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2" windowWidth="5532" windowHeight="7512" activeTab="3"/>
  </bookViews>
  <sheets>
    <sheet name="Patch" sheetId="1" r:id="rId1"/>
    <sheet name="File_1.prn" sheetId="4" r:id="rId2"/>
    <sheet name="FirstSim" sheetId="22" r:id="rId3"/>
    <sheet name="File_2.prn" sheetId="29" r:id="rId4"/>
    <sheet name="Final Sim" sheetId="32" r:id="rId5"/>
    <sheet name="File_3.prn" sheetId="61" r:id="rId6"/>
    <sheet name="A3R002 Patch" sheetId="53" state="hidden" r:id="rId7"/>
    <sheet name="A3R002_pt1.prn" sheetId="54" state="hidden" r:id="rId8"/>
    <sheet name="A3R002_FirstSim" sheetId="55" state="hidden" r:id="rId9"/>
    <sheet name="A3R002_pt2.prn" sheetId="57" state="hidden" r:id="rId10"/>
    <sheet name="A4H002.pt5" sheetId="44" state="hidden" r:id="rId11"/>
    <sheet name="Plot A4H002" sheetId="28" state="hidden" r:id="rId12"/>
    <sheet name="Patch Conversion" sheetId="8" state="hidden" r:id="rId13"/>
    <sheet name="Conversion" sheetId="7" state="hidden" r:id="rId14"/>
    <sheet name="Dam Levels (With WR2005)" sheetId="63" state="hidden" r:id="rId15"/>
    <sheet name="Conversion WRSM" sheetId="33" state="hidden" r:id="rId16"/>
    <sheet name="Chart7" sheetId="25" state="hidden" r:id="rId17"/>
    <sheet name="Chart8" sheetId="30" state="hidden" r:id="rId18"/>
    <sheet name="Chart9" sheetId="31" state="hidden" r:id="rId19"/>
    <sheet name="Chart10" sheetId="52" state="hidden" r:id="rId20"/>
    <sheet name="Rainfall" sheetId="51" state="hidden" r:id="rId21"/>
  </sheets>
  <definedNames>
    <definedName name="_xlnm._FilterDatabase" localSheetId="6" hidden="1">'A3R002 Patch'!$A$3:$X$663</definedName>
    <definedName name="_xlnm._FilterDatabase" localSheetId="0" hidden="1">Patch!$A$3:$Z$675</definedName>
    <definedName name="_xlnm.Print_Area" localSheetId="6">'A3R002 Patch'!$A$1:$S$663</definedName>
    <definedName name="_xlnm.Print_Area" localSheetId="7">A3R002_pt1.prn!$A$1:$AA$59</definedName>
    <definedName name="_xlnm.Print_Area" localSheetId="9">A3R002_pt2.prn!$A$14:$Y$69</definedName>
    <definedName name="_xlnm.Print_Area" localSheetId="10">A4H002.pt5!$A$1:$Y$56</definedName>
    <definedName name="_xlnm.Print_Area" localSheetId="1">File_1.prn!$A$1:$AA$60</definedName>
    <definedName name="_xlnm.Print_Area" localSheetId="3">File_2.prn!$A$33:$Z$71</definedName>
    <definedName name="_xlnm.Print_Area" localSheetId="5">File_3.prn!$A$15:$Y$70</definedName>
    <definedName name="_xlnm.Print_Area" localSheetId="0">Patch!$A$1:$U$675</definedName>
    <definedName name="_xlnm.Print_Titles" localSheetId="6">'A3R002 Patch'!$1:$3</definedName>
    <definedName name="_xlnm.Print_Titles" localSheetId="0">Patch!$1:$3</definedName>
  </definedNames>
  <calcPr calcId="144525"/>
</workbook>
</file>

<file path=xl/calcChain.xml><?xml version="1.0" encoding="utf-8"?>
<calcChain xmlns="http://schemas.openxmlformats.org/spreadsheetml/2006/main">
  <c r="C879" i="1" l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M4" i="1"/>
  <c r="B5" i="1" l="1"/>
  <c r="R5" i="1"/>
  <c r="B6" i="1"/>
  <c r="S6" i="1"/>
  <c r="B7" i="1"/>
  <c r="R7" i="1"/>
  <c r="B8" i="1"/>
  <c r="S8" i="1"/>
  <c r="B9" i="1"/>
  <c r="R9" i="1"/>
  <c r="B10" i="1"/>
  <c r="S10" i="1"/>
  <c r="B11" i="1"/>
  <c r="R11" i="1"/>
  <c r="B12" i="1"/>
  <c r="S12" i="1"/>
  <c r="B13" i="1"/>
  <c r="R13" i="1"/>
  <c r="B14" i="1"/>
  <c r="S14" i="1"/>
  <c r="B15" i="1"/>
  <c r="R15" i="1"/>
  <c r="B16" i="1"/>
  <c r="S16" i="1"/>
  <c r="B17" i="1"/>
  <c r="R17" i="1"/>
  <c r="B18" i="1"/>
  <c r="S18" i="1"/>
  <c r="B19" i="1"/>
  <c r="R19" i="1"/>
  <c r="B20" i="1"/>
  <c r="S20" i="1"/>
  <c r="B21" i="1"/>
  <c r="R21" i="1"/>
  <c r="B22" i="1"/>
  <c r="S22" i="1"/>
  <c r="B23" i="1"/>
  <c r="R23" i="1"/>
  <c r="B24" i="1"/>
  <c r="S24" i="1"/>
  <c r="B25" i="1"/>
  <c r="R25" i="1"/>
  <c r="B26" i="1"/>
  <c r="S26" i="1"/>
  <c r="B27" i="1"/>
  <c r="R27" i="1"/>
  <c r="B28" i="1"/>
  <c r="S28" i="1"/>
  <c r="B29" i="1"/>
  <c r="R29" i="1"/>
  <c r="B30" i="1"/>
  <c r="S30" i="1"/>
  <c r="B31" i="1"/>
  <c r="R31" i="1"/>
  <c r="B32" i="1"/>
  <c r="S32" i="1"/>
  <c r="B33" i="1"/>
  <c r="R33" i="1"/>
  <c r="B34" i="1"/>
  <c r="S34" i="1"/>
  <c r="B35" i="1"/>
  <c r="R35" i="1"/>
  <c r="B36" i="1"/>
  <c r="S36" i="1"/>
  <c r="B37" i="1"/>
  <c r="R37" i="1"/>
  <c r="B38" i="1"/>
  <c r="S38" i="1"/>
  <c r="B39" i="1"/>
  <c r="R39" i="1"/>
  <c r="B40" i="1"/>
  <c r="S40" i="1"/>
  <c r="B41" i="1"/>
  <c r="R41" i="1"/>
  <c r="B42" i="1"/>
  <c r="S42" i="1"/>
  <c r="B43" i="1"/>
  <c r="R43" i="1"/>
  <c r="B44" i="1"/>
  <c r="S44" i="1"/>
  <c r="B45" i="1"/>
  <c r="R45" i="1"/>
  <c r="B46" i="1"/>
  <c r="S46" i="1"/>
  <c r="B47" i="1"/>
  <c r="R47" i="1"/>
  <c r="B48" i="1"/>
  <c r="S48" i="1"/>
  <c r="B49" i="1"/>
  <c r="R49" i="1"/>
  <c r="B50" i="1"/>
  <c r="S50" i="1"/>
  <c r="B51" i="1"/>
  <c r="R51" i="1"/>
  <c r="B52" i="1"/>
  <c r="S52" i="1"/>
  <c r="B53" i="1"/>
  <c r="R53" i="1"/>
  <c r="B54" i="1"/>
  <c r="S54" i="1"/>
  <c r="B55" i="1"/>
  <c r="R55" i="1"/>
  <c r="B56" i="1"/>
  <c r="S56" i="1"/>
  <c r="B57" i="1"/>
  <c r="R57" i="1"/>
  <c r="B58" i="1"/>
  <c r="S58" i="1"/>
  <c r="B59" i="1"/>
  <c r="R59" i="1"/>
  <c r="B60" i="1"/>
  <c r="S60" i="1"/>
  <c r="B61" i="1"/>
  <c r="R61" i="1"/>
  <c r="B62" i="1"/>
  <c r="S62" i="1"/>
  <c r="B63" i="1"/>
  <c r="R63" i="1"/>
  <c r="B64" i="1"/>
  <c r="S64" i="1"/>
  <c r="B65" i="1"/>
  <c r="R65" i="1"/>
  <c r="B66" i="1"/>
  <c r="S66" i="1"/>
  <c r="B67" i="1"/>
  <c r="R67" i="1"/>
  <c r="B68" i="1"/>
  <c r="S68" i="1"/>
  <c r="B69" i="1"/>
  <c r="R69" i="1"/>
  <c r="B70" i="1"/>
  <c r="S70" i="1"/>
  <c r="B71" i="1"/>
  <c r="R71" i="1"/>
  <c r="B72" i="1"/>
  <c r="S72" i="1"/>
  <c r="B73" i="1"/>
  <c r="R73" i="1"/>
  <c r="B74" i="1"/>
  <c r="S74" i="1"/>
  <c r="B75" i="1"/>
  <c r="R75" i="1"/>
  <c r="B76" i="1"/>
  <c r="S76" i="1"/>
  <c r="B77" i="1"/>
  <c r="R77" i="1"/>
  <c r="B78" i="1"/>
  <c r="S78" i="1"/>
  <c r="B79" i="1"/>
  <c r="R79" i="1"/>
  <c r="B80" i="1"/>
  <c r="S80" i="1"/>
  <c r="B81" i="1"/>
  <c r="B82" i="1"/>
  <c r="S82" i="1"/>
  <c r="B83" i="1"/>
  <c r="R83" i="1"/>
  <c r="B84" i="1"/>
  <c r="S84" i="1"/>
  <c r="B85" i="1"/>
  <c r="R85" i="1"/>
  <c r="B86" i="1"/>
  <c r="S86" i="1"/>
  <c r="B87" i="1"/>
  <c r="R87" i="1"/>
  <c r="B88" i="1"/>
  <c r="S88" i="1"/>
  <c r="B89" i="1"/>
  <c r="R89" i="1"/>
  <c r="B90" i="1"/>
  <c r="S90" i="1"/>
  <c r="B91" i="1"/>
  <c r="R91" i="1"/>
  <c r="B92" i="1"/>
  <c r="S92" i="1"/>
  <c r="B93" i="1"/>
  <c r="R93" i="1"/>
  <c r="B94" i="1"/>
  <c r="S94" i="1"/>
  <c r="B95" i="1"/>
  <c r="R95" i="1"/>
  <c r="B96" i="1"/>
  <c r="S96" i="1"/>
  <c r="B97" i="1"/>
  <c r="R97" i="1"/>
  <c r="B98" i="1"/>
  <c r="S98" i="1"/>
  <c r="B99" i="1"/>
  <c r="R99" i="1"/>
  <c r="B100" i="1"/>
  <c r="S100" i="1"/>
  <c r="B101" i="1"/>
  <c r="R101" i="1"/>
  <c r="B102" i="1"/>
  <c r="S102" i="1"/>
  <c r="B103" i="1"/>
  <c r="R103" i="1"/>
  <c r="B104" i="1"/>
  <c r="S104" i="1"/>
  <c r="B105" i="1"/>
  <c r="R105" i="1"/>
  <c r="B106" i="1"/>
  <c r="S106" i="1"/>
  <c r="B107" i="1"/>
  <c r="R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S879" i="1" l="1"/>
  <c r="Q879" i="1"/>
  <c r="R879" i="1"/>
  <c r="S877" i="1"/>
  <c r="Q877" i="1"/>
  <c r="R877" i="1"/>
  <c r="S875" i="1"/>
  <c r="Q875" i="1"/>
  <c r="R875" i="1"/>
  <c r="S873" i="1"/>
  <c r="Q873" i="1"/>
  <c r="R873" i="1"/>
  <c r="S871" i="1"/>
  <c r="Q871" i="1"/>
  <c r="R871" i="1"/>
  <c r="S869" i="1"/>
  <c r="Q869" i="1"/>
  <c r="R869" i="1"/>
  <c r="S861" i="1"/>
  <c r="Q861" i="1"/>
  <c r="R861" i="1"/>
  <c r="S859" i="1"/>
  <c r="Q859" i="1"/>
  <c r="R859" i="1"/>
  <c r="S857" i="1"/>
  <c r="Q857" i="1"/>
  <c r="R857" i="1"/>
  <c r="R810" i="1"/>
  <c r="Q810" i="1"/>
  <c r="S810" i="1"/>
  <c r="R878" i="1"/>
  <c r="Q878" i="1"/>
  <c r="S878" i="1"/>
  <c r="R876" i="1"/>
  <c r="S876" i="1"/>
  <c r="Q876" i="1"/>
  <c r="R874" i="1"/>
  <c r="Q874" i="1"/>
  <c r="S874" i="1"/>
  <c r="R872" i="1"/>
  <c r="S872" i="1"/>
  <c r="Q872" i="1"/>
  <c r="R870" i="1"/>
  <c r="Q870" i="1"/>
  <c r="S870" i="1"/>
  <c r="R868" i="1"/>
  <c r="S868" i="1"/>
  <c r="Q868" i="1"/>
  <c r="R862" i="1"/>
  <c r="Q862" i="1"/>
  <c r="S862" i="1"/>
  <c r="R860" i="1"/>
  <c r="S860" i="1"/>
  <c r="Q860" i="1"/>
  <c r="R858" i="1"/>
  <c r="Q858" i="1"/>
  <c r="S858" i="1"/>
  <c r="R856" i="1"/>
  <c r="S856" i="1"/>
  <c r="Q856" i="1"/>
  <c r="S759" i="1"/>
  <c r="Q759" i="1"/>
  <c r="R759" i="1"/>
  <c r="S747" i="1"/>
  <c r="Q747" i="1"/>
  <c r="R747" i="1"/>
  <c r="R746" i="1"/>
  <c r="Q746" i="1"/>
  <c r="S746" i="1"/>
  <c r="S735" i="1"/>
  <c r="Q735" i="1"/>
  <c r="R735" i="1"/>
  <c r="S727" i="1"/>
  <c r="Q727" i="1"/>
  <c r="R727" i="1"/>
  <c r="S717" i="1"/>
  <c r="Q717" i="1"/>
  <c r="R717" i="1"/>
  <c r="R716" i="1"/>
  <c r="S716" i="1"/>
  <c r="Q716" i="1"/>
  <c r="S713" i="1"/>
  <c r="Q713" i="1"/>
  <c r="R713" i="1"/>
  <c r="S699" i="1"/>
  <c r="Q699" i="1"/>
  <c r="R699" i="1"/>
  <c r="R692" i="1"/>
  <c r="Q692" i="1"/>
  <c r="S692" i="1"/>
  <c r="S689" i="1"/>
  <c r="Q689" i="1"/>
  <c r="R689" i="1"/>
  <c r="R688" i="1"/>
  <c r="Q688" i="1"/>
  <c r="S688" i="1"/>
  <c r="S687" i="1"/>
  <c r="Q687" i="1"/>
  <c r="R687" i="1"/>
  <c r="S679" i="1"/>
  <c r="Q679" i="1"/>
  <c r="R679" i="1"/>
  <c r="S675" i="1"/>
  <c r="Q675" i="1"/>
  <c r="R675" i="1"/>
  <c r="R674" i="1"/>
  <c r="S674" i="1"/>
  <c r="Q674" i="1"/>
  <c r="S663" i="1"/>
  <c r="Q663" i="1"/>
  <c r="R663" i="1"/>
  <c r="R662" i="1"/>
  <c r="S662" i="1"/>
  <c r="Q662" i="1"/>
  <c r="S661" i="1"/>
  <c r="Q661" i="1"/>
  <c r="R661" i="1"/>
  <c r="R660" i="1"/>
  <c r="Q660" i="1"/>
  <c r="S660" i="1"/>
  <c r="S659" i="1"/>
  <c r="Q659" i="1"/>
  <c r="R659" i="1"/>
  <c r="R658" i="1"/>
  <c r="S658" i="1"/>
  <c r="Q658" i="1"/>
  <c r="S657" i="1"/>
  <c r="Q657" i="1"/>
  <c r="R657" i="1"/>
  <c r="R656" i="1"/>
  <c r="Q656" i="1"/>
  <c r="S656" i="1"/>
  <c r="S655" i="1"/>
  <c r="Q655" i="1"/>
  <c r="R655" i="1"/>
  <c r="R654" i="1"/>
  <c r="S654" i="1"/>
  <c r="Q654" i="1"/>
  <c r="S653" i="1"/>
  <c r="Q653" i="1"/>
  <c r="R653" i="1"/>
  <c r="R652" i="1"/>
  <c r="Q652" i="1"/>
  <c r="S652" i="1"/>
  <c r="S651" i="1"/>
  <c r="Q651" i="1"/>
  <c r="R651" i="1"/>
  <c r="R650" i="1"/>
  <c r="S650" i="1"/>
  <c r="Q650" i="1"/>
  <c r="S649" i="1"/>
  <c r="Q649" i="1"/>
  <c r="R649" i="1"/>
  <c r="R648" i="1"/>
  <c r="Q648" i="1"/>
  <c r="S648" i="1"/>
  <c r="S647" i="1"/>
  <c r="Q647" i="1"/>
  <c r="R647" i="1"/>
  <c r="R646" i="1"/>
  <c r="S646" i="1"/>
  <c r="Q646" i="1"/>
  <c r="S645" i="1"/>
  <c r="Q645" i="1"/>
  <c r="R645" i="1"/>
  <c r="R644" i="1"/>
  <c r="Q644" i="1"/>
  <c r="S644" i="1"/>
  <c r="S643" i="1"/>
  <c r="Q643" i="1"/>
  <c r="R643" i="1"/>
  <c r="R642" i="1"/>
  <c r="S642" i="1"/>
  <c r="Q642" i="1"/>
  <c r="S641" i="1"/>
  <c r="Q641" i="1"/>
  <c r="R641" i="1"/>
  <c r="R640" i="1"/>
  <c r="Q640" i="1"/>
  <c r="S640" i="1"/>
  <c r="S639" i="1"/>
  <c r="Q639" i="1"/>
  <c r="R639" i="1"/>
  <c r="R638" i="1"/>
  <c r="S638" i="1"/>
  <c r="Q638" i="1"/>
  <c r="S637" i="1"/>
  <c r="Q637" i="1"/>
  <c r="R637" i="1"/>
  <c r="R636" i="1"/>
  <c r="Q636" i="1"/>
  <c r="S636" i="1"/>
  <c r="S635" i="1"/>
  <c r="Q635" i="1"/>
  <c r="R635" i="1"/>
  <c r="R634" i="1"/>
  <c r="S634" i="1"/>
  <c r="Q634" i="1"/>
  <c r="S633" i="1"/>
  <c r="Q633" i="1"/>
  <c r="R633" i="1"/>
  <c r="R632" i="1"/>
  <c r="Q632" i="1"/>
  <c r="S632" i="1"/>
  <c r="S631" i="1"/>
  <c r="Q631" i="1"/>
  <c r="R631" i="1"/>
  <c r="R630" i="1"/>
  <c r="S630" i="1"/>
  <c r="Q630" i="1"/>
  <c r="S629" i="1"/>
  <c r="Q629" i="1"/>
  <c r="R629" i="1"/>
  <c r="R628" i="1"/>
  <c r="Q628" i="1"/>
  <c r="S628" i="1"/>
  <c r="S627" i="1"/>
  <c r="Q627" i="1"/>
  <c r="R627" i="1"/>
  <c r="R626" i="1"/>
  <c r="S626" i="1"/>
  <c r="Q626" i="1"/>
  <c r="S625" i="1"/>
  <c r="Q625" i="1"/>
  <c r="R625" i="1"/>
  <c r="R624" i="1"/>
  <c r="Q624" i="1"/>
  <c r="S624" i="1"/>
  <c r="S623" i="1"/>
  <c r="Q623" i="1"/>
  <c r="R623" i="1"/>
  <c r="R622" i="1"/>
  <c r="S622" i="1"/>
  <c r="Q622" i="1"/>
  <c r="S621" i="1"/>
  <c r="Q621" i="1"/>
  <c r="R621" i="1"/>
  <c r="R620" i="1"/>
  <c r="Q620" i="1"/>
  <c r="S620" i="1"/>
  <c r="S619" i="1"/>
  <c r="Q619" i="1"/>
  <c r="R619" i="1"/>
  <c r="R618" i="1"/>
  <c r="S618" i="1"/>
  <c r="Q618" i="1"/>
  <c r="S617" i="1"/>
  <c r="Q617" i="1"/>
  <c r="R617" i="1"/>
  <c r="R616" i="1"/>
  <c r="Q616" i="1"/>
  <c r="S616" i="1"/>
  <c r="S615" i="1"/>
  <c r="Q615" i="1"/>
  <c r="R615" i="1"/>
  <c r="R614" i="1"/>
  <c r="S614" i="1"/>
  <c r="Q614" i="1"/>
  <c r="S613" i="1"/>
  <c r="Q613" i="1"/>
  <c r="R613" i="1"/>
  <c r="R612" i="1"/>
  <c r="Q612" i="1"/>
  <c r="S612" i="1"/>
  <c r="S611" i="1"/>
  <c r="Q611" i="1"/>
  <c r="R611" i="1"/>
  <c r="R610" i="1"/>
  <c r="S610" i="1"/>
  <c r="Q610" i="1"/>
  <c r="S609" i="1"/>
  <c r="Q609" i="1"/>
  <c r="R609" i="1"/>
  <c r="R608" i="1"/>
  <c r="Q608" i="1"/>
  <c r="S608" i="1"/>
  <c r="S607" i="1"/>
  <c r="Q607" i="1"/>
  <c r="R607" i="1"/>
  <c r="R606" i="1"/>
  <c r="S606" i="1"/>
  <c r="Q606" i="1"/>
  <c r="S605" i="1"/>
  <c r="Q605" i="1"/>
  <c r="R605" i="1"/>
  <c r="R604" i="1"/>
  <c r="Q604" i="1"/>
  <c r="S604" i="1"/>
  <c r="S603" i="1"/>
  <c r="Q603" i="1"/>
  <c r="R603" i="1"/>
  <c r="R602" i="1"/>
  <c r="S602" i="1"/>
  <c r="Q602" i="1"/>
  <c r="S601" i="1"/>
  <c r="Q601" i="1"/>
  <c r="R601" i="1"/>
  <c r="R600" i="1"/>
  <c r="Q600" i="1"/>
  <c r="S600" i="1"/>
  <c r="S599" i="1"/>
  <c r="Q599" i="1"/>
  <c r="R599" i="1"/>
  <c r="R598" i="1"/>
  <c r="S598" i="1"/>
  <c r="Q598" i="1"/>
  <c r="S597" i="1"/>
  <c r="Q597" i="1"/>
  <c r="R597" i="1"/>
  <c r="R596" i="1"/>
  <c r="Q596" i="1"/>
  <c r="S596" i="1"/>
  <c r="S595" i="1"/>
  <c r="Q595" i="1"/>
  <c r="R595" i="1"/>
  <c r="R594" i="1"/>
  <c r="S594" i="1"/>
  <c r="Q594" i="1"/>
  <c r="S593" i="1"/>
  <c r="Q593" i="1"/>
  <c r="R593" i="1"/>
  <c r="R592" i="1"/>
  <c r="Q592" i="1"/>
  <c r="S592" i="1"/>
  <c r="S591" i="1"/>
  <c r="Q591" i="1"/>
  <c r="R591" i="1"/>
  <c r="R590" i="1"/>
  <c r="S590" i="1"/>
  <c r="Q590" i="1"/>
  <c r="S589" i="1"/>
  <c r="Q589" i="1"/>
  <c r="R589" i="1"/>
  <c r="R588" i="1"/>
  <c r="Q588" i="1"/>
  <c r="S588" i="1"/>
  <c r="S587" i="1"/>
  <c r="Q587" i="1"/>
  <c r="R587" i="1"/>
  <c r="R586" i="1"/>
  <c r="S586" i="1"/>
  <c r="Q586" i="1"/>
  <c r="S585" i="1"/>
  <c r="Q585" i="1"/>
  <c r="R585" i="1"/>
  <c r="R584" i="1"/>
  <c r="Q584" i="1"/>
  <c r="S584" i="1"/>
  <c r="S583" i="1"/>
  <c r="Q583" i="1"/>
  <c r="R583" i="1"/>
  <c r="R582" i="1"/>
  <c r="S582" i="1"/>
  <c r="Q582" i="1"/>
  <c r="S581" i="1"/>
  <c r="Q581" i="1"/>
  <c r="R581" i="1"/>
  <c r="R580" i="1"/>
  <c r="Q580" i="1"/>
  <c r="S580" i="1"/>
  <c r="S579" i="1"/>
  <c r="Q579" i="1"/>
  <c r="R579" i="1"/>
  <c r="R578" i="1"/>
  <c r="S578" i="1"/>
  <c r="Q578" i="1"/>
  <c r="S577" i="1"/>
  <c r="Q577" i="1"/>
  <c r="R577" i="1"/>
  <c r="R576" i="1"/>
  <c r="Q576" i="1"/>
  <c r="S576" i="1"/>
  <c r="S575" i="1"/>
  <c r="Q575" i="1"/>
  <c r="R575" i="1"/>
  <c r="R574" i="1"/>
  <c r="S574" i="1"/>
  <c r="Q574" i="1"/>
  <c r="S573" i="1"/>
  <c r="Q573" i="1"/>
  <c r="R573" i="1"/>
  <c r="R572" i="1"/>
  <c r="Q572" i="1"/>
  <c r="S572" i="1"/>
  <c r="S571" i="1"/>
  <c r="Q571" i="1"/>
  <c r="R571" i="1"/>
  <c r="R570" i="1"/>
  <c r="S570" i="1"/>
  <c r="Q570" i="1"/>
  <c r="S569" i="1"/>
  <c r="Q569" i="1"/>
  <c r="R569" i="1"/>
  <c r="R568" i="1"/>
  <c r="Q568" i="1"/>
  <c r="S568" i="1"/>
  <c r="S567" i="1"/>
  <c r="Q567" i="1"/>
  <c r="R567" i="1"/>
  <c r="R566" i="1"/>
  <c r="S566" i="1"/>
  <c r="Q566" i="1"/>
  <c r="S565" i="1"/>
  <c r="Q565" i="1"/>
  <c r="R565" i="1"/>
  <c r="R564" i="1"/>
  <c r="Q564" i="1"/>
  <c r="S564" i="1"/>
  <c r="S563" i="1"/>
  <c r="Q563" i="1"/>
  <c r="R563" i="1"/>
  <c r="R562" i="1"/>
  <c r="S562" i="1"/>
  <c r="Q562" i="1"/>
  <c r="S561" i="1"/>
  <c r="Q561" i="1"/>
  <c r="R561" i="1"/>
  <c r="R560" i="1"/>
  <c r="Q560" i="1"/>
  <c r="S560" i="1"/>
  <c r="S559" i="1"/>
  <c r="Q559" i="1"/>
  <c r="R559" i="1"/>
  <c r="R558" i="1"/>
  <c r="S558" i="1"/>
  <c r="Q558" i="1"/>
  <c r="S557" i="1"/>
  <c r="Q557" i="1"/>
  <c r="R557" i="1"/>
  <c r="R556" i="1"/>
  <c r="Q556" i="1"/>
  <c r="S556" i="1"/>
  <c r="S555" i="1"/>
  <c r="Q555" i="1"/>
  <c r="R555" i="1"/>
  <c r="R554" i="1"/>
  <c r="S554" i="1"/>
  <c r="Q554" i="1"/>
  <c r="S553" i="1"/>
  <c r="Q553" i="1"/>
  <c r="R553" i="1"/>
  <c r="R552" i="1"/>
  <c r="Q552" i="1"/>
  <c r="S552" i="1"/>
  <c r="S551" i="1"/>
  <c r="Q551" i="1"/>
  <c r="R551" i="1"/>
  <c r="R550" i="1"/>
  <c r="S550" i="1"/>
  <c r="Q550" i="1"/>
  <c r="S549" i="1"/>
  <c r="Q549" i="1"/>
  <c r="R549" i="1"/>
  <c r="R548" i="1"/>
  <c r="Q548" i="1"/>
  <c r="S548" i="1"/>
  <c r="S547" i="1"/>
  <c r="Q547" i="1"/>
  <c r="R547" i="1"/>
  <c r="R546" i="1"/>
  <c r="S546" i="1"/>
  <c r="Q546" i="1"/>
  <c r="S545" i="1"/>
  <c r="Q545" i="1"/>
  <c r="R545" i="1"/>
  <c r="R544" i="1"/>
  <c r="Q544" i="1"/>
  <c r="S544" i="1"/>
  <c r="S543" i="1"/>
  <c r="Q543" i="1"/>
  <c r="R543" i="1"/>
  <c r="R542" i="1"/>
  <c r="S542" i="1"/>
  <c r="Q542" i="1"/>
  <c r="S541" i="1"/>
  <c r="Q541" i="1"/>
  <c r="R541" i="1"/>
  <c r="R540" i="1"/>
  <c r="Q540" i="1"/>
  <c r="S540" i="1"/>
  <c r="S539" i="1"/>
  <c r="Q539" i="1"/>
  <c r="R539" i="1"/>
  <c r="R538" i="1"/>
  <c r="S538" i="1"/>
  <c r="Q538" i="1"/>
  <c r="S537" i="1"/>
  <c r="Q537" i="1"/>
  <c r="R537" i="1"/>
  <c r="R536" i="1"/>
  <c r="Q536" i="1"/>
  <c r="S536" i="1"/>
  <c r="S535" i="1"/>
  <c r="Q535" i="1"/>
  <c r="R535" i="1"/>
  <c r="R534" i="1"/>
  <c r="S534" i="1"/>
  <c r="Q534" i="1"/>
  <c r="S533" i="1"/>
  <c r="Q533" i="1"/>
  <c r="R533" i="1"/>
  <c r="R532" i="1"/>
  <c r="Q532" i="1"/>
  <c r="S532" i="1"/>
  <c r="S531" i="1"/>
  <c r="Q531" i="1"/>
  <c r="R531" i="1"/>
  <c r="R530" i="1"/>
  <c r="S530" i="1"/>
  <c r="Q530" i="1"/>
  <c r="S529" i="1"/>
  <c r="Q529" i="1"/>
  <c r="R529" i="1"/>
  <c r="R528" i="1"/>
  <c r="Q528" i="1"/>
  <c r="S528" i="1"/>
  <c r="S527" i="1"/>
  <c r="Q527" i="1"/>
  <c r="R527" i="1"/>
  <c r="R526" i="1"/>
  <c r="S526" i="1"/>
  <c r="Q526" i="1"/>
  <c r="S525" i="1"/>
  <c r="Q525" i="1"/>
  <c r="R525" i="1"/>
  <c r="R524" i="1"/>
  <c r="Q524" i="1"/>
  <c r="S524" i="1"/>
  <c r="S523" i="1"/>
  <c r="Q523" i="1"/>
  <c r="R523" i="1"/>
  <c r="R522" i="1"/>
  <c r="S522" i="1"/>
  <c r="Q522" i="1"/>
  <c r="S521" i="1"/>
  <c r="Q521" i="1"/>
  <c r="R521" i="1"/>
  <c r="R520" i="1"/>
  <c r="Q520" i="1"/>
  <c r="S520" i="1"/>
  <c r="S519" i="1"/>
  <c r="Q519" i="1"/>
  <c r="R519" i="1"/>
  <c r="R518" i="1"/>
  <c r="S518" i="1"/>
  <c r="Q518" i="1"/>
  <c r="S517" i="1"/>
  <c r="Q517" i="1"/>
  <c r="R517" i="1"/>
  <c r="R516" i="1"/>
  <c r="Q516" i="1"/>
  <c r="S516" i="1"/>
  <c r="S515" i="1"/>
  <c r="Q515" i="1"/>
  <c r="R515" i="1"/>
  <c r="R514" i="1"/>
  <c r="S514" i="1"/>
  <c r="Q514" i="1"/>
  <c r="S513" i="1"/>
  <c r="Q513" i="1"/>
  <c r="R513" i="1"/>
  <c r="R512" i="1"/>
  <c r="Q512" i="1"/>
  <c r="S512" i="1"/>
  <c r="S511" i="1"/>
  <c r="Q511" i="1"/>
  <c r="R511" i="1"/>
  <c r="R510" i="1"/>
  <c r="S510" i="1"/>
  <c r="Q510" i="1"/>
  <c r="S509" i="1"/>
  <c r="Q509" i="1"/>
  <c r="R509" i="1"/>
  <c r="R508" i="1"/>
  <c r="Q508" i="1"/>
  <c r="S508" i="1"/>
  <c r="S507" i="1"/>
  <c r="Q507" i="1"/>
  <c r="R507" i="1"/>
  <c r="R506" i="1"/>
  <c r="S506" i="1"/>
  <c r="Q506" i="1"/>
  <c r="S505" i="1"/>
  <c r="Q505" i="1"/>
  <c r="R505" i="1"/>
  <c r="R504" i="1"/>
  <c r="Q504" i="1"/>
  <c r="S504" i="1"/>
  <c r="S503" i="1"/>
  <c r="Q503" i="1"/>
  <c r="R503" i="1"/>
  <c r="R502" i="1"/>
  <c r="S502" i="1"/>
  <c r="Q502" i="1"/>
  <c r="S501" i="1"/>
  <c r="Q501" i="1"/>
  <c r="R501" i="1"/>
  <c r="R500" i="1"/>
  <c r="Q500" i="1"/>
  <c r="S500" i="1"/>
  <c r="S499" i="1"/>
  <c r="Q499" i="1"/>
  <c r="R499" i="1"/>
  <c r="R498" i="1"/>
  <c r="S498" i="1"/>
  <c r="Q498" i="1"/>
  <c r="S497" i="1"/>
  <c r="Q497" i="1"/>
  <c r="R497" i="1"/>
  <c r="R496" i="1"/>
  <c r="Q496" i="1"/>
  <c r="S496" i="1"/>
  <c r="S495" i="1"/>
  <c r="Q495" i="1"/>
  <c r="R495" i="1"/>
  <c r="R494" i="1"/>
  <c r="S494" i="1"/>
  <c r="Q494" i="1"/>
  <c r="S493" i="1"/>
  <c r="Q493" i="1"/>
  <c r="R493" i="1"/>
  <c r="R492" i="1"/>
  <c r="Q492" i="1"/>
  <c r="S492" i="1"/>
  <c r="S491" i="1"/>
  <c r="Q491" i="1"/>
  <c r="R491" i="1"/>
  <c r="R490" i="1"/>
  <c r="S490" i="1"/>
  <c r="Q490" i="1"/>
  <c r="S489" i="1"/>
  <c r="Q489" i="1"/>
  <c r="R489" i="1"/>
  <c r="R488" i="1"/>
  <c r="Q488" i="1"/>
  <c r="S488" i="1"/>
  <c r="S487" i="1"/>
  <c r="Q487" i="1"/>
  <c r="R487" i="1"/>
  <c r="R486" i="1"/>
  <c r="S486" i="1"/>
  <c r="Q486" i="1"/>
  <c r="S485" i="1"/>
  <c r="Q485" i="1"/>
  <c r="R485" i="1"/>
  <c r="R484" i="1"/>
  <c r="Q484" i="1"/>
  <c r="S484" i="1"/>
  <c r="S483" i="1"/>
  <c r="Q483" i="1"/>
  <c r="R483" i="1"/>
  <c r="R482" i="1"/>
  <c r="S482" i="1"/>
  <c r="Q482" i="1"/>
  <c r="S481" i="1"/>
  <c r="Q481" i="1"/>
  <c r="R481" i="1"/>
  <c r="R480" i="1"/>
  <c r="Q480" i="1"/>
  <c r="S480" i="1"/>
  <c r="S479" i="1"/>
  <c r="Q479" i="1"/>
  <c r="R479" i="1"/>
  <c r="R478" i="1"/>
  <c r="S478" i="1"/>
  <c r="Q478" i="1"/>
  <c r="S477" i="1"/>
  <c r="Q477" i="1"/>
  <c r="R477" i="1"/>
  <c r="R476" i="1"/>
  <c r="Q476" i="1"/>
  <c r="S476" i="1"/>
  <c r="S475" i="1"/>
  <c r="Q475" i="1"/>
  <c r="R475" i="1"/>
  <c r="R474" i="1"/>
  <c r="S474" i="1"/>
  <c r="Q474" i="1"/>
  <c r="S473" i="1"/>
  <c r="Q473" i="1"/>
  <c r="R473" i="1"/>
  <c r="R472" i="1"/>
  <c r="Q472" i="1"/>
  <c r="S472" i="1"/>
  <c r="S471" i="1"/>
  <c r="Q471" i="1"/>
  <c r="R471" i="1"/>
  <c r="R470" i="1"/>
  <c r="S470" i="1"/>
  <c r="Q470" i="1"/>
  <c r="S469" i="1"/>
  <c r="Q469" i="1"/>
  <c r="R469" i="1"/>
  <c r="R468" i="1"/>
  <c r="Q468" i="1"/>
  <c r="S468" i="1"/>
  <c r="S467" i="1"/>
  <c r="Q467" i="1"/>
  <c r="R467" i="1"/>
  <c r="R466" i="1"/>
  <c r="S466" i="1"/>
  <c r="Q466" i="1"/>
  <c r="S465" i="1"/>
  <c r="Q465" i="1"/>
  <c r="R465" i="1"/>
  <c r="R464" i="1"/>
  <c r="Q464" i="1"/>
  <c r="S464" i="1"/>
  <c r="S463" i="1"/>
  <c r="Q463" i="1"/>
  <c r="R463" i="1"/>
  <c r="R462" i="1"/>
  <c r="S462" i="1"/>
  <c r="Q462" i="1"/>
  <c r="S461" i="1"/>
  <c r="Q461" i="1"/>
  <c r="R461" i="1"/>
  <c r="R460" i="1"/>
  <c r="Q460" i="1"/>
  <c r="S460" i="1"/>
  <c r="S459" i="1"/>
  <c r="Q459" i="1"/>
  <c r="R459" i="1"/>
  <c r="R458" i="1"/>
  <c r="S458" i="1"/>
  <c r="Q458" i="1"/>
  <c r="S457" i="1"/>
  <c r="Q457" i="1"/>
  <c r="R457" i="1"/>
  <c r="R456" i="1"/>
  <c r="Q456" i="1"/>
  <c r="S456" i="1"/>
  <c r="S455" i="1"/>
  <c r="Q455" i="1"/>
  <c r="R455" i="1"/>
  <c r="R454" i="1"/>
  <c r="S454" i="1"/>
  <c r="Q454" i="1"/>
  <c r="S453" i="1"/>
  <c r="R453" i="1"/>
  <c r="Q453" i="1"/>
  <c r="R452" i="1"/>
  <c r="Q452" i="1"/>
  <c r="S452" i="1"/>
  <c r="S451" i="1"/>
  <c r="Q451" i="1"/>
  <c r="R451" i="1"/>
  <c r="R450" i="1"/>
  <c r="S450" i="1"/>
  <c r="Q450" i="1"/>
  <c r="S449" i="1"/>
  <c r="Q449" i="1"/>
  <c r="R449" i="1"/>
  <c r="R448" i="1"/>
  <c r="Q448" i="1"/>
  <c r="S448" i="1"/>
  <c r="S447" i="1"/>
  <c r="Q447" i="1"/>
  <c r="R447" i="1"/>
  <c r="R446" i="1"/>
  <c r="S446" i="1"/>
  <c r="Q446" i="1"/>
  <c r="S445" i="1"/>
  <c r="Q445" i="1"/>
  <c r="R445" i="1"/>
  <c r="R444" i="1"/>
  <c r="S444" i="1"/>
  <c r="Q444" i="1"/>
  <c r="S443" i="1"/>
  <c r="Q443" i="1"/>
  <c r="R443" i="1"/>
  <c r="R442" i="1"/>
  <c r="S442" i="1"/>
  <c r="Q442" i="1"/>
  <c r="S441" i="1"/>
  <c r="Q441" i="1"/>
  <c r="R441" i="1"/>
  <c r="R440" i="1"/>
  <c r="S440" i="1"/>
  <c r="Q440" i="1"/>
  <c r="S439" i="1"/>
  <c r="Q439" i="1"/>
  <c r="R439" i="1"/>
  <c r="R438" i="1"/>
  <c r="S438" i="1"/>
  <c r="Q438" i="1"/>
  <c r="S437" i="1"/>
  <c r="Q437" i="1"/>
  <c r="R437" i="1"/>
  <c r="R436" i="1"/>
  <c r="S436" i="1"/>
  <c r="Q436" i="1"/>
  <c r="S435" i="1"/>
  <c r="Q435" i="1"/>
  <c r="R435" i="1"/>
  <c r="R434" i="1"/>
  <c r="S434" i="1"/>
  <c r="Q434" i="1"/>
  <c r="S433" i="1"/>
  <c r="Q433" i="1"/>
  <c r="R433" i="1"/>
  <c r="R432" i="1"/>
  <c r="S432" i="1"/>
  <c r="Q432" i="1"/>
  <c r="S431" i="1"/>
  <c r="Q431" i="1"/>
  <c r="R431" i="1"/>
  <c r="R430" i="1"/>
  <c r="S430" i="1"/>
  <c r="Q430" i="1"/>
  <c r="S429" i="1"/>
  <c r="Q429" i="1"/>
  <c r="R429" i="1"/>
  <c r="R428" i="1"/>
  <c r="S428" i="1"/>
  <c r="Q428" i="1"/>
  <c r="S427" i="1"/>
  <c r="Q427" i="1"/>
  <c r="R427" i="1"/>
  <c r="R426" i="1"/>
  <c r="S426" i="1"/>
  <c r="Q426" i="1"/>
  <c r="S425" i="1"/>
  <c r="Q425" i="1"/>
  <c r="R425" i="1"/>
  <c r="R424" i="1"/>
  <c r="S424" i="1"/>
  <c r="Q424" i="1"/>
  <c r="S423" i="1"/>
  <c r="Q423" i="1"/>
  <c r="R423" i="1"/>
  <c r="R422" i="1"/>
  <c r="S422" i="1"/>
  <c r="Q422" i="1"/>
  <c r="S421" i="1"/>
  <c r="Q421" i="1"/>
  <c r="R421" i="1"/>
  <c r="R420" i="1"/>
  <c r="S420" i="1"/>
  <c r="Q420" i="1"/>
  <c r="S419" i="1"/>
  <c r="Q419" i="1"/>
  <c r="R419" i="1"/>
  <c r="R418" i="1"/>
  <c r="S418" i="1"/>
  <c r="Q418" i="1"/>
  <c r="S417" i="1"/>
  <c r="Q417" i="1"/>
  <c r="R417" i="1"/>
  <c r="R416" i="1"/>
  <c r="S416" i="1"/>
  <c r="Q416" i="1"/>
  <c r="S415" i="1"/>
  <c r="Q415" i="1"/>
  <c r="R415" i="1"/>
  <c r="R414" i="1"/>
  <c r="S414" i="1"/>
  <c r="Q414" i="1"/>
  <c r="S413" i="1"/>
  <c r="Q413" i="1"/>
  <c r="R413" i="1"/>
  <c r="R412" i="1"/>
  <c r="S412" i="1"/>
  <c r="Q412" i="1"/>
  <c r="S411" i="1"/>
  <c r="Q411" i="1"/>
  <c r="R411" i="1"/>
  <c r="R410" i="1"/>
  <c r="S410" i="1"/>
  <c r="Q410" i="1"/>
  <c r="S409" i="1"/>
  <c r="Q409" i="1"/>
  <c r="R409" i="1"/>
  <c r="R408" i="1"/>
  <c r="S408" i="1"/>
  <c r="Q408" i="1"/>
  <c r="S407" i="1"/>
  <c r="Q407" i="1"/>
  <c r="R407" i="1"/>
  <c r="R406" i="1"/>
  <c r="S406" i="1"/>
  <c r="Q406" i="1"/>
  <c r="S405" i="1"/>
  <c r="Q405" i="1"/>
  <c r="R405" i="1"/>
  <c r="R404" i="1"/>
  <c r="S404" i="1"/>
  <c r="Q404" i="1"/>
  <c r="S403" i="1"/>
  <c r="Q403" i="1"/>
  <c r="R403" i="1"/>
  <c r="R402" i="1"/>
  <c r="S402" i="1"/>
  <c r="Q402" i="1"/>
  <c r="S401" i="1"/>
  <c r="Q401" i="1"/>
  <c r="R401" i="1"/>
  <c r="R400" i="1"/>
  <c r="S400" i="1"/>
  <c r="Q400" i="1"/>
  <c r="S399" i="1"/>
  <c r="Q399" i="1"/>
  <c r="R399" i="1"/>
  <c r="R398" i="1"/>
  <c r="S398" i="1"/>
  <c r="Q398" i="1"/>
  <c r="S397" i="1"/>
  <c r="Q397" i="1"/>
  <c r="R397" i="1"/>
  <c r="R396" i="1"/>
  <c r="S396" i="1"/>
  <c r="Q396" i="1"/>
  <c r="S395" i="1"/>
  <c r="Q395" i="1"/>
  <c r="R395" i="1"/>
  <c r="R394" i="1"/>
  <c r="S394" i="1"/>
  <c r="Q394" i="1"/>
  <c r="S393" i="1"/>
  <c r="Q393" i="1"/>
  <c r="R393" i="1"/>
  <c r="R392" i="1"/>
  <c r="S392" i="1"/>
  <c r="Q392" i="1"/>
  <c r="S391" i="1"/>
  <c r="Q391" i="1"/>
  <c r="R391" i="1"/>
  <c r="R390" i="1"/>
  <c r="S390" i="1"/>
  <c r="Q390" i="1"/>
  <c r="S389" i="1"/>
  <c r="Q389" i="1"/>
  <c r="R389" i="1"/>
  <c r="R388" i="1"/>
  <c r="S388" i="1"/>
  <c r="Q388" i="1"/>
  <c r="S387" i="1"/>
  <c r="Q387" i="1"/>
  <c r="R387" i="1"/>
  <c r="R386" i="1"/>
  <c r="S386" i="1"/>
  <c r="Q386" i="1"/>
  <c r="S385" i="1"/>
  <c r="Q385" i="1"/>
  <c r="R385" i="1"/>
  <c r="R384" i="1"/>
  <c r="S384" i="1"/>
  <c r="Q384" i="1"/>
  <c r="S383" i="1"/>
  <c r="Q383" i="1"/>
  <c r="R383" i="1"/>
  <c r="R382" i="1"/>
  <c r="S382" i="1"/>
  <c r="Q382" i="1"/>
  <c r="S381" i="1"/>
  <c r="Q381" i="1"/>
  <c r="R381" i="1"/>
  <c r="R380" i="1"/>
  <c r="S380" i="1"/>
  <c r="Q380" i="1"/>
  <c r="S379" i="1"/>
  <c r="Q379" i="1"/>
  <c r="R379" i="1"/>
  <c r="R378" i="1"/>
  <c r="S378" i="1"/>
  <c r="Q378" i="1"/>
  <c r="S377" i="1"/>
  <c r="Q377" i="1"/>
  <c r="R377" i="1"/>
  <c r="R376" i="1"/>
  <c r="S376" i="1"/>
  <c r="Q376" i="1"/>
  <c r="S375" i="1"/>
  <c r="Q375" i="1"/>
  <c r="R375" i="1"/>
  <c r="R374" i="1"/>
  <c r="S374" i="1"/>
  <c r="Q374" i="1"/>
  <c r="S373" i="1"/>
  <c r="Q373" i="1"/>
  <c r="R373" i="1"/>
  <c r="R372" i="1"/>
  <c r="S372" i="1"/>
  <c r="Q372" i="1"/>
  <c r="S371" i="1"/>
  <c r="Q371" i="1"/>
  <c r="R371" i="1"/>
  <c r="R370" i="1"/>
  <c r="S370" i="1"/>
  <c r="Q370" i="1"/>
  <c r="S369" i="1"/>
  <c r="Q369" i="1"/>
  <c r="R369" i="1"/>
  <c r="R368" i="1"/>
  <c r="S368" i="1"/>
  <c r="Q368" i="1"/>
  <c r="S367" i="1"/>
  <c r="Q367" i="1"/>
  <c r="R367" i="1"/>
  <c r="R366" i="1"/>
  <c r="S366" i="1"/>
  <c r="Q366" i="1"/>
  <c r="S365" i="1"/>
  <c r="Q365" i="1"/>
  <c r="R365" i="1"/>
  <c r="R364" i="1"/>
  <c r="S364" i="1"/>
  <c r="Q364" i="1"/>
  <c r="Q5" i="1"/>
  <c r="S5" i="1"/>
  <c r="R6" i="1"/>
  <c r="Q7" i="1"/>
  <c r="S7" i="1"/>
  <c r="R8" i="1"/>
  <c r="Q9" i="1"/>
  <c r="S9" i="1"/>
  <c r="R10" i="1"/>
  <c r="Q11" i="1"/>
  <c r="S11" i="1"/>
  <c r="R12" i="1"/>
  <c r="Q13" i="1"/>
  <c r="S13" i="1"/>
  <c r="R14" i="1"/>
  <c r="Q15" i="1"/>
  <c r="S15" i="1"/>
  <c r="R16" i="1"/>
  <c r="Q17" i="1"/>
  <c r="S17" i="1"/>
  <c r="R18" i="1"/>
  <c r="Q19" i="1"/>
  <c r="S19" i="1"/>
  <c r="R20" i="1"/>
  <c r="Q21" i="1"/>
  <c r="S21" i="1"/>
  <c r="R22" i="1"/>
  <c r="Q23" i="1"/>
  <c r="S23" i="1"/>
  <c r="R24" i="1"/>
  <c r="Q25" i="1"/>
  <c r="S25" i="1"/>
  <c r="R26" i="1"/>
  <c r="Q27" i="1"/>
  <c r="S27" i="1"/>
  <c r="R28" i="1"/>
  <c r="Q29" i="1"/>
  <c r="S29" i="1"/>
  <c r="R30" i="1"/>
  <c r="Q31" i="1"/>
  <c r="S31" i="1"/>
  <c r="R32" i="1"/>
  <c r="Q33" i="1"/>
  <c r="S33" i="1"/>
  <c r="R34" i="1"/>
  <c r="Q35" i="1"/>
  <c r="S35" i="1"/>
  <c r="R36" i="1"/>
  <c r="Q37" i="1"/>
  <c r="S37" i="1"/>
  <c r="R38" i="1"/>
  <c r="Q39" i="1"/>
  <c r="S39" i="1"/>
  <c r="R40" i="1"/>
  <c r="Q41" i="1"/>
  <c r="S41" i="1"/>
  <c r="R42" i="1"/>
  <c r="Q43" i="1"/>
  <c r="S43" i="1"/>
  <c r="R44" i="1"/>
  <c r="Q45" i="1"/>
  <c r="S45" i="1"/>
  <c r="R46" i="1"/>
  <c r="Q47" i="1"/>
  <c r="S47" i="1"/>
  <c r="R48" i="1"/>
  <c r="Q49" i="1"/>
  <c r="S49" i="1"/>
  <c r="R50" i="1"/>
  <c r="Q51" i="1"/>
  <c r="S51" i="1"/>
  <c r="R52" i="1"/>
  <c r="Q53" i="1"/>
  <c r="S53" i="1"/>
  <c r="R54" i="1"/>
  <c r="Q55" i="1"/>
  <c r="S55" i="1"/>
  <c r="R56" i="1"/>
  <c r="Q57" i="1"/>
  <c r="S57" i="1"/>
  <c r="R58" i="1"/>
  <c r="Q59" i="1"/>
  <c r="S59" i="1"/>
  <c r="R60" i="1"/>
  <c r="Q61" i="1"/>
  <c r="S61" i="1"/>
  <c r="R62" i="1"/>
  <c r="Q63" i="1"/>
  <c r="S63" i="1"/>
  <c r="R64" i="1"/>
  <c r="Q65" i="1"/>
  <c r="S65" i="1"/>
  <c r="R66" i="1"/>
  <c r="Q67" i="1"/>
  <c r="S67" i="1"/>
  <c r="R68" i="1"/>
  <c r="Q69" i="1"/>
  <c r="S69" i="1"/>
  <c r="R70" i="1"/>
  <c r="Q71" i="1"/>
  <c r="S71" i="1"/>
  <c r="R72" i="1"/>
  <c r="Q73" i="1"/>
  <c r="S73" i="1"/>
  <c r="R74" i="1"/>
  <c r="Q75" i="1"/>
  <c r="S75" i="1"/>
  <c r="R76" i="1"/>
  <c r="Q77" i="1"/>
  <c r="S77" i="1"/>
  <c r="R78" i="1"/>
  <c r="Q79" i="1"/>
  <c r="S79" i="1"/>
  <c r="R80" i="1"/>
  <c r="R82" i="1"/>
  <c r="Q83" i="1"/>
  <c r="S83" i="1"/>
  <c r="R84" i="1"/>
  <c r="Q85" i="1"/>
  <c r="S85" i="1"/>
  <c r="R86" i="1"/>
  <c r="Q87" i="1"/>
  <c r="S87" i="1"/>
  <c r="R88" i="1"/>
  <c r="Q89" i="1"/>
  <c r="S89" i="1"/>
  <c r="R90" i="1"/>
  <c r="Q91" i="1"/>
  <c r="S91" i="1"/>
  <c r="R92" i="1"/>
  <c r="Q93" i="1"/>
  <c r="S93" i="1"/>
  <c r="R94" i="1"/>
  <c r="Q95" i="1"/>
  <c r="S95" i="1"/>
  <c r="R96" i="1"/>
  <c r="Q97" i="1"/>
  <c r="S97" i="1"/>
  <c r="R98" i="1"/>
  <c r="Q99" i="1"/>
  <c r="S99" i="1"/>
  <c r="R100" i="1"/>
  <c r="Q101" i="1"/>
  <c r="S101" i="1"/>
  <c r="R102" i="1"/>
  <c r="Q103" i="1"/>
  <c r="S103" i="1"/>
  <c r="R104" i="1"/>
  <c r="Q105" i="1"/>
  <c r="S105" i="1"/>
  <c r="R106" i="1"/>
  <c r="Q107" i="1"/>
  <c r="S107" i="1"/>
  <c r="S363" i="1"/>
  <c r="Q363" i="1"/>
  <c r="R363" i="1"/>
  <c r="R362" i="1"/>
  <c r="S362" i="1"/>
  <c r="Q362" i="1"/>
  <c r="S361" i="1"/>
  <c r="Q361" i="1"/>
  <c r="R361" i="1"/>
  <c r="R360" i="1"/>
  <c r="S360" i="1"/>
  <c r="Q360" i="1"/>
  <c r="S359" i="1"/>
  <c r="Q359" i="1"/>
  <c r="R359" i="1"/>
  <c r="R358" i="1"/>
  <c r="S358" i="1"/>
  <c r="Q358" i="1"/>
  <c r="S357" i="1"/>
  <c r="Q357" i="1"/>
  <c r="R357" i="1"/>
  <c r="R356" i="1"/>
  <c r="S356" i="1"/>
  <c r="Q356" i="1"/>
  <c r="S355" i="1"/>
  <c r="Q355" i="1"/>
  <c r="R355" i="1"/>
  <c r="R354" i="1"/>
  <c r="S354" i="1"/>
  <c r="Q354" i="1"/>
  <c r="S353" i="1"/>
  <c r="Q353" i="1"/>
  <c r="R353" i="1"/>
  <c r="R352" i="1"/>
  <c r="S352" i="1"/>
  <c r="Q352" i="1"/>
  <c r="S351" i="1"/>
  <c r="Q351" i="1"/>
  <c r="R351" i="1"/>
  <c r="R350" i="1"/>
  <c r="S350" i="1"/>
  <c r="Q350" i="1"/>
  <c r="S349" i="1"/>
  <c r="Q349" i="1"/>
  <c r="R349" i="1"/>
  <c r="R348" i="1"/>
  <c r="S348" i="1"/>
  <c r="Q348" i="1"/>
  <c r="S347" i="1"/>
  <c r="Q347" i="1"/>
  <c r="R347" i="1"/>
  <c r="R346" i="1"/>
  <c r="S346" i="1"/>
  <c r="Q346" i="1"/>
  <c r="S345" i="1"/>
  <c r="Q345" i="1"/>
  <c r="R345" i="1"/>
  <c r="R344" i="1"/>
  <c r="S344" i="1"/>
  <c r="Q344" i="1"/>
  <c r="S343" i="1"/>
  <c r="Q343" i="1"/>
  <c r="R343" i="1"/>
  <c r="R342" i="1"/>
  <c r="S342" i="1"/>
  <c r="Q342" i="1"/>
  <c r="S341" i="1"/>
  <c r="Q341" i="1"/>
  <c r="R341" i="1"/>
  <c r="R340" i="1"/>
  <c r="S340" i="1"/>
  <c r="Q340" i="1"/>
  <c r="S339" i="1"/>
  <c r="Q339" i="1"/>
  <c r="R339" i="1"/>
  <c r="R338" i="1"/>
  <c r="S338" i="1"/>
  <c r="Q338" i="1"/>
  <c r="S337" i="1"/>
  <c r="Q337" i="1"/>
  <c r="R337" i="1"/>
  <c r="R336" i="1"/>
  <c r="S336" i="1"/>
  <c r="Q336" i="1"/>
  <c r="S335" i="1"/>
  <c r="Q335" i="1"/>
  <c r="R335" i="1"/>
  <c r="R334" i="1"/>
  <c r="S334" i="1"/>
  <c r="Q334" i="1"/>
  <c r="S333" i="1"/>
  <c r="Q333" i="1"/>
  <c r="R333" i="1"/>
  <c r="R332" i="1"/>
  <c r="S332" i="1"/>
  <c r="Q332" i="1"/>
  <c r="S331" i="1"/>
  <c r="Q331" i="1"/>
  <c r="R331" i="1"/>
  <c r="R330" i="1"/>
  <c r="S330" i="1"/>
  <c r="Q330" i="1"/>
  <c r="S329" i="1"/>
  <c r="Q329" i="1"/>
  <c r="R329" i="1"/>
  <c r="R328" i="1"/>
  <c r="S328" i="1"/>
  <c r="Q328" i="1"/>
  <c r="S327" i="1"/>
  <c r="Q327" i="1"/>
  <c r="R327" i="1"/>
  <c r="R326" i="1"/>
  <c r="S326" i="1"/>
  <c r="Q326" i="1"/>
  <c r="S325" i="1"/>
  <c r="Q325" i="1"/>
  <c r="R325" i="1"/>
  <c r="R324" i="1"/>
  <c r="S324" i="1"/>
  <c r="Q324" i="1"/>
  <c r="S323" i="1"/>
  <c r="Q323" i="1"/>
  <c r="R323" i="1"/>
  <c r="R322" i="1"/>
  <c r="S322" i="1"/>
  <c r="Q322" i="1"/>
  <c r="S321" i="1"/>
  <c r="Q321" i="1"/>
  <c r="R321" i="1"/>
  <c r="R320" i="1"/>
  <c r="S320" i="1"/>
  <c r="Q320" i="1"/>
  <c r="S319" i="1"/>
  <c r="Q319" i="1"/>
  <c r="R319" i="1"/>
  <c r="R318" i="1"/>
  <c r="S318" i="1"/>
  <c r="Q318" i="1"/>
  <c r="S317" i="1"/>
  <c r="Q317" i="1"/>
  <c r="R317" i="1"/>
  <c r="R316" i="1"/>
  <c r="S316" i="1"/>
  <c r="Q316" i="1"/>
  <c r="S315" i="1"/>
  <c r="Q315" i="1"/>
  <c r="R315" i="1"/>
  <c r="R314" i="1"/>
  <c r="S314" i="1"/>
  <c r="Q314" i="1"/>
  <c r="S313" i="1"/>
  <c r="Q313" i="1"/>
  <c r="R313" i="1"/>
  <c r="R312" i="1"/>
  <c r="S312" i="1"/>
  <c r="Q312" i="1"/>
  <c r="S311" i="1"/>
  <c r="Q311" i="1"/>
  <c r="R311" i="1"/>
  <c r="R310" i="1"/>
  <c r="S310" i="1"/>
  <c r="Q310" i="1"/>
  <c r="S309" i="1"/>
  <c r="Q309" i="1"/>
  <c r="R309" i="1"/>
  <c r="R308" i="1"/>
  <c r="S308" i="1"/>
  <c r="Q308" i="1"/>
  <c r="S307" i="1"/>
  <c r="Q307" i="1"/>
  <c r="R307" i="1"/>
  <c r="R306" i="1"/>
  <c r="S306" i="1"/>
  <c r="Q306" i="1"/>
  <c r="S305" i="1"/>
  <c r="Q305" i="1"/>
  <c r="R305" i="1"/>
  <c r="R304" i="1"/>
  <c r="S304" i="1"/>
  <c r="Q304" i="1"/>
  <c r="S303" i="1"/>
  <c r="Q303" i="1"/>
  <c r="R303" i="1"/>
  <c r="R302" i="1"/>
  <c r="S302" i="1"/>
  <c r="Q302" i="1"/>
  <c r="S301" i="1"/>
  <c r="Q301" i="1"/>
  <c r="R301" i="1"/>
  <c r="R300" i="1"/>
  <c r="S300" i="1"/>
  <c r="Q300" i="1"/>
  <c r="S299" i="1"/>
  <c r="Q299" i="1"/>
  <c r="R299" i="1"/>
  <c r="R298" i="1"/>
  <c r="S298" i="1"/>
  <c r="Q298" i="1"/>
  <c r="S297" i="1"/>
  <c r="Q297" i="1"/>
  <c r="R297" i="1"/>
  <c r="R296" i="1"/>
  <c r="S296" i="1"/>
  <c r="Q296" i="1"/>
  <c r="S295" i="1"/>
  <c r="Q295" i="1"/>
  <c r="R295" i="1"/>
  <c r="R294" i="1"/>
  <c r="S294" i="1"/>
  <c r="Q294" i="1"/>
  <c r="S293" i="1"/>
  <c r="Q293" i="1"/>
  <c r="R293" i="1"/>
  <c r="R292" i="1"/>
  <c r="S292" i="1"/>
  <c r="Q292" i="1"/>
  <c r="S291" i="1"/>
  <c r="Q291" i="1"/>
  <c r="R291" i="1"/>
  <c r="R290" i="1"/>
  <c r="S290" i="1"/>
  <c r="Q290" i="1"/>
  <c r="S289" i="1"/>
  <c r="Q289" i="1"/>
  <c r="R289" i="1"/>
  <c r="R288" i="1"/>
  <c r="S288" i="1"/>
  <c r="Q288" i="1"/>
  <c r="S287" i="1"/>
  <c r="Q287" i="1"/>
  <c r="R287" i="1"/>
  <c r="R286" i="1"/>
  <c r="S286" i="1"/>
  <c r="Q286" i="1"/>
  <c r="S285" i="1"/>
  <c r="Q285" i="1"/>
  <c r="R285" i="1"/>
  <c r="R284" i="1"/>
  <c r="S284" i="1"/>
  <c r="Q284" i="1"/>
  <c r="S283" i="1"/>
  <c r="Q283" i="1"/>
  <c r="R283" i="1"/>
  <c r="R282" i="1"/>
  <c r="S282" i="1"/>
  <c r="Q282" i="1"/>
  <c r="S281" i="1"/>
  <c r="Q281" i="1"/>
  <c r="R281" i="1"/>
  <c r="R280" i="1"/>
  <c r="S280" i="1"/>
  <c r="Q280" i="1"/>
  <c r="S279" i="1"/>
  <c r="Q279" i="1"/>
  <c r="R279" i="1"/>
  <c r="R278" i="1"/>
  <c r="S278" i="1"/>
  <c r="Q278" i="1"/>
  <c r="S277" i="1"/>
  <c r="Q277" i="1"/>
  <c r="R277" i="1"/>
  <c r="R276" i="1"/>
  <c r="S276" i="1"/>
  <c r="Q276" i="1"/>
  <c r="S275" i="1"/>
  <c r="Q275" i="1"/>
  <c r="R275" i="1"/>
  <c r="R274" i="1"/>
  <c r="S274" i="1"/>
  <c r="Q274" i="1"/>
  <c r="S273" i="1"/>
  <c r="Q273" i="1"/>
  <c r="R273" i="1"/>
  <c r="R272" i="1"/>
  <c r="S272" i="1"/>
  <c r="Q272" i="1"/>
  <c r="S271" i="1"/>
  <c r="Q271" i="1"/>
  <c r="R271" i="1"/>
  <c r="R270" i="1"/>
  <c r="S270" i="1"/>
  <c r="Q270" i="1"/>
  <c r="S269" i="1"/>
  <c r="Q269" i="1"/>
  <c r="R269" i="1"/>
  <c r="R268" i="1"/>
  <c r="S268" i="1"/>
  <c r="Q268" i="1"/>
  <c r="S267" i="1"/>
  <c r="Q267" i="1"/>
  <c r="R267" i="1"/>
  <c r="R266" i="1"/>
  <c r="S266" i="1"/>
  <c r="Q266" i="1"/>
  <c r="S265" i="1"/>
  <c r="Q265" i="1"/>
  <c r="R265" i="1"/>
  <c r="R264" i="1"/>
  <c r="S264" i="1"/>
  <c r="Q264" i="1"/>
  <c r="S263" i="1"/>
  <c r="Q263" i="1"/>
  <c r="R263" i="1"/>
  <c r="R262" i="1"/>
  <c r="S262" i="1"/>
  <c r="Q262" i="1"/>
  <c r="S261" i="1"/>
  <c r="Q261" i="1"/>
  <c r="R261" i="1"/>
  <c r="R260" i="1"/>
  <c r="S260" i="1"/>
  <c r="Q260" i="1"/>
  <c r="S259" i="1"/>
  <c r="Q259" i="1"/>
  <c r="R259" i="1"/>
  <c r="R258" i="1"/>
  <c r="S258" i="1"/>
  <c r="Q258" i="1"/>
  <c r="S257" i="1"/>
  <c r="Q257" i="1"/>
  <c r="R257" i="1"/>
  <c r="R256" i="1"/>
  <c r="S256" i="1"/>
  <c r="Q256" i="1"/>
  <c r="S255" i="1"/>
  <c r="Q255" i="1"/>
  <c r="R255" i="1"/>
  <c r="R254" i="1"/>
  <c r="S254" i="1"/>
  <c r="Q254" i="1"/>
  <c r="S253" i="1"/>
  <c r="Q253" i="1"/>
  <c r="R253" i="1"/>
  <c r="R252" i="1"/>
  <c r="S252" i="1"/>
  <c r="Q252" i="1"/>
  <c r="S251" i="1"/>
  <c r="Q251" i="1"/>
  <c r="R251" i="1"/>
  <c r="R250" i="1"/>
  <c r="S250" i="1"/>
  <c r="Q250" i="1"/>
  <c r="S249" i="1"/>
  <c r="Q249" i="1"/>
  <c r="R249" i="1"/>
  <c r="R248" i="1"/>
  <c r="S248" i="1"/>
  <c r="Q248" i="1"/>
  <c r="S247" i="1"/>
  <c r="Q247" i="1"/>
  <c r="R247" i="1"/>
  <c r="R246" i="1"/>
  <c r="S246" i="1"/>
  <c r="Q246" i="1"/>
  <c r="S245" i="1"/>
  <c r="Q245" i="1"/>
  <c r="R245" i="1"/>
  <c r="R244" i="1"/>
  <c r="S244" i="1"/>
  <c r="Q244" i="1"/>
  <c r="S243" i="1"/>
  <c r="Q243" i="1"/>
  <c r="R243" i="1"/>
  <c r="R242" i="1"/>
  <c r="S242" i="1"/>
  <c r="Q242" i="1"/>
  <c r="S241" i="1"/>
  <c r="Q241" i="1"/>
  <c r="R241" i="1"/>
  <c r="R240" i="1"/>
  <c r="S240" i="1"/>
  <c r="Q240" i="1"/>
  <c r="S239" i="1"/>
  <c r="Q239" i="1"/>
  <c r="R239" i="1"/>
  <c r="R238" i="1"/>
  <c r="S238" i="1"/>
  <c r="Q238" i="1"/>
  <c r="S237" i="1"/>
  <c r="Q237" i="1"/>
  <c r="R237" i="1"/>
  <c r="R236" i="1"/>
  <c r="S236" i="1"/>
  <c r="Q236" i="1"/>
  <c r="S235" i="1"/>
  <c r="Q235" i="1"/>
  <c r="R235" i="1"/>
  <c r="R234" i="1"/>
  <c r="S234" i="1"/>
  <c r="Q234" i="1"/>
  <c r="S233" i="1"/>
  <c r="Q233" i="1"/>
  <c r="R233" i="1"/>
  <c r="R232" i="1"/>
  <c r="S232" i="1"/>
  <c r="Q232" i="1"/>
  <c r="S231" i="1"/>
  <c r="Q231" i="1"/>
  <c r="R231" i="1"/>
  <c r="R230" i="1"/>
  <c r="S230" i="1"/>
  <c r="Q230" i="1"/>
  <c r="S229" i="1"/>
  <c r="Q229" i="1"/>
  <c r="R229" i="1"/>
  <c r="R228" i="1"/>
  <c r="S228" i="1"/>
  <c r="Q228" i="1"/>
  <c r="S227" i="1"/>
  <c r="Q227" i="1"/>
  <c r="R227" i="1"/>
  <c r="R226" i="1"/>
  <c r="S226" i="1"/>
  <c r="Q226" i="1"/>
  <c r="S225" i="1"/>
  <c r="Q225" i="1"/>
  <c r="R225" i="1"/>
  <c r="R224" i="1"/>
  <c r="S224" i="1"/>
  <c r="Q224" i="1"/>
  <c r="S223" i="1"/>
  <c r="Q223" i="1"/>
  <c r="R223" i="1"/>
  <c r="R222" i="1"/>
  <c r="S222" i="1"/>
  <c r="Q222" i="1"/>
  <c r="S221" i="1"/>
  <c r="Q221" i="1"/>
  <c r="R221" i="1"/>
  <c r="R220" i="1"/>
  <c r="S220" i="1"/>
  <c r="Q220" i="1"/>
  <c r="S219" i="1"/>
  <c r="Q219" i="1"/>
  <c r="R219" i="1"/>
  <c r="R218" i="1"/>
  <c r="S218" i="1"/>
  <c r="Q218" i="1"/>
  <c r="S217" i="1"/>
  <c r="Q217" i="1"/>
  <c r="R217" i="1"/>
  <c r="R216" i="1"/>
  <c r="S216" i="1"/>
  <c r="Q216" i="1"/>
  <c r="S215" i="1"/>
  <c r="Q215" i="1"/>
  <c r="R215" i="1"/>
  <c r="R214" i="1"/>
  <c r="S214" i="1"/>
  <c r="Q214" i="1"/>
  <c r="S213" i="1"/>
  <c r="Q213" i="1"/>
  <c r="R213" i="1"/>
  <c r="R212" i="1"/>
  <c r="S212" i="1"/>
  <c r="Q212" i="1"/>
  <c r="S211" i="1"/>
  <c r="Q211" i="1"/>
  <c r="R211" i="1"/>
  <c r="R210" i="1"/>
  <c r="S210" i="1"/>
  <c r="Q210" i="1"/>
  <c r="S209" i="1"/>
  <c r="Q209" i="1"/>
  <c r="R209" i="1"/>
  <c r="R208" i="1"/>
  <c r="S208" i="1"/>
  <c r="Q208" i="1"/>
  <c r="S207" i="1"/>
  <c r="Q207" i="1"/>
  <c r="R207" i="1"/>
  <c r="R206" i="1"/>
  <c r="S206" i="1"/>
  <c r="Q206" i="1"/>
  <c r="S205" i="1"/>
  <c r="Q205" i="1"/>
  <c r="R205" i="1"/>
  <c r="R204" i="1"/>
  <c r="S204" i="1"/>
  <c r="Q204" i="1"/>
  <c r="S203" i="1"/>
  <c r="Q203" i="1"/>
  <c r="R203" i="1"/>
  <c r="R202" i="1"/>
  <c r="S202" i="1"/>
  <c r="Q202" i="1"/>
  <c r="S201" i="1"/>
  <c r="Q201" i="1"/>
  <c r="R201" i="1"/>
  <c r="R200" i="1"/>
  <c r="S200" i="1"/>
  <c r="Q200" i="1"/>
  <c r="S199" i="1"/>
  <c r="Q199" i="1"/>
  <c r="R199" i="1"/>
  <c r="R198" i="1"/>
  <c r="S198" i="1"/>
  <c r="Q198" i="1"/>
  <c r="S197" i="1"/>
  <c r="Q197" i="1"/>
  <c r="R197" i="1"/>
  <c r="R196" i="1"/>
  <c r="S196" i="1"/>
  <c r="Q196" i="1"/>
  <c r="S195" i="1"/>
  <c r="Q195" i="1"/>
  <c r="R195" i="1"/>
  <c r="R194" i="1"/>
  <c r="S194" i="1"/>
  <c r="Q194" i="1"/>
  <c r="S193" i="1"/>
  <c r="Q193" i="1"/>
  <c r="R193" i="1"/>
  <c r="R192" i="1"/>
  <c r="S192" i="1"/>
  <c r="Q192" i="1"/>
  <c r="S191" i="1"/>
  <c r="Q191" i="1"/>
  <c r="R191" i="1"/>
  <c r="R190" i="1"/>
  <c r="S190" i="1"/>
  <c r="Q190" i="1"/>
  <c r="S189" i="1"/>
  <c r="Q189" i="1"/>
  <c r="R189" i="1"/>
  <c r="R188" i="1"/>
  <c r="S188" i="1"/>
  <c r="Q188" i="1"/>
  <c r="S187" i="1"/>
  <c r="Q187" i="1"/>
  <c r="R187" i="1"/>
  <c r="R186" i="1"/>
  <c r="S186" i="1"/>
  <c r="Q186" i="1"/>
  <c r="S185" i="1"/>
  <c r="Q185" i="1"/>
  <c r="R185" i="1"/>
  <c r="R184" i="1"/>
  <c r="S184" i="1"/>
  <c r="Q184" i="1"/>
  <c r="S183" i="1"/>
  <c r="Q183" i="1"/>
  <c r="R183" i="1"/>
  <c r="R182" i="1"/>
  <c r="S182" i="1"/>
  <c r="Q182" i="1"/>
  <c r="S181" i="1"/>
  <c r="Q181" i="1"/>
  <c r="R181" i="1"/>
  <c r="R180" i="1"/>
  <c r="S180" i="1"/>
  <c r="Q180" i="1"/>
  <c r="S179" i="1"/>
  <c r="Q179" i="1"/>
  <c r="R179" i="1"/>
  <c r="R178" i="1"/>
  <c r="S178" i="1"/>
  <c r="Q178" i="1"/>
  <c r="S177" i="1"/>
  <c r="Q177" i="1"/>
  <c r="R177" i="1"/>
  <c r="R176" i="1"/>
  <c r="S176" i="1"/>
  <c r="Q176" i="1"/>
  <c r="S175" i="1"/>
  <c r="Q175" i="1"/>
  <c r="R175" i="1"/>
  <c r="R174" i="1"/>
  <c r="S174" i="1"/>
  <c r="Q174" i="1"/>
  <c r="S173" i="1"/>
  <c r="Q173" i="1"/>
  <c r="R173" i="1"/>
  <c r="R172" i="1"/>
  <c r="S172" i="1"/>
  <c r="Q172" i="1"/>
  <c r="S171" i="1"/>
  <c r="Q171" i="1"/>
  <c r="R171" i="1"/>
  <c r="R170" i="1"/>
  <c r="S170" i="1"/>
  <c r="Q170" i="1"/>
  <c r="S169" i="1"/>
  <c r="Q169" i="1"/>
  <c r="R169" i="1"/>
  <c r="R168" i="1"/>
  <c r="S168" i="1"/>
  <c r="Q168" i="1"/>
  <c r="S167" i="1"/>
  <c r="Q167" i="1"/>
  <c r="R167" i="1"/>
  <c r="R166" i="1"/>
  <c r="S166" i="1"/>
  <c r="Q166" i="1"/>
  <c r="S165" i="1"/>
  <c r="Q165" i="1"/>
  <c r="R165" i="1"/>
  <c r="R164" i="1"/>
  <c r="S164" i="1"/>
  <c r="Q164" i="1"/>
  <c r="S163" i="1"/>
  <c r="Q163" i="1"/>
  <c r="R163" i="1"/>
  <c r="R162" i="1"/>
  <c r="S162" i="1"/>
  <c r="Q162" i="1"/>
  <c r="S161" i="1"/>
  <c r="Q161" i="1"/>
  <c r="R161" i="1"/>
  <c r="R160" i="1"/>
  <c r="S160" i="1"/>
  <c r="Q160" i="1"/>
  <c r="S159" i="1"/>
  <c r="Q159" i="1"/>
  <c r="R159" i="1"/>
  <c r="R158" i="1"/>
  <c r="S158" i="1"/>
  <c r="Q158" i="1"/>
  <c r="S157" i="1"/>
  <c r="Q157" i="1"/>
  <c r="R157" i="1"/>
  <c r="R156" i="1"/>
  <c r="S156" i="1"/>
  <c r="Q156" i="1"/>
  <c r="S155" i="1"/>
  <c r="Q155" i="1"/>
  <c r="R155" i="1"/>
  <c r="R154" i="1"/>
  <c r="S154" i="1"/>
  <c r="Q154" i="1"/>
  <c r="S153" i="1"/>
  <c r="Q153" i="1"/>
  <c r="R153" i="1"/>
  <c r="R152" i="1"/>
  <c r="S152" i="1"/>
  <c r="Q152" i="1"/>
  <c r="S151" i="1"/>
  <c r="Q151" i="1"/>
  <c r="R151" i="1"/>
  <c r="R150" i="1"/>
  <c r="S150" i="1"/>
  <c r="Q150" i="1"/>
  <c r="S149" i="1"/>
  <c r="Q149" i="1"/>
  <c r="R149" i="1"/>
  <c r="R148" i="1"/>
  <c r="S148" i="1"/>
  <c r="Q148" i="1"/>
  <c r="S147" i="1"/>
  <c r="Q147" i="1"/>
  <c r="R147" i="1"/>
  <c r="R146" i="1"/>
  <c r="S146" i="1"/>
  <c r="Q146" i="1"/>
  <c r="S145" i="1"/>
  <c r="Q145" i="1"/>
  <c r="R145" i="1"/>
  <c r="R144" i="1"/>
  <c r="S144" i="1"/>
  <c r="Q144" i="1"/>
  <c r="S143" i="1"/>
  <c r="Q143" i="1"/>
  <c r="R143" i="1"/>
  <c r="R142" i="1"/>
  <c r="S142" i="1"/>
  <c r="Q142" i="1"/>
  <c r="S141" i="1"/>
  <c r="Q141" i="1"/>
  <c r="R141" i="1"/>
  <c r="R140" i="1"/>
  <c r="S140" i="1"/>
  <c r="Q140" i="1"/>
  <c r="S139" i="1"/>
  <c r="Q139" i="1"/>
  <c r="R139" i="1"/>
  <c r="R138" i="1"/>
  <c r="S138" i="1"/>
  <c r="Q138" i="1"/>
  <c r="S137" i="1"/>
  <c r="Q137" i="1"/>
  <c r="R137" i="1"/>
  <c r="R136" i="1"/>
  <c r="S136" i="1"/>
  <c r="Q136" i="1"/>
  <c r="S135" i="1"/>
  <c r="Q135" i="1"/>
  <c r="R135" i="1"/>
  <c r="R134" i="1"/>
  <c r="S134" i="1"/>
  <c r="Q134" i="1"/>
  <c r="S133" i="1"/>
  <c r="Q133" i="1"/>
  <c r="R133" i="1"/>
  <c r="R132" i="1"/>
  <c r="S132" i="1"/>
  <c r="Q132" i="1"/>
  <c r="S131" i="1"/>
  <c r="Q131" i="1"/>
  <c r="R131" i="1"/>
  <c r="R130" i="1"/>
  <c r="S130" i="1"/>
  <c r="Q130" i="1"/>
  <c r="S129" i="1"/>
  <c r="Q129" i="1"/>
  <c r="R129" i="1"/>
  <c r="R128" i="1"/>
  <c r="S128" i="1"/>
  <c r="Q128" i="1"/>
  <c r="S127" i="1"/>
  <c r="Q127" i="1"/>
  <c r="R127" i="1"/>
  <c r="R126" i="1"/>
  <c r="S126" i="1"/>
  <c r="Q126" i="1"/>
  <c r="S125" i="1"/>
  <c r="Q125" i="1"/>
  <c r="R125" i="1"/>
  <c r="R124" i="1"/>
  <c r="S124" i="1"/>
  <c r="Q124" i="1"/>
  <c r="S123" i="1"/>
  <c r="Q123" i="1"/>
  <c r="R123" i="1"/>
  <c r="R122" i="1"/>
  <c r="S122" i="1"/>
  <c r="Q122" i="1"/>
  <c r="S121" i="1"/>
  <c r="Q121" i="1"/>
  <c r="R121" i="1"/>
  <c r="R120" i="1"/>
  <c r="S120" i="1"/>
  <c r="Q120" i="1"/>
  <c r="S119" i="1"/>
  <c r="Q119" i="1"/>
  <c r="R119" i="1"/>
  <c r="R118" i="1"/>
  <c r="S118" i="1"/>
  <c r="Q118" i="1"/>
  <c r="S117" i="1"/>
  <c r="Q117" i="1"/>
  <c r="R117" i="1"/>
  <c r="R116" i="1"/>
  <c r="S116" i="1"/>
  <c r="Q116" i="1"/>
  <c r="S115" i="1"/>
  <c r="Q115" i="1"/>
  <c r="R115" i="1"/>
  <c r="R114" i="1"/>
  <c r="S114" i="1"/>
  <c r="Q114" i="1"/>
  <c r="S113" i="1"/>
  <c r="Q113" i="1"/>
  <c r="R113" i="1"/>
  <c r="R112" i="1"/>
  <c r="S112" i="1"/>
  <c r="Q112" i="1"/>
  <c r="S111" i="1"/>
  <c r="Q111" i="1"/>
  <c r="R111" i="1"/>
  <c r="R110" i="1"/>
  <c r="S110" i="1"/>
  <c r="Q110" i="1"/>
  <c r="S109" i="1"/>
  <c r="Q109" i="1"/>
  <c r="R109" i="1"/>
  <c r="R108" i="1"/>
  <c r="S108" i="1"/>
  <c r="Q108" i="1"/>
  <c r="Q6" i="1"/>
  <c r="Q8" i="1"/>
  <c r="Q10" i="1"/>
  <c r="Q12" i="1"/>
  <c r="Q14" i="1"/>
  <c r="Q16" i="1"/>
  <c r="Q18" i="1"/>
  <c r="Q20" i="1"/>
  <c r="Q22" i="1"/>
  <c r="Q24" i="1"/>
  <c r="Q26" i="1"/>
  <c r="Q28" i="1"/>
  <c r="Q30" i="1"/>
  <c r="Q32" i="1"/>
  <c r="Q34" i="1"/>
  <c r="Q36" i="1"/>
  <c r="Q38" i="1"/>
  <c r="Q40" i="1"/>
  <c r="Q42" i="1"/>
  <c r="Q44" i="1"/>
  <c r="Q46" i="1"/>
  <c r="Q48" i="1"/>
  <c r="Q50" i="1"/>
  <c r="Q52" i="1"/>
  <c r="Q54" i="1"/>
  <c r="Q56" i="1"/>
  <c r="Q58" i="1"/>
  <c r="Q60" i="1"/>
  <c r="Q62" i="1"/>
  <c r="Q64" i="1"/>
  <c r="Q66" i="1"/>
  <c r="Q68" i="1"/>
  <c r="Q70" i="1"/>
  <c r="Q72" i="1"/>
  <c r="Q74" i="1"/>
  <c r="Q76" i="1"/>
  <c r="Q78" i="1"/>
  <c r="Q80" i="1"/>
  <c r="Q82" i="1"/>
  <c r="Q84" i="1"/>
  <c r="Q86" i="1"/>
  <c r="Q88" i="1"/>
  <c r="Q90" i="1"/>
  <c r="Q92" i="1"/>
  <c r="Q94" i="1"/>
  <c r="Q96" i="1"/>
  <c r="Q98" i="1"/>
  <c r="Q100" i="1"/>
  <c r="Q102" i="1"/>
  <c r="Q104" i="1"/>
  <c r="Q106" i="1"/>
  <c r="Y803" i="1"/>
  <c r="X803" i="1"/>
  <c r="Q67" i="61" s="1"/>
  <c r="P67" i="6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M270" i="1"/>
  <c r="N270" i="1"/>
  <c r="M271" i="1"/>
  <c r="N271" i="1"/>
  <c r="M272" i="1"/>
  <c r="N272" i="1"/>
  <c r="M273" i="1"/>
  <c r="N273" i="1"/>
  <c r="M274" i="1"/>
  <c r="N274" i="1"/>
  <c r="M275" i="1"/>
  <c r="N275" i="1"/>
  <c r="M276" i="1"/>
  <c r="N276" i="1"/>
  <c r="M277" i="1"/>
  <c r="N277" i="1"/>
  <c r="M278" i="1"/>
  <c r="N278" i="1"/>
  <c r="M279" i="1"/>
  <c r="N279" i="1"/>
  <c r="M280" i="1"/>
  <c r="N280" i="1"/>
  <c r="M281" i="1"/>
  <c r="N281" i="1"/>
  <c r="M282" i="1"/>
  <c r="N282" i="1"/>
  <c r="M283" i="1"/>
  <c r="N283" i="1"/>
  <c r="M284" i="1"/>
  <c r="N284" i="1"/>
  <c r="M285" i="1"/>
  <c r="N285" i="1"/>
  <c r="M286" i="1"/>
  <c r="N286" i="1"/>
  <c r="M287" i="1"/>
  <c r="N287" i="1"/>
  <c r="M288" i="1"/>
  <c r="N288" i="1"/>
  <c r="M289" i="1"/>
  <c r="N289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M445" i="1"/>
  <c r="N445" i="1"/>
  <c r="M446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M471" i="1"/>
  <c r="N471" i="1"/>
  <c r="M472" i="1"/>
  <c r="N472" i="1"/>
  <c r="M473" i="1"/>
  <c r="N473" i="1"/>
  <c r="M474" i="1"/>
  <c r="N474" i="1"/>
  <c r="M475" i="1"/>
  <c r="N475" i="1"/>
  <c r="M476" i="1"/>
  <c r="N476" i="1"/>
  <c r="M477" i="1"/>
  <c r="N477" i="1"/>
  <c r="M478" i="1"/>
  <c r="N478" i="1"/>
  <c r="M479" i="1"/>
  <c r="N479" i="1"/>
  <c r="M480" i="1"/>
  <c r="N480" i="1"/>
  <c r="M481" i="1"/>
  <c r="N481" i="1"/>
  <c r="M482" i="1"/>
  <c r="N482" i="1"/>
  <c r="M483" i="1"/>
  <c r="N483" i="1"/>
  <c r="M484" i="1"/>
  <c r="N484" i="1"/>
  <c r="M485" i="1"/>
  <c r="N485" i="1"/>
  <c r="M486" i="1"/>
  <c r="N486" i="1"/>
  <c r="M487" i="1"/>
  <c r="N487" i="1"/>
  <c r="M488" i="1"/>
  <c r="N488" i="1"/>
  <c r="M489" i="1"/>
  <c r="N489" i="1"/>
  <c r="M490" i="1"/>
  <c r="N490" i="1"/>
  <c r="M491" i="1"/>
  <c r="N491" i="1"/>
  <c r="M492" i="1"/>
  <c r="N492" i="1"/>
  <c r="M493" i="1"/>
  <c r="N493" i="1"/>
  <c r="M494" i="1"/>
  <c r="N494" i="1"/>
  <c r="M495" i="1"/>
  <c r="N495" i="1"/>
  <c r="M496" i="1"/>
  <c r="N496" i="1"/>
  <c r="M497" i="1"/>
  <c r="N497" i="1"/>
  <c r="M498" i="1"/>
  <c r="N498" i="1"/>
  <c r="M499" i="1"/>
  <c r="N499" i="1"/>
  <c r="M500" i="1"/>
  <c r="N500" i="1"/>
  <c r="M501" i="1"/>
  <c r="N501" i="1"/>
  <c r="M502" i="1"/>
  <c r="N502" i="1"/>
  <c r="M503" i="1"/>
  <c r="N503" i="1"/>
  <c r="M504" i="1"/>
  <c r="N504" i="1"/>
  <c r="M505" i="1"/>
  <c r="N505" i="1"/>
  <c r="M506" i="1"/>
  <c r="N506" i="1"/>
  <c r="M507" i="1"/>
  <c r="N507" i="1"/>
  <c r="M508" i="1"/>
  <c r="N508" i="1"/>
  <c r="M509" i="1"/>
  <c r="N509" i="1"/>
  <c r="M510" i="1"/>
  <c r="N510" i="1"/>
  <c r="M511" i="1"/>
  <c r="N511" i="1"/>
  <c r="M512" i="1"/>
  <c r="N512" i="1"/>
  <c r="M513" i="1"/>
  <c r="N513" i="1"/>
  <c r="M514" i="1"/>
  <c r="N514" i="1"/>
  <c r="M515" i="1"/>
  <c r="N515" i="1"/>
  <c r="M516" i="1"/>
  <c r="N516" i="1"/>
  <c r="M517" i="1"/>
  <c r="N517" i="1"/>
  <c r="M518" i="1"/>
  <c r="N518" i="1"/>
  <c r="M519" i="1"/>
  <c r="N519" i="1"/>
  <c r="M520" i="1"/>
  <c r="N520" i="1"/>
  <c r="M521" i="1"/>
  <c r="N521" i="1"/>
  <c r="M522" i="1"/>
  <c r="N522" i="1"/>
  <c r="M523" i="1"/>
  <c r="N523" i="1"/>
  <c r="M524" i="1"/>
  <c r="N524" i="1"/>
  <c r="M525" i="1"/>
  <c r="N525" i="1"/>
  <c r="M526" i="1"/>
  <c r="N526" i="1"/>
  <c r="M527" i="1"/>
  <c r="N527" i="1"/>
  <c r="M528" i="1"/>
  <c r="N528" i="1"/>
  <c r="M529" i="1"/>
  <c r="N529" i="1"/>
  <c r="M530" i="1"/>
  <c r="N530" i="1"/>
  <c r="M531" i="1"/>
  <c r="N531" i="1"/>
  <c r="M532" i="1"/>
  <c r="N532" i="1"/>
  <c r="M533" i="1"/>
  <c r="N533" i="1"/>
  <c r="M534" i="1"/>
  <c r="N534" i="1"/>
  <c r="M535" i="1"/>
  <c r="N535" i="1"/>
  <c r="M536" i="1"/>
  <c r="N536" i="1"/>
  <c r="M537" i="1"/>
  <c r="N537" i="1"/>
  <c r="M538" i="1"/>
  <c r="N538" i="1"/>
  <c r="M539" i="1"/>
  <c r="N539" i="1"/>
  <c r="M540" i="1"/>
  <c r="N540" i="1"/>
  <c r="M541" i="1"/>
  <c r="N541" i="1"/>
  <c r="M542" i="1"/>
  <c r="N542" i="1"/>
  <c r="M543" i="1"/>
  <c r="N543" i="1"/>
  <c r="M544" i="1"/>
  <c r="N544" i="1"/>
  <c r="M545" i="1"/>
  <c r="N545" i="1"/>
  <c r="M546" i="1"/>
  <c r="N546" i="1"/>
  <c r="M547" i="1"/>
  <c r="N547" i="1"/>
  <c r="M548" i="1"/>
  <c r="N548" i="1"/>
  <c r="M549" i="1"/>
  <c r="N549" i="1"/>
  <c r="M550" i="1"/>
  <c r="N550" i="1"/>
  <c r="M551" i="1"/>
  <c r="N551" i="1"/>
  <c r="M552" i="1"/>
  <c r="N552" i="1"/>
  <c r="M553" i="1"/>
  <c r="N553" i="1"/>
  <c r="M554" i="1"/>
  <c r="N554" i="1"/>
  <c r="M555" i="1"/>
  <c r="N555" i="1"/>
  <c r="M556" i="1"/>
  <c r="N556" i="1"/>
  <c r="M557" i="1"/>
  <c r="N557" i="1"/>
  <c r="M558" i="1"/>
  <c r="N558" i="1"/>
  <c r="M559" i="1"/>
  <c r="N559" i="1"/>
  <c r="M560" i="1"/>
  <c r="N560" i="1"/>
  <c r="M561" i="1"/>
  <c r="N561" i="1"/>
  <c r="M562" i="1"/>
  <c r="N562" i="1"/>
  <c r="M563" i="1"/>
  <c r="N563" i="1"/>
  <c r="M564" i="1"/>
  <c r="N564" i="1"/>
  <c r="M565" i="1"/>
  <c r="N565" i="1"/>
  <c r="M566" i="1"/>
  <c r="N566" i="1"/>
  <c r="M567" i="1"/>
  <c r="N567" i="1"/>
  <c r="M568" i="1"/>
  <c r="N568" i="1"/>
  <c r="M569" i="1"/>
  <c r="N569" i="1"/>
  <c r="M570" i="1"/>
  <c r="N570" i="1"/>
  <c r="M571" i="1"/>
  <c r="N571" i="1"/>
  <c r="M572" i="1"/>
  <c r="N572" i="1"/>
  <c r="M573" i="1"/>
  <c r="N573" i="1"/>
  <c r="M574" i="1"/>
  <c r="N574" i="1"/>
  <c r="M575" i="1"/>
  <c r="N575" i="1"/>
  <c r="M576" i="1"/>
  <c r="N576" i="1"/>
  <c r="M577" i="1"/>
  <c r="N577" i="1"/>
  <c r="M578" i="1"/>
  <c r="N578" i="1"/>
  <c r="M579" i="1"/>
  <c r="N579" i="1"/>
  <c r="M580" i="1"/>
  <c r="N580" i="1"/>
  <c r="M581" i="1"/>
  <c r="N581" i="1"/>
  <c r="M582" i="1"/>
  <c r="N582" i="1"/>
  <c r="M583" i="1"/>
  <c r="N583" i="1"/>
  <c r="M584" i="1"/>
  <c r="N584" i="1"/>
  <c r="M585" i="1"/>
  <c r="N585" i="1"/>
  <c r="M586" i="1"/>
  <c r="N586" i="1"/>
  <c r="M587" i="1"/>
  <c r="N587" i="1"/>
  <c r="M588" i="1"/>
  <c r="N588" i="1"/>
  <c r="M589" i="1"/>
  <c r="N589" i="1"/>
  <c r="M590" i="1"/>
  <c r="N590" i="1"/>
  <c r="M591" i="1"/>
  <c r="N591" i="1"/>
  <c r="M592" i="1"/>
  <c r="N592" i="1"/>
  <c r="M593" i="1"/>
  <c r="N593" i="1"/>
  <c r="M594" i="1"/>
  <c r="N594" i="1"/>
  <c r="M595" i="1"/>
  <c r="N595" i="1"/>
  <c r="M596" i="1"/>
  <c r="N596" i="1"/>
  <c r="M597" i="1"/>
  <c r="N597" i="1"/>
  <c r="M598" i="1"/>
  <c r="N598" i="1"/>
  <c r="M599" i="1"/>
  <c r="N599" i="1"/>
  <c r="M600" i="1"/>
  <c r="N600" i="1"/>
  <c r="M601" i="1"/>
  <c r="N601" i="1"/>
  <c r="M602" i="1"/>
  <c r="N602" i="1"/>
  <c r="M603" i="1"/>
  <c r="N603" i="1"/>
  <c r="M604" i="1"/>
  <c r="N604" i="1"/>
  <c r="M605" i="1"/>
  <c r="N605" i="1"/>
  <c r="M606" i="1"/>
  <c r="N606" i="1"/>
  <c r="M607" i="1"/>
  <c r="N607" i="1"/>
  <c r="M608" i="1"/>
  <c r="N608" i="1"/>
  <c r="M609" i="1"/>
  <c r="N609" i="1"/>
  <c r="M610" i="1"/>
  <c r="N610" i="1"/>
  <c r="M611" i="1"/>
  <c r="N611" i="1"/>
  <c r="M612" i="1"/>
  <c r="N612" i="1"/>
  <c r="M613" i="1"/>
  <c r="N613" i="1"/>
  <c r="M614" i="1"/>
  <c r="N614" i="1"/>
  <c r="M615" i="1"/>
  <c r="N615" i="1"/>
  <c r="M616" i="1"/>
  <c r="N616" i="1"/>
  <c r="M617" i="1"/>
  <c r="N617" i="1"/>
  <c r="M618" i="1"/>
  <c r="N618" i="1"/>
  <c r="M619" i="1"/>
  <c r="N619" i="1"/>
  <c r="M620" i="1"/>
  <c r="N620" i="1"/>
  <c r="M621" i="1"/>
  <c r="N621" i="1"/>
  <c r="M622" i="1"/>
  <c r="N622" i="1"/>
  <c r="M623" i="1"/>
  <c r="N623" i="1"/>
  <c r="M624" i="1"/>
  <c r="N624" i="1"/>
  <c r="M625" i="1"/>
  <c r="N625" i="1"/>
  <c r="M626" i="1"/>
  <c r="N626" i="1"/>
  <c r="M627" i="1"/>
  <c r="N627" i="1"/>
  <c r="M628" i="1"/>
  <c r="N628" i="1"/>
  <c r="M629" i="1"/>
  <c r="N629" i="1"/>
  <c r="M630" i="1"/>
  <c r="N630" i="1"/>
  <c r="M631" i="1"/>
  <c r="N631" i="1"/>
  <c r="M632" i="1"/>
  <c r="N632" i="1"/>
  <c r="M633" i="1"/>
  <c r="N633" i="1"/>
  <c r="M634" i="1"/>
  <c r="N634" i="1"/>
  <c r="M635" i="1"/>
  <c r="N635" i="1"/>
  <c r="M636" i="1"/>
  <c r="N636" i="1"/>
  <c r="M637" i="1"/>
  <c r="N637" i="1"/>
  <c r="M638" i="1"/>
  <c r="N638" i="1"/>
  <c r="M639" i="1"/>
  <c r="N639" i="1"/>
  <c r="M640" i="1"/>
  <c r="N640" i="1"/>
  <c r="M641" i="1"/>
  <c r="N641" i="1"/>
  <c r="M642" i="1"/>
  <c r="N642" i="1"/>
  <c r="M643" i="1"/>
  <c r="N643" i="1"/>
  <c r="M644" i="1"/>
  <c r="N644" i="1"/>
  <c r="M645" i="1"/>
  <c r="N645" i="1"/>
  <c r="M646" i="1"/>
  <c r="N646" i="1"/>
  <c r="M647" i="1"/>
  <c r="N647" i="1"/>
  <c r="M648" i="1"/>
  <c r="N648" i="1"/>
  <c r="M649" i="1"/>
  <c r="N649" i="1"/>
  <c r="M650" i="1"/>
  <c r="N650" i="1"/>
  <c r="M651" i="1"/>
  <c r="N651" i="1"/>
  <c r="M652" i="1"/>
  <c r="N652" i="1"/>
  <c r="M653" i="1"/>
  <c r="N653" i="1"/>
  <c r="M654" i="1"/>
  <c r="N654" i="1"/>
  <c r="M655" i="1"/>
  <c r="N655" i="1"/>
  <c r="M656" i="1"/>
  <c r="N656" i="1"/>
  <c r="M657" i="1"/>
  <c r="N657" i="1"/>
  <c r="M658" i="1"/>
  <c r="N658" i="1"/>
  <c r="M659" i="1"/>
  <c r="N659" i="1"/>
  <c r="M660" i="1"/>
  <c r="N660" i="1"/>
  <c r="M661" i="1"/>
  <c r="N661" i="1"/>
  <c r="M662" i="1"/>
  <c r="N662" i="1"/>
  <c r="M663" i="1"/>
  <c r="N663" i="1"/>
  <c r="M664" i="1"/>
  <c r="N664" i="1"/>
  <c r="M665" i="1"/>
  <c r="N665" i="1"/>
  <c r="M666" i="1"/>
  <c r="N666" i="1"/>
  <c r="M667" i="1"/>
  <c r="N667" i="1"/>
  <c r="M668" i="1"/>
  <c r="N668" i="1"/>
  <c r="M669" i="1"/>
  <c r="N669" i="1"/>
  <c r="M670" i="1"/>
  <c r="N670" i="1"/>
  <c r="M671" i="1"/>
  <c r="N671" i="1"/>
  <c r="M672" i="1"/>
  <c r="N672" i="1"/>
  <c r="M673" i="1"/>
  <c r="N673" i="1"/>
  <c r="M674" i="1"/>
  <c r="N674" i="1"/>
  <c r="M675" i="1"/>
  <c r="N675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G867" i="53"/>
  <c r="G866" i="53"/>
  <c r="G865" i="53"/>
  <c r="G864" i="53"/>
  <c r="G863" i="53"/>
  <c r="G862" i="53"/>
  <c r="G861" i="53"/>
  <c r="G860" i="53"/>
  <c r="G859" i="53"/>
  <c r="G858" i="53"/>
  <c r="G857" i="53"/>
  <c r="G856" i="53"/>
  <c r="G855" i="53"/>
  <c r="G854" i="53"/>
  <c r="G853" i="53"/>
  <c r="G852" i="53"/>
  <c r="G851" i="53"/>
  <c r="G850" i="53"/>
  <c r="G849" i="53"/>
  <c r="G848" i="53"/>
  <c r="G847" i="53"/>
  <c r="G846" i="53"/>
  <c r="G845" i="53"/>
  <c r="G844" i="53"/>
  <c r="G843" i="53"/>
  <c r="G842" i="53"/>
  <c r="G841" i="53"/>
  <c r="G840" i="53"/>
  <c r="G839" i="53"/>
  <c r="G838" i="53"/>
  <c r="G837" i="53"/>
  <c r="G836" i="53"/>
  <c r="G835" i="53"/>
  <c r="G834" i="53"/>
  <c r="G833" i="53"/>
  <c r="G832" i="53"/>
  <c r="G831" i="53"/>
  <c r="G830" i="53"/>
  <c r="G829" i="53"/>
  <c r="G828" i="53"/>
  <c r="G827" i="53"/>
  <c r="G826" i="53"/>
  <c r="G825" i="53"/>
  <c r="G824" i="53"/>
  <c r="G823" i="53"/>
  <c r="G822" i="53"/>
  <c r="G821" i="53"/>
  <c r="G820" i="53"/>
  <c r="G819" i="53"/>
  <c r="G818" i="53"/>
  <c r="G817" i="53"/>
  <c r="G816" i="53"/>
  <c r="G815" i="53"/>
  <c r="G814" i="53"/>
  <c r="G813" i="53"/>
  <c r="G812" i="53"/>
  <c r="G811" i="53"/>
  <c r="G810" i="53"/>
  <c r="G809" i="53"/>
  <c r="G808" i="53"/>
  <c r="G807" i="53"/>
  <c r="G806" i="53"/>
  <c r="G805" i="53"/>
  <c r="G804" i="53"/>
  <c r="G803" i="53"/>
  <c r="G802" i="53"/>
  <c r="G801" i="53"/>
  <c r="G800" i="53"/>
  <c r="G799" i="53"/>
  <c r="G798" i="53"/>
  <c r="G797" i="53"/>
  <c r="G796" i="53"/>
  <c r="G795" i="53"/>
  <c r="G794" i="53"/>
  <c r="G793" i="53"/>
  <c r="G792" i="53"/>
  <c r="G791" i="53"/>
  <c r="G790" i="53"/>
  <c r="G789" i="53"/>
  <c r="G788" i="53"/>
  <c r="G787" i="53"/>
  <c r="G786" i="53"/>
  <c r="G785" i="53"/>
  <c r="G784" i="53"/>
  <c r="G783" i="53"/>
  <c r="G782" i="53"/>
  <c r="G781" i="53"/>
  <c r="G780" i="53"/>
  <c r="G779" i="53"/>
  <c r="G778" i="53"/>
  <c r="G777" i="53"/>
  <c r="G776" i="53"/>
  <c r="G775" i="53"/>
  <c r="G774" i="53"/>
  <c r="G773" i="53"/>
  <c r="G772" i="53"/>
  <c r="G771" i="53"/>
  <c r="G770" i="53"/>
  <c r="G769" i="53"/>
  <c r="G768" i="53"/>
  <c r="G767" i="53"/>
  <c r="G766" i="53"/>
  <c r="G765" i="53"/>
  <c r="G764" i="53"/>
  <c r="G763" i="53"/>
  <c r="G762" i="53"/>
  <c r="G761" i="53"/>
  <c r="G760" i="53"/>
  <c r="G759" i="53"/>
  <c r="G758" i="53"/>
  <c r="G757" i="53"/>
  <c r="G756" i="53"/>
  <c r="G755" i="53"/>
  <c r="G754" i="53"/>
  <c r="G753" i="53"/>
  <c r="G752" i="53"/>
  <c r="G751" i="53"/>
  <c r="G750" i="53"/>
  <c r="G749" i="53"/>
  <c r="G748" i="53"/>
  <c r="G747" i="53"/>
  <c r="G746" i="53"/>
  <c r="G745" i="53"/>
  <c r="G744" i="53"/>
  <c r="G743" i="53"/>
  <c r="G742" i="53"/>
  <c r="G741" i="53"/>
  <c r="G740" i="53"/>
  <c r="G739" i="53"/>
  <c r="G738" i="53"/>
  <c r="G737" i="53"/>
  <c r="G736" i="53"/>
  <c r="G735" i="53"/>
  <c r="G734" i="53"/>
  <c r="G733" i="53"/>
  <c r="G732" i="53"/>
  <c r="G731" i="53"/>
  <c r="G730" i="53"/>
  <c r="G729" i="53"/>
  <c r="G728" i="53"/>
  <c r="G727" i="53"/>
  <c r="G726" i="53"/>
  <c r="G725" i="53"/>
  <c r="G724" i="53"/>
  <c r="G723" i="53"/>
  <c r="G722" i="53"/>
  <c r="G721" i="53"/>
  <c r="G720" i="53"/>
  <c r="G719" i="53"/>
  <c r="G718" i="53"/>
  <c r="G717" i="53"/>
  <c r="G716" i="53"/>
  <c r="G715" i="53"/>
  <c r="G714" i="53"/>
  <c r="G713" i="53"/>
  <c r="G712" i="53"/>
  <c r="G711" i="53"/>
  <c r="G710" i="53"/>
  <c r="G709" i="53"/>
  <c r="G708" i="53"/>
  <c r="G707" i="53"/>
  <c r="G706" i="53"/>
  <c r="G705" i="53"/>
  <c r="G704" i="53"/>
  <c r="G703" i="53"/>
  <c r="G702" i="53"/>
  <c r="G701" i="53"/>
  <c r="G700" i="53"/>
  <c r="G699" i="53"/>
  <c r="G698" i="53"/>
  <c r="G697" i="53"/>
  <c r="G696" i="53"/>
  <c r="G695" i="53"/>
  <c r="G694" i="53"/>
  <c r="G693" i="53"/>
  <c r="G692" i="53"/>
  <c r="G691" i="53"/>
  <c r="G690" i="53"/>
  <c r="G689" i="53"/>
  <c r="G688" i="53"/>
  <c r="G687" i="53"/>
  <c r="G686" i="53"/>
  <c r="G685" i="53"/>
  <c r="G684" i="53"/>
  <c r="G683" i="53"/>
  <c r="G682" i="53"/>
  <c r="G681" i="53"/>
  <c r="G680" i="53"/>
  <c r="G679" i="53"/>
  <c r="G678" i="53"/>
  <c r="G677" i="53"/>
  <c r="G676" i="53"/>
  <c r="G675" i="53"/>
  <c r="G674" i="53"/>
  <c r="G673" i="53"/>
  <c r="G672" i="53"/>
  <c r="G671" i="53"/>
  <c r="G670" i="53"/>
  <c r="G669" i="53"/>
  <c r="G668" i="53"/>
  <c r="G667" i="53"/>
  <c r="G666" i="53"/>
  <c r="G665" i="53"/>
  <c r="G664" i="53"/>
  <c r="G663" i="53"/>
  <c r="G662" i="53"/>
  <c r="G661" i="53"/>
  <c r="G660" i="53"/>
  <c r="G659" i="53"/>
  <c r="G658" i="53"/>
  <c r="G657" i="53"/>
  <c r="G656" i="53"/>
  <c r="G655" i="53"/>
  <c r="G654" i="53"/>
  <c r="G653" i="53"/>
  <c r="G652" i="53"/>
  <c r="G651" i="53"/>
  <c r="G650" i="53"/>
  <c r="G649" i="53"/>
  <c r="G648" i="53"/>
  <c r="G647" i="53"/>
  <c r="G646" i="53"/>
  <c r="G645" i="53"/>
  <c r="G644" i="53"/>
  <c r="G643" i="53"/>
  <c r="G642" i="53"/>
  <c r="G641" i="53"/>
  <c r="G640" i="53"/>
  <c r="G639" i="53"/>
  <c r="G638" i="53"/>
  <c r="G637" i="53"/>
  <c r="G636" i="53"/>
  <c r="G635" i="53"/>
  <c r="G634" i="53"/>
  <c r="G633" i="53"/>
  <c r="G632" i="53"/>
  <c r="G631" i="53"/>
  <c r="G630" i="53"/>
  <c r="G629" i="53"/>
  <c r="G628" i="53"/>
  <c r="G627" i="53"/>
  <c r="G626" i="53"/>
  <c r="G625" i="53"/>
  <c r="G624" i="53"/>
  <c r="G623" i="53"/>
  <c r="G622" i="53"/>
  <c r="G621" i="53"/>
  <c r="G620" i="53"/>
  <c r="G619" i="53"/>
  <c r="G618" i="53"/>
  <c r="G617" i="53"/>
  <c r="G616" i="53"/>
  <c r="G615" i="53"/>
  <c r="G614" i="53"/>
  <c r="G613" i="53"/>
  <c r="G612" i="53"/>
  <c r="G611" i="53"/>
  <c r="G610" i="53"/>
  <c r="G609" i="53"/>
  <c r="G608" i="53"/>
  <c r="G607" i="53"/>
  <c r="G606" i="53"/>
  <c r="G605" i="53"/>
  <c r="G604" i="53"/>
  <c r="G603" i="53"/>
  <c r="G602" i="53"/>
  <c r="G601" i="53"/>
  <c r="G600" i="53"/>
  <c r="G599" i="53"/>
  <c r="G598" i="53"/>
  <c r="G597" i="53"/>
  <c r="G596" i="53"/>
  <c r="G595" i="53"/>
  <c r="G594" i="53"/>
  <c r="G593" i="53"/>
  <c r="G592" i="53"/>
  <c r="G591" i="53"/>
  <c r="G590" i="53"/>
  <c r="G589" i="53"/>
  <c r="G588" i="53"/>
  <c r="G587" i="53"/>
  <c r="G586" i="53"/>
  <c r="G585" i="53"/>
  <c r="G584" i="53"/>
  <c r="G583" i="53"/>
  <c r="G582" i="53"/>
  <c r="G581" i="53"/>
  <c r="G580" i="53"/>
  <c r="G579" i="53"/>
  <c r="G578" i="53"/>
  <c r="G577" i="53"/>
  <c r="G576" i="53"/>
  <c r="G575" i="53"/>
  <c r="G574" i="53"/>
  <c r="G573" i="53"/>
  <c r="G572" i="53"/>
  <c r="G571" i="53"/>
  <c r="G570" i="53"/>
  <c r="G569" i="53"/>
  <c r="G568" i="53"/>
  <c r="G567" i="53"/>
  <c r="G566" i="53"/>
  <c r="G565" i="53"/>
  <c r="G564" i="53"/>
  <c r="G563" i="53"/>
  <c r="G562" i="53"/>
  <c r="G561" i="53"/>
  <c r="G560" i="53"/>
  <c r="G559" i="53"/>
  <c r="G558" i="53"/>
  <c r="G557" i="53"/>
  <c r="G556" i="53"/>
  <c r="G555" i="53"/>
  <c r="G554" i="53"/>
  <c r="G553" i="53"/>
  <c r="G552" i="53"/>
  <c r="G551" i="53"/>
  <c r="G550" i="53"/>
  <c r="G549" i="53"/>
  <c r="G548" i="53"/>
  <c r="G547" i="53"/>
  <c r="G546" i="53"/>
  <c r="G545" i="53"/>
  <c r="G544" i="53"/>
  <c r="G543" i="53"/>
  <c r="G542" i="53"/>
  <c r="G541" i="53"/>
  <c r="G540" i="53"/>
  <c r="G539" i="53"/>
  <c r="G538" i="53"/>
  <c r="G537" i="53"/>
  <c r="G536" i="53"/>
  <c r="G535" i="53"/>
  <c r="G534" i="53"/>
  <c r="G533" i="53"/>
  <c r="G532" i="53"/>
  <c r="G531" i="53"/>
  <c r="G530" i="53"/>
  <c r="G529" i="53"/>
  <c r="G528" i="53"/>
  <c r="G527" i="53"/>
  <c r="G526" i="53"/>
  <c r="G525" i="53"/>
  <c r="G524" i="53"/>
  <c r="G523" i="53"/>
  <c r="G522" i="53"/>
  <c r="G521" i="53"/>
  <c r="G520" i="53"/>
  <c r="G519" i="53"/>
  <c r="G518" i="53"/>
  <c r="G517" i="53"/>
  <c r="G516" i="53"/>
  <c r="G515" i="53"/>
  <c r="G514" i="53"/>
  <c r="G513" i="53"/>
  <c r="G512" i="53"/>
  <c r="G511" i="53"/>
  <c r="G510" i="53"/>
  <c r="G509" i="53"/>
  <c r="G508" i="53"/>
  <c r="G507" i="53"/>
  <c r="G506" i="53"/>
  <c r="G505" i="53"/>
  <c r="G504" i="53"/>
  <c r="G503" i="53"/>
  <c r="G502" i="53"/>
  <c r="G501" i="53"/>
  <c r="G500" i="53"/>
  <c r="G499" i="53"/>
  <c r="G498" i="53"/>
  <c r="G497" i="53"/>
  <c r="G496" i="53"/>
  <c r="G495" i="53"/>
  <c r="G494" i="53"/>
  <c r="G493" i="53"/>
  <c r="G492" i="53"/>
  <c r="G491" i="53"/>
  <c r="G490" i="53"/>
  <c r="G489" i="53"/>
  <c r="G488" i="53"/>
  <c r="G487" i="53"/>
  <c r="G486" i="53"/>
  <c r="G485" i="53"/>
  <c r="G484" i="53"/>
  <c r="G483" i="53"/>
  <c r="G482" i="53"/>
  <c r="G481" i="53"/>
  <c r="G480" i="53"/>
  <c r="G479" i="53"/>
  <c r="G478" i="53"/>
  <c r="G477" i="53"/>
  <c r="G476" i="53"/>
  <c r="G475" i="53"/>
  <c r="G474" i="53"/>
  <c r="G473" i="53"/>
  <c r="G472" i="53"/>
  <c r="G471" i="53"/>
  <c r="G470" i="53"/>
  <c r="G469" i="53"/>
  <c r="G468" i="53"/>
  <c r="G467" i="53"/>
  <c r="G466" i="53"/>
  <c r="G465" i="53"/>
  <c r="G464" i="53"/>
  <c r="G463" i="53"/>
  <c r="G462" i="53"/>
  <c r="G461" i="53"/>
  <c r="G460" i="53"/>
  <c r="G459" i="53"/>
  <c r="G458" i="53"/>
  <c r="G457" i="53"/>
  <c r="G456" i="53"/>
  <c r="G455" i="53"/>
  <c r="G454" i="53"/>
  <c r="G453" i="53"/>
  <c r="G452" i="53"/>
  <c r="G451" i="53"/>
  <c r="G450" i="53"/>
  <c r="G449" i="53"/>
  <c r="G448" i="53"/>
  <c r="G447" i="53"/>
  <c r="G446" i="53"/>
  <c r="G445" i="53"/>
  <c r="G444" i="53"/>
  <c r="G443" i="53"/>
  <c r="G442" i="53"/>
  <c r="G441" i="53"/>
  <c r="G440" i="53"/>
  <c r="G439" i="53"/>
  <c r="G438" i="53"/>
  <c r="G437" i="53"/>
  <c r="G436" i="53"/>
  <c r="G435" i="53"/>
  <c r="G434" i="53"/>
  <c r="G433" i="53"/>
  <c r="G432" i="53"/>
  <c r="G431" i="53"/>
  <c r="G430" i="53"/>
  <c r="G429" i="53"/>
  <c r="G428" i="53"/>
  <c r="G427" i="53"/>
  <c r="G426" i="53"/>
  <c r="G425" i="53"/>
  <c r="G424" i="53"/>
  <c r="G423" i="53"/>
  <c r="G422" i="53"/>
  <c r="G421" i="53"/>
  <c r="G420" i="53"/>
  <c r="G419" i="53"/>
  <c r="G418" i="53"/>
  <c r="G417" i="53"/>
  <c r="G416" i="53"/>
  <c r="G415" i="53"/>
  <c r="G414" i="53"/>
  <c r="G413" i="53"/>
  <c r="G412" i="53"/>
  <c r="G411" i="53"/>
  <c r="G410" i="53"/>
  <c r="G409" i="53"/>
  <c r="G408" i="53"/>
  <c r="G407" i="53"/>
  <c r="G406" i="53"/>
  <c r="G405" i="53"/>
  <c r="G404" i="53"/>
  <c r="G403" i="53"/>
  <c r="G402" i="53"/>
  <c r="G401" i="53"/>
  <c r="G400" i="53"/>
  <c r="G399" i="53"/>
  <c r="G398" i="53"/>
  <c r="G397" i="53"/>
  <c r="G396" i="53"/>
  <c r="G395" i="53"/>
  <c r="G394" i="53"/>
  <c r="G393" i="53"/>
  <c r="G392" i="53"/>
  <c r="G391" i="53"/>
  <c r="G390" i="53"/>
  <c r="G389" i="53"/>
  <c r="G388" i="53"/>
  <c r="G387" i="53"/>
  <c r="G386" i="53"/>
  <c r="G385" i="53"/>
  <c r="G384" i="53"/>
  <c r="G383" i="53"/>
  <c r="G382" i="53"/>
  <c r="G381" i="53"/>
  <c r="G380" i="53"/>
  <c r="G379" i="53"/>
  <c r="G378" i="53"/>
  <c r="G377" i="53"/>
  <c r="G376" i="53"/>
  <c r="G375" i="53"/>
  <c r="G374" i="53"/>
  <c r="G373" i="53"/>
  <c r="G372" i="53"/>
  <c r="G371" i="53"/>
  <c r="G370" i="53"/>
  <c r="G369" i="53"/>
  <c r="G368" i="53"/>
  <c r="G367" i="53"/>
  <c r="G366" i="53"/>
  <c r="G365" i="53"/>
  <c r="G364" i="53"/>
  <c r="G363" i="53"/>
  <c r="G362" i="53"/>
  <c r="G361" i="53"/>
  <c r="G360" i="53"/>
  <c r="G359" i="53"/>
  <c r="G358" i="53"/>
  <c r="G357" i="53"/>
  <c r="G356" i="53"/>
  <c r="G355" i="53"/>
  <c r="G354" i="53"/>
  <c r="G353" i="53"/>
  <c r="G352" i="53"/>
  <c r="G351" i="53"/>
  <c r="G350" i="53"/>
  <c r="G349" i="53"/>
  <c r="G348" i="53"/>
  <c r="G347" i="53"/>
  <c r="G346" i="53"/>
  <c r="G345" i="53"/>
  <c r="G344" i="53"/>
  <c r="G343" i="53"/>
  <c r="G342" i="53"/>
  <c r="G341" i="53"/>
  <c r="G340" i="53"/>
  <c r="G339" i="53"/>
  <c r="G338" i="53"/>
  <c r="G337" i="53"/>
  <c r="G336" i="53"/>
  <c r="G335" i="53"/>
  <c r="G334" i="53"/>
  <c r="G333" i="53"/>
  <c r="G332" i="53"/>
  <c r="G331" i="53"/>
  <c r="G330" i="53"/>
  <c r="G329" i="53"/>
  <c r="G328" i="53"/>
  <c r="G327" i="53"/>
  <c r="G326" i="53"/>
  <c r="G325" i="53"/>
  <c r="G324" i="53"/>
  <c r="G323" i="53"/>
  <c r="G322" i="53"/>
  <c r="G321" i="53"/>
  <c r="G320" i="53"/>
  <c r="G319" i="53"/>
  <c r="G318" i="53"/>
  <c r="G317" i="53"/>
  <c r="G316" i="53"/>
  <c r="G315" i="53"/>
  <c r="G314" i="53"/>
  <c r="G313" i="53"/>
  <c r="G312" i="53"/>
  <c r="G311" i="53"/>
  <c r="G310" i="53"/>
  <c r="G309" i="53"/>
  <c r="G308" i="53"/>
  <c r="G307" i="53"/>
  <c r="G306" i="53"/>
  <c r="G305" i="53"/>
  <c r="G304" i="53"/>
  <c r="G303" i="53"/>
  <c r="G302" i="53"/>
  <c r="G301" i="53"/>
  <c r="G300" i="53"/>
  <c r="G299" i="53"/>
  <c r="G298" i="53"/>
  <c r="G297" i="53"/>
  <c r="G296" i="53"/>
  <c r="G295" i="53"/>
  <c r="G294" i="53"/>
  <c r="G293" i="53"/>
  <c r="G292" i="53"/>
  <c r="G291" i="53"/>
  <c r="G290" i="53"/>
  <c r="G289" i="53"/>
  <c r="G288" i="53"/>
  <c r="G287" i="53"/>
  <c r="G286" i="53"/>
  <c r="G285" i="53"/>
  <c r="G284" i="53"/>
  <c r="G283" i="53"/>
  <c r="G282" i="53"/>
  <c r="G281" i="53"/>
  <c r="G280" i="53"/>
  <c r="G279" i="53"/>
  <c r="G278" i="53"/>
  <c r="G277" i="53"/>
  <c r="G276" i="53"/>
  <c r="G275" i="53"/>
  <c r="G274" i="53"/>
  <c r="G273" i="53"/>
  <c r="G272" i="53"/>
  <c r="G271" i="53"/>
  <c r="G270" i="53"/>
  <c r="G269" i="53"/>
  <c r="G268" i="53"/>
  <c r="G267" i="53"/>
  <c r="G266" i="53"/>
  <c r="G265" i="53"/>
  <c r="G264" i="53"/>
  <c r="G263" i="53"/>
  <c r="G262" i="53"/>
  <c r="G261" i="53"/>
  <c r="G260" i="53"/>
  <c r="G259" i="53"/>
  <c r="G258" i="53"/>
  <c r="G257" i="53"/>
  <c r="G256" i="53"/>
  <c r="G255" i="53"/>
  <c r="G254" i="53"/>
  <c r="G253" i="53"/>
  <c r="G252" i="53"/>
  <c r="G251" i="53"/>
  <c r="G250" i="53"/>
  <c r="G249" i="53"/>
  <c r="G248" i="53"/>
  <c r="G247" i="53"/>
  <c r="G246" i="53"/>
  <c r="G245" i="53"/>
  <c r="G244" i="53"/>
  <c r="G243" i="53"/>
  <c r="G242" i="53"/>
  <c r="G241" i="53"/>
  <c r="G240" i="53"/>
  <c r="G239" i="53"/>
  <c r="G238" i="53"/>
  <c r="G237" i="53"/>
  <c r="G236" i="53"/>
  <c r="G235" i="53"/>
  <c r="G234" i="53"/>
  <c r="G233" i="53"/>
  <c r="G232" i="53"/>
  <c r="G231" i="53"/>
  <c r="G230" i="53"/>
  <c r="G229" i="53"/>
  <c r="G228" i="53"/>
  <c r="G227" i="53"/>
  <c r="G226" i="53"/>
  <c r="G225" i="53"/>
  <c r="G224" i="53"/>
  <c r="G223" i="53"/>
  <c r="G222" i="53"/>
  <c r="G221" i="53"/>
  <c r="G220" i="53"/>
  <c r="G219" i="53"/>
  <c r="G218" i="53"/>
  <c r="G217" i="53"/>
  <c r="G216" i="53"/>
  <c r="G215" i="53"/>
  <c r="G214" i="53"/>
  <c r="G213" i="53"/>
  <c r="G212" i="53"/>
  <c r="G211" i="53"/>
  <c r="G210" i="53"/>
  <c r="G209" i="53"/>
  <c r="G208" i="53"/>
  <c r="G207" i="53"/>
  <c r="G206" i="53"/>
  <c r="G205" i="53"/>
  <c r="G204" i="53"/>
  <c r="G203" i="53"/>
  <c r="G202" i="53"/>
  <c r="G201" i="53"/>
  <c r="G200" i="53"/>
  <c r="G199" i="53"/>
  <c r="G198" i="53"/>
  <c r="G197" i="53"/>
  <c r="G196" i="53"/>
  <c r="G195" i="53"/>
  <c r="G194" i="53"/>
  <c r="G193" i="53"/>
  <c r="G192" i="53"/>
  <c r="G191" i="53"/>
  <c r="G190" i="53"/>
  <c r="G189" i="53"/>
  <c r="G188" i="53"/>
  <c r="G187" i="53"/>
  <c r="G186" i="53"/>
  <c r="G185" i="53"/>
  <c r="G184" i="53"/>
  <c r="G183" i="53"/>
  <c r="G182" i="53"/>
  <c r="G181" i="53"/>
  <c r="G180" i="53"/>
  <c r="G179" i="53"/>
  <c r="G178" i="53"/>
  <c r="G177" i="53"/>
  <c r="G176" i="53"/>
  <c r="G175" i="53"/>
  <c r="G174" i="53"/>
  <c r="G173" i="53"/>
  <c r="G172" i="53"/>
  <c r="G171" i="53"/>
  <c r="G170" i="53"/>
  <c r="G169" i="53"/>
  <c r="G168" i="53"/>
  <c r="G167" i="53"/>
  <c r="G166" i="53"/>
  <c r="G165" i="53"/>
  <c r="G164" i="53"/>
  <c r="G163" i="53"/>
  <c r="G162" i="53"/>
  <c r="G161" i="53"/>
  <c r="G160" i="53"/>
  <c r="G159" i="53"/>
  <c r="G158" i="53"/>
  <c r="G157" i="53"/>
  <c r="G156" i="53"/>
  <c r="G155" i="53"/>
  <c r="G154" i="53"/>
  <c r="G153" i="53"/>
  <c r="G152" i="53"/>
  <c r="G151" i="53"/>
  <c r="G150" i="53"/>
  <c r="G149" i="53"/>
  <c r="G148" i="53"/>
  <c r="G147" i="53"/>
  <c r="G146" i="53"/>
  <c r="G145" i="53"/>
  <c r="G144" i="53"/>
  <c r="G143" i="53"/>
  <c r="G142" i="53"/>
  <c r="G141" i="53"/>
  <c r="G140" i="53"/>
  <c r="G139" i="53"/>
  <c r="G138" i="53"/>
  <c r="G137" i="53"/>
  <c r="G136" i="53"/>
  <c r="G135" i="53"/>
  <c r="G134" i="53"/>
  <c r="G133" i="53"/>
  <c r="G132" i="53"/>
  <c r="G131" i="53"/>
  <c r="G130" i="53"/>
  <c r="G129" i="53"/>
  <c r="G128" i="53"/>
  <c r="G127" i="53"/>
  <c r="G126" i="53"/>
  <c r="G125" i="53"/>
  <c r="G124" i="53"/>
  <c r="G123" i="53"/>
  <c r="G122" i="53"/>
  <c r="G121" i="53"/>
  <c r="G120" i="53"/>
  <c r="G119" i="53"/>
  <c r="G118" i="53"/>
  <c r="G117" i="53"/>
  <c r="G116" i="53"/>
  <c r="G115" i="53"/>
  <c r="G114" i="53"/>
  <c r="G113" i="53"/>
  <c r="G112" i="53"/>
  <c r="G111" i="53"/>
  <c r="G110" i="53"/>
  <c r="G109" i="53"/>
  <c r="G108" i="53"/>
  <c r="G107" i="53"/>
  <c r="G106" i="53"/>
  <c r="G105" i="53"/>
  <c r="G104" i="53"/>
  <c r="G103" i="53"/>
  <c r="G102" i="53"/>
  <c r="G101" i="53"/>
  <c r="G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C867" i="53"/>
  <c r="B867" i="53"/>
  <c r="C866" i="53"/>
  <c r="B866" i="53"/>
  <c r="C865" i="53"/>
  <c r="B865" i="53"/>
  <c r="C864" i="53"/>
  <c r="B864" i="53"/>
  <c r="C863" i="53"/>
  <c r="B863" i="53"/>
  <c r="C862" i="53"/>
  <c r="B862" i="53"/>
  <c r="C861" i="53"/>
  <c r="B861" i="53"/>
  <c r="C860" i="53"/>
  <c r="B860" i="53"/>
  <c r="C859" i="53"/>
  <c r="B859" i="53"/>
  <c r="C858" i="53"/>
  <c r="B858" i="53"/>
  <c r="C857" i="53"/>
  <c r="B857" i="53"/>
  <c r="C856" i="53"/>
  <c r="B856" i="53"/>
  <c r="C855" i="53"/>
  <c r="B855" i="53"/>
  <c r="C854" i="53"/>
  <c r="B854" i="53"/>
  <c r="C853" i="53"/>
  <c r="B853" i="53"/>
  <c r="C852" i="53"/>
  <c r="B852" i="53"/>
  <c r="C851" i="53"/>
  <c r="B851" i="53"/>
  <c r="C850" i="53"/>
  <c r="B850" i="53"/>
  <c r="C849" i="53"/>
  <c r="B849" i="53"/>
  <c r="C848" i="53"/>
  <c r="B848" i="53"/>
  <c r="C847" i="53"/>
  <c r="B847" i="53"/>
  <c r="C846" i="53"/>
  <c r="B846" i="53"/>
  <c r="C845" i="53"/>
  <c r="B845" i="53"/>
  <c r="C844" i="53"/>
  <c r="B844" i="53"/>
  <c r="C843" i="53"/>
  <c r="B843" i="53"/>
  <c r="C842" i="53"/>
  <c r="B842" i="53"/>
  <c r="C841" i="53"/>
  <c r="B841" i="53"/>
  <c r="C840" i="53"/>
  <c r="B840" i="53"/>
  <c r="C839" i="53"/>
  <c r="B839" i="53"/>
  <c r="C838" i="53"/>
  <c r="B838" i="53"/>
  <c r="C837" i="53"/>
  <c r="B837" i="53"/>
  <c r="C836" i="53"/>
  <c r="B836" i="53"/>
  <c r="C835" i="53"/>
  <c r="B835" i="53"/>
  <c r="C834" i="53"/>
  <c r="B834" i="53"/>
  <c r="C833" i="53"/>
  <c r="B833" i="53"/>
  <c r="C832" i="53"/>
  <c r="B832" i="53"/>
  <c r="C831" i="53"/>
  <c r="B831" i="53"/>
  <c r="C830" i="53"/>
  <c r="B830" i="53"/>
  <c r="C829" i="53"/>
  <c r="B829" i="53"/>
  <c r="C828" i="53"/>
  <c r="B828" i="53"/>
  <c r="C827" i="53"/>
  <c r="B827" i="53"/>
  <c r="C826" i="53"/>
  <c r="B826" i="53"/>
  <c r="C825" i="53"/>
  <c r="B825" i="53"/>
  <c r="C824" i="53"/>
  <c r="B824" i="53"/>
  <c r="C823" i="53"/>
  <c r="B823" i="53"/>
  <c r="C822" i="53"/>
  <c r="B822" i="53"/>
  <c r="C821" i="53"/>
  <c r="B821" i="53"/>
  <c r="C820" i="53"/>
  <c r="B820" i="53"/>
  <c r="C819" i="53"/>
  <c r="B819" i="53"/>
  <c r="C818" i="53"/>
  <c r="B818" i="53"/>
  <c r="C817" i="53"/>
  <c r="B817" i="53"/>
  <c r="C816" i="53"/>
  <c r="B816" i="53"/>
  <c r="C815" i="53"/>
  <c r="B815" i="53"/>
  <c r="C814" i="53"/>
  <c r="B814" i="53"/>
  <c r="C813" i="53"/>
  <c r="B813" i="53"/>
  <c r="C812" i="53"/>
  <c r="B812" i="53"/>
  <c r="C811" i="53"/>
  <c r="B811" i="53"/>
  <c r="C810" i="53"/>
  <c r="B810" i="53"/>
  <c r="C809" i="53"/>
  <c r="B809" i="53"/>
  <c r="C808" i="53"/>
  <c r="B808" i="53"/>
  <c r="C807" i="53"/>
  <c r="B807" i="53"/>
  <c r="C806" i="53"/>
  <c r="B806" i="53"/>
  <c r="C805" i="53"/>
  <c r="B805" i="53"/>
  <c r="C804" i="53"/>
  <c r="B804" i="53"/>
  <c r="C803" i="53"/>
  <c r="B803" i="53"/>
  <c r="C802" i="53"/>
  <c r="B802" i="53"/>
  <c r="C801" i="53"/>
  <c r="B801" i="53"/>
  <c r="C800" i="53"/>
  <c r="B800" i="53"/>
  <c r="C799" i="53"/>
  <c r="B799" i="53"/>
  <c r="C798" i="53"/>
  <c r="B798" i="53"/>
  <c r="C797" i="53"/>
  <c r="B797" i="53"/>
  <c r="C796" i="53"/>
  <c r="B796" i="53"/>
  <c r="C795" i="53"/>
  <c r="B795" i="53"/>
  <c r="C794" i="53"/>
  <c r="B794" i="53"/>
  <c r="C793" i="53"/>
  <c r="B793" i="53"/>
  <c r="C792" i="53"/>
  <c r="B792" i="53"/>
  <c r="C791" i="53"/>
  <c r="B791" i="53"/>
  <c r="C790" i="53"/>
  <c r="B790" i="53"/>
  <c r="C789" i="53"/>
  <c r="B789" i="53"/>
  <c r="C788" i="53"/>
  <c r="B788" i="53"/>
  <c r="C787" i="53"/>
  <c r="B787" i="53"/>
  <c r="C786" i="53"/>
  <c r="B786" i="53"/>
  <c r="C785" i="53"/>
  <c r="B785" i="53"/>
  <c r="C784" i="53"/>
  <c r="B784" i="53"/>
  <c r="C783" i="53"/>
  <c r="B783" i="53"/>
  <c r="C782" i="53"/>
  <c r="B782" i="53"/>
  <c r="C781" i="53"/>
  <c r="B781" i="53"/>
  <c r="C780" i="53"/>
  <c r="B780" i="53"/>
  <c r="C779" i="53"/>
  <c r="B779" i="53"/>
  <c r="C778" i="53"/>
  <c r="B778" i="53"/>
  <c r="C777" i="53"/>
  <c r="B777" i="53"/>
  <c r="C776" i="53"/>
  <c r="B776" i="53"/>
  <c r="C775" i="53"/>
  <c r="B775" i="53"/>
  <c r="C774" i="53"/>
  <c r="B774" i="53"/>
  <c r="C773" i="53"/>
  <c r="B773" i="53"/>
  <c r="C772" i="53"/>
  <c r="B772" i="53"/>
  <c r="C771" i="53"/>
  <c r="B771" i="53"/>
  <c r="C770" i="53"/>
  <c r="B770" i="53"/>
  <c r="C769" i="53"/>
  <c r="B769" i="53"/>
  <c r="C768" i="53"/>
  <c r="B768" i="53"/>
  <c r="C767" i="53"/>
  <c r="B767" i="53"/>
  <c r="C766" i="53"/>
  <c r="B766" i="53"/>
  <c r="C765" i="53"/>
  <c r="B765" i="53"/>
  <c r="C764" i="53"/>
  <c r="B764" i="53"/>
  <c r="C763" i="53"/>
  <c r="B763" i="53"/>
  <c r="C762" i="53"/>
  <c r="B762" i="53"/>
  <c r="C761" i="53"/>
  <c r="B761" i="53"/>
  <c r="C760" i="53"/>
  <c r="B760" i="53"/>
  <c r="C759" i="53"/>
  <c r="B759" i="53"/>
  <c r="C758" i="53"/>
  <c r="B758" i="53"/>
  <c r="C757" i="53"/>
  <c r="B757" i="53"/>
  <c r="C756" i="53"/>
  <c r="B756" i="53"/>
  <c r="C755" i="53"/>
  <c r="B755" i="53"/>
  <c r="C754" i="53"/>
  <c r="B754" i="53"/>
  <c r="C753" i="53"/>
  <c r="B753" i="53"/>
  <c r="C752" i="53"/>
  <c r="B752" i="53"/>
  <c r="C751" i="53"/>
  <c r="B751" i="53"/>
  <c r="C750" i="53"/>
  <c r="B750" i="53"/>
  <c r="C749" i="53"/>
  <c r="B749" i="53"/>
  <c r="C748" i="53"/>
  <c r="B748" i="53"/>
  <c r="C747" i="53"/>
  <c r="B747" i="53"/>
  <c r="C746" i="53"/>
  <c r="B746" i="53"/>
  <c r="C745" i="53"/>
  <c r="B745" i="53"/>
  <c r="C744" i="53"/>
  <c r="B744" i="53"/>
  <c r="C743" i="53"/>
  <c r="B743" i="53"/>
  <c r="C742" i="53"/>
  <c r="B742" i="53"/>
  <c r="C741" i="53"/>
  <c r="B741" i="53"/>
  <c r="C740" i="53"/>
  <c r="B740" i="53"/>
  <c r="C739" i="53"/>
  <c r="B739" i="53"/>
  <c r="C738" i="53"/>
  <c r="B738" i="53"/>
  <c r="C737" i="53"/>
  <c r="B737" i="53"/>
  <c r="C736" i="53"/>
  <c r="B736" i="53"/>
  <c r="C735" i="53"/>
  <c r="B735" i="53"/>
  <c r="C734" i="53"/>
  <c r="B734" i="53"/>
  <c r="C733" i="53"/>
  <c r="B733" i="53"/>
  <c r="C732" i="53"/>
  <c r="B732" i="53"/>
  <c r="C731" i="53"/>
  <c r="B731" i="53"/>
  <c r="C730" i="53"/>
  <c r="B730" i="53"/>
  <c r="C729" i="53"/>
  <c r="B729" i="53"/>
  <c r="C728" i="53"/>
  <c r="B728" i="53"/>
  <c r="C727" i="53"/>
  <c r="B727" i="53"/>
  <c r="C726" i="53"/>
  <c r="B726" i="53"/>
  <c r="C725" i="53"/>
  <c r="B725" i="53"/>
  <c r="C724" i="53"/>
  <c r="B724" i="53"/>
  <c r="C723" i="53"/>
  <c r="B723" i="53"/>
  <c r="C722" i="53"/>
  <c r="B722" i="53"/>
  <c r="C721" i="53"/>
  <c r="B721" i="53"/>
  <c r="C720" i="53"/>
  <c r="B720" i="53"/>
  <c r="C719" i="53"/>
  <c r="B719" i="53"/>
  <c r="C718" i="53"/>
  <c r="B718" i="53"/>
  <c r="C717" i="53"/>
  <c r="B717" i="53"/>
  <c r="C716" i="53"/>
  <c r="B716" i="53"/>
  <c r="C715" i="53"/>
  <c r="B715" i="53"/>
  <c r="C714" i="53"/>
  <c r="B714" i="53"/>
  <c r="C713" i="53"/>
  <c r="B713" i="53"/>
  <c r="C712" i="53"/>
  <c r="B712" i="53"/>
  <c r="C711" i="53"/>
  <c r="B711" i="53"/>
  <c r="C710" i="53"/>
  <c r="B710" i="53"/>
  <c r="C709" i="53"/>
  <c r="B709" i="53"/>
  <c r="C708" i="53"/>
  <c r="B708" i="53"/>
  <c r="C707" i="53"/>
  <c r="B707" i="53"/>
  <c r="C706" i="53"/>
  <c r="B706" i="53"/>
  <c r="C705" i="53"/>
  <c r="B705" i="53"/>
  <c r="C704" i="53"/>
  <c r="B704" i="53"/>
  <c r="C703" i="53"/>
  <c r="B703" i="53"/>
  <c r="C702" i="53"/>
  <c r="B702" i="53"/>
  <c r="C701" i="53"/>
  <c r="B701" i="53"/>
  <c r="C700" i="53"/>
  <c r="B700" i="53"/>
  <c r="C699" i="53"/>
  <c r="B699" i="53"/>
  <c r="C698" i="53"/>
  <c r="B698" i="53"/>
  <c r="C697" i="53"/>
  <c r="B697" i="53"/>
  <c r="C696" i="53"/>
  <c r="B696" i="53"/>
  <c r="C695" i="53"/>
  <c r="B695" i="53"/>
  <c r="C694" i="53"/>
  <c r="B694" i="53"/>
  <c r="C693" i="53"/>
  <c r="B693" i="53"/>
  <c r="C692" i="53"/>
  <c r="B692" i="53"/>
  <c r="C691" i="53"/>
  <c r="B691" i="53"/>
  <c r="C690" i="53"/>
  <c r="B690" i="53"/>
  <c r="C689" i="53"/>
  <c r="B689" i="53"/>
  <c r="C688" i="53"/>
  <c r="B688" i="53"/>
  <c r="C687" i="53"/>
  <c r="B687" i="53"/>
  <c r="C686" i="53"/>
  <c r="B686" i="53"/>
  <c r="C685" i="53"/>
  <c r="B685" i="53"/>
  <c r="C684" i="53"/>
  <c r="B684" i="53"/>
  <c r="C683" i="53"/>
  <c r="B683" i="53"/>
  <c r="C682" i="53"/>
  <c r="B682" i="53"/>
  <c r="C681" i="53"/>
  <c r="B681" i="53"/>
  <c r="C680" i="53"/>
  <c r="B680" i="53"/>
  <c r="C679" i="53"/>
  <c r="B679" i="53"/>
  <c r="C678" i="53"/>
  <c r="B678" i="53"/>
  <c r="C677" i="53"/>
  <c r="B677" i="53"/>
  <c r="C676" i="53"/>
  <c r="B676" i="53"/>
  <c r="C675" i="53"/>
  <c r="B675" i="53"/>
  <c r="C674" i="53"/>
  <c r="B674" i="53"/>
  <c r="C673" i="53"/>
  <c r="B673" i="53"/>
  <c r="C672" i="53"/>
  <c r="B672" i="53"/>
  <c r="C671" i="53"/>
  <c r="B671" i="53"/>
  <c r="C670" i="53"/>
  <c r="B670" i="53"/>
  <c r="C669" i="53"/>
  <c r="B669" i="53"/>
  <c r="C668" i="53"/>
  <c r="B668" i="53"/>
  <c r="C667" i="53"/>
  <c r="B667" i="53"/>
  <c r="C666" i="53"/>
  <c r="B666" i="53"/>
  <c r="C665" i="53"/>
  <c r="B665" i="53"/>
  <c r="C664" i="53"/>
  <c r="B664" i="53"/>
  <c r="C663" i="53"/>
  <c r="B663" i="53"/>
  <c r="C662" i="53"/>
  <c r="B662" i="53"/>
  <c r="C661" i="53"/>
  <c r="B661" i="53"/>
  <c r="C660" i="53"/>
  <c r="B660" i="53"/>
  <c r="C659" i="53"/>
  <c r="B659" i="53"/>
  <c r="C658" i="53"/>
  <c r="B658" i="53"/>
  <c r="C657" i="53"/>
  <c r="B657" i="53"/>
  <c r="C656" i="53"/>
  <c r="B656" i="53"/>
  <c r="C655" i="53"/>
  <c r="B655" i="53"/>
  <c r="C654" i="53"/>
  <c r="B654" i="53"/>
  <c r="C653" i="53"/>
  <c r="B653" i="53"/>
  <c r="C652" i="53"/>
  <c r="B652" i="53"/>
  <c r="C651" i="53"/>
  <c r="B651" i="53"/>
  <c r="C650" i="53"/>
  <c r="B650" i="53"/>
  <c r="C649" i="53"/>
  <c r="B649" i="53"/>
  <c r="C648" i="53"/>
  <c r="B648" i="53"/>
  <c r="C647" i="53"/>
  <c r="B647" i="53"/>
  <c r="C646" i="53"/>
  <c r="B646" i="53"/>
  <c r="C645" i="53"/>
  <c r="B645" i="53"/>
  <c r="C644" i="53"/>
  <c r="B644" i="53"/>
  <c r="C643" i="53"/>
  <c r="B643" i="53"/>
  <c r="C642" i="53"/>
  <c r="B642" i="53"/>
  <c r="C641" i="53"/>
  <c r="B641" i="53"/>
  <c r="C640" i="53"/>
  <c r="B640" i="53"/>
  <c r="C639" i="53"/>
  <c r="B639" i="53"/>
  <c r="C638" i="53"/>
  <c r="B638" i="53"/>
  <c r="C637" i="53"/>
  <c r="B637" i="53"/>
  <c r="C636" i="53"/>
  <c r="B636" i="53"/>
  <c r="C635" i="53"/>
  <c r="B635" i="53"/>
  <c r="C634" i="53"/>
  <c r="B634" i="53"/>
  <c r="C633" i="53"/>
  <c r="B633" i="53"/>
  <c r="C632" i="53"/>
  <c r="B632" i="53"/>
  <c r="C631" i="53"/>
  <c r="B631" i="53"/>
  <c r="C630" i="53"/>
  <c r="B630" i="53"/>
  <c r="C629" i="53"/>
  <c r="B629" i="53"/>
  <c r="C628" i="53"/>
  <c r="B628" i="53"/>
  <c r="C627" i="53"/>
  <c r="B627" i="53"/>
  <c r="C626" i="53"/>
  <c r="B626" i="53"/>
  <c r="C625" i="53"/>
  <c r="B625" i="53"/>
  <c r="C624" i="53"/>
  <c r="B624" i="53"/>
  <c r="C623" i="53"/>
  <c r="B623" i="53"/>
  <c r="C622" i="53"/>
  <c r="B622" i="53"/>
  <c r="C621" i="53"/>
  <c r="B621" i="53"/>
  <c r="C620" i="53"/>
  <c r="B620" i="53"/>
  <c r="C619" i="53"/>
  <c r="B619" i="53"/>
  <c r="C618" i="53"/>
  <c r="B618" i="53"/>
  <c r="C617" i="53"/>
  <c r="B617" i="53"/>
  <c r="C616" i="53"/>
  <c r="B616" i="53"/>
  <c r="C615" i="53"/>
  <c r="B615" i="53"/>
  <c r="C614" i="53"/>
  <c r="B614" i="53"/>
  <c r="C613" i="53"/>
  <c r="B613" i="53"/>
  <c r="C612" i="53"/>
  <c r="B612" i="53"/>
  <c r="C611" i="53"/>
  <c r="B611" i="53"/>
  <c r="C610" i="53"/>
  <c r="B610" i="53"/>
  <c r="C609" i="53"/>
  <c r="B609" i="53"/>
  <c r="C608" i="53"/>
  <c r="B608" i="53"/>
  <c r="C607" i="53"/>
  <c r="B607" i="53"/>
  <c r="C606" i="53"/>
  <c r="B606" i="53"/>
  <c r="C605" i="53"/>
  <c r="B605" i="53"/>
  <c r="C604" i="53"/>
  <c r="B604" i="53"/>
  <c r="C603" i="53"/>
  <c r="B603" i="53"/>
  <c r="C602" i="53"/>
  <c r="B602" i="53"/>
  <c r="C601" i="53"/>
  <c r="B601" i="53"/>
  <c r="C600" i="53"/>
  <c r="B600" i="53"/>
  <c r="C599" i="53"/>
  <c r="B599" i="53"/>
  <c r="C598" i="53"/>
  <c r="B598" i="53"/>
  <c r="C597" i="53"/>
  <c r="B597" i="53"/>
  <c r="C596" i="53"/>
  <c r="B596" i="53"/>
  <c r="C595" i="53"/>
  <c r="B595" i="53"/>
  <c r="C594" i="53"/>
  <c r="B594" i="53"/>
  <c r="C593" i="53"/>
  <c r="B593" i="53"/>
  <c r="C592" i="53"/>
  <c r="B592" i="53"/>
  <c r="C591" i="53"/>
  <c r="B591" i="53"/>
  <c r="C590" i="53"/>
  <c r="B590" i="53"/>
  <c r="C589" i="53"/>
  <c r="B589" i="53"/>
  <c r="C588" i="53"/>
  <c r="B588" i="53"/>
  <c r="C587" i="53"/>
  <c r="B587" i="53"/>
  <c r="C586" i="53"/>
  <c r="B586" i="53"/>
  <c r="C585" i="53"/>
  <c r="B585" i="53"/>
  <c r="C584" i="53"/>
  <c r="B584" i="53"/>
  <c r="C583" i="53"/>
  <c r="B583" i="53"/>
  <c r="C582" i="53"/>
  <c r="B582" i="53"/>
  <c r="C581" i="53"/>
  <c r="B581" i="53"/>
  <c r="C580" i="53"/>
  <c r="B580" i="53"/>
  <c r="C579" i="53"/>
  <c r="B579" i="53"/>
  <c r="C578" i="53"/>
  <c r="B578" i="53"/>
  <c r="C577" i="53"/>
  <c r="B577" i="53"/>
  <c r="C576" i="53"/>
  <c r="B576" i="53"/>
  <c r="C575" i="53"/>
  <c r="B575" i="53"/>
  <c r="C574" i="53"/>
  <c r="B574" i="53"/>
  <c r="C573" i="53"/>
  <c r="B573" i="53"/>
  <c r="C572" i="53"/>
  <c r="B572" i="53"/>
  <c r="C571" i="53"/>
  <c r="B571" i="53"/>
  <c r="C570" i="53"/>
  <c r="B570" i="53"/>
  <c r="C569" i="53"/>
  <c r="B569" i="53"/>
  <c r="C568" i="53"/>
  <c r="B568" i="53"/>
  <c r="C567" i="53"/>
  <c r="B567" i="53"/>
  <c r="C566" i="53"/>
  <c r="B566" i="53"/>
  <c r="C565" i="53"/>
  <c r="B565" i="53"/>
  <c r="C564" i="53"/>
  <c r="B564" i="53"/>
  <c r="C563" i="53"/>
  <c r="B563" i="53"/>
  <c r="C562" i="53"/>
  <c r="B562" i="53"/>
  <c r="C561" i="53"/>
  <c r="B561" i="53"/>
  <c r="C560" i="53"/>
  <c r="B560" i="53"/>
  <c r="C559" i="53"/>
  <c r="B559" i="53"/>
  <c r="C558" i="53"/>
  <c r="B558" i="53"/>
  <c r="C557" i="53"/>
  <c r="B557" i="53"/>
  <c r="C556" i="53"/>
  <c r="B556" i="53"/>
  <c r="C555" i="53"/>
  <c r="B555" i="53"/>
  <c r="C554" i="53"/>
  <c r="B554" i="53"/>
  <c r="C553" i="53"/>
  <c r="B553" i="53"/>
  <c r="C552" i="53"/>
  <c r="B552" i="53"/>
  <c r="C551" i="53"/>
  <c r="B551" i="53"/>
  <c r="C550" i="53"/>
  <c r="B550" i="53"/>
  <c r="C549" i="53"/>
  <c r="B549" i="53"/>
  <c r="C548" i="53"/>
  <c r="B548" i="53"/>
  <c r="C547" i="53"/>
  <c r="B547" i="53"/>
  <c r="C546" i="53"/>
  <c r="B546" i="53"/>
  <c r="C545" i="53"/>
  <c r="B545" i="53"/>
  <c r="C544" i="53"/>
  <c r="B544" i="53"/>
  <c r="C543" i="53"/>
  <c r="B543" i="53"/>
  <c r="C542" i="53"/>
  <c r="B542" i="53"/>
  <c r="C541" i="53"/>
  <c r="B541" i="53"/>
  <c r="C540" i="53"/>
  <c r="B540" i="53"/>
  <c r="C539" i="53"/>
  <c r="B539" i="53"/>
  <c r="C538" i="53"/>
  <c r="B538" i="53"/>
  <c r="C537" i="53"/>
  <c r="B537" i="53"/>
  <c r="C536" i="53"/>
  <c r="B536" i="53"/>
  <c r="C535" i="53"/>
  <c r="B535" i="53"/>
  <c r="C534" i="53"/>
  <c r="B534" i="53"/>
  <c r="C533" i="53"/>
  <c r="B533" i="53"/>
  <c r="C532" i="53"/>
  <c r="B532" i="53"/>
  <c r="C531" i="53"/>
  <c r="B531" i="53"/>
  <c r="C530" i="53"/>
  <c r="B530" i="53"/>
  <c r="C529" i="53"/>
  <c r="B529" i="53"/>
  <c r="C528" i="53"/>
  <c r="B528" i="53"/>
  <c r="C527" i="53"/>
  <c r="B527" i="53"/>
  <c r="C526" i="53"/>
  <c r="B526" i="53"/>
  <c r="C525" i="53"/>
  <c r="B525" i="53"/>
  <c r="C524" i="53"/>
  <c r="B524" i="53"/>
  <c r="C523" i="53"/>
  <c r="B523" i="53"/>
  <c r="C522" i="53"/>
  <c r="B522" i="53"/>
  <c r="C521" i="53"/>
  <c r="B521" i="53"/>
  <c r="C520" i="53"/>
  <c r="B520" i="53"/>
  <c r="C519" i="53"/>
  <c r="B519" i="53"/>
  <c r="C518" i="53"/>
  <c r="B518" i="53"/>
  <c r="C517" i="53"/>
  <c r="B517" i="53"/>
  <c r="C516" i="53"/>
  <c r="B516" i="53"/>
  <c r="C515" i="53"/>
  <c r="B515" i="53"/>
  <c r="C514" i="53"/>
  <c r="B514" i="53"/>
  <c r="C513" i="53"/>
  <c r="B513" i="53"/>
  <c r="C512" i="53"/>
  <c r="B512" i="53"/>
  <c r="C511" i="53"/>
  <c r="B511" i="53"/>
  <c r="C510" i="53"/>
  <c r="B510" i="53"/>
  <c r="C509" i="53"/>
  <c r="B509" i="53"/>
  <c r="C508" i="53"/>
  <c r="B508" i="53"/>
  <c r="C507" i="53"/>
  <c r="B507" i="53"/>
  <c r="C506" i="53"/>
  <c r="B506" i="53"/>
  <c r="C505" i="53"/>
  <c r="B505" i="53"/>
  <c r="C504" i="53"/>
  <c r="B504" i="53"/>
  <c r="C503" i="53"/>
  <c r="B503" i="53"/>
  <c r="C502" i="53"/>
  <c r="B502" i="53"/>
  <c r="C501" i="53"/>
  <c r="B501" i="53"/>
  <c r="C500" i="53"/>
  <c r="B500" i="53"/>
  <c r="C499" i="53"/>
  <c r="B499" i="53"/>
  <c r="C498" i="53"/>
  <c r="B498" i="53"/>
  <c r="C497" i="53"/>
  <c r="B497" i="53"/>
  <c r="C496" i="53"/>
  <c r="B496" i="53"/>
  <c r="C495" i="53"/>
  <c r="B495" i="53"/>
  <c r="C494" i="53"/>
  <c r="B494" i="53"/>
  <c r="C493" i="53"/>
  <c r="B493" i="53"/>
  <c r="C492" i="53"/>
  <c r="B492" i="53"/>
  <c r="C491" i="53"/>
  <c r="B491" i="53"/>
  <c r="C490" i="53"/>
  <c r="B490" i="53"/>
  <c r="C489" i="53"/>
  <c r="B489" i="53"/>
  <c r="C488" i="53"/>
  <c r="B488" i="53"/>
  <c r="C487" i="53"/>
  <c r="B487" i="53"/>
  <c r="C486" i="53"/>
  <c r="B486" i="53"/>
  <c r="C485" i="53"/>
  <c r="B485" i="53"/>
  <c r="C484" i="53"/>
  <c r="B484" i="53"/>
  <c r="C483" i="53"/>
  <c r="B483" i="53"/>
  <c r="C482" i="53"/>
  <c r="B482" i="53"/>
  <c r="C481" i="53"/>
  <c r="B481" i="53"/>
  <c r="C480" i="53"/>
  <c r="B480" i="53"/>
  <c r="C479" i="53"/>
  <c r="B479" i="53"/>
  <c r="C478" i="53"/>
  <c r="B478" i="53"/>
  <c r="C477" i="53"/>
  <c r="W477" i="53" s="1"/>
  <c r="B477" i="53"/>
  <c r="C476" i="53"/>
  <c r="B476" i="53"/>
  <c r="C475" i="53"/>
  <c r="W475" i="53" s="1"/>
  <c r="B475" i="53"/>
  <c r="C474" i="53"/>
  <c r="W474" i="53" s="1"/>
  <c r="B474" i="53"/>
  <c r="C473" i="53"/>
  <c r="W473" i="53" s="1"/>
  <c r="B473" i="53"/>
  <c r="C472" i="53"/>
  <c r="W472" i="53" s="1"/>
  <c r="B472" i="53"/>
  <c r="C471" i="53"/>
  <c r="W471" i="53" s="1"/>
  <c r="B471" i="53"/>
  <c r="C470" i="53"/>
  <c r="W470" i="53" s="1"/>
  <c r="B470" i="53"/>
  <c r="C469" i="53"/>
  <c r="W469" i="53" s="1"/>
  <c r="B469" i="53"/>
  <c r="C468" i="53"/>
  <c r="W468" i="53" s="1"/>
  <c r="B468" i="53"/>
  <c r="C467" i="53"/>
  <c r="W467" i="53" s="1"/>
  <c r="B467" i="53"/>
  <c r="C466" i="53"/>
  <c r="W466" i="53" s="1"/>
  <c r="B466" i="53"/>
  <c r="C465" i="53"/>
  <c r="W465" i="53" s="1"/>
  <c r="B465" i="53"/>
  <c r="C464" i="53"/>
  <c r="V464" i="53" s="1"/>
  <c r="B464" i="53"/>
  <c r="C463" i="53"/>
  <c r="V463" i="53" s="1"/>
  <c r="B463" i="53"/>
  <c r="C462" i="53"/>
  <c r="W462" i="53" s="1"/>
  <c r="B462" i="53"/>
  <c r="C461" i="53"/>
  <c r="V461" i="53" s="1"/>
  <c r="B461" i="53"/>
  <c r="C460" i="53"/>
  <c r="V460" i="53" s="1"/>
  <c r="B460" i="53"/>
  <c r="C459" i="53"/>
  <c r="V459" i="53" s="1"/>
  <c r="B459" i="53"/>
  <c r="C458" i="53"/>
  <c r="V458" i="53" s="1"/>
  <c r="B458" i="53"/>
  <c r="C457" i="53"/>
  <c r="V457" i="53" s="1"/>
  <c r="B457" i="53"/>
  <c r="C456" i="53"/>
  <c r="V456" i="53" s="1"/>
  <c r="B456" i="53"/>
  <c r="C455" i="53"/>
  <c r="B455" i="53"/>
  <c r="C454" i="53"/>
  <c r="B454" i="53"/>
  <c r="C453" i="53"/>
  <c r="B453" i="53"/>
  <c r="C452" i="53"/>
  <c r="B452" i="53"/>
  <c r="C451" i="53"/>
  <c r="B451" i="53"/>
  <c r="C450" i="53"/>
  <c r="B450" i="53"/>
  <c r="C449" i="53"/>
  <c r="B449" i="53"/>
  <c r="C448" i="53"/>
  <c r="B448" i="53"/>
  <c r="C447" i="53"/>
  <c r="V447" i="53" s="1"/>
  <c r="B447" i="53"/>
  <c r="C446" i="53"/>
  <c r="V446" i="53" s="1"/>
  <c r="B446" i="53"/>
  <c r="C445" i="53"/>
  <c r="V445" i="53" s="1"/>
  <c r="B445" i="53"/>
  <c r="C444" i="53"/>
  <c r="V444" i="53" s="1"/>
  <c r="B444" i="53"/>
  <c r="C443" i="53"/>
  <c r="V443" i="53" s="1"/>
  <c r="B443" i="53"/>
  <c r="C442" i="53"/>
  <c r="V442" i="53" s="1"/>
  <c r="B442" i="53"/>
  <c r="C441" i="53"/>
  <c r="V441" i="53" s="1"/>
  <c r="B441" i="53"/>
  <c r="C440" i="53"/>
  <c r="V440" i="53" s="1"/>
  <c r="B440" i="53"/>
  <c r="C439" i="53"/>
  <c r="V439" i="53" s="1"/>
  <c r="B439" i="53"/>
  <c r="C438" i="53"/>
  <c r="V438" i="53" s="1"/>
  <c r="B438" i="53"/>
  <c r="C437" i="53"/>
  <c r="V437" i="53" s="1"/>
  <c r="B437" i="53"/>
  <c r="C436" i="53"/>
  <c r="V436" i="53" s="1"/>
  <c r="B436" i="53"/>
  <c r="C435" i="53"/>
  <c r="V435" i="53" s="1"/>
  <c r="B435" i="53"/>
  <c r="C434" i="53"/>
  <c r="V434" i="53" s="1"/>
  <c r="B434" i="53"/>
  <c r="C433" i="53"/>
  <c r="V433" i="53" s="1"/>
  <c r="B433" i="53"/>
  <c r="C432" i="53"/>
  <c r="V432" i="53" s="1"/>
  <c r="B432" i="53"/>
  <c r="C431" i="53"/>
  <c r="V431" i="53" s="1"/>
  <c r="B431" i="53"/>
  <c r="C430" i="53"/>
  <c r="V430" i="53" s="1"/>
  <c r="B430" i="53"/>
  <c r="C429" i="53"/>
  <c r="V429" i="53" s="1"/>
  <c r="B429" i="53"/>
  <c r="C428" i="53"/>
  <c r="V428" i="53" s="1"/>
  <c r="B428" i="53"/>
  <c r="C427" i="53"/>
  <c r="V427" i="53" s="1"/>
  <c r="B427" i="53"/>
  <c r="C426" i="53"/>
  <c r="V426" i="53" s="1"/>
  <c r="B426" i="53"/>
  <c r="C425" i="53"/>
  <c r="W425" i="53" s="1"/>
  <c r="B425" i="53"/>
  <c r="C424" i="53"/>
  <c r="W424" i="53" s="1"/>
  <c r="B424" i="53"/>
  <c r="C423" i="53"/>
  <c r="B423" i="53"/>
  <c r="C422" i="53"/>
  <c r="B422" i="53"/>
  <c r="C421" i="53"/>
  <c r="W421" i="53" s="1"/>
  <c r="B421" i="53"/>
  <c r="C420" i="53"/>
  <c r="B420" i="53"/>
  <c r="C419" i="53"/>
  <c r="B419" i="53"/>
  <c r="C418" i="53"/>
  <c r="W418" i="53" s="1"/>
  <c r="B418" i="53"/>
  <c r="C417" i="53"/>
  <c r="B417" i="53"/>
  <c r="C416" i="53"/>
  <c r="B416" i="53"/>
  <c r="C415" i="53"/>
  <c r="B415" i="53"/>
  <c r="C414" i="53"/>
  <c r="B414" i="53"/>
  <c r="C413" i="53"/>
  <c r="B413" i="53"/>
  <c r="C412" i="53"/>
  <c r="B412" i="53"/>
  <c r="C411" i="53"/>
  <c r="B411" i="53"/>
  <c r="C410" i="53"/>
  <c r="B410" i="53"/>
  <c r="C409" i="53"/>
  <c r="B409" i="53"/>
  <c r="C408" i="53"/>
  <c r="V408" i="53" s="1"/>
  <c r="B408" i="53"/>
  <c r="C407" i="53"/>
  <c r="V407" i="53" s="1"/>
  <c r="B407" i="53"/>
  <c r="C406" i="53"/>
  <c r="V406" i="53" s="1"/>
  <c r="B406" i="53"/>
  <c r="C405" i="53"/>
  <c r="V405" i="53" s="1"/>
  <c r="B405" i="53"/>
  <c r="C404" i="53"/>
  <c r="V404" i="53" s="1"/>
  <c r="B404" i="53"/>
  <c r="C403" i="53"/>
  <c r="V403" i="53" s="1"/>
  <c r="B403" i="53"/>
  <c r="C402" i="53"/>
  <c r="V402" i="53" s="1"/>
  <c r="B402" i="53"/>
  <c r="C401" i="53"/>
  <c r="V401" i="53" s="1"/>
  <c r="B401" i="53"/>
  <c r="C400" i="53"/>
  <c r="V400" i="53" s="1"/>
  <c r="B400" i="53"/>
  <c r="C399" i="53"/>
  <c r="V399" i="53" s="1"/>
  <c r="B399" i="53"/>
  <c r="C398" i="53"/>
  <c r="V398" i="53" s="1"/>
  <c r="B398" i="53"/>
  <c r="C397" i="53"/>
  <c r="W397" i="53" s="1"/>
  <c r="B397" i="53"/>
  <c r="C396" i="53"/>
  <c r="W396" i="53" s="1"/>
  <c r="B396" i="53"/>
  <c r="C395" i="53"/>
  <c r="W395" i="53" s="1"/>
  <c r="B395" i="53"/>
  <c r="C394" i="53"/>
  <c r="W394" i="53" s="1"/>
  <c r="B394" i="53"/>
  <c r="C393" i="53"/>
  <c r="B393" i="53"/>
  <c r="C392" i="53"/>
  <c r="B392" i="53"/>
  <c r="C391" i="53"/>
  <c r="W391" i="53" s="1"/>
  <c r="B391" i="53"/>
  <c r="C390" i="53"/>
  <c r="W390" i="53" s="1"/>
  <c r="B390" i="53"/>
  <c r="C389" i="53"/>
  <c r="W389" i="53" s="1"/>
  <c r="B389" i="53"/>
  <c r="C388" i="53"/>
  <c r="W388" i="53" s="1"/>
  <c r="B388" i="53"/>
  <c r="C387" i="53"/>
  <c r="W387" i="53" s="1"/>
  <c r="B387" i="53"/>
  <c r="C386" i="53"/>
  <c r="W386" i="53" s="1"/>
  <c r="B386" i="53"/>
  <c r="C385" i="53"/>
  <c r="W385" i="53" s="1"/>
  <c r="B385" i="53"/>
  <c r="C384" i="53"/>
  <c r="W384" i="53" s="1"/>
  <c r="B384" i="53"/>
  <c r="C383" i="53"/>
  <c r="W383" i="53" s="1"/>
  <c r="B383" i="53"/>
  <c r="C382" i="53"/>
  <c r="W382" i="53" s="1"/>
  <c r="B382" i="53"/>
  <c r="C381" i="53"/>
  <c r="V381" i="53" s="1"/>
  <c r="B381" i="53"/>
  <c r="C380" i="53"/>
  <c r="D380" i="53" s="1"/>
  <c r="B380" i="53"/>
  <c r="C379" i="53"/>
  <c r="V379" i="53" s="1"/>
  <c r="B379" i="53"/>
  <c r="C378" i="53"/>
  <c r="W378" i="53" s="1"/>
  <c r="B378" i="53"/>
  <c r="C377" i="53"/>
  <c r="W377" i="53" s="1"/>
  <c r="B377" i="53"/>
  <c r="C376" i="53"/>
  <c r="W376" i="53" s="1"/>
  <c r="B376" i="53"/>
  <c r="C375" i="53"/>
  <c r="W375" i="53" s="1"/>
  <c r="B375" i="53"/>
  <c r="C374" i="53"/>
  <c r="B374" i="53"/>
  <c r="C373" i="53"/>
  <c r="B373" i="53"/>
  <c r="C372" i="53"/>
  <c r="W372" i="53" s="1"/>
  <c r="B372" i="53"/>
  <c r="C371" i="53"/>
  <c r="B371" i="53"/>
  <c r="C370" i="53"/>
  <c r="B370" i="53"/>
  <c r="C369" i="53"/>
  <c r="V369" i="53" s="1"/>
  <c r="B369" i="53"/>
  <c r="C368" i="53"/>
  <c r="B368" i="53"/>
  <c r="C367" i="53"/>
  <c r="B367" i="53"/>
  <c r="C366" i="53"/>
  <c r="B366" i="53"/>
  <c r="C365" i="53"/>
  <c r="B365" i="53"/>
  <c r="C364" i="53"/>
  <c r="V364" i="53" s="1"/>
  <c r="B364" i="53"/>
  <c r="C363" i="53"/>
  <c r="B363" i="53"/>
  <c r="C362" i="53"/>
  <c r="B362" i="53"/>
  <c r="C361" i="53"/>
  <c r="B361" i="53"/>
  <c r="C360" i="53"/>
  <c r="B360" i="53"/>
  <c r="C359" i="53"/>
  <c r="B359" i="53"/>
  <c r="C358" i="53"/>
  <c r="B358" i="53"/>
  <c r="C357" i="53"/>
  <c r="B357" i="53"/>
  <c r="C356" i="53"/>
  <c r="W356" i="53" s="1"/>
  <c r="B356" i="53"/>
  <c r="C355" i="53"/>
  <c r="W355" i="53" s="1"/>
  <c r="B355" i="53"/>
  <c r="C354" i="53"/>
  <c r="W354" i="53" s="1"/>
  <c r="B354" i="53"/>
  <c r="C353" i="53"/>
  <c r="W353" i="53" s="1"/>
  <c r="B353" i="53"/>
  <c r="C352" i="53"/>
  <c r="W352" i="53" s="1"/>
  <c r="B352" i="53"/>
  <c r="C351" i="53"/>
  <c r="W351" i="53" s="1"/>
  <c r="B351" i="53"/>
  <c r="C350" i="53"/>
  <c r="W350" i="53" s="1"/>
  <c r="B350" i="53"/>
  <c r="C349" i="53"/>
  <c r="W349" i="53" s="1"/>
  <c r="B349" i="53"/>
  <c r="C348" i="53"/>
  <c r="W348" i="53" s="1"/>
  <c r="B348" i="53"/>
  <c r="C347" i="53"/>
  <c r="W347" i="53" s="1"/>
  <c r="B347" i="53"/>
  <c r="C346" i="53"/>
  <c r="V346" i="53" s="1"/>
  <c r="B346" i="53"/>
  <c r="C345" i="53"/>
  <c r="D345" i="53" s="1"/>
  <c r="B345" i="53"/>
  <c r="C344" i="53"/>
  <c r="V344" i="53" s="1"/>
  <c r="B344" i="53"/>
  <c r="C343" i="53"/>
  <c r="V343" i="53" s="1"/>
  <c r="B343" i="53"/>
  <c r="C342" i="53"/>
  <c r="V342" i="53" s="1"/>
  <c r="B342" i="53"/>
  <c r="C341" i="53"/>
  <c r="W341" i="53" s="1"/>
  <c r="B341" i="53"/>
  <c r="C340" i="53"/>
  <c r="V340" i="53" s="1"/>
  <c r="B340" i="53"/>
  <c r="C339" i="53"/>
  <c r="V339" i="53" s="1"/>
  <c r="B339" i="53"/>
  <c r="C338" i="53"/>
  <c r="W338" i="53" s="1"/>
  <c r="B338" i="53"/>
  <c r="C337" i="53"/>
  <c r="W337" i="53" s="1"/>
  <c r="B337" i="53"/>
  <c r="C336" i="53"/>
  <c r="B336" i="53"/>
  <c r="C335" i="53"/>
  <c r="B335" i="53"/>
  <c r="C334" i="53"/>
  <c r="B334" i="53"/>
  <c r="C333" i="53"/>
  <c r="B333" i="53"/>
  <c r="C332" i="53"/>
  <c r="V332" i="53" s="1"/>
  <c r="B332" i="53"/>
  <c r="C331" i="53"/>
  <c r="B331" i="53"/>
  <c r="C330" i="53"/>
  <c r="B330" i="53"/>
  <c r="C329" i="53"/>
  <c r="B329" i="53"/>
  <c r="C328" i="53"/>
  <c r="B328" i="53"/>
  <c r="C327" i="53"/>
  <c r="B327" i="53"/>
  <c r="C326" i="53"/>
  <c r="B326" i="53"/>
  <c r="C325" i="53"/>
  <c r="B325" i="53"/>
  <c r="C324" i="53"/>
  <c r="B324" i="53"/>
  <c r="C323" i="53"/>
  <c r="W323" i="53" s="1"/>
  <c r="B323" i="53"/>
  <c r="C322" i="53"/>
  <c r="B322" i="53"/>
  <c r="C321" i="53"/>
  <c r="B321" i="53"/>
  <c r="C320" i="53"/>
  <c r="V320" i="53" s="1"/>
  <c r="B320" i="53"/>
  <c r="C319" i="53"/>
  <c r="V319" i="53" s="1"/>
  <c r="B319" i="53"/>
  <c r="C318" i="53"/>
  <c r="V318" i="53" s="1"/>
  <c r="B318" i="53"/>
  <c r="C317" i="53"/>
  <c r="W317" i="53" s="1"/>
  <c r="B317" i="53"/>
  <c r="C316" i="53"/>
  <c r="W316" i="53" s="1"/>
  <c r="B316" i="53"/>
  <c r="C315" i="53"/>
  <c r="W315" i="53" s="1"/>
  <c r="B315" i="53"/>
  <c r="C314" i="53"/>
  <c r="W314" i="53" s="1"/>
  <c r="B314" i="53"/>
  <c r="C313" i="53"/>
  <c r="W313" i="53" s="1"/>
  <c r="B313" i="53"/>
  <c r="C312" i="53"/>
  <c r="W312" i="53" s="1"/>
  <c r="B312" i="53"/>
  <c r="C311" i="53"/>
  <c r="W311" i="53" s="1"/>
  <c r="B311" i="53"/>
  <c r="C310" i="53"/>
  <c r="B310" i="53"/>
  <c r="C309" i="53"/>
  <c r="B309" i="53"/>
  <c r="C308" i="53"/>
  <c r="W308" i="53" s="1"/>
  <c r="B308" i="53"/>
  <c r="C307" i="53"/>
  <c r="B307" i="53"/>
  <c r="C306" i="53"/>
  <c r="B306" i="53"/>
  <c r="C305" i="53"/>
  <c r="B305" i="53"/>
  <c r="C304" i="53"/>
  <c r="B304" i="53"/>
  <c r="C303" i="53"/>
  <c r="B303" i="53"/>
  <c r="C302" i="53"/>
  <c r="B302" i="53"/>
  <c r="C301" i="53"/>
  <c r="B301" i="53"/>
  <c r="C300" i="53"/>
  <c r="B300" i="53"/>
  <c r="C299" i="53"/>
  <c r="B299" i="53"/>
  <c r="C298" i="53"/>
  <c r="B298" i="53"/>
  <c r="C297" i="53"/>
  <c r="B297" i="53"/>
  <c r="C296" i="53"/>
  <c r="B296" i="53"/>
  <c r="C295" i="53"/>
  <c r="B295" i="53"/>
  <c r="C294" i="53"/>
  <c r="V294" i="53" s="1"/>
  <c r="B294" i="53"/>
  <c r="C293" i="53"/>
  <c r="W293" i="53" s="1"/>
  <c r="B293" i="53"/>
  <c r="C292" i="53"/>
  <c r="V292" i="53" s="1"/>
  <c r="B292" i="53"/>
  <c r="C291" i="53"/>
  <c r="B291" i="53"/>
  <c r="C290" i="53"/>
  <c r="B290" i="53"/>
  <c r="C289" i="53"/>
  <c r="B289" i="53"/>
  <c r="C288" i="53"/>
  <c r="B288" i="53"/>
  <c r="C287" i="53"/>
  <c r="B287" i="53"/>
  <c r="C286" i="53"/>
  <c r="B286" i="53"/>
  <c r="C285" i="53"/>
  <c r="B285" i="53"/>
  <c r="C284" i="53"/>
  <c r="B284" i="53"/>
  <c r="C283" i="53"/>
  <c r="B283" i="53"/>
  <c r="C282" i="53"/>
  <c r="B282" i="53"/>
  <c r="C281" i="53"/>
  <c r="B281" i="53"/>
  <c r="C280" i="53"/>
  <c r="B280" i="53"/>
  <c r="C279" i="53"/>
  <c r="B279" i="53"/>
  <c r="C278" i="53"/>
  <c r="B278" i="53"/>
  <c r="C277" i="53"/>
  <c r="B277" i="53"/>
  <c r="C276" i="53"/>
  <c r="B276" i="53"/>
  <c r="C275" i="53"/>
  <c r="B275" i="53"/>
  <c r="C274" i="53"/>
  <c r="B274" i="53"/>
  <c r="C273" i="53"/>
  <c r="B273" i="53"/>
  <c r="C272" i="53"/>
  <c r="W272" i="53" s="1"/>
  <c r="B272" i="53"/>
  <c r="C271" i="53"/>
  <c r="D271" i="53" s="1"/>
  <c r="B271" i="53"/>
  <c r="C270" i="53"/>
  <c r="W270" i="53" s="1"/>
  <c r="B270" i="53"/>
  <c r="C269" i="53"/>
  <c r="W269" i="53" s="1"/>
  <c r="B269" i="53"/>
  <c r="C268" i="53"/>
  <c r="W268" i="53" s="1"/>
  <c r="B268" i="53"/>
  <c r="C267" i="53"/>
  <c r="W267" i="53" s="1"/>
  <c r="B267" i="53"/>
  <c r="C266" i="53"/>
  <c r="W266" i="53" s="1"/>
  <c r="B266" i="53"/>
  <c r="C265" i="53"/>
  <c r="W265" i="53" s="1"/>
  <c r="B265" i="53"/>
  <c r="C264" i="53"/>
  <c r="W264" i="53" s="1"/>
  <c r="B264" i="53"/>
  <c r="C263" i="53"/>
  <c r="W263" i="53" s="1"/>
  <c r="B263" i="53"/>
  <c r="C262" i="53"/>
  <c r="W262" i="53" s="1"/>
  <c r="B262" i="53"/>
  <c r="C261" i="53"/>
  <c r="B261" i="53"/>
  <c r="C260" i="53"/>
  <c r="B260" i="53"/>
  <c r="C259" i="53"/>
  <c r="B259" i="53"/>
  <c r="C258" i="53"/>
  <c r="B258" i="53"/>
  <c r="C257" i="53"/>
  <c r="B257" i="53"/>
  <c r="C256" i="53"/>
  <c r="B256" i="53"/>
  <c r="C255" i="53"/>
  <c r="B255" i="53"/>
  <c r="C254" i="53"/>
  <c r="B254" i="53"/>
  <c r="C253" i="53"/>
  <c r="B253" i="53"/>
  <c r="C252" i="53"/>
  <c r="B252" i="53"/>
  <c r="C251" i="53"/>
  <c r="B251" i="53"/>
  <c r="C250" i="53"/>
  <c r="B250" i="53"/>
  <c r="C249" i="53"/>
  <c r="B249" i="53"/>
  <c r="C248" i="53"/>
  <c r="B248" i="53"/>
  <c r="C247" i="53"/>
  <c r="B247" i="53"/>
  <c r="C246" i="53"/>
  <c r="B246" i="53"/>
  <c r="C245" i="53"/>
  <c r="B245" i="53"/>
  <c r="C244" i="53"/>
  <c r="B244" i="53"/>
  <c r="C243" i="53"/>
  <c r="V243" i="53" s="1"/>
  <c r="B243" i="53"/>
  <c r="C242" i="53"/>
  <c r="W242" i="53" s="1"/>
  <c r="B242" i="53"/>
  <c r="C241" i="53"/>
  <c r="B241" i="53"/>
  <c r="C240" i="53"/>
  <c r="B240" i="53"/>
  <c r="C239" i="53"/>
  <c r="W239" i="53" s="1"/>
  <c r="B239" i="53"/>
  <c r="C238" i="53"/>
  <c r="B238" i="53"/>
  <c r="C237" i="53"/>
  <c r="W237" i="53" s="1"/>
  <c r="B237" i="53"/>
  <c r="C236" i="53"/>
  <c r="W236" i="53" s="1"/>
  <c r="B236" i="53"/>
  <c r="C235" i="53"/>
  <c r="W235" i="53" s="1"/>
  <c r="B235" i="53"/>
  <c r="C234" i="53"/>
  <c r="B234" i="53"/>
  <c r="C233" i="53"/>
  <c r="V233" i="53" s="1"/>
  <c r="B233" i="53"/>
  <c r="C232" i="53"/>
  <c r="W232" i="53" s="1"/>
  <c r="B232" i="53"/>
  <c r="C231" i="53"/>
  <c r="W231" i="53" s="1"/>
  <c r="B231" i="53"/>
  <c r="C230" i="53"/>
  <c r="B230" i="53"/>
  <c r="C229" i="53"/>
  <c r="W229" i="53" s="1"/>
  <c r="B229" i="53"/>
  <c r="C228" i="53"/>
  <c r="W228" i="53" s="1"/>
  <c r="B228" i="53"/>
  <c r="C227" i="53"/>
  <c r="B227" i="53"/>
  <c r="C226" i="53"/>
  <c r="B226" i="53"/>
  <c r="C225" i="53"/>
  <c r="W225" i="53" s="1"/>
  <c r="B225" i="53"/>
  <c r="C224" i="53"/>
  <c r="B224" i="53"/>
  <c r="C223" i="53"/>
  <c r="B223" i="53"/>
  <c r="C222" i="53"/>
  <c r="B222" i="53"/>
  <c r="C221" i="53"/>
  <c r="W221" i="53" s="1"/>
  <c r="B221" i="53"/>
  <c r="C220" i="53"/>
  <c r="B220" i="53"/>
  <c r="C219" i="53"/>
  <c r="W219" i="53" s="1"/>
  <c r="B219" i="53"/>
  <c r="C218" i="53"/>
  <c r="W218" i="53" s="1"/>
  <c r="B218" i="53"/>
  <c r="C217" i="53"/>
  <c r="W217" i="53" s="1"/>
  <c r="B217" i="53"/>
  <c r="C216" i="53"/>
  <c r="B216" i="53"/>
  <c r="C215" i="53"/>
  <c r="B215" i="53"/>
  <c r="C214" i="53"/>
  <c r="V214" i="53" s="1"/>
  <c r="B214" i="53"/>
  <c r="C213" i="53"/>
  <c r="B213" i="53"/>
  <c r="C212" i="53"/>
  <c r="V212" i="53" s="1"/>
  <c r="B212" i="53"/>
  <c r="C211" i="53"/>
  <c r="B211" i="53"/>
  <c r="C210" i="53"/>
  <c r="V210" i="53" s="1"/>
  <c r="B210" i="53"/>
  <c r="C209" i="53"/>
  <c r="V209" i="53" s="1"/>
  <c r="B209" i="53"/>
  <c r="C208" i="53"/>
  <c r="V208" i="53" s="1"/>
  <c r="B208" i="53"/>
  <c r="C207" i="53"/>
  <c r="B207" i="53"/>
  <c r="C206" i="53"/>
  <c r="W206" i="53" s="1"/>
  <c r="B206" i="53"/>
  <c r="C205" i="53"/>
  <c r="W205" i="53" s="1"/>
  <c r="B205" i="53"/>
  <c r="C204" i="53"/>
  <c r="W204" i="53" s="1"/>
  <c r="B204" i="53"/>
  <c r="C203" i="53"/>
  <c r="B203" i="53"/>
  <c r="C202" i="53"/>
  <c r="W202" i="53" s="1"/>
  <c r="B202" i="53"/>
  <c r="C201" i="53"/>
  <c r="W201" i="53" s="1"/>
  <c r="B201" i="53"/>
  <c r="C200" i="53"/>
  <c r="B200" i="53"/>
  <c r="C199" i="53"/>
  <c r="B199" i="53"/>
  <c r="C198" i="53"/>
  <c r="W198" i="53" s="1"/>
  <c r="B198" i="53"/>
  <c r="C197" i="53"/>
  <c r="B197" i="53"/>
  <c r="C196" i="53"/>
  <c r="W196" i="53" s="1"/>
  <c r="B196" i="53"/>
  <c r="C195" i="53"/>
  <c r="W195" i="53" s="1"/>
  <c r="B195" i="53"/>
  <c r="C194" i="53"/>
  <c r="W194" i="53" s="1"/>
  <c r="B194" i="53"/>
  <c r="C193" i="53"/>
  <c r="B193" i="53"/>
  <c r="C192" i="53"/>
  <c r="W192" i="53" s="1"/>
  <c r="B192" i="53"/>
  <c r="C191" i="53"/>
  <c r="W191" i="53" s="1"/>
  <c r="B191" i="53"/>
  <c r="C190" i="53"/>
  <c r="W190" i="53" s="1"/>
  <c r="B190" i="53"/>
  <c r="C189" i="53"/>
  <c r="B189" i="53"/>
  <c r="C188" i="53"/>
  <c r="W188" i="53" s="1"/>
  <c r="B188" i="53"/>
  <c r="C187" i="53"/>
  <c r="W187" i="53" s="1"/>
  <c r="B187" i="53"/>
  <c r="C186" i="53"/>
  <c r="W186" i="53" s="1"/>
  <c r="B186" i="53"/>
  <c r="C185" i="53"/>
  <c r="B185" i="53"/>
  <c r="C184" i="53"/>
  <c r="W184" i="53" s="1"/>
  <c r="B184" i="53"/>
  <c r="C183" i="53"/>
  <c r="W183" i="53" s="1"/>
  <c r="B183" i="53"/>
  <c r="C182" i="53"/>
  <c r="W182" i="53" s="1"/>
  <c r="B182" i="53"/>
  <c r="C181" i="53"/>
  <c r="B181" i="53"/>
  <c r="C180" i="53"/>
  <c r="W180" i="53" s="1"/>
  <c r="B180" i="53"/>
  <c r="C179" i="53"/>
  <c r="W179" i="53" s="1"/>
  <c r="B179" i="53"/>
  <c r="C178" i="53"/>
  <c r="W178" i="53" s="1"/>
  <c r="B178" i="53"/>
  <c r="C177" i="53"/>
  <c r="B177" i="53"/>
  <c r="C176" i="53"/>
  <c r="V176" i="53" s="1"/>
  <c r="B176" i="53"/>
  <c r="C175" i="53"/>
  <c r="W175" i="53" s="1"/>
  <c r="B175" i="53"/>
  <c r="C174" i="53"/>
  <c r="W174" i="53" s="1"/>
  <c r="B174" i="53"/>
  <c r="C173" i="53"/>
  <c r="B173" i="53"/>
  <c r="C172" i="53"/>
  <c r="B172" i="53"/>
  <c r="C171" i="53"/>
  <c r="W171" i="53" s="1"/>
  <c r="B171" i="53"/>
  <c r="C170" i="53"/>
  <c r="B170" i="53"/>
  <c r="C169" i="53"/>
  <c r="W169" i="53" s="1"/>
  <c r="B169" i="53"/>
  <c r="C168" i="53"/>
  <c r="W168" i="53" s="1"/>
  <c r="B168" i="53"/>
  <c r="C167" i="53"/>
  <c r="B167" i="53"/>
  <c r="C166" i="53"/>
  <c r="B166" i="53"/>
  <c r="C165" i="53"/>
  <c r="W165" i="53" s="1"/>
  <c r="B165" i="53"/>
  <c r="C164" i="53"/>
  <c r="B164" i="53"/>
  <c r="C163" i="53"/>
  <c r="W163" i="53" s="1"/>
  <c r="B163" i="53"/>
  <c r="C162" i="53"/>
  <c r="W162" i="53" s="1"/>
  <c r="B162" i="53"/>
  <c r="C161" i="53"/>
  <c r="W161" i="53" s="1"/>
  <c r="B161" i="53"/>
  <c r="C160" i="53"/>
  <c r="B160" i="53"/>
  <c r="C159" i="53"/>
  <c r="W159" i="53" s="1"/>
  <c r="B159" i="53"/>
  <c r="C158" i="53"/>
  <c r="W158" i="53" s="1"/>
  <c r="B158" i="53"/>
  <c r="C157" i="53"/>
  <c r="W157" i="53" s="1"/>
  <c r="B157" i="53"/>
  <c r="C156" i="53"/>
  <c r="B156" i="53"/>
  <c r="C155" i="53"/>
  <c r="W155" i="53" s="1"/>
  <c r="B155" i="53"/>
  <c r="C154" i="53"/>
  <c r="W154" i="53" s="1"/>
  <c r="B154" i="53"/>
  <c r="C153" i="53"/>
  <c r="W153" i="53" s="1"/>
  <c r="B153" i="53"/>
  <c r="C152" i="53"/>
  <c r="B152" i="53"/>
  <c r="C151" i="53"/>
  <c r="W151" i="53" s="1"/>
  <c r="B151" i="53"/>
  <c r="C150" i="53"/>
  <c r="W150" i="53" s="1"/>
  <c r="B150" i="53"/>
  <c r="C149" i="53"/>
  <c r="W149" i="53" s="1"/>
  <c r="B149" i="53"/>
  <c r="C148" i="53"/>
  <c r="B148" i="53"/>
  <c r="C147" i="53"/>
  <c r="W147" i="53" s="1"/>
  <c r="B147" i="53"/>
  <c r="C146" i="53"/>
  <c r="W146" i="53" s="1"/>
  <c r="B146" i="53"/>
  <c r="C145" i="53"/>
  <c r="W145" i="53" s="1"/>
  <c r="B145" i="53"/>
  <c r="C144" i="53"/>
  <c r="B144" i="53"/>
  <c r="C143" i="53"/>
  <c r="W143" i="53" s="1"/>
  <c r="B143" i="53"/>
  <c r="C142" i="53"/>
  <c r="V142" i="53" s="1"/>
  <c r="B142" i="53"/>
  <c r="C141" i="53"/>
  <c r="V141" i="53" s="1"/>
  <c r="B141" i="53"/>
  <c r="C140" i="53"/>
  <c r="B140" i="53"/>
  <c r="C139" i="53"/>
  <c r="W139" i="53" s="1"/>
  <c r="B139" i="53"/>
  <c r="C138" i="53"/>
  <c r="B138" i="53"/>
  <c r="C137" i="53"/>
  <c r="W137" i="53" s="1"/>
  <c r="B137" i="53"/>
  <c r="C136" i="53"/>
  <c r="W136" i="53" s="1"/>
  <c r="B136" i="53"/>
  <c r="C135" i="53"/>
  <c r="B135" i="53"/>
  <c r="C134" i="53"/>
  <c r="B134" i="53"/>
  <c r="C133" i="53"/>
  <c r="B133" i="53"/>
  <c r="C132" i="53"/>
  <c r="B132" i="53"/>
  <c r="C131" i="53"/>
  <c r="B131" i="53"/>
  <c r="C130" i="53"/>
  <c r="B130" i="53"/>
  <c r="C129" i="53"/>
  <c r="W129" i="53" s="1"/>
  <c r="B129" i="53"/>
  <c r="C128" i="53"/>
  <c r="B128" i="53"/>
  <c r="C127" i="53"/>
  <c r="W127" i="53" s="1"/>
  <c r="B127" i="53"/>
  <c r="C126" i="53"/>
  <c r="B126" i="53"/>
  <c r="C125" i="53"/>
  <c r="B125" i="53"/>
  <c r="C124" i="53"/>
  <c r="B124" i="53"/>
  <c r="C123" i="53"/>
  <c r="B123" i="53"/>
  <c r="C122" i="53"/>
  <c r="W122" i="53" s="1"/>
  <c r="B122" i="53"/>
  <c r="C121" i="53"/>
  <c r="W121" i="53" s="1"/>
  <c r="B121" i="53"/>
  <c r="C120" i="53"/>
  <c r="W120" i="53" s="1"/>
  <c r="B120" i="53"/>
  <c r="C119" i="53"/>
  <c r="B119" i="53"/>
  <c r="C118" i="53"/>
  <c r="W118" i="53" s="1"/>
  <c r="B118" i="53"/>
  <c r="C117" i="53"/>
  <c r="V117" i="53" s="1"/>
  <c r="B117" i="53"/>
  <c r="C116" i="53"/>
  <c r="V116" i="53" s="1"/>
  <c r="B116" i="53"/>
  <c r="C115" i="53"/>
  <c r="B115" i="53"/>
  <c r="C114" i="53"/>
  <c r="V114" i="53" s="1"/>
  <c r="B114" i="53"/>
  <c r="C113" i="53"/>
  <c r="Q113" i="53" s="1"/>
  <c r="B113" i="53"/>
  <c r="C112" i="53"/>
  <c r="W112" i="53" s="1"/>
  <c r="B112" i="53"/>
  <c r="C111" i="53"/>
  <c r="B111" i="53"/>
  <c r="C110" i="53"/>
  <c r="W110" i="53" s="1"/>
  <c r="B110" i="53"/>
  <c r="C109" i="53"/>
  <c r="W109" i="53" s="1"/>
  <c r="B109" i="53"/>
  <c r="C108" i="53"/>
  <c r="W108" i="53" s="1"/>
  <c r="B108" i="53"/>
  <c r="C107" i="53"/>
  <c r="B107" i="53"/>
  <c r="C106" i="53"/>
  <c r="W106" i="53" s="1"/>
  <c r="B106" i="53"/>
  <c r="C105" i="53"/>
  <c r="W105" i="53" s="1"/>
  <c r="B105" i="53"/>
  <c r="C104" i="53"/>
  <c r="W104" i="53" s="1"/>
  <c r="B104" i="53"/>
  <c r="C103" i="53"/>
  <c r="B103" i="53"/>
  <c r="C102" i="53"/>
  <c r="W102" i="53" s="1"/>
  <c r="B102" i="53"/>
  <c r="C101" i="53"/>
  <c r="W101" i="53" s="1"/>
  <c r="B101" i="53"/>
  <c r="C100" i="53"/>
  <c r="W100" i="53" s="1"/>
  <c r="B100" i="53"/>
  <c r="C99" i="53"/>
  <c r="B99" i="53"/>
  <c r="C98" i="53"/>
  <c r="V98" i="53" s="1"/>
  <c r="B98" i="53"/>
  <c r="C97" i="53"/>
  <c r="V97" i="53" s="1"/>
  <c r="B97" i="53"/>
  <c r="C96" i="53"/>
  <c r="V96" i="53" s="1"/>
  <c r="B96" i="53"/>
  <c r="C95" i="53"/>
  <c r="B95" i="53"/>
  <c r="C94" i="53"/>
  <c r="W94" i="53" s="1"/>
  <c r="B94" i="53"/>
  <c r="C93" i="53"/>
  <c r="W93" i="53" s="1"/>
  <c r="B93" i="53"/>
  <c r="C92" i="53"/>
  <c r="B92" i="53"/>
  <c r="C91" i="53"/>
  <c r="W91" i="53" s="1"/>
  <c r="B91" i="53"/>
  <c r="C90" i="53"/>
  <c r="W90" i="53" s="1"/>
  <c r="B90" i="53"/>
  <c r="C89" i="53"/>
  <c r="B89" i="53"/>
  <c r="C88" i="53"/>
  <c r="W88" i="53" s="1"/>
  <c r="B88" i="53"/>
  <c r="C87" i="53"/>
  <c r="B87" i="53"/>
  <c r="C86" i="53"/>
  <c r="B86" i="53"/>
  <c r="C85" i="53"/>
  <c r="W85" i="53" s="1"/>
  <c r="B85" i="53"/>
  <c r="C84" i="53"/>
  <c r="B84" i="53"/>
  <c r="C83" i="53"/>
  <c r="B83" i="53"/>
  <c r="C82" i="53"/>
  <c r="V82" i="53" s="1"/>
  <c r="B82" i="53"/>
  <c r="C81" i="53"/>
  <c r="B81" i="53"/>
  <c r="C80" i="53"/>
  <c r="V80" i="53" s="1"/>
  <c r="B80" i="53"/>
  <c r="C79" i="53"/>
  <c r="V79" i="53" s="1"/>
  <c r="B79" i="53"/>
  <c r="C78" i="53"/>
  <c r="W78" i="53" s="1"/>
  <c r="B78" i="53"/>
  <c r="C77" i="53"/>
  <c r="B77" i="53"/>
  <c r="C76" i="53"/>
  <c r="W76" i="53" s="1"/>
  <c r="B76" i="53"/>
  <c r="C75" i="53"/>
  <c r="W75" i="53" s="1"/>
  <c r="B75" i="53"/>
  <c r="C74" i="53"/>
  <c r="W74" i="53" s="1"/>
  <c r="B74" i="53"/>
  <c r="C73" i="53"/>
  <c r="B73" i="53"/>
  <c r="C72" i="53"/>
  <c r="W72" i="53" s="1"/>
  <c r="B72" i="53"/>
  <c r="C71" i="53"/>
  <c r="W71" i="53" s="1"/>
  <c r="B71" i="53"/>
  <c r="C70" i="53"/>
  <c r="W70" i="53" s="1"/>
  <c r="B70" i="53"/>
  <c r="C69" i="53"/>
  <c r="B69" i="53"/>
  <c r="C68" i="53"/>
  <c r="V68" i="53" s="1"/>
  <c r="B68" i="53"/>
  <c r="C67" i="53"/>
  <c r="B67" i="53"/>
  <c r="C66" i="53"/>
  <c r="V66" i="53" s="1"/>
  <c r="B66" i="53"/>
  <c r="C65" i="53"/>
  <c r="V65" i="53" s="1"/>
  <c r="B65" i="53"/>
  <c r="C64" i="53"/>
  <c r="W64" i="53" s="1"/>
  <c r="B64" i="53"/>
  <c r="C63" i="53"/>
  <c r="B63" i="53"/>
  <c r="C62" i="53"/>
  <c r="W62" i="53" s="1"/>
  <c r="B62" i="53"/>
  <c r="C61" i="53"/>
  <c r="W61" i="53" s="1"/>
  <c r="B61" i="53"/>
  <c r="C60" i="53"/>
  <c r="W60" i="53" s="1"/>
  <c r="B60" i="53"/>
  <c r="C59" i="53"/>
  <c r="B59" i="53"/>
  <c r="C58" i="53"/>
  <c r="V58" i="53" s="1"/>
  <c r="B58" i="53"/>
  <c r="C57" i="53"/>
  <c r="V57" i="53" s="1"/>
  <c r="B57" i="53"/>
  <c r="C56" i="53"/>
  <c r="V56" i="53" s="1"/>
  <c r="B56" i="53"/>
  <c r="C55" i="53"/>
  <c r="B55" i="53"/>
  <c r="C54" i="53"/>
  <c r="W54" i="53" s="1"/>
  <c r="B54" i="53"/>
  <c r="C53" i="53"/>
  <c r="W53" i="53" s="1"/>
  <c r="B53" i="53"/>
  <c r="C52" i="53"/>
  <c r="W52" i="53" s="1"/>
  <c r="B52" i="53"/>
  <c r="C51" i="53"/>
  <c r="B51" i="53"/>
  <c r="C50" i="53"/>
  <c r="W50" i="53" s="1"/>
  <c r="B50" i="53"/>
  <c r="C49" i="53"/>
  <c r="W49" i="53" s="1"/>
  <c r="B49" i="53"/>
  <c r="C48" i="53"/>
  <c r="W48" i="53" s="1"/>
  <c r="B48" i="53"/>
  <c r="C47" i="53"/>
  <c r="B47" i="53"/>
  <c r="C46" i="53"/>
  <c r="W46" i="53" s="1"/>
  <c r="B46" i="53"/>
  <c r="C45" i="53"/>
  <c r="V45" i="53" s="1"/>
  <c r="B45" i="53"/>
  <c r="C44" i="53"/>
  <c r="W44" i="53" s="1"/>
  <c r="B44" i="53"/>
  <c r="C43" i="53"/>
  <c r="B43" i="53"/>
  <c r="C42" i="53"/>
  <c r="V42" i="53" s="1"/>
  <c r="B42" i="53"/>
  <c r="C41" i="53"/>
  <c r="V41" i="53" s="1"/>
  <c r="B41" i="53"/>
  <c r="C40" i="53"/>
  <c r="W40" i="53" s="1"/>
  <c r="B40" i="53"/>
  <c r="C39" i="53"/>
  <c r="B39" i="53"/>
  <c r="C38" i="53"/>
  <c r="W38" i="53" s="1"/>
  <c r="B38" i="53"/>
  <c r="C37" i="53"/>
  <c r="W37" i="53" s="1"/>
  <c r="B37" i="53"/>
  <c r="C36" i="53"/>
  <c r="W36" i="53" s="1"/>
  <c r="B36" i="53"/>
  <c r="C35" i="53"/>
  <c r="B35" i="53"/>
  <c r="C34" i="53"/>
  <c r="W34" i="53" s="1"/>
  <c r="B34" i="53"/>
  <c r="C33" i="53"/>
  <c r="V33" i="53" s="1"/>
  <c r="B33" i="53"/>
  <c r="C32" i="53"/>
  <c r="V32" i="53" s="1"/>
  <c r="B32" i="53"/>
  <c r="C31" i="53"/>
  <c r="V31" i="53" s="1"/>
  <c r="B31" i="53"/>
  <c r="C30" i="53"/>
  <c r="B30" i="53"/>
  <c r="C29" i="53"/>
  <c r="V29" i="53" s="1"/>
  <c r="B29" i="53"/>
  <c r="C28" i="53"/>
  <c r="V28" i="53" s="1"/>
  <c r="B28" i="53"/>
  <c r="C27" i="53"/>
  <c r="V27" i="53" s="1"/>
  <c r="B27" i="53"/>
  <c r="C26" i="53"/>
  <c r="B26" i="53"/>
  <c r="C25" i="53"/>
  <c r="W25" i="53" s="1"/>
  <c r="B25" i="53"/>
  <c r="C24" i="53"/>
  <c r="W24" i="53" s="1"/>
  <c r="B24" i="53"/>
  <c r="C23" i="53"/>
  <c r="V23" i="53" s="1"/>
  <c r="B23" i="53"/>
  <c r="C22" i="53"/>
  <c r="B22" i="53"/>
  <c r="C21" i="53"/>
  <c r="W21" i="53" s="1"/>
  <c r="B21" i="53"/>
  <c r="C20" i="53"/>
  <c r="W20" i="53" s="1"/>
  <c r="B20" i="53"/>
  <c r="C19" i="53"/>
  <c r="W19" i="53" s="1"/>
  <c r="B19" i="53"/>
  <c r="C18" i="53"/>
  <c r="B18" i="53"/>
  <c r="C17" i="53"/>
  <c r="W17" i="53" s="1"/>
  <c r="B17" i="53"/>
  <c r="C16" i="53"/>
  <c r="W16" i="53" s="1"/>
  <c r="B16" i="53"/>
  <c r="C15" i="53"/>
  <c r="W15" i="53" s="1"/>
  <c r="B15" i="53"/>
  <c r="C14" i="53"/>
  <c r="B14" i="53"/>
  <c r="C13" i="53"/>
  <c r="B13" i="53"/>
  <c r="C12" i="53"/>
  <c r="W12" i="53" s="1"/>
  <c r="B12" i="53"/>
  <c r="C11" i="53"/>
  <c r="B11" i="53"/>
  <c r="C10" i="53"/>
  <c r="B10" i="53"/>
  <c r="C9" i="53"/>
  <c r="B9" i="53"/>
  <c r="C8" i="53"/>
  <c r="B8" i="53"/>
  <c r="C7" i="53"/>
  <c r="B7" i="53"/>
  <c r="C6" i="53"/>
  <c r="B6" i="53"/>
  <c r="C5" i="53"/>
  <c r="B5" i="53"/>
  <c r="G4" i="53"/>
  <c r="C4" i="53"/>
  <c r="B4" i="53"/>
  <c r="P867" i="53"/>
  <c r="Y72" i="57" s="1"/>
  <c r="P866" i="53"/>
  <c r="W72" i="57" s="1"/>
  <c r="P865" i="53"/>
  <c r="U72" i="57" s="1"/>
  <c r="P864" i="53"/>
  <c r="S72" i="57" s="1"/>
  <c r="P863" i="53"/>
  <c r="Q72" i="57" s="1"/>
  <c r="P862" i="53"/>
  <c r="O72" i="57" s="1"/>
  <c r="P861" i="53"/>
  <c r="M72" i="57" s="1"/>
  <c r="P860" i="53"/>
  <c r="K72" i="57" s="1"/>
  <c r="P859" i="53"/>
  <c r="I72" i="57" s="1"/>
  <c r="P858" i="53"/>
  <c r="G72" i="57" s="1"/>
  <c r="P857" i="53"/>
  <c r="E72" i="57" s="1"/>
  <c r="P856" i="53"/>
  <c r="C72" i="57" s="1"/>
  <c r="P855" i="53"/>
  <c r="Y71" i="57" s="1"/>
  <c r="P854" i="53"/>
  <c r="W71" i="57" s="1"/>
  <c r="P853" i="53"/>
  <c r="U71" i="57" s="1"/>
  <c r="P852" i="53"/>
  <c r="S71" i="57" s="1"/>
  <c r="P851" i="53"/>
  <c r="Q71" i="57" s="1"/>
  <c r="P850" i="53"/>
  <c r="O71" i="57" s="1"/>
  <c r="P849" i="53"/>
  <c r="M71" i="57" s="1"/>
  <c r="P848" i="53"/>
  <c r="K71" i="57" s="1"/>
  <c r="P847" i="53"/>
  <c r="I71" i="57" s="1"/>
  <c r="P846" i="53"/>
  <c r="G71" i="57" s="1"/>
  <c r="P845" i="53"/>
  <c r="E71" i="57" s="1"/>
  <c r="P844" i="53"/>
  <c r="C71" i="57" s="1"/>
  <c r="P843" i="53"/>
  <c r="Y70" i="57" s="1"/>
  <c r="P842" i="53"/>
  <c r="W70" i="57" s="1"/>
  <c r="P841" i="53"/>
  <c r="U70" i="57" s="1"/>
  <c r="P840" i="53"/>
  <c r="S70" i="57" s="1"/>
  <c r="P839" i="53"/>
  <c r="Q70" i="57" s="1"/>
  <c r="P837" i="53"/>
  <c r="M70" i="57" s="1"/>
  <c r="P835" i="53"/>
  <c r="I70" i="57" s="1"/>
  <c r="P834" i="53"/>
  <c r="G70" i="57" s="1"/>
  <c r="P833" i="53"/>
  <c r="E70" i="57" s="1"/>
  <c r="P832" i="53"/>
  <c r="C70" i="57" s="1"/>
  <c r="P831" i="53"/>
  <c r="Y69" i="57" s="1"/>
  <c r="P830" i="53"/>
  <c r="W69" i="57" s="1"/>
  <c r="P829" i="53"/>
  <c r="U69" i="57" s="1"/>
  <c r="P828" i="53"/>
  <c r="S69" i="57" s="1"/>
  <c r="P827" i="53"/>
  <c r="Q69" i="57" s="1"/>
  <c r="P826" i="53"/>
  <c r="O69" i="57" s="1"/>
  <c r="P825" i="53"/>
  <c r="M69" i="57" s="1"/>
  <c r="P824" i="53"/>
  <c r="K69" i="57" s="1"/>
  <c r="P823" i="53"/>
  <c r="I69" i="57" s="1"/>
  <c r="P822" i="53"/>
  <c r="G69" i="57" s="1"/>
  <c r="P821" i="53"/>
  <c r="E69" i="57" s="1"/>
  <c r="P820" i="53"/>
  <c r="C69" i="57" s="1"/>
  <c r="P819" i="53"/>
  <c r="Y68" i="57" s="1"/>
  <c r="P818" i="53"/>
  <c r="W68" i="57" s="1"/>
  <c r="P817" i="53"/>
  <c r="U68" i="57" s="1"/>
  <c r="P816" i="53"/>
  <c r="S68" i="57" s="1"/>
  <c r="P815" i="53"/>
  <c r="Q68" i="57" s="1"/>
  <c r="P814" i="53"/>
  <c r="O68" i="57" s="1"/>
  <c r="P813" i="53"/>
  <c r="M68" i="57" s="1"/>
  <c r="P812" i="53"/>
  <c r="K68" i="57" s="1"/>
  <c r="P811" i="53"/>
  <c r="I68" i="57" s="1"/>
  <c r="P810" i="53"/>
  <c r="G68" i="57" s="1"/>
  <c r="P809" i="53"/>
  <c r="E68" i="57" s="1"/>
  <c r="P808" i="53"/>
  <c r="C68" i="57" s="1"/>
  <c r="P807" i="53"/>
  <c r="Y67" i="57" s="1"/>
  <c r="P806" i="53"/>
  <c r="W67" i="57" s="1"/>
  <c r="P805" i="53"/>
  <c r="U67" i="57" s="1"/>
  <c r="P804" i="53"/>
  <c r="S67" i="57" s="1"/>
  <c r="P803" i="53"/>
  <c r="Q67" i="57" s="1"/>
  <c r="P802" i="53"/>
  <c r="O67" i="57" s="1"/>
  <c r="P801" i="53"/>
  <c r="M67" i="57" s="1"/>
  <c r="P800" i="53"/>
  <c r="K67" i="57" s="1"/>
  <c r="P799" i="53"/>
  <c r="I67" i="57" s="1"/>
  <c r="P798" i="53"/>
  <c r="G67" i="57" s="1"/>
  <c r="P797" i="53"/>
  <c r="E67" i="57" s="1"/>
  <c r="P796" i="53"/>
  <c r="C67" i="57" s="1"/>
  <c r="P795" i="53"/>
  <c r="Y66" i="57" s="1"/>
  <c r="P794" i="53"/>
  <c r="W66" i="57" s="1"/>
  <c r="P793" i="53"/>
  <c r="U66" i="57" s="1"/>
  <c r="P792" i="53"/>
  <c r="S66" i="57" s="1"/>
  <c r="P791" i="53"/>
  <c r="Q66" i="57" s="1"/>
  <c r="P790" i="53"/>
  <c r="O66" i="57" s="1"/>
  <c r="P789" i="53"/>
  <c r="M66" i="57" s="1"/>
  <c r="P788" i="53"/>
  <c r="K66" i="57" s="1"/>
  <c r="P787" i="53"/>
  <c r="I66" i="57" s="1"/>
  <c r="P786" i="53"/>
  <c r="G66" i="57" s="1"/>
  <c r="P785" i="53"/>
  <c r="E66" i="57" s="1"/>
  <c r="P784" i="53"/>
  <c r="C66" i="57" s="1"/>
  <c r="P783" i="53"/>
  <c r="Y65" i="57" s="1"/>
  <c r="P781" i="53"/>
  <c r="U65" i="57" s="1"/>
  <c r="P780" i="53"/>
  <c r="S65" i="57" s="1"/>
  <c r="P779" i="53"/>
  <c r="Q65" i="57" s="1"/>
  <c r="P778" i="53"/>
  <c r="O65" i="57" s="1"/>
  <c r="P777" i="53"/>
  <c r="M65" i="57" s="1"/>
  <c r="P776" i="53"/>
  <c r="K65" i="57" s="1"/>
  <c r="P775" i="53"/>
  <c r="I65" i="57" s="1"/>
  <c r="P774" i="53"/>
  <c r="G65" i="57" s="1"/>
  <c r="P773" i="53"/>
  <c r="E65" i="57" s="1"/>
  <c r="P772" i="53"/>
  <c r="C65" i="57" s="1"/>
  <c r="P771" i="53"/>
  <c r="Y64" i="57" s="1"/>
  <c r="P770" i="53"/>
  <c r="W64" i="57" s="1"/>
  <c r="P769" i="53"/>
  <c r="U64" i="57" s="1"/>
  <c r="P768" i="53"/>
  <c r="S64" i="57" s="1"/>
  <c r="P767" i="53"/>
  <c r="Q64" i="57" s="1"/>
  <c r="P766" i="53"/>
  <c r="O64" i="57" s="1"/>
  <c r="P765" i="53"/>
  <c r="M64" i="57" s="1"/>
  <c r="P764" i="53"/>
  <c r="K64" i="57" s="1"/>
  <c r="P763" i="53"/>
  <c r="I64" i="57" s="1"/>
  <c r="P762" i="53"/>
  <c r="G64" i="57" s="1"/>
  <c r="P761" i="53"/>
  <c r="E64" i="57" s="1"/>
  <c r="P760" i="53"/>
  <c r="C64" i="57" s="1"/>
  <c r="P759" i="53"/>
  <c r="Y63" i="57" s="1"/>
  <c r="P758" i="53"/>
  <c r="W63" i="57" s="1"/>
  <c r="P757" i="53"/>
  <c r="U63" i="57" s="1"/>
  <c r="P756" i="53"/>
  <c r="S63" i="57" s="1"/>
  <c r="P755" i="53"/>
  <c r="Q63" i="57" s="1"/>
  <c r="P754" i="53"/>
  <c r="O63" i="57" s="1"/>
  <c r="P753" i="53"/>
  <c r="M63" i="57" s="1"/>
  <c r="P752" i="53"/>
  <c r="K63" i="57" s="1"/>
  <c r="P751" i="53"/>
  <c r="I63" i="57" s="1"/>
  <c r="P750" i="53"/>
  <c r="G63" i="57" s="1"/>
  <c r="P749" i="53"/>
  <c r="E63" i="57" s="1"/>
  <c r="P748" i="53"/>
  <c r="C63" i="57" s="1"/>
  <c r="P747" i="53"/>
  <c r="Y62" i="57" s="1"/>
  <c r="P746" i="53"/>
  <c r="W62" i="57" s="1"/>
  <c r="P745" i="53"/>
  <c r="U62" i="57" s="1"/>
  <c r="P744" i="53"/>
  <c r="S62" i="57" s="1"/>
  <c r="P743" i="53"/>
  <c r="Q62" i="57" s="1"/>
  <c r="P741" i="53"/>
  <c r="M62" i="57" s="1"/>
  <c r="P739" i="53"/>
  <c r="I62" i="57" s="1"/>
  <c r="P738" i="53"/>
  <c r="G62" i="57" s="1"/>
  <c r="P737" i="53"/>
  <c r="E62" i="57" s="1"/>
  <c r="P736" i="53"/>
  <c r="C62" i="57" s="1"/>
  <c r="P735" i="53"/>
  <c r="Y61" i="57" s="1"/>
  <c r="P734" i="53"/>
  <c r="W61" i="57" s="1"/>
  <c r="P733" i="53"/>
  <c r="U61" i="57" s="1"/>
  <c r="P732" i="53"/>
  <c r="S61" i="57" s="1"/>
  <c r="P731" i="53"/>
  <c r="Q61" i="57" s="1"/>
  <c r="P730" i="53"/>
  <c r="O61" i="57" s="1"/>
  <c r="P729" i="53"/>
  <c r="M61" i="57" s="1"/>
  <c r="P728" i="53"/>
  <c r="K61" i="57" s="1"/>
  <c r="P727" i="53"/>
  <c r="I61" i="57" s="1"/>
  <c r="P726" i="53"/>
  <c r="G61" i="57" s="1"/>
  <c r="P725" i="53"/>
  <c r="E61" i="57" s="1"/>
  <c r="P724" i="53"/>
  <c r="C61" i="57" s="1"/>
  <c r="P723" i="53"/>
  <c r="Y60" i="57" s="1"/>
  <c r="P722" i="53"/>
  <c r="W60" i="57" s="1"/>
  <c r="Q721" i="53"/>
  <c r="Q720" i="53"/>
  <c r="Q719" i="53"/>
  <c r="Q718" i="53"/>
  <c r="Q717" i="53"/>
  <c r="Q716" i="53"/>
  <c r="Q715" i="53"/>
  <c r="Q714" i="53"/>
  <c r="Q713" i="53"/>
  <c r="Q712" i="53"/>
  <c r="Q711" i="53"/>
  <c r="Q710" i="53"/>
  <c r="Q709" i="53"/>
  <c r="Q708" i="53"/>
  <c r="Q706" i="53"/>
  <c r="Q705" i="53"/>
  <c r="Q704" i="53"/>
  <c r="Q703" i="53"/>
  <c r="Q702" i="53"/>
  <c r="Q701" i="53"/>
  <c r="Q700" i="53"/>
  <c r="Q699" i="53"/>
  <c r="Q698" i="53"/>
  <c r="Q697" i="53"/>
  <c r="Q696" i="53"/>
  <c r="Q695" i="53"/>
  <c r="Q694" i="53"/>
  <c r="Q693" i="53"/>
  <c r="Q692" i="53"/>
  <c r="Q691" i="53"/>
  <c r="Q690" i="53"/>
  <c r="Q689" i="53"/>
  <c r="Q688" i="53"/>
  <c r="Q687" i="53"/>
  <c r="Q685" i="53"/>
  <c r="Q683" i="53"/>
  <c r="Q681" i="53"/>
  <c r="Q680" i="53"/>
  <c r="Q679" i="53"/>
  <c r="Q678" i="53"/>
  <c r="Q677" i="53"/>
  <c r="Q676" i="53"/>
  <c r="Q674" i="53"/>
  <c r="Q673" i="53"/>
  <c r="Q672" i="53"/>
  <c r="Q671" i="53"/>
  <c r="Q669" i="53"/>
  <c r="Q668" i="53"/>
  <c r="Q667" i="53"/>
  <c r="Q666" i="53"/>
  <c r="Q665" i="53"/>
  <c r="Q664" i="53"/>
  <c r="S663" i="53"/>
  <c r="L663" i="53"/>
  <c r="K663" i="53"/>
  <c r="V663" i="53"/>
  <c r="S662" i="53"/>
  <c r="L662" i="53"/>
  <c r="K662" i="53"/>
  <c r="V662" i="53"/>
  <c r="S661" i="53"/>
  <c r="L661" i="53"/>
  <c r="K661" i="53"/>
  <c r="W661" i="53"/>
  <c r="S660" i="53"/>
  <c r="L660" i="53"/>
  <c r="K660" i="53"/>
  <c r="W660" i="53"/>
  <c r="S659" i="53"/>
  <c r="L659" i="53"/>
  <c r="K659" i="53"/>
  <c r="W659" i="53"/>
  <c r="S658" i="53"/>
  <c r="L658" i="53"/>
  <c r="K658" i="53"/>
  <c r="V658" i="53"/>
  <c r="S657" i="53"/>
  <c r="L657" i="53"/>
  <c r="K657" i="53"/>
  <c r="V657" i="53"/>
  <c r="S656" i="53"/>
  <c r="L656" i="53"/>
  <c r="K656" i="53"/>
  <c r="V656" i="53"/>
  <c r="S655" i="53"/>
  <c r="L655" i="53"/>
  <c r="K655" i="53"/>
  <c r="W655" i="53"/>
  <c r="S654" i="53"/>
  <c r="L654" i="53"/>
  <c r="K654" i="53"/>
  <c r="W654" i="53"/>
  <c r="S653" i="53"/>
  <c r="L653" i="53"/>
  <c r="K653" i="53"/>
  <c r="W653" i="53"/>
  <c r="S652" i="53"/>
  <c r="W652" i="53" s="1"/>
  <c r="L652" i="53"/>
  <c r="K652" i="53"/>
  <c r="S651" i="53"/>
  <c r="L651" i="53"/>
  <c r="K651" i="53"/>
  <c r="W651" i="53"/>
  <c r="S650" i="53"/>
  <c r="L650" i="53"/>
  <c r="K650" i="53"/>
  <c r="W650" i="53"/>
  <c r="S649" i="53"/>
  <c r="L649" i="53"/>
  <c r="K649" i="53"/>
  <c r="W649" i="53"/>
  <c r="S648" i="53"/>
  <c r="L648" i="53"/>
  <c r="K648" i="53"/>
  <c r="W648" i="53"/>
  <c r="S647" i="53"/>
  <c r="L647" i="53"/>
  <c r="K647" i="53"/>
  <c r="W647" i="53"/>
  <c r="S646" i="53"/>
  <c r="L646" i="53"/>
  <c r="K646" i="53"/>
  <c r="W646" i="53"/>
  <c r="S645" i="53"/>
  <c r="L645" i="53"/>
  <c r="K645" i="53"/>
  <c r="S644" i="53"/>
  <c r="L644" i="53"/>
  <c r="K644" i="53"/>
  <c r="W644" i="53"/>
  <c r="S643" i="53"/>
  <c r="W643" i="53" s="1"/>
  <c r="L643" i="53"/>
  <c r="K643" i="53"/>
  <c r="S642" i="53"/>
  <c r="W642" i="53" s="1"/>
  <c r="L642" i="53"/>
  <c r="K642" i="53"/>
  <c r="S641" i="53"/>
  <c r="W641" i="53" s="1"/>
  <c r="L641" i="53"/>
  <c r="K641" i="53"/>
  <c r="S640" i="53"/>
  <c r="L640" i="53"/>
  <c r="K640" i="53"/>
  <c r="W640" i="53"/>
  <c r="S639" i="53"/>
  <c r="L639" i="53"/>
  <c r="K639" i="53"/>
  <c r="W639" i="53"/>
  <c r="S638" i="53"/>
  <c r="L638" i="53"/>
  <c r="K638" i="53"/>
  <c r="W638" i="53"/>
  <c r="S637" i="53"/>
  <c r="L637" i="53"/>
  <c r="K637" i="53"/>
  <c r="W637" i="53"/>
  <c r="S636" i="53"/>
  <c r="L636" i="53"/>
  <c r="K636" i="53"/>
  <c r="W636" i="53"/>
  <c r="S635" i="53"/>
  <c r="L635" i="53"/>
  <c r="K635" i="53"/>
  <c r="W635" i="53"/>
  <c r="S634" i="53"/>
  <c r="L634" i="53"/>
  <c r="K634" i="53"/>
  <c r="W634" i="53"/>
  <c r="S633" i="53"/>
  <c r="L633" i="53"/>
  <c r="K633" i="53"/>
  <c r="W633" i="53"/>
  <c r="S632" i="53"/>
  <c r="L632" i="53"/>
  <c r="K632" i="53"/>
  <c r="W632" i="53"/>
  <c r="S631" i="53"/>
  <c r="L631" i="53"/>
  <c r="K631" i="53"/>
  <c r="W631" i="53"/>
  <c r="S630" i="53"/>
  <c r="L630" i="53"/>
  <c r="K630" i="53"/>
  <c r="W630" i="53"/>
  <c r="S629" i="53"/>
  <c r="V629" i="53" s="1"/>
  <c r="L629" i="53"/>
  <c r="K629" i="53"/>
  <c r="S628" i="53"/>
  <c r="L628" i="53"/>
  <c r="K628" i="53"/>
  <c r="W628" i="53"/>
  <c r="S627" i="53"/>
  <c r="L627" i="53"/>
  <c r="K627" i="53"/>
  <c r="W627" i="53"/>
  <c r="S626" i="53"/>
  <c r="L626" i="53"/>
  <c r="K626" i="53"/>
  <c r="W626" i="53"/>
  <c r="S625" i="53"/>
  <c r="L625" i="53"/>
  <c r="K625" i="53"/>
  <c r="W625" i="53"/>
  <c r="S624" i="53"/>
  <c r="W624" i="53" s="1"/>
  <c r="L624" i="53"/>
  <c r="K624" i="53"/>
  <c r="S623" i="53"/>
  <c r="W623" i="53" s="1"/>
  <c r="L623" i="53"/>
  <c r="K623" i="53"/>
  <c r="S622" i="53"/>
  <c r="W622" i="53" s="1"/>
  <c r="L622" i="53"/>
  <c r="K622" i="53"/>
  <c r="S621" i="53"/>
  <c r="L621" i="53"/>
  <c r="K621" i="53"/>
  <c r="W621" i="53"/>
  <c r="S620" i="53"/>
  <c r="V620" i="53" s="1"/>
  <c r="L620" i="53"/>
  <c r="K620" i="53"/>
  <c r="S619" i="53"/>
  <c r="L619" i="53"/>
  <c r="K619" i="53"/>
  <c r="W619" i="53"/>
  <c r="S618" i="53"/>
  <c r="L618" i="53"/>
  <c r="K618" i="53"/>
  <c r="W618" i="53"/>
  <c r="S617" i="53"/>
  <c r="L617" i="53"/>
  <c r="K617" i="53"/>
  <c r="W617" i="53"/>
  <c r="S616" i="53"/>
  <c r="L616" i="53"/>
  <c r="K616" i="53"/>
  <c r="W616" i="53"/>
  <c r="S615" i="53"/>
  <c r="L615" i="53"/>
  <c r="K615" i="53"/>
  <c r="W615" i="53"/>
  <c r="S614" i="53"/>
  <c r="L614" i="53"/>
  <c r="K614" i="53"/>
  <c r="W614" i="53"/>
  <c r="S613" i="53"/>
  <c r="L613" i="53"/>
  <c r="K613" i="53"/>
  <c r="W613" i="53"/>
  <c r="S612" i="53"/>
  <c r="L612" i="53"/>
  <c r="K612" i="53"/>
  <c r="W612" i="53"/>
  <c r="S611" i="53"/>
  <c r="L611" i="53"/>
  <c r="K611" i="53"/>
  <c r="V611" i="53"/>
  <c r="S610" i="53"/>
  <c r="L610" i="53"/>
  <c r="K610" i="53"/>
  <c r="W610" i="53"/>
  <c r="W609" i="53"/>
  <c r="S609" i="53"/>
  <c r="Q609" i="53"/>
  <c r="L609" i="53"/>
  <c r="K609" i="53"/>
  <c r="D609" i="53"/>
  <c r="V609" i="53"/>
  <c r="U609" i="53"/>
  <c r="S608" i="53"/>
  <c r="L608" i="53"/>
  <c r="K608" i="53"/>
  <c r="W608" i="53"/>
  <c r="S607" i="53"/>
  <c r="L607" i="53"/>
  <c r="K607" i="53"/>
  <c r="V607" i="53"/>
  <c r="U607" i="53"/>
  <c r="S606" i="53"/>
  <c r="L606" i="53"/>
  <c r="K606" i="53"/>
  <c r="W606" i="53"/>
  <c r="S605" i="53"/>
  <c r="L605" i="53"/>
  <c r="K605" i="53"/>
  <c r="W605" i="53"/>
  <c r="S604" i="53"/>
  <c r="L604" i="53"/>
  <c r="K604" i="53"/>
  <c r="V604" i="53"/>
  <c r="S603" i="53"/>
  <c r="L603" i="53"/>
  <c r="K603" i="53"/>
  <c r="V603" i="53"/>
  <c r="S602" i="53"/>
  <c r="L602" i="53"/>
  <c r="K602" i="53"/>
  <c r="V602" i="53"/>
  <c r="S601" i="53"/>
  <c r="L601" i="53"/>
  <c r="K601" i="53"/>
  <c r="V601" i="53"/>
  <c r="S600" i="53"/>
  <c r="L600" i="53"/>
  <c r="K600" i="53"/>
  <c r="V600" i="53"/>
  <c r="S599" i="53"/>
  <c r="L599" i="53"/>
  <c r="K599" i="53"/>
  <c r="V599" i="53"/>
  <c r="S598" i="53"/>
  <c r="L598" i="53"/>
  <c r="K598" i="53"/>
  <c r="V598" i="53"/>
  <c r="S597" i="53"/>
  <c r="L597" i="53"/>
  <c r="K597" i="53"/>
  <c r="V597" i="53"/>
  <c r="S596" i="53"/>
  <c r="L596" i="53"/>
  <c r="K596" i="53"/>
  <c r="V596" i="53"/>
  <c r="S595" i="53"/>
  <c r="L595" i="53"/>
  <c r="K595" i="53"/>
  <c r="V595" i="53"/>
  <c r="U595" i="53"/>
  <c r="S594" i="53"/>
  <c r="L594" i="53"/>
  <c r="K594" i="53"/>
  <c r="W594" i="53"/>
  <c r="S593" i="53"/>
  <c r="L593" i="53"/>
  <c r="K593" i="53"/>
  <c r="V593" i="53"/>
  <c r="S592" i="53"/>
  <c r="L592" i="53"/>
  <c r="K592" i="53"/>
  <c r="V592" i="53"/>
  <c r="S591" i="53"/>
  <c r="L591" i="53"/>
  <c r="K591" i="53"/>
  <c r="V591" i="53"/>
  <c r="S590" i="53"/>
  <c r="L590" i="53"/>
  <c r="K590" i="53"/>
  <c r="V590" i="53"/>
  <c r="S589" i="53"/>
  <c r="W589" i="53" s="1"/>
  <c r="L589" i="53"/>
  <c r="K589" i="53"/>
  <c r="S588" i="53"/>
  <c r="L588" i="53"/>
  <c r="K588" i="53"/>
  <c r="V588" i="53"/>
  <c r="S587" i="53"/>
  <c r="L587" i="53"/>
  <c r="K587" i="53"/>
  <c r="V587" i="53"/>
  <c r="S586" i="53"/>
  <c r="L586" i="53"/>
  <c r="K586" i="53"/>
  <c r="V586" i="53"/>
  <c r="S585" i="53"/>
  <c r="V585" i="53" s="1"/>
  <c r="L585" i="53"/>
  <c r="K585" i="53"/>
  <c r="S584" i="53"/>
  <c r="V584" i="53" s="1"/>
  <c r="L584" i="53"/>
  <c r="K584" i="53"/>
  <c r="S583" i="53"/>
  <c r="V583" i="53" s="1"/>
  <c r="L583" i="53"/>
  <c r="K583" i="53"/>
  <c r="S582" i="53"/>
  <c r="W582" i="53" s="1"/>
  <c r="L582" i="53"/>
  <c r="K582" i="53"/>
  <c r="S581" i="53"/>
  <c r="L581" i="53"/>
  <c r="K581" i="53"/>
  <c r="W581" i="53"/>
  <c r="S580" i="53"/>
  <c r="L580" i="53"/>
  <c r="K580" i="53"/>
  <c r="W580" i="53"/>
  <c r="S579" i="53"/>
  <c r="W579" i="53" s="1"/>
  <c r="L579" i="53"/>
  <c r="K579" i="53"/>
  <c r="S578" i="53"/>
  <c r="L578" i="53"/>
  <c r="K578" i="53"/>
  <c r="W578" i="53"/>
  <c r="S577" i="53"/>
  <c r="L577" i="53"/>
  <c r="K577" i="53"/>
  <c r="W577" i="53"/>
  <c r="S576" i="53"/>
  <c r="L576" i="53"/>
  <c r="K576" i="53"/>
  <c r="W576" i="53"/>
  <c r="S575" i="53"/>
  <c r="L575" i="53"/>
  <c r="K575" i="53"/>
  <c r="W575" i="53"/>
  <c r="S574" i="53"/>
  <c r="V574" i="53" s="1"/>
  <c r="L574" i="53"/>
  <c r="K574" i="53"/>
  <c r="S573" i="53"/>
  <c r="L573" i="53"/>
  <c r="K573" i="53"/>
  <c r="V573" i="53"/>
  <c r="S572" i="53"/>
  <c r="L572" i="53"/>
  <c r="K572" i="53"/>
  <c r="W572" i="53"/>
  <c r="S571" i="53"/>
  <c r="L571" i="53"/>
  <c r="K571" i="53"/>
  <c r="W571" i="53"/>
  <c r="S570" i="53"/>
  <c r="L570" i="53"/>
  <c r="K570" i="53"/>
  <c r="V570" i="53"/>
  <c r="S569" i="53"/>
  <c r="L569" i="53"/>
  <c r="K569" i="53"/>
  <c r="V569" i="53"/>
  <c r="S568" i="53"/>
  <c r="L568" i="53"/>
  <c r="K568" i="53"/>
  <c r="V568" i="53"/>
  <c r="S567" i="53"/>
  <c r="V567" i="53" s="1"/>
  <c r="L567" i="53"/>
  <c r="K567" i="53"/>
  <c r="S566" i="53"/>
  <c r="L566" i="53"/>
  <c r="K566" i="53"/>
  <c r="V566" i="53"/>
  <c r="S565" i="53"/>
  <c r="L565" i="53"/>
  <c r="K565" i="53"/>
  <c r="V565" i="53"/>
  <c r="S564" i="53"/>
  <c r="L564" i="53"/>
  <c r="K564" i="53"/>
  <c r="V564" i="53"/>
  <c r="S563" i="53"/>
  <c r="L563" i="53"/>
  <c r="K563" i="53"/>
  <c r="V563" i="53"/>
  <c r="S562" i="53"/>
  <c r="L562" i="53"/>
  <c r="K562" i="53"/>
  <c r="V562" i="53"/>
  <c r="S561" i="53"/>
  <c r="L561" i="53"/>
  <c r="K561" i="53"/>
  <c r="V561" i="53"/>
  <c r="S560" i="53"/>
  <c r="L560" i="53"/>
  <c r="K560" i="53"/>
  <c r="W560" i="53"/>
  <c r="S559" i="53"/>
  <c r="L559" i="53"/>
  <c r="K559" i="53"/>
  <c r="V559" i="53"/>
  <c r="S558" i="53"/>
  <c r="L558" i="53"/>
  <c r="K558" i="53"/>
  <c r="W558" i="53"/>
  <c r="S557" i="53"/>
  <c r="L557" i="53"/>
  <c r="K557" i="53"/>
  <c r="V557" i="53"/>
  <c r="S556" i="53"/>
  <c r="L556" i="53"/>
  <c r="K556" i="53"/>
  <c r="V556" i="53"/>
  <c r="S555" i="53"/>
  <c r="L555" i="53"/>
  <c r="K555" i="53"/>
  <c r="V555" i="53"/>
  <c r="S554" i="53"/>
  <c r="L554" i="53"/>
  <c r="K554" i="53"/>
  <c r="V554" i="53"/>
  <c r="S553" i="53"/>
  <c r="L553" i="53"/>
  <c r="K553" i="53"/>
  <c r="V553" i="53"/>
  <c r="S552" i="53"/>
  <c r="L552" i="53"/>
  <c r="K552" i="53"/>
  <c r="V552" i="53"/>
  <c r="S551" i="53"/>
  <c r="L551" i="53"/>
  <c r="K551" i="53"/>
  <c r="V551" i="53"/>
  <c r="S550" i="53"/>
  <c r="L550" i="53"/>
  <c r="K550" i="53"/>
  <c r="V550" i="53"/>
  <c r="S549" i="53"/>
  <c r="L549" i="53"/>
  <c r="K549" i="53"/>
  <c r="S548" i="53"/>
  <c r="L548" i="53"/>
  <c r="K548" i="53"/>
  <c r="S547" i="53"/>
  <c r="L547" i="53"/>
  <c r="K547" i="53"/>
  <c r="V547" i="53"/>
  <c r="S546" i="53"/>
  <c r="L546" i="53"/>
  <c r="K546" i="53"/>
  <c r="V546" i="53"/>
  <c r="S545" i="53"/>
  <c r="L545" i="53"/>
  <c r="K545" i="53"/>
  <c r="S544" i="53"/>
  <c r="L544" i="53"/>
  <c r="K544" i="53"/>
  <c r="V544" i="53"/>
  <c r="S543" i="53"/>
  <c r="L543" i="53"/>
  <c r="K543" i="53"/>
  <c r="V543" i="53"/>
  <c r="S542" i="53"/>
  <c r="L542" i="53"/>
  <c r="K542" i="53"/>
  <c r="V542" i="53"/>
  <c r="S541" i="53"/>
  <c r="L541" i="53"/>
  <c r="K541" i="53"/>
  <c r="V541" i="53"/>
  <c r="S540" i="53"/>
  <c r="L540" i="53"/>
  <c r="K540" i="53"/>
  <c r="S539" i="53"/>
  <c r="L539" i="53"/>
  <c r="K539" i="53"/>
  <c r="V539" i="53"/>
  <c r="S538" i="53"/>
  <c r="L538" i="53"/>
  <c r="K538" i="53"/>
  <c r="V538" i="53"/>
  <c r="S537" i="53"/>
  <c r="L537" i="53"/>
  <c r="K537" i="53"/>
  <c r="V537" i="53"/>
  <c r="S536" i="53"/>
  <c r="L536" i="53"/>
  <c r="K536" i="53"/>
  <c r="V536" i="53"/>
  <c r="S535" i="53"/>
  <c r="L535" i="53"/>
  <c r="K535" i="53"/>
  <c r="W535" i="53"/>
  <c r="S534" i="53"/>
  <c r="L534" i="53"/>
  <c r="K534" i="53"/>
  <c r="W534" i="53"/>
  <c r="S533" i="53"/>
  <c r="L533" i="53"/>
  <c r="K533" i="53"/>
  <c r="W533" i="53"/>
  <c r="S532" i="53"/>
  <c r="L532" i="53"/>
  <c r="K532" i="53"/>
  <c r="W532" i="53"/>
  <c r="S531" i="53"/>
  <c r="L531" i="53"/>
  <c r="K531" i="53"/>
  <c r="W531" i="53"/>
  <c r="S530" i="53"/>
  <c r="L530" i="53"/>
  <c r="K530" i="53"/>
  <c r="W530" i="53"/>
  <c r="S529" i="53"/>
  <c r="L529" i="53"/>
  <c r="K529" i="53"/>
  <c r="W529" i="53"/>
  <c r="S528" i="53"/>
  <c r="L528" i="53"/>
  <c r="K528" i="53"/>
  <c r="W528" i="53"/>
  <c r="S527" i="53"/>
  <c r="L527" i="53"/>
  <c r="K527" i="53"/>
  <c r="W527" i="53"/>
  <c r="S526" i="53"/>
  <c r="L526" i="53"/>
  <c r="K526" i="53"/>
  <c r="W526" i="53"/>
  <c r="S525" i="53"/>
  <c r="L525" i="53"/>
  <c r="K525" i="53"/>
  <c r="W525" i="53"/>
  <c r="S524" i="53"/>
  <c r="L524" i="53"/>
  <c r="K524" i="53"/>
  <c r="W524" i="53"/>
  <c r="S523" i="53"/>
  <c r="L523" i="53"/>
  <c r="K523" i="53"/>
  <c r="W523" i="53"/>
  <c r="S522" i="53"/>
  <c r="L522" i="53"/>
  <c r="K522" i="53"/>
  <c r="W522" i="53"/>
  <c r="S521" i="53"/>
  <c r="L521" i="53"/>
  <c r="K521" i="53"/>
  <c r="P521" i="53"/>
  <c r="E44" i="57" s="1"/>
  <c r="S520" i="53"/>
  <c r="L520" i="53"/>
  <c r="K520" i="53"/>
  <c r="W520" i="53"/>
  <c r="S519" i="53"/>
  <c r="L519" i="53"/>
  <c r="K519" i="53"/>
  <c r="W519" i="53"/>
  <c r="S518" i="53"/>
  <c r="L518" i="53"/>
  <c r="K518" i="53"/>
  <c r="W518" i="53"/>
  <c r="S517" i="53"/>
  <c r="L517" i="53"/>
  <c r="K517" i="53"/>
  <c r="W517" i="53"/>
  <c r="S516" i="53"/>
  <c r="L516" i="53"/>
  <c r="K516" i="53"/>
  <c r="W516" i="53"/>
  <c r="S515" i="53"/>
  <c r="L515" i="53"/>
  <c r="K515" i="53"/>
  <c r="W515" i="53"/>
  <c r="S514" i="53"/>
  <c r="L514" i="53"/>
  <c r="K514" i="53"/>
  <c r="W514" i="53"/>
  <c r="S513" i="53"/>
  <c r="L513" i="53"/>
  <c r="K513" i="53"/>
  <c r="W513" i="53"/>
  <c r="S512" i="53"/>
  <c r="L512" i="53"/>
  <c r="K512" i="53"/>
  <c r="W512" i="53"/>
  <c r="S511" i="53"/>
  <c r="L511" i="53"/>
  <c r="K511" i="53"/>
  <c r="W511" i="53"/>
  <c r="S510" i="53"/>
  <c r="L510" i="53"/>
  <c r="K510" i="53"/>
  <c r="W510" i="53"/>
  <c r="S509" i="53"/>
  <c r="L509" i="53"/>
  <c r="K509" i="53"/>
  <c r="W509" i="53"/>
  <c r="S508" i="53"/>
  <c r="L508" i="53"/>
  <c r="K508" i="53"/>
  <c r="W508" i="53"/>
  <c r="S507" i="53"/>
  <c r="L507" i="53"/>
  <c r="K507" i="53"/>
  <c r="W507" i="53"/>
  <c r="S506" i="53"/>
  <c r="L506" i="53"/>
  <c r="K506" i="53"/>
  <c r="W506" i="53"/>
  <c r="S505" i="53"/>
  <c r="L505" i="53"/>
  <c r="K505" i="53"/>
  <c r="W505" i="53"/>
  <c r="S504" i="53"/>
  <c r="L504" i="53"/>
  <c r="K504" i="53"/>
  <c r="W504" i="53"/>
  <c r="S503" i="53"/>
  <c r="L503" i="53"/>
  <c r="K503" i="53"/>
  <c r="W503" i="53"/>
  <c r="S502" i="53"/>
  <c r="L502" i="53"/>
  <c r="K502" i="53"/>
  <c r="W502" i="53"/>
  <c r="S501" i="53"/>
  <c r="V501" i="53" s="1"/>
  <c r="L501" i="53"/>
  <c r="K501" i="53"/>
  <c r="S500" i="53"/>
  <c r="W500" i="53" s="1"/>
  <c r="L500" i="53"/>
  <c r="K500" i="53"/>
  <c r="S499" i="53"/>
  <c r="W499" i="53" s="1"/>
  <c r="L499" i="53"/>
  <c r="K499" i="53"/>
  <c r="S498" i="53"/>
  <c r="W498" i="53" s="1"/>
  <c r="L498" i="53"/>
  <c r="K498" i="53"/>
  <c r="S497" i="53"/>
  <c r="W497" i="53" s="1"/>
  <c r="L497" i="53"/>
  <c r="K497" i="53"/>
  <c r="S496" i="53"/>
  <c r="W496" i="53" s="1"/>
  <c r="L496" i="53"/>
  <c r="K496" i="53"/>
  <c r="S495" i="53"/>
  <c r="W495" i="53" s="1"/>
  <c r="L495" i="53"/>
  <c r="K495" i="53"/>
  <c r="S494" i="53"/>
  <c r="W494" i="53" s="1"/>
  <c r="L494" i="53"/>
  <c r="K494" i="53"/>
  <c r="S493" i="53"/>
  <c r="W493" i="53" s="1"/>
  <c r="L493" i="53"/>
  <c r="K493" i="53"/>
  <c r="S492" i="53"/>
  <c r="W492" i="53" s="1"/>
  <c r="L492" i="53"/>
  <c r="K492" i="53"/>
  <c r="S491" i="53"/>
  <c r="W491" i="53" s="1"/>
  <c r="L491" i="53"/>
  <c r="K491" i="53"/>
  <c r="S490" i="53"/>
  <c r="W490" i="53" s="1"/>
  <c r="L490" i="53"/>
  <c r="K490" i="53"/>
  <c r="S489" i="53"/>
  <c r="L489" i="53"/>
  <c r="K489" i="53"/>
  <c r="S488" i="53"/>
  <c r="W488" i="53" s="1"/>
  <c r="L488" i="53"/>
  <c r="K488" i="53"/>
  <c r="S487" i="53"/>
  <c r="L487" i="53"/>
  <c r="K487" i="53"/>
  <c r="W487" i="53"/>
  <c r="S486" i="53"/>
  <c r="L486" i="53"/>
  <c r="K486" i="53"/>
  <c r="W486" i="53"/>
  <c r="S485" i="53"/>
  <c r="L485" i="53"/>
  <c r="K485" i="53"/>
  <c r="W485" i="53"/>
  <c r="S484" i="53"/>
  <c r="L484" i="53"/>
  <c r="K484" i="53"/>
  <c r="W484" i="53"/>
  <c r="S483" i="53"/>
  <c r="L483" i="53"/>
  <c r="K483" i="53"/>
  <c r="W483" i="53"/>
  <c r="S482" i="53"/>
  <c r="L482" i="53"/>
  <c r="K482" i="53"/>
  <c r="W482" i="53"/>
  <c r="S481" i="53"/>
  <c r="L481" i="53"/>
  <c r="K481" i="53"/>
  <c r="W481" i="53"/>
  <c r="S480" i="53"/>
  <c r="L480" i="53"/>
  <c r="K480" i="53"/>
  <c r="W480" i="53"/>
  <c r="S479" i="53"/>
  <c r="L479" i="53"/>
  <c r="K479" i="53"/>
  <c r="W479" i="53"/>
  <c r="S478" i="53"/>
  <c r="L478" i="53"/>
  <c r="K478" i="53"/>
  <c r="W478" i="53"/>
  <c r="S477" i="53"/>
  <c r="L477" i="53"/>
  <c r="K477" i="53"/>
  <c r="W476" i="53"/>
  <c r="S476" i="53"/>
  <c r="Q476" i="53"/>
  <c r="L476" i="53"/>
  <c r="K476" i="53"/>
  <c r="D476" i="53"/>
  <c r="V476" i="53"/>
  <c r="U476" i="53"/>
  <c r="S475" i="53"/>
  <c r="L475" i="53"/>
  <c r="K475" i="53"/>
  <c r="S474" i="53"/>
  <c r="L474" i="53"/>
  <c r="K474" i="53"/>
  <c r="S473" i="53"/>
  <c r="L473" i="53"/>
  <c r="K473" i="53"/>
  <c r="S472" i="53"/>
  <c r="L472" i="53"/>
  <c r="K472" i="53"/>
  <c r="S471" i="53"/>
  <c r="L471" i="53"/>
  <c r="K471" i="53"/>
  <c r="S470" i="53"/>
  <c r="L470" i="53"/>
  <c r="K470" i="53"/>
  <c r="S469" i="53"/>
  <c r="L469" i="53"/>
  <c r="K469" i="53"/>
  <c r="S468" i="53"/>
  <c r="L468" i="53"/>
  <c r="K468" i="53"/>
  <c r="S467" i="53"/>
  <c r="L467" i="53"/>
  <c r="K467" i="53"/>
  <c r="S466" i="53"/>
  <c r="L466" i="53"/>
  <c r="K466" i="53"/>
  <c r="S465" i="53"/>
  <c r="L465" i="53"/>
  <c r="K465" i="53"/>
  <c r="S464" i="53"/>
  <c r="L464" i="53"/>
  <c r="K464" i="53"/>
  <c r="S463" i="53"/>
  <c r="L463" i="53"/>
  <c r="K463" i="53"/>
  <c r="S462" i="53"/>
  <c r="L462" i="53"/>
  <c r="K462" i="53"/>
  <c r="S461" i="53"/>
  <c r="L461" i="53"/>
  <c r="K461" i="53"/>
  <c r="S460" i="53"/>
  <c r="L460" i="53"/>
  <c r="K460" i="53"/>
  <c r="S459" i="53"/>
  <c r="L459" i="53"/>
  <c r="K459" i="53"/>
  <c r="S458" i="53"/>
  <c r="L458" i="53"/>
  <c r="K458" i="53"/>
  <c r="S457" i="53"/>
  <c r="L457" i="53"/>
  <c r="K457" i="53"/>
  <c r="S456" i="53"/>
  <c r="L456" i="53"/>
  <c r="K456" i="53"/>
  <c r="S455" i="53"/>
  <c r="V455" i="53" s="1"/>
  <c r="L455" i="53"/>
  <c r="K455" i="53"/>
  <c r="S454" i="53"/>
  <c r="L454" i="53"/>
  <c r="K454" i="53"/>
  <c r="V454" i="53"/>
  <c r="S453" i="53"/>
  <c r="L453" i="53"/>
  <c r="K453" i="53"/>
  <c r="V453" i="53"/>
  <c r="S452" i="53"/>
  <c r="L452" i="53"/>
  <c r="K452" i="53"/>
  <c r="V452" i="53"/>
  <c r="S451" i="53"/>
  <c r="L451" i="53"/>
  <c r="K451" i="53"/>
  <c r="S450" i="53"/>
  <c r="L450" i="53"/>
  <c r="K450" i="53"/>
  <c r="S449" i="53"/>
  <c r="L449" i="53"/>
  <c r="K449" i="53"/>
  <c r="V449" i="53"/>
  <c r="S448" i="53"/>
  <c r="L448" i="53"/>
  <c r="K448" i="53"/>
  <c r="S447" i="53"/>
  <c r="L447" i="53"/>
  <c r="K447" i="53"/>
  <c r="S446" i="53"/>
  <c r="L446" i="53"/>
  <c r="K446" i="53"/>
  <c r="S445" i="53"/>
  <c r="L445" i="53"/>
  <c r="K445" i="53"/>
  <c r="S444" i="53"/>
  <c r="L444" i="53"/>
  <c r="K444" i="53"/>
  <c r="S443" i="53"/>
  <c r="L443" i="53"/>
  <c r="K443" i="53"/>
  <c r="S442" i="53"/>
  <c r="L442" i="53"/>
  <c r="K442" i="53"/>
  <c r="S441" i="53"/>
  <c r="L441" i="53"/>
  <c r="K441" i="53"/>
  <c r="S440" i="53"/>
  <c r="L440" i="53"/>
  <c r="K440" i="53"/>
  <c r="S439" i="53"/>
  <c r="L439" i="53"/>
  <c r="K439" i="53"/>
  <c r="S438" i="53"/>
  <c r="L438" i="53"/>
  <c r="K438" i="53"/>
  <c r="S437" i="53"/>
  <c r="L437" i="53"/>
  <c r="K437" i="53"/>
  <c r="S436" i="53"/>
  <c r="L436" i="53"/>
  <c r="K436" i="53"/>
  <c r="S435" i="53"/>
  <c r="L435" i="53"/>
  <c r="K435" i="53"/>
  <c r="S434" i="53"/>
  <c r="L434" i="53"/>
  <c r="K434" i="53"/>
  <c r="S433" i="53"/>
  <c r="L433" i="53"/>
  <c r="K433" i="53"/>
  <c r="S432" i="53"/>
  <c r="L432" i="53"/>
  <c r="K432" i="53"/>
  <c r="S431" i="53"/>
  <c r="L431" i="53"/>
  <c r="K431" i="53"/>
  <c r="S430" i="53"/>
  <c r="L430" i="53"/>
  <c r="K430" i="53"/>
  <c r="S429" i="53"/>
  <c r="L429" i="53"/>
  <c r="K429" i="53"/>
  <c r="S428" i="53"/>
  <c r="L428" i="53"/>
  <c r="K428" i="53"/>
  <c r="S427" i="53"/>
  <c r="L427" i="53"/>
  <c r="K427" i="53"/>
  <c r="S426" i="53"/>
  <c r="L426" i="53"/>
  <c r="K426" i="53"/>
  <c r="S425" i="53"/>
  <c r="L425" i="53"/>
  <c r="K425" i="53"/>
  <c r="S424" i="53"/>
  <c r="L424" i="53"/>
  <c r="K424" i="53"/>
  <c r="S423" i="53"/>
  <c r="L423" i="53"/>
  <c r="K423" i="53"/>
  <c r="S422" i="53"/>
  <c r="L422" i="53"/>
  <c r="K422" i="53"/>
  <c r="S421" i="53"/>
  <c r="L421" i="53"/>
  <c r="K421" i="53"/>
  <c r="S420" i="53"/>
  <c r="W420" i="53" s="1"/>
  <c r="L420" i="53"/>
  <c r="K420" i="53"/>
  <c r="S419" i="53"/>
  <c r="L419" i="53"/>
  <c r="K419" i="53"/>
  <c r="S418" i="53"/>
  <c r="L418" i="53"/>
  <c r="K418" i="53"/>
  <c r="S417" i="53"/>
  <c r="L417" i="53"/>
  <c r="K417" i="53"/>
  <c r="S416" i="53"/>
  <c r="L416" i="53"/>
  <c r="K416" i="53"/>
  <c r="W416" i="53"/>
  <c r="S415" i="53"/>
  <c r="L415" i="53"/>
  <c r="K415" i="53"/>
  <c r="W415" i="53"/>
  <c r="S414" i="53"/>
  <c r="L414" i="53"/>
  <c r="K414" i="53"/>
  <c r="V414" i="53"/>
  <c r="S413" i="53"/>
  <c r="L413" i="53"/>
  <c r="K413" i="53"/>
  <c r="V413" i="53"/>
  <c r="S412" i="53"/>
  <c r="L412" i="53"/>
  <c r="K412" i="53"/>
  <c r="V412" i="53"/>
  <c r="S411" i="53"/>
  <c r="L411" i="53"/>
  <c r="K411" i="53"/>
  <c r="V411" i="53"/>
  <c r="S410" i="53"/>
  <c r="L410" i="53"/>
  <c r="K410" i="53"/>
  <c r="V410" i="53"/>
  <c r="S409" i="53"/>
  <c r="L409" i="53"/>
  <c r="K409" i="53"/>
  <c r="S408" i="53"/>
  <c r="L408" i="53"/>
  <c r="K408" i="53"/>
  <c r="S407" i="53"/>
  <c r="L407" i="53"/>
  <c r="K407" i="53"/>
  <c r="S406" i="53"/>
  <c r="L406" i="53"/>
  <c r="K406" i="53"/>
  <c r="S405" i="53"/>
  <c r="L405" i="53"/>
  <c r="K405" i="53"/>
  <c r="S404" i="53"/>
  <c r="L404" i="53"/>
  <c r="K404" i="53"/>
  <c r="S403" i="53"/>
  <c r="L403" i="53"/>
  <c r="K403" i="53"/>
  <c r="S402" i="53"/>
  <c r="L402" i="53"/>
  <c r="K402" i="53"/>
  <c r="S401" i="53"/>
  <c r="L401" i="53"/>
  <c r="K401" i="53"/>
  <c r="S400" i="53"/>
  <c r="L400" i="53"/>
  <c r="K400" i="53"/>
  <c r="S399" i="53"/>
  <c r="L399" i="53"/>
  <c r="K399" i="53"/>
  <c r="S398" i="53"/>
  <c r="L398" i="53"/>
  <c r="K398" i="53"/>
  <c r="S397" i="53"/>
  <c r="L397" i="53"/>
  <c r="K397" i="53"/>
  <c r="S396" i="53"/>
  <c r="L396" i="53"/>
  <c r="K396" i="53"/>
  <c r="S395" i="53"/>
  <c r="L395" i="53"/>
  <c r="K395" i="53"/>
  <c r="S394" i="53"/>
  <c r="L394" i="53"/>
  <c r="K394" i="53"/>
  <c r="S393" i="53"/>
  <c r="W393" i="53" s="1"/>
  <c r="L393" i="53"/>
  <c r="K393" i="53"/>
  <c r="S392" i="53"/>
  <c r="L392" i="53"/>
  <c r="K392" i="53"/>
  <c r="S391" i="53"/>
  <c r="L391" i="53"/>
  <c r="K391" i="53"/>
  <c r="S390" i="53"/>
  <c r="L390" i="53"/>
  <c r="K390" i="53"/>
  <c r="S389" i="53"/>
  <c r="L389" i="53"/>
  <c r="K389" i="53"/>
  <c r="S388" i="53"/>
  <c r="L388" i="53"/>
  <c r="K388" i="53"/>
  <c r="S387" i="53"/>
  <c r="L387" i="53"/>
  <c r="K387" i="53"/>
  <c r="S386" i="53"/>
  <c r="L386" i="53"/>
  <c r="K386" i="53"/>
  <c r="S385" i="53"/>
  <c r="L385" i="53"/>
  <c r="K385" i="53"/>
  <c r="S384" i="53"/>
  <c r="L384" i="53"/>
  <c r="K384" i="53"/>
  <c r="S383" i="53"/>
  <c r="L383" i="53"/>
  <c r="K383" i="53"/>
  <c r="S382" i="53"/>
  <c r="L382" i="53"/>
  <c r="K382" i="53"/>
  <c r="S381" i="53"/>
  <c r="L381" i="53"/>
  <c r="K381" i="53"/>
  <c r="W380" i="53"/>
  <c r="S380" i="53"/>
  <c r="Q380" i="53"/>
  <c r="L380" i="53"/>
  <c r="K380" i="53"/>
  <c r="V380" i="53"/>
  <c r="S379" i="53"/>
  <c r="L379" i="53"/>
  <c r="K379" i="53"/>
  <c r="S378" i="53"/>
  <c r="L378" i="53"/>
  <c r="K378" i="53"/>
  <c r="S377" i="53"/>
  <c r="L377" i="53"/>
  <c r="K377" i="53"/>
  <c r="S376" i="53"/>
  <c r="L376" i="53"/>
  <c r="K376" i="53"/>
  <c r="S375" i="53"/>
  <c r="L375" i="53"/>
  <c r="K375" i="53"/>
  <c r="S374" i="53"/>
  <c r="L374" i="53"/>
  <c r="K374" i="53"/>
  <c r="S373" i="53"/>
  <c r="L373" i="53"/>
  <c r="K373" i="53"/>
  <c r="S372" i="53"/>
  <c r="L372" i="53"/>
  <c r="K372" i="53"/>
  <c r="S371" i="53"/>
  <c r="L371" i="53"/>
  <c r="K371" i="53"/>
  <c r="S370" i="53"/>
  <c r="L370" i="53"/>
  <c r="K370" i="53"/>
  <c r="S369" i="53"/>
  <c r="L369" i="53"/>
  <c r="K369" i="53"/>
  <c r="S368" i="53"/>
  <c r="L368" i="53"/>
  <c r="K368" i="53"/>
  <c r="S367" i="53"/>
  <c r="L367" i="53"/>
  <c r="K367" i="53"/>
  <c r="V367" i="53"/>
  <c r="S366" i="53"/>
  <c r="L366" i="53"/>
  <c r="K366" i="53"/>
  <c r="W366" i="53"/>
  <c r="S365" i="53"/>
  <c r="L365" i="53"/>
  <c r="K365" i="53"/>
  <c r="S364" i="53"/>
  <c r="L364" i="53"/>
  <c r="K364" i="53"/>
  <c r="S363" i="53"/>
  <c r="L363" i="53"/>
  <c r="K363" i="53"/>
  <c r="S362" i="53"/>
  <c r="L362" i="53"/>
  <c r="K362" i="53"/>
  <c r="V362" i="53"/>
  <c r="S361" i="53"/>
  <c r="L361" i="53"/>
  <c r="K361" i="53"/>
  <c r="V361" i="53"/>
  <c r="S360" i="53"/>
  <c r="L360" i="53"/>
  <c r="K360" i="53"/>
  <c r="S359" i="53"/>
  <c r="L359" i="53"/>
  <c r="K359" i="53"/>
  <c r="S358" i="53"/>
  <c r="L358" i="53"/>
  <c r="K358" i="53"/>
  <c r="W358" i="53"/>
  <c r="S357" i="53"/>
  <c r="L357" i="53"/>
  <c r="K357" i="53"/>
  <c r="S356" i="53"/>
  <c r="L356" i="53"/>
  <c r="K356" i="53"/>
  <c r="S355" i="53"/>
  <c r="L355" i="53"/>
  <c r="K355" i="53"/>
  <c r="S354" i="53"/>
  <c r="L354" i="53"/>
  <c r="K354" i="53"/>
  <c r="S353" i="53"/>
  <c r="L353" i="53"/>
  <c r="K353" i="53"/>
  <c r="S352" i="53"/>
  <c r="L352" i="53"/>
  <c r="K352" i="53"/>
  <c r="S351" i="53"/>
  <c r="L351" i="53"/>
  <c r="K351" i="53"/>
  <c r="S350" i="53"/>
  <c r="L350" i="53"/>
  <c r="K350" i="53"/>
  <c r="S349" i="53"/>
  <c r="L349" i="53"/>
  <c r="K349" i="53"/>
  <c r="S348" i="53"/>
  <c r="L348" i="53"/>
  <c r="K348" i="53"/>
  <c r="S347" i="53"/>
  <c r="L347" i="53"/>
  <c r="K347" i="53"/>
  <c r="S346" i="53"/>
  <c r="L346" i="53"/>
  <c r="K346" i="53"/>
  <c r="W345" i="53"/>
  <c r="S345" i="53"/>
  <c r="Q345" i="53"/>
  <c r="L345" i="53"/>
  <c r="K345" i="53"/>
  <c r="V345" i="53"/>
  <c r="S344" i="53"/>
  <c r="L344" i="53"/>
  <c r="K344" i="53"/>
  <c r="S343" i="53"/>
  <c r="L343" i="53"/>
  <c r="K343" i="53"/>
  <c r="S342" i="53"/>
  <c r="L342" i="53"/>
  <c r="K342" i="53"/>
  <c r="S341" i="53"/>
  <c r="L341" i="53"/>
  <c r="K341" i="53"/>
  <c r="S340" i="53"/>
  <c r="L340" i="53"/>
  <c r="K340" i="53"/>
  <c r="S339" i="53"/>
  <c r="L339" i="53"/>
  <c r="K339" i="53"/>
  <c r="S338" i="53"/>
  <c r="L338" i="53"/>
  <c r="K338" i="53"/>
  <c r="S337" i="53"/>
  <c r="L337" i="53"/>
  <c r="K337" i="53"/>
  <c r="S336" i="53"/>
  <c r="L336" i="53"/>
  <c r="K336" i="53"/>
  <c r="S335" i="53"/>
  <c r="L335" i="53"/>
  <c r="K335" i="53"/>
  <c r="S334" i="53"/>
  <c r="L334" i="53"/>
  <c r="K334" i="53"/>
  <c r="S333" i="53"/>
  <c r="L333" i="53"/>
  <c r="K333" i="53"/>
  <c r="S332" i="53"/>
  <c r="L332" i="53"/>
  <c r="K332" i="53"/>
  <c r="S331" i="53"/>
  <c r="L331" i="53"/>
  <c r="K331" i="53"/>
  <c r="S330" i="53"/>
  <c r="L330" i="53"/>
  <c r="K330" i="53"/>
  <c r="W330" i="53"/>
  <c r="S329" i="53"/>
  <c r="L329" i="53"/>
  <c r="K329" i="53"/>
  <c r="V329" i="53"/>
  <c r="S328" i="53"/>
  <c r="L328" i="53"/>
  <c r="K328" i="53"/>
  <c r="W328" i="53"/>
  <c r="S327" i="53"/>
  <c r="L327" i="53"/>
  <c r="K327" i="53"/>
  <c r="W327" i="53"/>
  <c r="S326" i="53"/>
  <c r="L326" i="53"/>
  <c r="K326" i="53"/>
  <c r="W326" i="53"/>
  <c r="S325" i="53"/>
  <c r="L325" i="53"/>
  <c r="K325" i="53"/>
  <c r="W325" i="53"/>
  <c r="S324" i="53"/>
  <c r="L324" i="53"/>
  <c r="K324" i="53"/>
  <c r="W324" i="53"/>
  <c r="S323" i="53"/>
  <c r="L323" i="53"/>
  <c r="K323" i="53"/>
  <c r="D323" i="53"/>
  <c r="U323" i="53"/>
  <c r="S322" i="53"/>
  <c r="L322" i="53"/>
  <c r="K322" i="53"/>
  <c r="V322" i="53"/>
  <c r="S321" i="53"/>
  <c r="L321" i="53"/>
  <c r="K321" i="53"/>
  <c r="S320" i="53"/>
  <c r="L320" i="53"/>
  <c r="K320" i="53"/>
  <c r="S319" i="53"/>
  <c r="L319" i="53"/>
  <c r="K319" i="53"/>
  <c r="S318" i="53"/>
  <c r="L318" i="53"/>
  <c r="K318" i="53"/>
  <c r="S317" i="53"/>
  <c r="L317" i="53"/>
  <c r="K317" i="53"/>
  <c r="S316" i="53"/>
  <c r="L316" i="53"/>
  <c r="K316" i="53"/>
  <c r="S315" i="53"/>
  <c r="L315" i="53"/>
  <c r="K315" i="53"/>
  <c r="S314" i="53"/>
  <c r="L314" i="53"/>
  <c r="K314" i="53"/>
  <c r="S313" i="53"/>
  <c r="L313" i="53"/>
  <c r="K313" i="53"/>
  <c r="S312" i="53"/>
  <c r="L312" i="53"/>
  <c r="K312" i="53"/>
  <c r="S311" i="53"/>
  <c r="L311" i="53"/>
  <c r="K311" i="53"/>
  <c r="S310" i="53"/>
  <c r="L310" i="53"/>
  <c r="K310" i="53"/>
  <c r="S309" i="53"/>
  <c r="L309" i="53"/>
  <c r="K309" i="53"/>
  <c r="V309" i="53"/>
  <c r="S308" i="53"/>
  <c r="L308" i="53"/>
  <c r="K308" i="53"/>
  <c r="D308" i="53"/>
  <c r="U308" i="53"/>
  <c r="S307" i="53"/>
  <c r="L307" i="53"/>
  <c r="K307" i="53"/>
  <c r="S306" i="53"/>
  <c r="L306" i="53"/>
  <c r="K306" i="53"/>
  <c r="S305" i="53"/>
  <c r="L305" i="53"/>
  <c r="K305" i="53"/>
  <c r="W305" i="53"/>
  <c r="S304" i="53"/>
  <c r="L304" i="53"/>
  <c r="K304" i="53"/>
  <c r="W304" i="53"/>
  <c r="S303" i="53"/>
  <c r="L303" i="53"/>
  <c r="K303" i="53"/>
  <c r="W303" i="53"/>
  <c r="S302" i="53"/>
  <c r="L302" i="53"/>
  <c r="K302" i="53"/>
  <c r="W302" i="53"/>
  <c r="S301" i="53"/>
  <c r="L301" i="53"/>
  <c r="K301" i="53"/>
  <c r="W301" i="53"/>
  <c r="S300" i="53"/>
  <c r="L300" i="53"/>
  <c r="K300" i="53"/>
  <c r="W300" i="53"/>
  <c r="S299" i="53"/>
  <c r="L299" i="53"/>
  <c r="K299" i="53"/>
  <c r="W299" i="53"/>
  <c r="S298" i="53"/>
  <c r="L298" i="53"/>
  <c r="K298" i="53"/>
  <c r="V298" i="53"/>
  <c r="S297" i="53"/>
  <c r="L297" i="53"/>
  <c r="K297" i="53"/>
  <c r="V297" i="53"/>
  <c r="S296" i="53"/>
  <c r="L296" i="53"/>
  <c r="K296" i="53"/>
  <c r="V296" i="53"/>
  <c r="S295" i="53"/>
  <c r="L295" i="53"/>
  <c r="K295" i="53"/>
  <c r="S294" i="53"/>
  <c r="L294" i="53"/>
  <c r="K294" i="53"/>
  <c r="S293" i="53"/>
  <c r="L293" i="53"/>
  <c r="K293" i="53"/>
  <c r="S292" i="53"/>
  <c r="L292" i="53"/>
  <c r="K292" i="53"/>
  <c r="S291" i="53"/>
  <c r="V291" i="53" s="1"/>
  <c r="L291" i="53"/>
  <c r="K291" i="53"/>
  <c r="S290" i="53"/>
  <c r="L290" i="53"/>
  <c r="K290" i="53"/>
  <c r="W290" i="53"/>
  <c r="S289" i="53"/>
  <c r="L289" i="53"/>
  <c r="K289" i="53"/>
  <c r="W289" i="53"/>
  <c r="S288" i="53"/>
  <c r="L288" i="53"/>
  <c r="K288" i="53"/>
  <c r="W288" i="53"/>
  <c r="S287" i="53"/>
  <c r="L287" i="53"/>
  <c r="K287" i="53"/>
  <c r="S286" i="53"/>
  <c r="L286" i="53"/>
  <c r="K286" i="53"/>
  <c r="S285" i="53"/>
  <c r="L285" i="53"/>
  <c r="K285" i="53"/>
  <c r="W285" i="53"/>
  <c r="S284" i="53"/>
  <c r="L284" i="53"/>
  <c r="K284" i="53"/>
  <c r="V284" i="53"/>
  <c r="S283" i="53"/>
  <c r="L283" i="53"/>
  <c r="K283" i="53"/>
  <c r="W283" i="53"/>
  <c r="S282" i="53"/>
  <c r="L282" i="53"/>
  <c r="K282" i="53"/>
  <c r="W282" i="53"/>
  <c r="S281" i="53"/>
  <c r="L281" i="53"/>
  <c r="K281" i="53"/>
  <c r="W281" i="53"/>
  <c r="S280" i="53"/>
  <c r="L280" i="53"/>
  <c r="K280" i="53"/>
  <c r="W280" i="53"/>
  <c r="S279" i="53"/>
  <c r="L279" i="53"/>
  <c r="K279" i="53"/>
  <c r="W279" i="53"/>
  <c r="S278" i="53"/>
  <c r="L278" i="53"/>
  <c r="K278" i="53"/>
  <c r="W278" i="53"/>
  <c r="S277" i="53"/>
  <c r="L277" i="53"/>
  <c r="K277" i="53"/>
  <c r="W277" i="53"/>
  <c r="S276" i="53"/>
  <c r="L276" i="53"/>
  <c r="K276" i="53"/>
  <c r="W276" i="53"/>
  <c r="S275" i="53"/>
  <c r="L275" i="53"/>
  <c r="K275" i="53"/>
  <c r="W275" i="53"/>
  <c r="S274" i="53"/>
  <c r="L274" i="53"/>
  <c r="K274" i="53"/>
  <c r="W274" i="53"/>
  <c r="S273" i="53"/>
  <c r="L273" i="53"/>
  <c r="K273" i="53"/>
  <c r="S272" i="53"/>
  <c r="L272" i="53"/>
  <c r="K272" i="53"/>
  <c r="W271" i="53"/>
  <c r="S271" i="53"/>
  <c r="Q271" i="53"/>
  <c r="L271" i="53"/>
  <c r="K271" i="53"/>
  <c r="V271" i="53"/>
  <c r="S270" i="53"/>
  <c r="L270" i="53"/>
  <c r="K270" i="53"/>
  <c r="S269" i="53"/>
  <c r="L269" i="53"/>
  <c r="K269" i="53"/>
  <c r="S268" i="53"/>
  <c r="L268" i="53"/>
  <c r="K268" i="53"/>
  <c r="S267" i="53"/>
  <c r="L267" i="53"/>
  <c r="K267" i="53"/>
  <c r="S266" i="53"/>
  <c r="L266" i="53"/>
  <c r="K266" i="53"/>
  <c r="S265" i="53"/>
  <c r="L265" i="53"/>
  <c r="K265" i="53"/>
  <c r="S264" i="53"/>
  <c r="L264" i="53"/>
  <c r="K264" i="53"/>
  <c r="S263" i="53"/>
  <c r="L263" i="53"/>
  <c r="K263" i="53"/>
  <c r="S262" i="53"/>
  <c r="L262" i="53"/>
  <c r="K262" i="53"/>
  <c r="S261" i="53"/>
  <c r="L261" i="53"/>
  <c r="K261" i="53"/>
  <c r="S260" i="53"/>
  <c r="L260" i="53"/>
  <c r="K260" i="53"/>
  <c r="W260" i="53"/>
  <c r="S259" i="53"/>
  <c r="L259" i="53"/>
  <c r="K259" i="53"/>
  <c r="V259" i="53"/>
  <c r="S258" i="53"/>
  <c r="L258" i="53"/>
  <c r="K258" i="53"/>
  <c r="W258" i="53"/>
  <c r="S257" i="53"/>
  <c r="L257" i="53"/>
  <c r="K257" i="53"/>
  <c r="V257" i="53"/>
  <c r="S256" i="53"/>
  <c r="L256" i="53"/>
  <c r="K256" i="53"/>
  <c r="V256" i="53"/>
  <c r="S255" i="53"/>
  <c r="L255" i="53"/>
  <c r="K255" i="53"/>
  <c r="V255" i="53"/>
  <c r="S254" i="53"/>
  <c r="L254" i="53"/>
  <c r="K254" i="53"/>
  <c r="V254" i="53"/>
  <c r="S253" i="53"/>
  <c r="L253" i="53"/>
  <c r="K253" i="53"/>
  <c r="V253" i="53"/>
  <c r="S252" i="53"/>
  <c r="L252" i="53"/>
  <c r="K252" i="53"/>
  <c r="V252" i="53"/>
  <c r="S251" i="53"/>
  <c r="L251" i="53"/>
  <c r="K251" i="53"/>
  <c r="V251" i="53"/>
  <c r="S250" i="53"/>
  <c r="L250" i="53"/>
  <c r="K250" i="53"/>
  <c r="V250" i="53"/>
  <c r="S249" i="53"/>
  <c r="L249" i="53"/>
  <c r="K249" i="53"/>
  <c r="V249" i="53"/>
  <c r="S248" i="53"/>
  <c r="L248" i="53"/>
  <c r="K248" i="53"/>
  <c r="V248" i="53"/>
  <c r="S247" i="53"/>
  <c r="L247" i="53"/>
  <c r="K247" i="53"/>
  <c r="V247" i="53"/>
  <c r="S246" i="53"/>
  <c r="L246" i="53"/>
  <c r="K246" i="53"/>
  <c r="V246" i="53"/>
  <c r="S245" i="53"/>
  <c r="L245" i="53"/>
  <c r="K245" i="53"/>
  <c r="W245" i="53"/>
  <c r="S244" i="53"/>
  <c r="L244" i="53"/>
  <c r="K244" i="53"/>
  <c r="V244" i="53"/>
  <c r="S243" i="53"/>
  <c r="L243" i="53"/>
  <c r="K243" i="53"/>
  <c r="S242" i="53"/>
  <c r="L242" i="53"/>
  <c r="K242" i="53"/>
  <c r="S241" i="53"/>
  <c r="L241" i="53"/>
  <c r="K241" i="53"/>
  <c r="S240" i="53"/>
  <c r="L240" i="53"/>
  <c r="K240" i="53"/>
  <c r="S239" i="53"/>
  <c r="L239" i="53"/>
  <c r="K239" i="53"/>
  <c r="S238" i="53"/>
  <c r="L238" i="53"/>
  <c r="K238" i="53"/>
  <c r="W238" i="53"/>
  <c r="S237" i="53"/>
  <c r="L237" i="53"/>
  <c r="K237" i="53"/>
  <c r="S236" i="53"/>
  <c r="L236" i="53"/>
  <c r="K236" i="53"/>
  <c r="S235" i="53"/>
  <c r="L235" i="53"/>
  <c r="K235" i="53"/>
  <c r="S234" i="53"/>
  <c r="L234" i="53"/>
  <c r="K234" i="53"/>
  <c r="W234" i="53"/>
  <c r="S233" i="53"/>
  <c r="L233" i="53"/>
  <c r="K233" i="53"/>
  <c r="S232" i="53"/>
  <c r="L232" i="53"/>
  <c r="K232" i="53"/>
  <c r="S231" i="53"/>
  <c r="L231" i="53"/>
  <c r="K231" i="53"/>
  <c r="S230" i="53"/>
  <c r="L230" i="53"/>
  <c r="K230" i="53"/>
  <c r="W230" i="53"/>
  <c r="S229" i="53"/>
  <c r="L229" i="53"/>
  <c r="K229" i="53"/>
  <c r="S228" i="53"/>
  <c r="L228" i="53"/>
  <c r="K228" i="53"/>
  <c r="S227" i="53"/>
  <c r="L227" i="53"/>
  <c r="K227" i="53"/>
  <c r="S226" i="53"/>
  <c r="L226" i="53"/>
  <c r="K226" i="53"/>
  <c r="S225" i="53"/>
  <c r="L225" i="53"/>
  <c r="K225" i="53"/>
  <c r="S224" i="53"/>
  <c r="L224" i="53"/>
  <c r="K224" i="53"/>
  <c r="S223" i="53"/>
  <c r="L223" i="53"/>
  <c r="K223" i="53"/>
  <c r="S222" i="53"/>
  <c r="L222" i="53"/>
  <c r="K222" i="53"/>
  <c r="S221" i="53"/>
  <c r="L221" i="53"/>
  <c r="K221" i="53"/>
  <c r="S220" i="53"/>
  <c r="L220" i="53"/>
  <c r="K220" i="53"/>
  <c r="W220" i="53"/>
  <c r="S219" i="53"/>
  <c r="L219" i="53"/>
  <c r="K219" i="53"/>
  <c r="S218" i="53"/>
  <c r="L218" i="53"/>
  <c r="K218" i="53"/>
  <c r="S217" i="53"/>
  <c r="L217" i="53"/>
  <c r="K217" i="53"/>
  <c r="S216" i="53"/>
  <c r="L216" i="53"/>
  <c r="K216" i="53"/>
  <c r="W216" i="53"/>
  <c r="S215" i="53"/>
  <c r="L215" i="53"/>
  <c r="K215" i="53"/>
  <c r="S214" i="53"/>
  <c r="L214" i="53"/>
  <c r="K214" i="53"/>
  <c r="S213" i="53"/>
  <c r="L213" i="53"/>
  <c r="K213" i="53"/>
  <c r="S212" i="53"/>
  <c r="L212" i="53"/>
  <c r="K212" i="53"/>
  <c r="S211" i="53"/>
  <c r="L211" i="53"/>
  <c r="K211" i="53"/>
  <c r="V211" i="53"/>
  <c r="S210" i="53"/>
  <c r="L210" i="53"/>
  <c r="K210" i="53"/>
  <c r="S209" i="53"/>
  <c r="L209" i="53"/>
  <c r="K209" i="53"/>
  <c r="S208" i="53"/>
  <c r="L208" i="53"/>
  <c r="K208" i="53"/>
  <c r="S207" i="53"/>
  <c r="L207" i="53"/>
  <c r="K207" i="53"/>
  <c r="W207" i="53"/>
  <c r="S206" i="53"/>
  <c r="L206" i="53"/>
  <c r="K206" i="53"/>
  <c r="S205" i="53"/>
  <c r="L205" i="53"/>
  <c r="K205" i="53"/>
  <c r="S204" i="53"/>
  <c r="L204" i="53"/>
  <c r="K204" i="53"/>
  <c r="S203" i="53"/>
  <c r="L203" i="53"/>
  <c r="K203" i="53"/>
  <c r="S202" i="53"/>
  <c r="L202" i="53"/>
  <c r="K202" i="53"/>
  <c r="S201" i="53"/>
  <c r="L201" i="53"/>
  <c r="K201" i="53"/>
  <c r="S200" i="53"/>
  <c r="L200" i="53"/>
  <c r="K200" i="53"/>
  <c r="W200" i="53"/>
  <c r="S199" i="53"/>
  <c r="L199" i="53"/>
  <c r="K199" i="53"/>
  <c r="S198" i="53"/>
  <c r="L198" i="53"/>
  <c r="K198" i="53"/>
  <c r="S197" i="53"/>
  <c r="L197" i="53"/>
  <c r="K197" i="53"/>
  <c r="W197" i="53"/>
  <c r="S196" i="53"/>
  <c r="L196" i="53"/>
  <c r="K196" i="53"/>
  <c r="S195" i="53"/>
  <c r="L195" i="53"/>
  <c r="K195" i="53"/>
  <c r="S194" i="53"/>
  <c r="L194" i="53"/>
  <c r="K194" i="53"/>
  <c r="S193" i="53"/>
  <c r="L193" i="53"/>
  <c r="K193" i="53"/>
  <c r="W193" i="53"/>
  <c r="S192" i="53"/>
  <c r="L192" i="53"/>
  <c r="K192" i="53"/>
  <c r="S191" i="53"/>
  <c r="L191" i="53"/>
  <c r="K191" i="53"/>
  <c r="S190" i="53"/>
  <c r="L190" i="53"/>
  <c r="K190" i="53"/>
  <c r="S189" i="53"/>
  <c r="L189" i="53"/>
  <c r="K189" i="53"/>
  <c r="W189" i="53"/>
  <c r="S188" i="53"/>
  <c r="L188" i="53"/>
  <c r="K188" i="53"/>
  <c r="S187" i="53"/>
  <c r="L187" i="53"/>
  <c r="K187" i="53"/>
  <c r="S186" i="53"/>
  <c r="L186" i="53"/>
  <c r="K186" i="53"/>
  <c r="S185" i="53"/>
  <c r="L185" i="53"/>
  <c r="K185" i="53"/>
  <c r="W185" i="53"/>
  <c r="S184" i="53"/>
  <c r="L184" i="53"/>
  <c r="K184" i="53"/>
  <c r="S183" i="53"/>
  <c r="L183" i="53"/>
  <c r="K183" i="53"/>
  <c r="S182" i="53"/>
  <c r="L182" i="53"/>
  <c r="K182" i="53"/>
  <c r="S181" i="53"/>
  <c r="L181" i="53"/>
  <c r="K181" i="53"/>
  <c r="W181" i="53"/>
  <c r="S180" i="53"/>
  <c r="L180" i="53"/>
  <c r="K180" i="53"/>
  <c r="S179" i="53"/>
  <c r="L179" i="53"/>
  <c r="K179" i="53"/>
  <c r="S178" i="53"/>
  <c r="L178" i="53"/>
  <c r="K178" i="53"/>
  <c r="S177" i="53"/>
  <c r="L177" i="53"/>
  <c r="K177" i="53"/>
  <c r="W177" i="53"/>
  <c r="S176" i="53"/>
  <c r="L176" i="53"/>
  <c r="K176" i="53"/>
  <c r="S175" i="53"/>
  <c r="L175" i="53"/>
  <c r="K175" i="53"/>
  <c r="S174" i="53"/>
  <c r="L174" i="53"/>
  <c r="K174" i="53"/>
  <c r="S173" i="53"/>
  <c r="L173" i="53"/>
  <c r="K173" i="53"/>
  <c r="W173" i="53"/>
  <c r="S172" i="53"/>
  <c r="L172" i="53"/>
  <c r="K172" i="53"/>
  <c r="S171" i="53"/>
  <c r="L171" i="53"/>
  <c r="K171" i="53"/>
  <c r="S170" i="53"/>
  <c r="L170" i="53"/>
  <c r="K170" i="53"/>
  <c r="W170" i="53"/>
  <c r="S169" i="53"/>
  <c r="L169" i="53"/>
  <c r="K169" i="53"/>
  <c r="S168" i="53"/>
  <c r="L168" i="53"/>
  <c r="K168" i="53"/>
  <c r="S167" i="53"/>
  <c r="L167" i="53"/>
  <c r="K167" i="53"/>
  <c r="S166" i="53"/>
  <c r="L166" i="53"/>
  <c r="K166" i="53"/>
  <c r="S165" i="53"/>
  <c r="L165" i="53"/>
  <c r="K165" i="53"/>
  <c r="S164" i="53"/>
  <c r="L164" i="53"/>
  <c r="K164" i="53"/>
  <c r="W164" i="53"/>
  <c r="S163" i="53"/>
  <c r="L163" i="53"/>
  <c r="K163" i="53"/>
  <c r="S162" i="53"/>
  <c r="L162" i="53"/>
  <c r="K162" i="53"/>
  <c r="S161" i="53"/>
  <c r="L161" i="53"/>
  <c r="K161" i="53"/>
  <c r="S160" i="53"/>
  <c r="L160" i="53"/>
  <c r="K160" i="53"/>
  <c r="W160" i="53"/>
  <c r="S159" i="53"/>
  <c r="L159" i="53"/>
  <c r="K159" i="53"/>
  <c r="S158" i="53"/>
  <c r="L158" i="53"/>
  <c r="K158" i="53"/>
  <c r="S157" i="53"/>
  <c r="L157" i="53"/>
  <c r="K157" i="53"/>
  <c r="S156" i="53"/>
  <c r="L156" i="53"/>
  <c r="K156" i="53"/>
  <c r="W156" i="53"/>
  <c r="S155" i="53"/>
  <c r="L155" i="53"/>
  <c r="K155" i="53"/>
  <c r="S154" i="53"/>
  <c r="L154" i="53"/>
  <c r="K154" i="53"/>
  <c r="S153" i="53"/>
  <c r="L153" i="53"/>
  <c r="K153" i="53"/>
  <c r="S152" i="53"/>
  <c r="L152" i="53"/>
  <c r="K152" i="53"/>
  <c r="W152" i="53"/>
  <c r="S151" i="53"/>
  <c r="L151" i="53"/>
  <c r="K151" i="53"/>
  <c r="S150" i="53"/>
  <c r="L150" i="53"/>
  <c r="K150" i="53"/>
  <c r="S149" i="53"/>
  <c r="L149" i="53"/>
  <c r="K149" i="53"/>
  <c r="S148" i="53"/>
  <c r="L148" i="53"/>
  <c r="K148" i="53"/>
  <c r="W148" i="53"/>
  <c r="S147" i="53"/>
  <c r="L147" i="53"/>
  <c r="K147" i="53"/>
  <c r="S146" i="53"/>
  <c r="L146" i="53"/>
  <c r="K146" i="53"/>
  <c r="S145" i="53"/>
  <c r="L145" i="53"/>
  <c r="K145" i="53"/>
  <c r="S144" i="53"/>
  <c r="L144" i="53"/>
  <c r="K144" i="53"/>
  <c r="W144" i="53"/>
  <c r="S143" i="53"/>
  <c r="L143" i="53"/>
  <c r="K143" i="53"/>
  <c r="S142" i="53"/>
  <c r="L142" i="53"/>
  <c r="K142" i="53"/>
  <c r="S141" i="53"/>
  <c r="L141" i="53"/>
  <c r="K141" i="53"/>
  <c r="S140" i="53"/>
  <c r="L140" i="53"/>
  <c r="K140" i="53"/>
  <c r="W140" i="53"/>
  <c r="S139" i="53"/>
  <c r="L139" i="53"/>
  <c r="K139" i="53"/>
  <c r="V139" i="53"/>
  <c r="S138" i="53"/>
  <c r="L138" i="53"/>
  <c r="K138" i="53"/>
  <c r="V138" i="53"/>
  <c r="S137" i="53"/>
  <c r="L137" i="53"/>
  <c r="K137" i="53"/>
  <c r="S136" i="53"/>
  <c r="L136" i="53"/>
  <c r="K136" i="53"/>
  <c r="S135" i="53"/>
  <c r="L135" i="53"/>
  <c r="K135" i="53"/>
  <c r="S134" i="53"/>
  <c r="L134" i="53"/>
  <c r="K134" i="53"/>
  <c r="S133" i="53"/>
  <c r="L133" i="53"/>
  <c r="K133" i="53"/>
  <c r="S132" i="53"/>
  <c r="L132" i="53"/>
  <c r="K132" i="53"/>
  <c r="S131" i="53"/>
  <c r="L131" i="53"/>
  <c r="K131" i="53"/>
  <c r="S130" i="53"/>
  <c r="L130" i="53"/>
  <c r="K130" i="53"/>
  <c r="S129" i="53"/>
  <c r="L129" i="53"/>
  <c r="K129" i="53"/>
  <c r="S128" i="53"/>
  <c r="L128" i="53"/>
  <c r="K128" i="53"/>
  <c r="W128" i="53"/>
  <c r="S127" i="53"/>
  <c r="L127" i="53"/>
  <c r="K127" i="53"/>
  <c r="S126" i="53"/>
  <c r="L126" i="53"/>
  <c r="K126" i="53"/>
  <c r="S125" i="53"/>
  <c r="L125" i="53"/>
  <c r="K125" i="53"/>
  <c r="S124" i="53"/>
  <c r="L124" i="53"/>
  <c r="K124" i="53"/>
  <c r="S123" i="53"/>
  <c r="L123" i="53"/>
  <c r="K123" i="53"/>
  <c r="W123" i="53"/>
  <c r="S122" i="53"/>
  <c r="L122" i="53"/>
  <c r="K122" i="53"/>
  <c r="S121" i="53"/>
  <c r="L121" i="53"/>
  <c r="K121" i="53"/>
  <c r="S120" i="53"/>
  <c r="L120" i="53"/>
  <c r="K120" i="53"/>
  <c r="S119" i="53"/>
  <c r="L119" i="53"/>
  <c r="K119" i="53"/>
  <c r="W119" i="53"/>
  <c r="S118" i="53"/>
  <c r="L118" i="53"/>
  <c r="K118" i="53"/>
  <c r="S117" i="53"/>
  <c r="L117" i="53"/>
  <c r="K117" i="53"/>
  <c r="S116" i="53"/>
  <c r="L116" i="53"/>
  <c r="K116" i="53"/>
  <c r="S115" i="53"/>
  <c r="L115" i="53"/>
  <c r="K115" i="53"/>
  <c r="S114" i="53"/>
  <c r="L114" i="53"/>
  <c r="K114" i="53"/>
  <c r="S113" i="53"/>
  <c r="L113" i="53"/>
  <c r="K113" i="53"/>
  <c r="S112" i="53"/>
  <c r="L112" i="53"/>
  <c r="K112" i="53"/>
  <c r="S111" i="53"/>
  <c r="L111" i="53"/>
  <c r="K111" i="53"/>
  <c r="W111" i="53"/>
  <c r="S110" i="53"/>
  <c r="L110" i="53"/>
  <c r="K110" i="53"/>
  <c r="S109" i="53"/>
  <c r="L109" i="53"/>
  <c r="K109" i="53"/>
  <c r="S108" i="53"/>
  <c r="L108" i="53"/>
  <c r="K108" i="53"/>
  <c r="S107" i="53"/>
  <c r="L107" i="53"/>
  <c r="K107" i="53"/>
  <c r="W107" i="53"/>
  <c r="S106" i="53"/>
  <c r="L106" i="53"/>
  <c r="K106" i="53"/>
  <c r="S105" i="53"/>
  <c r="L105" i="53"/>
  <c r="K105" i="53"/>
  <c r="S104" i="53"/>
  <c r="L104" i="53"/>
  <c r="K104" i="53"/>
  <c r="S103" i="53"/>
  <c r="L103" i="53"/>
  <c r="K103" i="53"/>
  <c r="W103" i="53"/>
  <c r="S102" i="53"/>
  <c r="L102" i="53"/>
  <c r="K102" i="53"/>
  <c r="S101" i="53"/>
  <c r="L101" i="53"/>
  <c r="K101" i="53"/>
  <c r="S100" i="53"/>
  <c r="L100" i="53"/>
  <c r="K100" i="53"/>
  <c r="S99" i="53"/>
  <c r="L99" i="53"/>
  <c r="K99" i="53"/>
  <c r="W99" i="53"/>
  <c r="S98" i="53"/>
  <c r="L98" i="53"/>
  <c r="K98" i="53"/>
  <c r="S97" i="53"/>
  <c r="L97" i="53"/>
  <c r="K97" i="53"/>
  <c r="S96" i="53"/>
  <c r="L96" i="53"/>
  <c r="K96" i="53"/>
  <c r="S95" i="53"/>
  <c r="L95" i="53"/>
  <c r="K95" i="53"/>
  <c r="W95" i="53"/>
  <c r="S94" i="53"/>
  <c r="L94" i="53"/>
  <c r="K94" i="53"/>
  <c r="S93" i="53"/>
  <c r="L93" i="53"/>
  <c r="K93" i="53"/>
  <c r="S92" i="53"/>
  <c r="L92" i="53"/>
  <c r="K92" i="53"/>
  <c r="S91" i="53"/>
  <c r="L91" i="53"/>
  <c r="K91" i="53"/>
  <c r="S90" i="53"/>
  <c r="L90" i="53"/>
  <c r="K90" i="53"/>
  <c r="S89" i="53"/>
  <c r="L89" i="53"/>
  <c r="K89" i="53"/>
  <c r="S88" i="53"/>
  <c r="L88" i="53"/>
  <c r="K88" i="53"/>
  <c r="S87" i="53"/>
  <c r="L87" i="53"/>
  <c r="K87" i="53"/>
  <c r="S86" i="53"/>
  <c r="L86" i="53"/>
  <c r="K86" i="53"/>
  <c r="W86" i="53"/>
  <c r="S85" i="53"/>
  <c r="L85" i="53"/>
  <c r="K85" i="53"/>
  <c r="S84" i="53"/>
  <c r="W84" i="53" s="1"/>
  <c r="L84" i="53"/>
  <c r="K84" i="53"/>
  <c r="S83" i="53"/>
  <c r="L83" i="53"/>
  <c r="K83" i="53"/>
  <c r="S82" i="53"/>
  <c r="L82" i="53"/>
  <c r="K82" i="53"/>
  <c r="S81" i="53"/>
  <c r="L81" i="53"/>
  <c r="K81" i="53"/>
  <c r="V81" i="53"/>
  <c r="S80" i="53"/>
  <c r="L80" i="53"/>
  <c r="K80" i="53"/>
  <c r="S79" i="53"/>
  <c r="L79" i="53"/>
  <c r="K79" i="53"/>
  <c r="S78" i="53"/>
  <c r="L78" i="53"/>
  <c r="K78" i="53"/>
  <c r="S77" i="53"/>
  <c r="L77" i="53"/>
  <c r="K77" i="53"/>
  <c r="W77" i="53"/>
  <c r="S76" i="53"/>
  <c r="L76" i="53"/>
  <c r="K76" i="53"/>
  <c r="S75" i="53"/>
  <c r="L75" i="53"/>
  <c r="K75" i="53"/>
  <c r="S74" i="53"/>
  <c r="L74" i="53"/>
  <c r="K74" i="53"/>
  <c r="S73" i="53"/>
  <c r="L73" i="53"/>
  <c r="K73" i="53"/>
  <c r="W73" i="53"/>
  <c r="S72" i="53"/>
  <c r="L72" i="53"/>
  <c r="K72" i="53"/>
  <c r="S71" i="53"/>
  <c r="L71" i="53"/>
  <c r="K71" i="53"/>
  <c r="S70" i="53"/>
  <c r="L70" i="53"/>
  <c r="K70" i="53"/>
  <c r="S69" i="53"/>
  <c r="L69" i="53"/>
  <c r="K69" i="53"/>
  <c r="S68" i="53"/>
  <c r="L68" i="53"/>
  <c r="K68" i="53"/>
  <c r="S67" i="53"/>
  <c r="L67" i="53"/>
  <c r="K67" i="53"/>
  <c r="W67" i="53"/>
  <c r="S66" i="53"/>
  <c r="L66" i="53"/>
  <c r="K66" i="53"/>
  <c r="S65" i="53"/>
  <c r="L65" i="53"/>
  <c r="K65" i="53"/>
  <c r="S64" i="53"/>
  <c r="L64" i="53"/>
  <c r="K64" i="53"/>
  <c r="S63" i="53"/>
  <c r="L63" i="53"/>
  <c r="K63" i="53"/>
  <c r="W63" i="53"/>
  <c r="S62" i="53"/>
  <c r="L62" i="53"/>
  <c r="K62" i="53"/>
  <c r="S61" i="53"/>
  <c r="L61" i="53"/>
  <c r="K61" i="53"/>
  <c r="S60" i="53"/>
  <c r="L60" i="53"/>
  <c r="K60" i="53"/>
  <c r="S59" i="53"/>
  <c r="L59" i="53"/>
  <c r="K59" i="53"/>
  <c r="W59" i="53"/>
  <c r="S58" i="53"/>
  <c r="L58" i="53"/>
  <c r="K58" i="53"/>
  <c r="S57" i="53"/>
  <c r="L57" i="53"/>
  <c r="K57" i="53"/>
  <c r="S56" i="53"/>
  <c r="L56" i="53"/>
  <c r="K56" i="53"/>
  <c r="S55" i="53"/>
  <c r="L55" i="53"/>
  <c r="K55" i="53"/>
  <c r="W55" i="53"/>
  <c r="S54" i="53"/>
  <c r="L54" i="53"/>
  <c r="K54" i="53"/>
  <c r="S53" i="53"/>
  <c r="L53" i="53"/>
  <c r="K53" i="53"/>
  <c r="S52" i="53"/>
  <c r="L52" i="53"/>
  <c r="K52" i="53"/>
  <c r="S51" i="53"/>
  <c r="L51" i="53"/>
  <c r="K51" i="53"/>
  <c r="W51" i="53"/>
  <c r="S50" i="53"/>
  <c r="L50" i="53"/>
  <c r="K50" i="53"/>
  <c r="S49" i="53"/>
  <c r="L49" i="53"/>
  <c r="K49" i="53"/>
  <c r="S48" i="53"/>
  <c r="L48" i="53"/>
  <c r="K48" i="53"/>
  <c r="S47" i="53"/>
  <c r="L47" i="53"/>
  <c r="K47" i="53"/>
  <c r="W47" i="53"/>
  <c r="S46" i="53"/>
  <c r="L46" i="53"/>
  <c r="K46" i="53"/>
  <c r="S45" i="53"/>
  <c r="L45" i="53"/>
  <c r="K45" i="53"/>
  <c r="S44" i="53"/>
  <c r="L44" i="53"/>
  <c r="K44" i="53"/>
  <c r="S43" i="53"/>
  <c r="L43" i="53"/>
  <c r="K43" i="53"/>
  <c r="V43" i="53"/>
  <c r="S42" i="53"/>
  <c r="L42" i="53"/>
  <c r="K42" i="53"/>
  <c r="S41" i="53"/>
  <c r="L41" i="53"/>
  <c r="K41" i="53"/>
  <c r="S40" i="53"/>
  <c r="L40" i="53"/>
  <c r="K40" i="53"/>
  <c r="S39" i="53"/>
  <c r="L39" i="53"/>
  <c r="K39" i="53"/>
  <c r="W39" i="53"/>
  <c r="S38" i="53"/>
  <c r="L38" i="53"/>
  <c r="K38" i="53"/>
  <c r="S37" i="53"/>
  <c r="L37" i="53"/>
  <c r="K37" i="53"/>
  <c r="S36" i="53"/>
  <c r="L36" i="53"/>
  <c r="K36" i="53"/>
  <c r="S35" i="53"/>
  <c r="L35" i="53"/>
  <c r="K35" i="53"/>
  <c r="S34" i="53"/>
  <c r="L34" i="53"/>
  <c r="K34" i="53"/>
  <c r="S33" i="53"/>
  <c r="L33" i="53"/>
  <c r="K33" i="53"/>
  <c r="S32" i="53"/>
  <c r="L32" i="53"/>
  <c r="K32" i="53"/>
  <c r="D32" i="53"/>
  <c r="S31" i="53"/>
  <c r="L31" i="53"/>
  <c r="K31" i="53"/>
  <c r="S30" i="53"/>
  <c r="L30" i="53"/>
  <c r="K30" i="53"/>
  <c r="V30" i="53"/>
  <c r="S29" i="53"/>
  <c r="L29" i="53"/>
  <c r="K29" i="53"/>
  <c r="S28" i="53"/>
  <c r="L28" i="53"/>
  <c r="K28" i="53"/>
  <c r="S27" i="53"/>
  <c r="L27" i="53"/>
  <c r="K27" i="53"/>
  <c r="S26" i="53"/>
  <c r="L26" i="53"/>
  <c r="K26" i="53"/>
  <c r="W26" i="53"/>
  <c r="S25" i="53"/>
  <c r="L25" i="53"/>
  <c r="K25" i="53"/>
  <c r="S24" i="53"/>
  <c r="L24" i="53"/>
  <c r="K24" i="53"/>
  <c r="S23" i="53"/>
  <c r="L23" i="53"/>
  <c r="K23" i="53"/>
  <c r="S22" i="53"/>
  <c r="L22" i="53"/>
  <c r="K22" i="53"/>
  <c r="W22" i="53"/>
  <c r="S21" i="53"/>
  <c r="L21" i="53"/>
  <c r="K21" i="53"/>
  <c r="S20" i="53"/>
  <c r="L20" i="53"/>
  <c r="K20" i="53"/>
  <c r="S19" i="53"/>
  <c r="L19" i="53"/>
  <c r="K19" i="53"/>
  <c r="S18" i="53"/>
  <c r="L18" i="53"/>
  <c r="K18" i="53"/>
  <c r="V18" i="53"/>
  <c r="S17" i="53"/>
  <c r="L17" i="53"/>
  <c r="K17" i="53"/>
  <c r="S16" i="53"/>
  <c r="L16" i="53"/>
  <c r="K16" i="53"/>
  <c r="S15" i="53"/>
  <c r="L15" i="53"/>
  <c r="K15" i="53"/>
  <c r="S14" i="53"/>
  <c r="L14" i="53"/>
  <c r="K14" i="53"/>
  <c r="W14" i="53"/>
  <c r="S13" i="53"/>
  <c r="L13" i="53"/>
  <c r="K13" i="53"/>
  <c r="S12" i="53"/>
  <c r="L12" i="53"/>
  <c r="K12" i="53"/>
  <c r="S11" i="53"/>
  <c r="L11" i="53"/>
  <c r="K11" i="53"/>
  <c r="S10" i="53"/>
  <c r="L10" i="53"/>
  <c r="K10" i="53"/>
  <c r="S9" i="53"/>
  <c r="L9" i="53"/>
  <c r="K9" i="53"/>
  <c r="S8" i="53"/>
  <c r="L8" i="53"/>
  <c r="K8" i="53"/>
  <c r="S7" i="53"/>
  <c r="L7" i="53"/>
  <c r="K7" i="53"/>
  <c r="S6" i="53"/>
  <c r="L6" i="53"/>
  <c r="K6" i="53"/>
  <c r="S5" i="53"/>
  <c r="L5" i="53"/>
  <c r="K5" i="53"/>
  <c r="S4" i="53"/>
  <c r="L4" i="53"/>
  <c r="K4" i="53"/>
  <c r="P4" i="53"/>
  <c r="C1" i="57" s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Q867" i="1" s="1"/>
  <c r="I866" i="1"/>
  <c r="Q866" i="1" s="1"/>
  <c r="I865" i="1"/>
  <c r="S865" i="1" s="1"/>
  <c r="I864" i="1"/>
  <c r="R864" i="1" s="1"/>
  <c r="I863" i="1"/>
  <c r="Q863" i="1" s="1"/>
  <c r="I862" i="1"/>
  <c r="I861" i="1"/>
  <c r="I860" i="1"/>
  <c r="I859" i="1"/>
  <c r="I858" i="1"/>
  <c r="I857" i="1"/>
  <c r="I856" i="1"/>
  <c r="I855" i="1"/>
  <c r="Q855" i="1" s="1"/>
  <c r="I854" i="1"/>
  <c r="R854" i="1" s="1"/>
  <c r="I853" i="1"/>
  <c r="R853" i="1" s="1"/>
  <c r="I852" i="1"/>
  <c r="S852" i="1" s="1"/>
  <c r="I851" i="1"/>
  <c r="S851" i="1" s="1"/>
  <c r="I850" i="1"/>
  <c r="S850" i="1" s="1"/>
  <c r="I849" i="1"/>
  <c r="S849" i="1" s="1"/>
  <c r="I848" i="1"/>
  <c r="R848" i="1" s="1"/>
  <c r="I847" i="1"/>
  <c r="Q847" i="1" s="1"/>
  <c r="I846" i="1"/>
  <c r="R846" i="1" s="1"/>
  <c r="I845" i="1"/>
  <c r="R845" i="1" s="1"/>
  <c r="I844" i="1"/>
  <c r="S844" i="1" s="1"/>
  <c r="I843" i="1"/>
  <c r="S843" i="1" s="1"/>
  <c r="I842" i="1"/>
  <c r="S842" i="1" s="1"/>
  <c r="I841" i="1"/>
  <c r="S841" i="1" s="1"/>
  <c r="I840" i="1"/>
  <c r="R840" i="1" s="1"/>
  <c r="I839" i="1"/>
  <c r="S839" i="1" s="1"/>
  <c r="I838" i="1"/>
  <c r="R838" i="1" s="1"/>
  <c r="I837" i="1"/>
  <c r="S837" i="1" s="1"/>
  <c r="I836" i="1"/>
  <c r="R836" i="1" s="1"/>
  <c r="I835" i="1"/>
  <c r="Q835" i="1" s="1"/>
  <c r="I834" i="1"/>
  <c r="Q834" i="1" s="1"/>
  <c r="I833" i="1"/>
  <c r="R833" i="1" s="1"/>
  <c r="I832" i="1"/>
  <c r="Q832" i="1" s="1"/>
  <c r="I831" i="1"/>
  <c r="S831" i="1" s="1"/>
  <c r="I830" i="1"/>
  <c r="Q830" i="1" s="1"/>
  <c r="I829" i="1"/>
  <c r="S829" i="1" s="1"/>
  <c r="I828" i="1"/>
  <c r="R828" i="1" s="1"/>
  <c r="I827" i="1"/>
  <c r="Q827" i="1" s="1"/>
  <c r="I826" i="1"/>
  <c r="Q826" i="1" s="1"/>
  <c r="I825" i="1"/>
  <c r="S825" i="1" s="1"/>
  <c r="I824" i="1"/>
  <c r="R824" i="1" s="1"/>
  <c r="I823" i="1"/>
  <c r="Q823" i="1" s="1"/>
  <c r="I822" i="1"/>
  <c r="R822" i="1" s="1"/>
  <c r="I821" i="1"/>
  <c r="Q821" i="1" s="1"/>
  <c r="I820" i="1"/>
  <c r="S820" i="1" s="1"/>
  <c r="I819" i="1"/>
  <c r="R819" i="1" s="1"/>
  <c r="I818" i="1"/>
  <c r="S818" i="1" s="1"/>
  <c r="I817" i="1"/>
  <c r="S817" i="1" s="1"/>
  <c r="I816" i="1"/>
  <c r="R816" i="1" s="1"/>
  <c r="I815" i="1"/>
  <c r="Q815" i="1" s="1"/>
  <c r="I814" i="1"/>
  <c r="Q814" i="1" s="1"/>
  <c r="I813" i="1"/>
  <c r="S813" i="1" s="1"/>
  <c r="I812" i="1"/>
  <c r="R812" i="1" s="1"/>
  <c r="I811" i="1"/>
  <c r="Q811" i="1" s="1"/>
  <c r="I810" i="1"/>
  <c r="I809" i="1"/>
  <c r="S809" i="1" s="1"/>
  <c r="I808" i="1"/>
  <c r="R808" i="1" s="1"/>
  <c r="I807" i="1"/>
  <c r="Q807" i="1" s="1"/>
  <c r="I806" i="1"/>
  <c r="Q806" i="1" s="1"/>
  <c r="I805" i="1"/>
  <c r="S805" i="1" s="1"/>
  <c r="I804" i="1"/>
  <c r="S804" i="1" s="1"/>
  <c r="I803" i="1"/>
  <c r="Q803" i="1" s="1"/>
  <c r="I802" i="1"/>
  <c r="S802" i="1" s="1"/>
  <c r="I801" i="1"/>
  <c r="R801" i="1" s="1"/>
  <c r="I800" i="1"/>
  <c r="S800" i="1" s="1"/>
  <c r="I799" i="1"/>
  <c r="S799" i="1" s="1"/>
  <c r="I798" i="1"/>
  <c r="R798" i="1" s="1"/>
  <c r="I797" i="1"/>
  <c r="S797" i="1" s="1"/>
  <c r="I796" i="1"/>
  <c r="R796" i="1" s="1"/>
  <c r="I795" i="1"/>
  <c r="Q795" i="1" s="1"/>
  <c r="I794" i="1"/>
  <c r="Q794" i="1" s="1"/>
  <c r="I793" i="1"/>
  <c r="Q793" i="1" s="1"/>
  <c r="I792" i="1"/>
  <c r="S792" i="1" s="1"/>
  <c r="I791" i="1"/>
  <c r="R791" i="1" s="1"/>
  <c r="I790" i="1"/>
  <c r="S790" i="1" s="1"/>
  <c r="I789" i="1"/>
  <c r="S789" i="1" s="1"/>
  <c r="I788" i="1"/>
  <c r="R788" i="1" s="1"/>
  <c r="I787" i="1"/>
  <c r="S787" i="1" s="1"/>
  <c r="I786" i="1"/>
  <c r="R786" i="1" s="1"/>
  <c r="I785" i="1"/>
  <c r="Q785" i="1" s="1"/>
  <c r="I784" i="1"/>
  <c r="R784" i="1" s="1"/>
  <c r="I783" i="1"/>
  <c r="S783" i="1" s="1"/>
  <c r="I782" i="1"/>
  <c r="R782" i="1" s="1"/>
  <c r="I781" i="1"/>
  <c r="Q781" i="1" s="1"/>
  <c r="I780" i="1"/>
  <c r="R780" i="1" s="1"/>
  <c r="I779" i="1"/>
  <c r="S779" i="1" s="1"/>
  <c r="I778" i="1"/>
  <c r="R778" i="1" s="1"/>
  <c r="I777" i="1"/>
  <c r="R777" i="1" s="1"/>
  <c r="I776" i="1"/>
  <c r="S776" i="1" s="1"/>
  <c r="I775" i="1"/>
  <c r="S775" i="1" s="1"/>
  <c r="I774" i="1"/>
  <c r="R774" i="1" s="1"/>
  <c r="I773" i="1"/>
  <c r="S773" i="1" s="1"/>
  <c r="I772" i="1"/>
  <c r="S772" i="1" s="1"/>
  <c r="I771" i="1"/>
  <c r="Q771" i="1" s="1"/>
  <c r="I770" i="1"/>
  <c r="R770" i="1" s="1"/>
  <c r="I769" i="1"/>
  <c r="Q769" i="1" s="1"/>
  <c r="I768" i="1"/>
  <c r="R768" i="1" s="1"/>
  <c r="I767" i="1"/>
  <c r="Q767" i="1" s="1"/>
  <c r="I766" i="1"/>
  <c r="R766" i="1" s="1"/>
  <c r="I765" i="1"/>
  <c r="Q765" i="1" s="1"/>
  <c r="I764" i="1"/>
  <c r="R764" i="1" s="1"/>
  <c r="I763" i="1"/>
  <c r="Q763" i="1" s="1"/>
  <c r="I762" i="1"/>
  <c r="R762" i="1" s="1"/>
  <c r="I761" i="1"/>
  <c r="Q761" i="1" s="1"/>
  <c r="I760" i="1"/>
  <c r="R760" i="1" s="1"/>
  <c r="I759" i="1"/>
  <c r="I758" i="1"/>
  <c r="R758" i="1" s="1"/>
  <c r="I757" i="1"/>
  <c r="S757" i="1" s="1"/>
  <c r="I756" i="1"/>
  <c r="S756" i="1" s="1"/>
  <c r="I755" i="1"/>
  <c r="S755" i="1" s="1"/>
  <c r="I754" i="1"/>
  <c r="Q754" i="1" s="1"/>
  <c r="I753" i="1"/>
  <c r="S753" i="1" s="1"/>
  <c r="I752" i="1"/>
  <c r="R752" i="1" s="1"/>
  <c r="I751" i="1"/>
  <c r="S751" i="1" s="1"/>
  <c r="I750" i="1"/>
  <c r="Q750" i="1" s="1"/>
  <c r="I749" i="1"/>
  <c r="R749" i="1" s="1"/>
  <c r="I748" i="1"/>
  <c r="R748" i="1" s="1"/>
  <c r="I747" i="1"/>
  <c r="I746" i="1"/>
  <c r="I745" i="1"/>
  <c r="S745" i="1" s="1"/>
  <c r="I744" i="1"/>
  <c r="R744" i="1" s="1"/>
  <c r="I743" i="1"/>
  <c r="Q743" i="1" s="1"/>
  <c r="I742" i="1"/>
  <c r="R742" i="1" s="1"/>
  <c r="I741" i="1"/>
  <c r="Q741" i="1" s="1"/>
  <c r="I740" i="1"/>
  <c r="Q740" i="1" s="1"/>
  <c r="I739" i="1"/>
  <c r="Q739" i="1" s="1"/>
  <c r="I738" i="1"/>
  <c r="R738" i="1" s="1"/>
  <c r="I737" i="1"/>
  <c r="S737" i="1" s="1"/>
  <c r="I736" i="1"/>
  <c r="R736" i="1" s="1"/>
  <c r="I735" i="1"/>
  <c r="I734" i="1"/>
  <c r="R734" i="1" s="1"/>
  <c r="I733" i="1"/>
  <c r="S733" i="1" s="1"/>
  <c r="I732" i="1"/>
  <c r="S732" i="1" s="1"/>
  <c r="I731" i="1"/>
  <c r="S731" i="1" s="1"/>
  <c r="I730" i="1"/>
  <c r="Q730" i="1" s="1"/>
  <c r="I729" i="1"/>
  <c r="Q729" i="1" s="1"/>
  <c r="I728" i="1"/>
  <c r="R728" i="1" s="1"/>
  <c r="I727" i="1"/>
  <c r="I726" i="1"/>
  <c r="R726" i="1" s="1"/>
  <c r="I725" i="1"/>
  <c r="Q725" i="1" s="1"/>
  <c r="I724" i="1"/>
  <c r="S724" i="1" s="1"/>
  <c r="I723" i="1"/>
  <c r="S723" i="1" s="1"/>
  <c r="I722" i="1"/>
  <c r="R722" i="1" s="1"/>
  <c r="I721" i="1"/>
  <c r="S721" i="1" s="1"/>
  <c r="I720" i="1"/>
  <c r="S720" i="1" s="1"/>
  <c r="I719" i="1"/>
  <c r="S719" i="1" s="1"/>
  <c r="I718" i="1"/>
  <c r="Q718" i="1" s="1"/>
  <c r="I717" i="1"/>
  <c r="I716" i="1"/>
  <c r="I715" i="1"/>
  <c r="S715" i="1" s="1"/>
  <c r="I714" i="1"/>
  <c r="R714" i="1" s="1"/>
  <c r="I713" i="1"/>
  <c r="I712" i="1"/>
  <c r="Q712" i="1" s="1"/>
  <c r="I711" i="1"/>
  <c r="S711" i="1" s="1"/>
  <c r="I710" i="1"/>
  <c r="R710" i="1" s="1"/>
  <c r="I709" i="1"/>
  <c r="Q709" i="1" s="1"/>
  <c r="I708" i="1"/>
  <c r="Q708" i="1" s="1"/>
  <c r="I707" i="1"/>
  <c r="S707" i="1" s="1"/>
  <c r="I706" i="1"/>
  <c r="S706" i="1" s="1"/>
  <c r="I705" i="1"/>
  <c r="R705" i="1" s="1"/>
  <c r="I704" i="1"/>
  <c r="Q704" i="1" s="1"/>
  <c r="I703" i="1"/>
  <c r="S703" i="1" s="1"/>
  <c r="I702" i="1"/>
  <c r="R702" i="1" s="1"/>
  <c r="I701" i="1"/>
  <c r="Q701" i="1" s="1"/>
  <c r="I700" i="1"/>
  <c r="Q700" i="1" s="1"/>
  <c r="I699" i="1"/>
  <c r="I698" i="1"/>
  <c r="R698" i="1" s="1"/>
  <c r="I697" i="1"/>
  <c r="S697" i="1" s="1"/>
  <c r="I696" i="1"/>
  <c r="Q696" i="1" s="1"/>
  <c r="I695" i="1"/>
  <c r="S695" i="1" s="1"/>
  <c r="I694" i="1"/>
  <c r="S694" i="1" s="1"/>
  <c r="I693" i="1"/>
  <c r="S693" i="1" s="1"/>
  <c r="I692" i="1"/>
  <c r="I691" i="1"/>
  <c r="S691" i="1" s="1"/>
  <c r="I690" i="1"/>
  <c r="S690" i="1" s="1"/>
  <c r="I689" i="1"/>
  <c r="I688" i="1"/>
  <c r="I687" i="1"/>
  <c r="I686" i="1"/>
  <c r="S686" i="1" s="1"/>
  <c r="I685" i="1"/>
  <c r="R685" i="1" s="1"/>
  <c r="I684" i="1"/>
  <c r="R684" i="1" s="1"/>
  <c r="I683" i="1"/>
  <c r="S683" i="1" s="1"/>
  <c r="I682" i="1"/>
  <c r="S682" i="1" s="1"/>
  <c r="I681" i="1"/>
  <c r="S681" i="1" s="1"/>
  <c r="I680" i="1"/>
  <c r="Q680" i="1" s="1"/>
  <c r="I679" i="1"/>
  <c r="I678" i="1"/>
  <c r="R678" i="1" s="1"/>
  <c r="I677" i="1"/>
  <c r="S677" i="1" s="1"/>
  <c r="I676" i="1"/>
  <c r="R676" i="1" s="1"/>
  <c r="I675" i="1"/>
  <c r="I674" i="1"/>
  <c r="I673" i="1"/>
  <c r="S673" i="1" s="1"/>
  <c r="I672" i="1"/>
  <c r="Q672" i="1" s="1"/>
  <c r="I671" i="1"/>
  <c r="S671" i="1" s="1"/>
  <c r="I670" i="1"/>
  <c r="S670" i="1" s="1"/>
  <c r="I669" i="1"/>
  <c r="S669" i="1" s="1"/>
  <c r="I668" i="1"/>
  <c r="Q668" i="1" s="1"/>
  <c r="I667" i="1"/>
  <c r="S667" i="1" s="1"/>
  <c r="I666" i="1"/>
  <c r="S666" i="1" s="1"/>
  <c r="I665" i="1"/>
  <c r="S665" i="1" s="1"/>
  <c r="I664" i="1"/>
  <c r="Q664" i="1" s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S81" i="1" s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Q678" i="1" l="1"/>
  <c r="R680" i="1"/>
  <c r="S684" i="1"/>
  <c r="Q685" i="1"/>
  <c r="R686" i="1"/>
  <c r="Q698" i="1"/>
  <c r="S701" i="1"/>
  <c r="R703" i="1"/>
  <c r="Q705" i="1"/>
  <c r="S709" i="1"/>
  <c r="R711" i="1"/>
  <c r="S712" i="1"/>
  <c r="R715" i="1"/>
  <c r="R723" i="1"/>
  <c r="S738" i="1"/>
  <c r="S740" i="1"/>
  <c r="S741" i="1"/>
  <c r="Q749" i="1"/>
  <c r="R750" i="1"/>
  <c r="R753" i="1"/>
  <c r="R772" i="1"/>
  <c r="R775" i="1"/>
  <c r="Q777" i="1"/>
  <c r="S785" i="1"/>
  <c r="R789" i="1"/>
  <c r="Q791" i="1"/>
  <c r="S795" i="1"/>
  <c r="R799" i="1"/>
  <c r="Q801" i="1"/>
  <c r="S807" i="1"/>
  <c r="R813" i="1"/>
  <c r="Q819" i="1"/>
  <c r="S821" i="1"/>
  <c r="R831" i="1"/>
  <c r="Q833" i="1"/>
  <c r="S835" i="1"/>
  <c r="Q840" i="1"/>
  <c r="Q842" i="1"/>
  <c r="R844" i="1"/>
  <c r="Q848" i="1"/>
  <c r="Q850" i="1"/>
  <c r="R852" i="1"/>
  <c r="R776" i="1"/>
  <c r="S786" i="1"/>
  <c r="Q790" i="1"/>
  <c r="R794" i="1"/>
  <c r="S798" i="1"/>
  <c r="Q802" i="1"/>
  <c r="R804" i="1"/>
  <c r="Q818" i="1"/>
  <c r="R820" i="1"/>
  <c r="Q824" i="1"/>
  <c r="S832" i="1"/>
  <c r="R834" i="1"/>
  <c r="R843" i="1"/>
  <c r="Q845" i="1"/>
  <c r="S847" i="1"/>
  <c r="R851" i="1"/>
  <c r="Q853" i="1"/>
  <c r="S855" i="1"/>
  <c r="S676" i="1"/>
  <c r="S678" i="1"/>
  <c r="R681" i="1"/>
  <c r="Q684" i="1"/>
  <c r="S685" i="1"/>
  <c r="R697" i="1"/>
  <c r="S698" i="1"/>
  <c r="Q702" i="1"/>
  <c r="Q703" i="1"/>
  <c r="S705" i="1"/>
  <c r="S710" i="1"/>
  <c r="Q711" i="1"/>
  <c r="R712" i="1"/>
  <c r="S714" i="1"/>
  <c r="Q715" i="1"/>
  <c r="S722" i="1"/>
  <c r="Q723" i="1"/>
  <c r="R737" i="1"/>
  <c r="Q738" i="1"/>
  <c r="R740" i="1"/>
  <c r="S749" i="1"/>
  <c r="R751" i="1"/>
  <c r="Q753" i="1"/>
  <c r="R773" i="1"/>
  <c r="Q775" i="1"/>
  <c r="S777" i="1"/>
  <c r="R787" i="1"/>
  <c r="Q789" i="1"/>
  <c r="S791" i="1"/>
  <c r="R797" i="1"/>
  <c r="Q799" i="1"/>
  <c r="S801" i="1"/>
  <c r="R809" i="1"/>
  <c r="Q813" i="1"/>
  <c r="S819" i="1"/>
  <c r="R825" i="1"/>
  <c r="Q831" i="1"/>
  <c r="S833" i="1"/>
  <c r="S838" i="1"/>
  <c r="S840" i="1"/>
  <c r="R842" i="1"/>
  <c r="S846" i="1"/>
  <c r="S848" i="1"/>
  <c r="R850" i="1"/>
  <c r="S854" i="1"/>
  <c r="S782" i="1"/>
  <c r="Q786" i="1"/>
  <c r="R790" i="1"/>
  <c r="Q796" i="1"/>
  <c r="Q798" i="1"/>
  <c r="R802" i="1"/>
  <c r="Q808" i="1"/>
  <c r="R818" i="1"/>
  <c r="S822" i="1"/>
  <c r="S824" i="1"/>
  <c r="R832" i="1"/>
  <c r="R841" i="1"/>
  <c r="Q843" i="1"/>
  <c r="S845" i="1"/>
  <c r="R849" i="1"/>
  <c r="Q851" i="1"/>
  <c r="S853" i="1"/>
  <c r="Q676" i="1"/>
  <c r="S680" i="1"/>
  <c r="Q681" i="1"/>
  <c r="Q686" i="1"/>
  <c r="Q697" i="1"/>
  <c r="R701" i="1"/>
  <c r="S702" i="1"/>
  <c r="R709" i="1"/>
  <c r="Q710" i="1"/>
  <c r="Q714" i="1"/>
  <c r="Q722" i="1"/>
  <c r="Q737" i="1"/>
  <c r="R741" i="1"/>
  <c r="S750" i="1"/>
  <c r="Q751" i="1"/>
  <c r="Q772" i="1"/>
  <c r="Q773" i="1"/>
  <c r="R785" i="1"/>
  <c r="Q787" i="1"/>
  <c r="R795" i="1"/>
  <c r="Q797" i="1"/>
  <c r="R807" i="1"/>
  <c r="Q809" i="1"/>
  <c r="R821" i="1"/>
  <c r="Q825" i="1"/>
  <c r="R835" i="1"/>
  <c r="Q838" i="1"/>
  <c r="Q844" i="1"/>
  <c r="Q846" i="1"/>
  <c r="Q852" i="1"/>
  <c r="Q854" i="1"/>
  <c r="Q776" i="1"/>
  <c r="Q782" i="1"/>
  <c r="S794" i="1"/>
  <c r="S796" i="1"/>
  <c r="Q804" i="1"/>
  <c r="S808" i="1"/>
  <c r="Q820" i="1"/>
  <c r="Q822" i="1"/>
  <c r="S834" i="1"/>
  <c r="Q841" i="1"/>
  <c r="R847" i="1"/>
  <c r="Q849" i="1"/>
  <c r="R855" i="1"/>
  <c r="V4" i="53"/>
  <c r="W6" i="53"/>
  <c r="W8" i="53"/>
  <c r="W10" i="53"/>
  <c r="U32" i="53"/>
  <c r="Q32" i="53"/>
  <c r="W32" i="53"/>
  <c r="W69" i="53"/>
  <c r="U113" i="53"/>
  <c r="W130" i="53"/>
  <c r="W132" i="53"/>
  <c r="W134" i="53"/>
  <c r="V213" i="53"/>
  <c r="V222" i="53"/>
  <c r="W224" i="53"/>
  <c r="W226" i="53"/>
  <c r="W240" i="53"/>
  <c r="U271" i="53"/>
  <c r="W287" i="53"/>
  <c r="V307" i="53"/>
  <c r="V308" i="53"/>
  <c r="Q308" i="53"/>
  <c r="V323" i="53"/>
  <c r="Q323" i="53"/>
  <c r="U345" i="53"/>
  <c r="U380" i="53"/>
  <c r="W392" i="53"/>
  <c r="S664" i="1"/>
  <c r="R664" i="1"/>
  <c r="Q665" i="1"/>
  <c r="Q666" i="1"/>
  <c r="R666" i="1"/>
  <c r="Q667" i="1"/>
  <c r="S668" i="1"/>
  <c r="R668" i="1"/>
  <c r="Q669" i="1"/>
  <c r="Q670" i="1"/>
  <c r="R670" i="1"/>
  <c r="Q671" i="1"/>
  <c r="S672" i="1"/>
  <c r="R672" i="1"/>
  <c r="Q673" i="1"/>
  <c r="Q677" i="1"/>
  <c r="Q682" i="1"/>
  <c r="R682" i="1"/>
  <c r="Q683" i="1"/>
  <c r="Q690" i="1"/>
  <c r="R690" i="1"/>
  <c r="Q691" i="1"/>
  <c r="Q693" i="1"/>
  <c r="Q694" i="1"/>
  <c r="R694" i="1"/>
  <c r="Q695" i="1"/>
  <c r="S696" i="1"/>
  <c r="R696" i="1"/>
  <c r="S700" i="1"/>
  <c r="R700" i="1"/>
  <c r="S704" i="1"/>
  <c r="R704" i="1"/>
  <c r="Q706" i="1"/>
  <c r="R706" i="1"/>
  <c r="Q707" i="1"/>
  <c r="S708" i="1"/>
  <c r="R708" i="1"/>
  <c r="S718" i="1"/>
  <c r="R718" i="1"/>
  <c r="Q719" i="1"/>
  <c r="Q720" i="1"/>
  <c r="R720" i="1"/>
  <c r="Q721" i="1"/>
  <c r="Q724" i="1"/>
  <c r="R724" i="1"/>
  <c r="Q726" i="1"/>
  <c r="S728" i="1"/>
  <c r="S730" i="1"/>
  <c r="R730" i="1"/>
  <c r="Q731" i="1"/>
  <c r="Q732" i="1"/>
  <c r="R732" i="1"/>
  <c r="Q733" i="1"/>
  <c r="Q745" i="1"/>
  <c r="S754" i="1"/>
  <c r="R754" i="1"/>
  <c r="Q755" i="1"/>
  <c r="Q756" i="1"/>
  <c r="R756" i="1"/>
  <c r="Q757" i="1"/>
  <c r="Q779" i="1"/>
  <c r="R781" i="1"/>
  <c r="S781" i="1"/>
  <c r="Q783" i="1"/>
  <c r="R793" i="1"/>
  <c r="S793" i="1"/>
  <c r="Q805" i="1"/>
  <c r="R811" i="1"/>
  <c r="S811" i="1"/>
  <c r="R815" i="1"/>
  <c r="S815" i="1"/>
  <c r="Q817" i="1"/>
  <c r="R823" i="1"/>
  <c r="S823" i="1"/>
  <c r="R827" i="1"/>
  <c r="S827" i="1"/>
  <c r="Q829" i="1"/>
  <c r="Q778" i="1"/>
  <c r="S784" i="1"/>
  <c r="Q792" i="1"/>
  <c r="R792" i="1"/>
  <c r="Q800" i="1"/>
  <c r="R800" i="1"/>
  <c r="S812" i="1"/>
  <c r="S814" i="1"/>
  <c r="R814" i="1"/>
  <c r="S816" i="1"/>
  <c r="S826" i="1"/>
  <c r="R826" i="1"/>
  <c r="S828" i="1"/>
  <c r="S830" i="1"/>
  <c r="R830" i="1"/>
  <c r="Q839" i="1"/>
  <c r="R665" i="1"/>
  <c r="R667" i="1"/>
  <c r="R669" i="1"/>
  <c r="R671" i="1"/>
  <c r="R673" i="1"/>
  <c r="R677" i="1"/>
  <c r="R683" i="1"/>
  <c r="R691" i="1"/>
  <c r="R693" i="1"/>
  <c r="R695" i="1"/>
  <c r="R707" i="1"/>
  <c r="R719" i="1"/>
  <c r="R721" i="1"/>
  <c r="S726" i="1"/>
  <c r="Q728" i="1"/>
  <c r="R731" i="1"/>
  <c r="R733" i="1"/>
  <c r="R745" i="1"/>
  <c r="R755" i="1"/>
  <c r="R757" i="1"/>
  <c r="R779" i="1"/>
  <c r="R783" i="1"/>
  <c r="R805" i="1"/>
  <c r="R817" i="1"/>
  <c r="R829" i="1"/>
  <c r="S778" i="1"/>
  <c r="Q784" i="1"/>
  <c r="Q812" i="1"/>
  <c r="Q816" i="1"/>
  <c r="Q828" i="1"/>
  <c r="R839" i="1"/>
  <c r="Q81" i="1"/>
  <c r="R81" i="1"/>
  <c r="R725" i="1"/>
  <c r="S725" i="1"/>
  <c r="R729" i="1"/>
  <c r="S729" i="1"/>
  <c r="Q734" i="1"/>
  <c r="S736" i="1"/>
  <c r="R739" i="1"/>
  <c r="S739" i="1"/>
  <c r="Q742" i="1"/>
  <c r="R743" i="1"/>
  <c r="S743" i="1"/>
  <c r="S744" i="1"/>
  <c r="S748" i="1"/>
  <c r="S752" i="1"/>
  <c r="Q758" i="1"/>
  <c r="S760" i="1"/>
  <c r="R761" i="1"/>
  <c r="S761" i="1"/>
  <c r="Q762" i="1"/>
  <c r="R763" i="1"/>
  <c r="S763" i="1"/>
  <c r="S764" i="1"/>
  <c r="R765" i="1"/>
  <c r="S765" i="1"/>
  <c r="Q766" i="1"/>
  <c r="R767" i="1"/>
  <c r="S767" i="1"/>
  <c r="S768" i="1"/>
  <c r="R769" i="1"/>
  <c r="S769" i="1"/>
  <c r="Q770" i="1"/>
  <c r="R771" i="1"/>
  <c r="S771" i="1"/>
  <c r="Q774" i="1"/>
  <c r="R803" i="1"/>
  <c r="S803" i="1"/>
  <c r="S836" i="1"/>
  <c r="S864" i="1"/>
  <c r="S866" i="1"/>
  <c r="R866" i="1"/>
  <c r="S780" i="1"/>
  <c r="S788" i="1"/>
  <c r="S806" i="1"/>
  <c r="R806" i="1"/>
  <c r="Q837" i="1"/>
  <c r="R863" i="1"/>
  <c r="S863" i="1"/>
  <c r="Q865" i="1"/>
  <c r="R867" i="1"/>
  <c r="S867" i="1"/>
  <c r="S734" i="1"/>
  <c r="Q736" i="1"/>
  <c r="S742" i="1"/>
  <c r="Q744" i="1"/>
  <c r="Q748" i="1"/>
  <c r="Q752" i="1"/>
  <c r="S758" i="1"/>
  <c r="Q760" i="1"/>
  <c r="S762" i="1"/>
  <c r="Q764" i="1"/>
  <c r="S766" i="1"/>
  <c r="Q768" i="1"/>
  <c r="S770" i="1"/>
  <c r="S774" i="1"/>
  <c r="Q836" i="1"/>
  <c r="Q864" i="1"/>
  <c r="Q780" i="1"/>
  <c r="Q788" i="1"/>
  <c r="R837" i="1"/>
  <c r="R865" i="1"/>
  <c r="U583" i="53"/>
  <c r="W4" i="53"/>
  <c r="V5" i="53"/>
  <c r="W7" i="53"/>
  <c r="W9" i="53"/>
  <c r="W11" i="53"/>
  <c r="W13" i="53"/>
  <c r="W131" i="53"/>
  <c r="W133" i="53"/>
  <c r="W135" i="53"/>
  <c r="W223" i="53"/>
  <c r="W227" i="53"/>
  <c r="W241" i="53"/>
  <c r="U139" i="53"/>
  <c r="D139" i="53"/>
  <c r="Q139" i="53"/>
  <c r="W35" i="53"/>
  <c r="U297" i="53"/>
  <c r="D297" i="53"/>
  <c r="Q297" i="53"/>
  <c r="W297" i="53"/>
  <c r="U319" i="53"/>
  <c r="D319" i="53"/>
  <c r="Q319" i="53"/>
  <c r="W319" i="53"/>
  <c r="W334" i="53"/>
  <c r="U340" i="53"/>
  <c r="D340" i="53"/>
  <c r="Q340" i="53"/>
  <c r="W340" i="53"/>
  <c r="Q670" i="53"/>
  <c r="Q682" i="53"/>
  <c r="Q686" i="53"/>
  <c r="P740" i="53"/>
  <c r="K62" i="57" s="1"/>
  <c r="P742" i="53"/>
  <c r="O62" i="57" s="1"/>
  <c r="O782" i="53"/>
  <c r="V65" i="57" s="1"/>
  <c r="U28" i="53"/>
  <c r="D28" i="53"/>
  <c r="Q28" i="53"/>
  <c r="W28" i="53"/>
  <c r="U82" i="53"/>
  <c r="D82" i="53"/>
  <c r="Q82" i="53"/>
  <c r="W82" i="53"/>
  <c r="W83" i="53"/>
  <c r="W87" i="53"/>
  <c r="W89" i="53"/>
  <c r="W92" i="53"/>
  <c r="V115" i="53"/>
  <c r="W124" i="53"/>
  <c r="U210" i="53"/>
  <c r="U259" i="53"/>
  <c r="D259" i="53"/>
  <c r="Q259" i="53"/>
  <c r="W259" i="53"/>
  <c r="U292" i="53"/>
  <c r="D292" i="53"/>
  <c r="Q292" i="53"/>
  <c r="W292" i="53"/>
  <c r="W357" i="53"/>
  <c r="W359" i="53"/>
  <c r="V360" i="53"/>
  <c r="V363" i="53"/>
  <c r="W370" i="53"/>
  <c r="U426" i="53"/>
  <c r="D426" i="53"/>
  <c r="Q426" i="53"/>
  <c r="W426" i="53"/>
  <c r="V448" i="53"/>
  <c r="V450" i="53"/>
  <c r="V451" i="53"/>
  <c r="U536" i="53"/>
  <c r="U559" i="53"/>
  <c r="U561" i="53"/>
  <c r="U573" i="53"/>
  <c r="D583" i="53"/>
  <c r="Q583" i="53"/>
  <c r="W583" i="53"/>
  <c r="U620" i="53"/>
  <c r="U629" i="53"/>
  <c r="V261" i="53"/>
  <c r="W261" i="53"/>
  <c r="Q261" i="53"/>
  <c r="D261" i="53"/>
  <c r="V295" i="53"/>
  <c r="W295" i="53"/>
  <c r="Q295" i="53"/>
  <c r="D295" i="53"/>
  <c r="V310" i="53"/>
  <c r="W310" i="53"/>
  <c r="Q310" i="53"/>
  <c r="D310" i="53"/>
  <c r="W331" i="53"/>
  <c r="V331" i="53"/>
  <c r="P19" i="53"/>
  <c r="I2" i="57" s="1"/>
  <c r="V19" i="53"/>
  <c r="P20" i="53"/>
  <c r="K2" i="57" s="1"/>
  <c r="V20" i="53"/>
  <c r="P21" i="53"/>
  <c r="M2" i="57" s="1"/>
  <c r="V21" i="53"/>
  <c r="P22" i="53"/>
  <c r="O2" i="57" s="1"/>
  <c r="V22" i="53"/>
  <c r="P34" i="53"/>
  <c r="O3" i="57" s="1"/>
  <c r="V34" i="53"/>
  <c r="V35" i="53"/>
  <c r="P36" i="53"/>
  <c r="S3" i="57" s="1"/>
  <c r="V36" i="53"/>
  <c r="P37" i="53"/>
  <c r="U3" i="57" s="1"/>
  <c r="V37" i="53"/>
  <c r="P38" i="53"/>
  <c r="W3" i="57" s="1"/>
  <c r="V38" i="53"/>
  <c r="V39" i="53"/>
  <c r="P40" i="53"/>
  <c r="C4" i="57" s="1"/>
  <c r="V40" i="53"/>
  <c r="P114" i="53"/>
  <c r="G10" i="57" s="1"/>
  <c r="O115" i="53"/>
  <c r="H10" i="57" s="1"/>
  <c r="W115" i="53"/>
  <c r="P199" i="53"/>
  <c r="I17" i="57" s="1"/>
  <c r="P203" i="53"/>
  <c r="Q17" i="57" s="1"/>
  <c r="U208" i="53"/>
  <c r="D208" i="53"/>
  <c r="Q208" i="53"/>
  <c r="W208" i="53"/>
  <c r="U212" i="53"/>
  <c r="D212" i="53"/>
  <c r="Q212" i="53"/>
  <c r="W212" i="53"/>
  <c r="U222" i="53"/>
  <c r="D222" i="53"/>
  <c r="Q222" i="53"/>
  <c r="W222" i="53"/>
  <c r="P234" i="53"/>
  <c r="G20" i="57" s="1"/>
  <c r="V234" i="53"/>
  <c r="P235" i="53"/>
  <c r="I20" i="57" s="1"/>
  <c r="V235" i="53"/>
  <c r="P236" i="53"/>
  <c r="K20" i="57" s="1"/>
  <c r="V236" i="53"/>
  <c r="P237" i="53"/>
  <c r="M20" i="57" s="1"/>
  <c r="V237" i="53"/>
  <c r="P238" i="53"/>
  <c r="O20" i="57" s="1"/>
  <c r="V238" i="53"/>
  <c r="P239" i="53"/>
  <c r="Q20" i="57" s="1"/>
  <c r="V239" i="53"/>
  <c r="P240" i="53"/>
  <c r="S20" i="57" s="1"/>
  <c r="V240" i="53"/>
  <c r="P241" i="53"/>
  <c r="U20" i="57" s="1"/>
  <c r="V241" i="53"/>
  <c r="P242" i="53"/>
  <c r="W20" i="57" s="1"/>
  <c r="V242" i="53"/>
  <c r="P243" i="53"/>
  <c r="Y20" i="57" s="1"/>
  <c r="P330" i="53"/>
  <c r="G28" i="57" s="1"/>
  <c r="V330" i="53"/>
  <c r="P331" i="53"/>
  <c r="I28" i="57" s="1"/>
  <c r="V273" i="53"/>
  <c r="W273" i="53"/>
  <c r="Q273" i="53"/>
  <c r="D273" i="53"/>
  <c r="V286" i="53"/>
  <c r="W286" i="53"/>
  <c r="Q286" i="53"/>
  <c r="D286" i="53"/>
  <c r="V306" i="53"/>
  <c r="W306" i="53"/>
  <c r="Q306" i="53"/>
  <c r="D306" i="53"/>
  <c r="V321" i="53"/>
  <c r="W321" i="53"/>
  <c r="Q321" i="53"/>
  <c r="D321" i="53"/>
  <c r="W5" i="53"/>
  <c r="U23" i="53"/>
  <c r="D23" i="53"/>
  <c r="Q23" i="53"/>
  <c r="W23" i="53"/>
  <c r="U30" i="53"/>
  <c r="D30" i="53"/>
  <c r="Q30" i="53"/>
  <c r="W30" i="53"/>
  <c r="P35" i="53"/>
  <c r="Q3" i="57" s="1"/>
  <c r="P39" i="53"/>
  <c r="Y3" i="57" s="1"/>
  <c r="U57" i="53"/>
  <c r="D57" i="53"/>
  <c r="Q57" i="53"/>
  <c r="W57" i="53"/>
  <c r="P59" i="53"/>
  <c r="Q5" i="57" s="1"/>
  <c r="V59" i="53"/>
  <c r="P60" i="53"/>
  <c r="S5" i="57" s="1"/>
  <c r="V60" i="53"/>
  <c r="P61" i="53"/>
  <c r="U5" i="57" s="1"/>
  <c r="V61" i="53"/>
  <c r="P62" i="53"/>
  <c r="W5" i="57" s="1"/>
  <c r="V62" i="53"/>
  <c r="P63" i="53"/>
  <c r="Y5" i="57" s="1"/>
  <c r="V63" i="53"/>
  <c r="P64" i="53"/>
  <c r="C6" i="57" s="1"/>
  <c r="V64" i="53"/>
  <c r="P65" i="53"/>
  <c r="E6" i="57" s="1"/>
  <c r="U80" i="53"/>
  <c r="D80" i="53"/>
  <c r="Q80" i="53"/>
  <c r="W80" i="53"/>
  <c r="U97" i="53"/>
  <c r="D97" i="53"/>
  <c r="Q97" i="53"/>
  <c r="W97" i="53"/>
  <c r="P99" i="53"/>
  <c r="Y8" i="57" s="1"/>
  <c r="V99" i="53"/>
  <c r="P100" i="53"/>
  <c r="C9" i="57" s="1"/>
  <c r="V100" i="53"/>
  <c r="P101" i="53"/>
  <c r="E9" i="57" s="1"/>
  <c r="V101" i="53"/>
  <c r="P102" i="53"/>
  <c r="G9" i="57" s="1"/>
  <c r="V102" i="53"/>
  <c r="P103" i="53"/>
  <c r="I9" i="57" s="1"/>
  <c r="V103" i="53"/>
  <c r="P104" i="53"/>
  <c r="K9" i="57" s="1"/>
  <c r="V104" i="53"/>
  <c r="P105" i="53"/>
  <c r="M9" i="57" s="1"/>
  <c r="V105" i="53"/>
  <c r="P106" i="53"/>
  <c r="O9" i="57" s="1"/>
  <c r="V106" i="53"/>
  <c r="P107" i="53"/>
  <c r="Q9" i="57" s="1"/>
  <c r="V107" i="53"/>
  <c r="P108" i="53"/>
  <c r="S9" i="57" s="1"/>
  <c r="V108" i="53"/>
  <c r="P109" i="53"/>
  <c r="U9" i="57" s="1"/>
  <c r="V109" i="53"/>
  <c r="P110" i="53"/>
  <c r="W9" i="57" s="1"/>
  <c r="V110" i="53"/>
  <c r="P111" i="53"/>
  <c r="Y9" i="57" s="1"/>
  <c r="V111" i="53"/>
  <c r="P112" i="53"/>
  <c r="C10" i="57" s="1"/>
  <c r="V112" i="53"/>
  <c r="U115" i="53"/>
  <c r="U117" i="53"/>
  <c r="D117" i="53"/>
  <c r="Q117" i="53"/>
  <c r="W117" i="53"/>
  <c r="O118" i="53"/>
  <c r="N10" i="57" s="1"/>
  <c r="O120" i="53"/>
  <c r="R10" i="57" s="1"/>
  <c r="O122" i="53"/>
  <c r="V10" i="57" s="1"/>
  <c r="O124" i="53"/>
  <c r="B11" i="57" s="1"/>
  <c r="W125" i="53"/>
  <c r="P127" i="53"/>
  <c r="I11" i="57" s="1"/>
  <c r="V127" i="53"/>
  <c r="P128" i="53"/>
  <c r="K11" i="57" s="1"/>
  <c r="V128" i="53"/>
  <c r="P129" i="53"/>
  <c r="M11" i="57" s="1"/>
  <c r="V129" i="53"/>
  <c r="P130" i="53"/>
  <c r="O11" i="57" s="1"/>
  <c r="V130" i="53"/>
  <c r="P131" i="53"/>
  <c r="Q11" i="57" s="1"/>
  <c r="V131" i="53"/>
  <c r="P132" i="53"/>
  <c r="S11" i="57" s="1"/>
  <c r="V132" i="53"/>
  <c r="P133" i="53"/>
  <c r="U11" i="57" s="1"/>
  <c r="V133" i="53"/>
  <c r="P134" i="53"/>
  <c r="W11" i="57" s="1"/>
  <c r="V134" i="53"/>
  <c r="P135" i="53"/>
  <c r="Y11" i="57" s="1"/>
  <c r="V135" i="53"/>
  <c r="P136" i="53"/>
  <c r="C12" i="57" s="1"/>
  <c r="V136" i="53"/>
  <c r="V137" i="53"/>
  <c r="U142" i="53"/>
  <c r="D142" i="53"/>
  <c r="Q142" i="53"/>
  <c r="W142" i="53"/>
  <c r="W166" i="53"/>
  <c r="W167" i="53"/>
  <c r="W172" i="53"/>
  <c r="P177" i="53"/>
  <c r="M15" i="57" s="1"/>
  <c r="V177" i="53"/>
  <c r="P178" i="53"/>
  <c r="O15" i="57" s="1"/>
  <c r="V178" i="53"/>
  <c r="P179" i="53"/>
  <c r="Q15" i="57" s="1"/>
  <c r="V179" i="53"/>
  <c r="P180" i="53"/>
  <c r="S15" i="57" s="1"/>
  <c r="V180" i="53"/>
  <c r="P181" i="53"/>
  <c r="U15" i="57" s="1"/>
  <c r="V181" i="53"/>
  <c r="P182" i="53"/>
  <c r="W15" i="57" s="1"/>
  <c r="V182" i="53"/>
  <c r="P183" i="53"/>
  <c r="Y15" i="57" s="1"/>
  <c r="V183" i="53"/>
  <c r="P184" i="53"/>
  <c r="C16" i="57" s="1"/>
  <c r="V184" i="53"/>
  <c r="P185" i="53"/>
  <c r="E16" i="57" s="1"/>
  <c r="V185" i="53"/>
  <c r="P186" i="53"/>
  <c r="G16" i="57" s="1"/>
  <c r="V186" i="53"/>
  <c r="P187" i="53"/>
  <c r="I16" i="57" s="1"/>
  <c r="V187" i="53"/>
  <c r="P188" i="53"/>
  <c r="K16" i="57" s="1"/>
  <c r="V188" i="53"/>
  <c r="P189" i="53"/>
  <c r="M16" i="57" s="1"/>
  <c r="V189" i="53"/>
  <c r="P190" i="53"/>
  <c r="O16" i="57" s="1"/>
  <c r="V190" i="53"/>
  <c r="P191" i="53"/>
  <c r="Q16" i="57" s="1"/>
  <c r="V191" i="53"/>
  <c r="P192" i="53"/>
  <c r="S16" i="57" s="1"/>
  <c r="V192" i="53"/>
  <c r="P193" i="53"/>
  <c r="U16" i="57" s="1"/>
  <c r="V193" i="53"/>
  <c r="P194" i="53"/>
  <c r="W16" i="57" s="1"/>
  <c r="V194" i="53"/>
  <c r="P195" i="53"/>
  <c r="Y16" i="57" s="1"/>
  <c r="V195" i="53"/>
  <c r="P196" i="53"/>
  <c r="C17" i="57" s="1"/>
  <c r="V196" i="53"/>
  <c r="P197" i="53"/>
  <c r="E17" i="57" s="1"/>
  <c r="V197" i="53"/>
  <c r="P198" i="53"/>
  <c r="G17" i="57" s="1"/>
  <c r="V198" i="53"/>
  <c r="W199" i="53"/>
  <c r="V199" i="53"/>
  <c r="P200" i="53"/>
  <c r="K17" i="57" s="1"/>
  <c r="V200" i="53"/>
  <c r="P201" i="53"/>
  <c r="M17" i="57" s="1"/>
  <c r="V201" i="53"/>
  <c r="P202" i="53"/>
  <c r="O17" i="57" s="1"/>
  <c r="V202" i="53"/>
  <c r="W203" i="53"/>
  <c r="V203" i="53"/>
  <c r="P204" i="53"/>
  <c r="S17" i="57" s="1"/>
  <c r="V204" i="53"/>
  <c r="P205" i="53"/>
  <c r="U17" i="57" s="1"/>
  <c r="V205" i="53"/>
  <c r="P206" i="53"/>
  <c r="W17" i="57" s="1"/>
  <c r="V206" i="53"/>
  <c r="P207" i="53"/>
  <c r="Y17" i="57" s="1"/>
  <c r="V207" i="53"/>
  <c r="D210" i="53"/>
  <c r="Q210" i="53"/>
  <c r="W210" i="53"/>
  <c r="U214" i="53"/>
  <c r="D214" i="53"/>
  <c r="Q214" i="53"/>
  <c r="W214" i="53"/>
  <c r="V215" i="53"/>
  <c r="P216" i="53"/>
  <c r="S18" i="57" s="1"/>
  <c r="V216" i="53"/>
  <c r="P217" i="53"/>
  <c r="U18" i="57" s="1"/>
  <c r="V217" i="53"/>
  <c r="P218" i="53"/>
  <c r="W18" i="57" s="1"/>
  <c r="V218" i="53"/>
  <c r="P219" i="53"/>
  <c r="Y18" i="57" s="1"/>
  <c r="V219" i="53"/>
  <c r="P220" i="53"/>
  <c r="C19" i="57" s="1"/>
  <c r="V220" i="53"/>
  <c r="P221" i="53"/>
  <c r="E19" i="57" s="1"/>
  <c r="V221" i="53"/>
  <c r="P285" i="53"/>
  <c r="M24" i="57" s="1"/>
  <c r="V285" i="53"/>
  <c r="P299" i="53"/>
  <c r="Q25" i="57" s="1"/>
  <c r="V299" i="53"/>
  <c r="P300" i="53"/>
  <c r="S25" i="57" s="1"/>
  <c r="V300" i="53"/>
  <c r="P301" i="53"/>
  <c r="U25" i="57" s="1"/>
  <c r="V301" i="53"/>
  <c r="P302" i="53"/>
  <c r="W25" i="57" s="1"/>
  <c r="V302" i="53"/>
  <c r="P303" i="53"/>
  <c r="Y25" i="57" s="1"/>
  <c r="V303" i="53"/>
  <c r="P304" i="53"/>
  <c r="C26" i="57" s="1"/>
  <c r="V304" i="53"/>
  <c r="P305" i="53"/>
  <c r="E26" i="57" s="1"/>
  <c r="V305" i="53"/>
  <c r="V347" i="53"/>
  <c r="P348" i="53"/>
  <c r="S29" i="57" s="1"/>
  <c r="V348" i="53"/>
  <c r="P349" i="53"/>
  <c r="U29" i="57" s="1"/>
  <c r="V349" i="53"/>
  <c r="P350" i="53"/>
  <c r="W29" i="57" s="1"/>
  <c r="V350" i="53"/>
  <c r="P351" i="53"/>
  <c r="Y29" i="57" s="1"/>
  <c r="V351" i="53"/>
  <c r="P352" i="53"/>
  <c r="C30" i="57" s="1"/>
  <c r="V352" i="53"/>
  <c r="P353" i="53"/>
  <c r="E30" i="57" s="1"/>
  <c r="V353" i="53"/>
  <c r="P354" i="53"/>
  <c r="G30" i="57" s="1"/>
  <c r="V354" i="53"/>
  <c r="P355" i="53"/>
  <c r="I30" i="57" s="1"/>
  <c r="V355" i="53"/>
  <c r="P356" i="53"/>
  <c r="K30" i="57" s="1"/>
  <c r="V356" i="53"/>
  <c r="V357" i="53"/>
  <c r="P358" i="53"/>
  <c r="O30" i="57" s="1"/>
  <c r="V358" i="53"/>
  <c r="V359" i="53"/>
  <c r="P366" i="53"/>
  <c r="G31" i="57" s="1"/>
  <c r="V366" i="53"/>
  <c r="Q367" i="53"/>
  <c r="W367" i="53"/>
  <c r="P382" i="53"/>
  <c r="O32" i="57" s="1"/>
  <c r="V382" i="53"/>
  <c r="P383" i="53"/>
  <c r="Q32" i="57" s="1"/>
  <c r="V383" i="53"/>
  <c r="P384" i="53"/>
  <c r="S32" i="57" s="1"/>
  <c r="V384" i="53"/>
  <c r="P385" i="53"/>
  <c r="U32" i="57" s="1"/>
  <c r="V385" i="53"/>
  <c r="P386" i="53"/>
  <c r="W32" i="57" s="1"/>
  <c r="V386" i="53"/>
  <c r="P387" i="53"/>
  <c r="Y32" i="57" s="1"/>
  <c r="V387" i="53"/>
  <c r="P388" i="53"/>
  <c r="C33" i="57" s="1"/>
  <c r="V388" i="53"/>
  <c r="P389" i="53"/>
  <c r="E33" i="57" s="1"/>
  <c r="V389" i="53"/>
  <c r="P390" i="53"/>
  <c r="G33" i="57" s="1"/>
  <c r="V390" i="53"/>
  <c r="P391" i="53"/>
  <c r="I33" i="57" s="1"/>
  <c r="V391" i="53"/>
  <c r="P392" i="53"/>
  <c r="K33" i="57" s="1"/>
  <c r="V392" i="53"/>
  <c r="P393" i="53"/>
  <c r="M33" i="57" s="1"/>
  <c r="V393" i="53"/>
  <c r="P394" i="53"/>
  <c r="O33" i="57" s="1"/>
  <c r="V394" i="53"/>
  <c r="P395" i="53"/>
  <c r="Q33" i="57" s="1"/>
  <c r="V395" i="53"/>
  <c r="P396" i="53"/>
  <c r="S33" i="57" s="1"/>
  <c r="V396" i="53"/>
  <c r="P397" i="53"/>
  <c r="U33" i="57" s="1"/>
  <c r="V397" i="53"/>
  <c r="P398" i="53"/>
  <c r="W33" i="57" s="1"/>
  <c r="P417" i="53"/>
  <c r="M35" i="57" s="1"/>
  <c r="P419" i="53"/>
  <c r="Q35" i="57" s="1"/>
  <c r="P422" i="53"/>
  <c r="W35" i="57" s="1"/>
  <c r="P423" i="53"/>
  <c r="Y35" i="57" s="1"/>
  <c r="P478" i="53"/>
  <c r="O40" i="57" s="1"/>
  <c r="V478" i="53"/>
  <c r="P479" i="53"/>
  <c r="Q40" i="57" s="1"/>
  <c r="V479" i="53"/>
  <c r="P480" i="53"/>
  <c r="S40" i="57" s="1"/>
  <c r="V480" i="53"/>
  <c r="P481" i="53"/>
  <c r="U40" i="57" s="1"/>
  <c r="V481" i="53"/>
  <c r="P482" i="53"/>
  <c r="W40" i="57" s="1"/>
  <c r="V482" i="53"/>
  <c r="P483" i="53"/>
  <c r="Y40" i="57" s="1"/>
  <c r="V483" i="53"/>
  <c r="P484" i="53"/>
  <c r="C41" i="57" s="1"/>
  <c r="V484" i="53"/>
  <c r="P485" i="53"/>
  <c r="E41" i="57" s="1"/>
  <c r="V485" i="53"/>
  <c r="P486" i="53"/>
  <c r="G41" i="57" s="1"/>
  <c r="V486" i="53"/>
  <c r="P487" i="53"/>
  <c r="I41" i="57" s="1"/>
  <c r="V487" i="53"/>
  <c r="P488" i="53"/>
  <c r="K41" i="57" s="1"/>
  <c r="V488" i="53"/>
  <c r="W489" i="53"/>
  <c r="V489" i="53"/>
  <c r="P490" i="53"/>
  <c r="O41" i="57" s="1"/>
  <c r="V490" i="53"/>
  <c r="P491" i="53"/>
  <c r="Q41" i="57" s="1"/>
  <c r="V491" i="53"/>
  <c r="P492" i="53"/>
  <c r="S41" i="57" s="1"/>
  <c r="V492" i="53"/>
  <c r="P493" i="53"/>
  <c r="U41" i="57" s="1"/>
  <c r="V493" i="53"/>
  <c r="P494" i="53"/>
  <c r="W41" i="57" s="1"/>
  <c r="V494" i="53"/>
  <c r="P495" i="53"/>
  <c r="Y41" i="57" s="1"/>
  <c r="V495" i="53"/>
  <c r="P496" i="53"/>
  <c r="C42" i="57" s="1"/>
  <c r="V496" i="53"/>
  <c r="P497" i="53"/>
  <c r="E42" i="57" s="1"/>
  <c r="V497" i="53"/>
  <c r="V498" i="53"/>
  <c r="P499" i="53"/>
  <c r="I42" i="57" s="1"/>
  <c r="V499" i="53"/>
  <c r="P500" i="53"/>
  <c r="K42" i="57" s="1"/>
  <c r="V500" i="53"/>
  <c r="P522" i="53"/>
  <c r="G44" i="57" s="1"/>
  <c r="V522" i="53"/>
  <c r="P523" i="53"/>
  <c r="I44" i="57" s="1"/>
  <c r="V523" i="53"/>
  <c r="P524" i="53"/>
  <c r="K44" i="57" s="1"/>
  <c r="V524" i="53"/>
  <c r="P525" i="53"/>
  <c r="M44" i="57" s="1"/>
  <c r="V525" i="53"/>
  <c r="P526" i="53"/>
  <c r="O44" i="57" s="1"/>
  <c r="V526" i="53"/>
  <c r="P527" i="53"/>
  <c r="Q44" i="57" s="1"/>
  <c r="V527" i="53"/>
  <c r="P528" i="53"/>
  <c r="S44" i="57" s="1"/>
  <c r="V528" i="53"/>
  <c r="P529" i="53"/>
  <c r="U44" i="57" s="1"/>
  <c r="V529" i="53"/>
  <c r="P530" i="53"/>
  <c r="W44" i="57" s="1"/>
  <c r="V530" i="53"/>
  <c r="P531" i="53"/>
  <c r="Y44" i="57" s="1"/>
  <c r="V531" i="53"/>
  <c r="P532" i="53"/>
  <c r="C45" i="57" s="1"/>
  <c r="V532" i="53"/>
  <c r="P533" i="53"/>
  <c r="E45" i="57" s="1"/>
  <c r="V533" i="53"/>
  <c r="P534" i="53"/>
  <c r="G45" i="57" s="1"/>
  <c r="V534" i="53"/>
  <c r="P535" i="53"/>
  <c r="I45" i="57" s="1"/>
  <c r="V535" i="53"/>
  <c r="Q536" i="53"/>
  <c r="W536" i="53"/>
  <c r="V540" i="53"/>
  <c r="V545" i="53"/>
  <c r="V548" i="53"/>
  <c r="V549" i="53"/>
  <c r="Q559" i="53"/>
  <c r="W559" i="53"/>
  <c r="Q561" i="53"/>
  <c r="W561" i="53"/>
  <c r="P572" i="53"/>
  <c r="K48" i="57" s="1"/>
  <c r="V572" i="53"/>
  <c r="Q573" i="53"/>
  <c r="W573" i="53"/>
  <c r="P576" i="53"/>
  <c r="S48" i="57" s="1"/>
  <c r="V576" i="53"/>
  <c r="P577" i="53"/>
  <c r="U48" i="57" s="1"/>
  <c r="V577" i="53"/>
  <c r="P578" i="53"/>
  <c r="W48" i="57" s="1"/>
  <c r="V578" i="53"/>
  <c r="P579" i="53"/>
  <c r="Y48" i="57" s="1"/>
  <c r="V579" i="53"/>
  <c r="P580" i="53"/>
  <c r="C49" i="57" s="1"/>
  <c r="V580" i="53"/>
  <c r="P581" i="53"/>
  <c r="E49" i="57" s="1"/>
  <c r="V581" i="53"/>
  <c r="P582" i="53"/>
  <c r="G49" i="57" s="1"/>
  <c r="V582" i="53"/>
  <c r="U590" i="53"/>
  <c r="D590" i="53"/>
  <c r="Q590" i="53"/>
  <c r="W590" i="53"/>
  <c r="Q595" i="53"/>
  <c r="W595" i="53"/>
  <c r="P606" i="53"/>
  <c r="G51" i="57" s="1"/>
  <c r="V606" i="53"/>
  <c r="Q607" i="53"/>
  <c r="W607" i="53"/>
  <c r="U611" i="53"/>
  <c r="D611" i="53"/>
  <c r="Q611" i="53"/>
  <c r="W611" i="53"/>
  <c r="P613" i="53"/>
  <c r="U51" i="57" s="1"/>
  <c r="V613" i="53"/>
  <c r="P614" i="53"/>
  <c r="W51" i="57" s="1"/>
  <c r="V614" i="53"/>
  <c r="P615" i="53"/>
  <c r="Y51" i="57" s="1"/>
  <c r="V615" i="53"/>
  <c r="P616" i="53"/>
  <c r="C52" i="57" s="1"/>
  <c r="V616" i="53"/>
  <c r="P617" i="53"/>
  <c r="E52" i="57" s="1"/>
  <c r="V617" i="53"/>
  <c r="P618" i="53"/>
  <c r="G52" i="57" s="1"/>
  <c r="V618" i="53"/>
  <c r="P619" i="53"/>
  <c r="I52" i="57" s="1"/>
  <c r="V619" i="53"/>
  <c r="Q620" i="53"/>
  <c r="W620" i="53"/>
  <c r="P622" i="53"/>
  <c r="O52" i="57" s="1"/>
  <c r="V622" i="53"/>
  <c r="P623" i="53"/>
  <c r="Q52" i="57" s="1"/>
  <c r="V623" i="53"/>
  <c r="P624" i="53"/>
  <c r="S52" i="57" s="1"/>
  <c r="V624" i="53"/>
  <c r="P625" i="53"/>
  <c r="U52" i="57" s="1"/>
  <c r="V625" i="53"/>
  <c r="P626" i="53"/>
  <c r="W52" i="57" s="1"/>
  <c r="V626" i="53"/>
  <c r="P627" i="53"/>
  <c r="Y52" i="57" s="1"/>
  <c r="V627" i="53"/>
  <c r="P628" i="53"/>
  <c r="C53" i="57" s="1"/>
  <c r="V628" i="53"/>
  <c r="P633" i="53"/>
  <c r="M53" i="57" s="1"/>
  <c r="P641" i="53"/>
  <c r="E54" i="57" s="1"/>
  <c r="U657" i="53"/>
  <c r="D657" i="53"/>
  <c r="Q657" i="53"/>
  <c r="W657" i="53"/>
  <c r="P659" i="53"/>
  <c r="Q55" i="57" s="1"/>
  <c r="V659" i="53"/>
  <c r="P660" i="53"/>
  <c r="S55" i="57" s="1"/>
  <c r="V660" i="53"/>
  <c r="P661" i="53"/>
  <c r="U55" i="57" s="1"/>
  <c r="V661" i="53"/>
  <c r="P662" i="53"/>
  <c r="W55" i="57" s="1"/>
  <c r="P670" i="53"/>
  <c r="O56" i="57" s="1"/>
  <c r="P671" i="53"/>
  <c r="Q56" i="57" s="1"/>
  <c r="P672" i="53"/>
  <c r="S56" i="57" s="1"/>
  <c r="P673" i="53"/>
  <c r="U56" i="57" s="1"/>
  <c r="P674" i="53"/>
  <c r="W56" i="57" s="1"/>
  <c r="Q675" i="53"/>
  <c r="P682" i="53"/>
  <c r="O57" i="57" s="1"/>
  <c r="P683" i="53"/>
  <c r="Q57" i="57" s="1"/>
  <c r="Q684" i="53"/>
  <c r="P686" i="53"/>
  <c r="W57" i="57" s="1"/>
  <c r="P687" i="53"/>
  <c r="Y57" i="57" s="1"/>
  <c r="P688" i="53"/>
  <c r="C58" i="57" s="1"/>
  <c r="P689" i="53"/>
  <c r="E58" i="57" s="1"/>
  <c r="P690" i="53"/>
  <c r="G58" i="57" s="1"/>
  <c r="P691" i="53"/>
  <c r="I58" i="57" s="1"/>
  <c r="P692" i="53"/>
  <c r="K58" i="57" s="1"/>
  <c r="P693" i="53"/>
  <c r="M58" i="57" s="1"/>
  <c r="P694" i="53"/>
  <c r="O58" i="57" s="1"/>
  <c r="P695" i="53"/>
  <c r="Q58" i="57" s="1"/>
  <c r="P696" i="53"/>
  <c r="S58" i="57" s="1"/>
  <c r="P697" i="53"/>
  <c r="U58" i="57" s="1"/>
  <c r="P698" i="53"/>
  <c r="W58" i="57" s="1"/>
  <c r="P699" i="53"/>
  <c r="Y58" i="57" s="1"/>
  <c r="P700" i="53"/>
  <c r="C59" i="57" s="1"/>
  <c r="P701" i="53"/>
  <c r="E59" i="57" s="1"/>
  <c r="P702" i="53"/>
  <c r="G59" i="57" s="1"/>
  <c r="P703" i="53"/>
  <c r="I59" i="57" s="1"/>
  <c r="P704" i="53"/>
  <c r="K59" i="57" s="1"/>
  <c r="P705" i="53"/>
  <c r="M59" i="57" s="1"/>
  <c r="P706" i="53"/>
  <c r="O59" i="57" s="1"/>
  <c r="Q707" i="53"/>
  <c r="P836" i="53"/>
  <c r="K70" i="57" s="1"/>
  <c r="P838" i="53"/>
  <c r="O70" i="57" s="1"/>
  <c r="U261" i="53"/>
  <c r="P263" i="53"/>
  <c r="Q22" i="57" s="1"/>
  <c r="V263" i="53"/>
  <c r="P264" i="53"/>
  <c r="S22" i="57" s="1"/>
  <c r="V264" i="53"/>
  <c r="P265" i="53"/>
  <c r="U22" i="57" s="1"/>
  <c r="V265" i="53"/>
  <c r="P266" i="53"/>
  <c r="W22" i="57" s="1"/>
  <c r="V266" i="53"/>
  <c r="P267" i="53"/>
  <c r="Y22" i="57" s="1"/>
  <c r="V267" i="53"/>
  <c r="P268" i="53"/>
  <c r="C23" i="57" s="1"/>
  <c r="V268" i="53"/>
  <c r="P269" i="53"/>
  <c r="E23" i="57" s="1"/>
  <c r="V269" i="53"/>
  <c r="P270" i="53"/>
  <c r="G23" i="57" s="1"/>
  <c r="V270" i="53"/>
  <c r="U273" i="53"/>
  <c r="P275" i="53"/>
  <c r="Q23" i="57" s="1"/>
  <c r="V275" i="53"/>
  <c r="P276" i="53"/>
  <c r="S23" i="57" s="1"/>
  <c r="U286" i="53"/>
  <c r="U295" i="53"/>
  <c r="U306" i="53"/>
  <c r="U310" i="53"/>
  <c r="U321" i="53"/>
  <c r="U332" i="53"/>
  <c r="D332" i="53"/>
  <c r="Q332" i="53"/>
  <c r="W332" i="53"/>
  <c r="V333" i="53"/>
  <c r="V334" i="53"/>
  <c r="W335" i="53"/>
  <c r="W336" i="53"/>
  <c r="U343" i="53"/>
  <c r="D343" i="53"/>
  <c r="Q343" i="53"/>
  <c r="W343" i="53"/>
  <c r="P347" i="53"/>
  <c r="Q29" i="57" s="1"/>
  <c r="P357" i="53"/>
  <c r="M30" i="57" s="1"/>
  <c r="P359" i="53"/>
  <c r="Q30" i="57" s="1"/>
  <c r="P360" i="53"/>
  <c r="S30" i="57" s="1"/>
  <c r="U367" i="53"/>
  <c r="D367" i="53"/>
  <c r="O367" i="53"/>
  <c r="H31" i="57" s="1"/>
  <c r="O369" i="53"/>
  <c r="L31" i="57" s="1"/>
  <c r="D369" i="53"/>
  <c r="Q369" i="53"/>
  <c r="W369" i="53"/>
  <c r="O370" i="53"/>
  <c r="N31" i="57" s="1"/>
  <c r="O372" i="53"/>
  <c r="R31" i="57" s="1"/>
  <c r="W374" i="53"/>
  <c r="V409" i="53"/>
  <c r="P416" i="53"/>
  <c r="K35" i="57" s="1"/>
  <c r="V416" i="53"/>
  <c r="W417" i="53"/>
  <c r="V417" i="53"/>
  <c r="P418" i="53"/>
  <c r="O35" i="57" s="1"/>
  <c r="V418" i="53"/>
  <c r="W419" i="53"/>
  <c r="V419" i="53"/>
  <c r="P420" i="53"/>
  <c r="S35" i="57" s="1"/>
  <c r="V420" i="53"/>
  <c r="P421" i="53"/>
  <c r="U35" i="57" s="1"/>
  <c r="V421" i="53"/>
  <c r="W422" i="53"/>
  <c r="V422" i="53"/>
  <c r="W423" i="53"/>
  <c r="V423" i="53"/>
  <c r="P424" i="53"/>
  <c r="C36" i="57" s="1"/>
  <c r="V424" i="53"/>
  <c r="P425" i="53"/>
  <c r="E36" i="57" s="1"/>
  <c r="V425" i="53"/>
  <c r="U463" i="53"/>
  <c r="D463" i="53"/>
  <c r="Q463" i="53"/>
  <c r="W463" i="53"/>
  <c r="P466" i="53"/>
  <c r="O39" i="57" s="1"/>
  <c r="V466" i="53"/>
  <c r="P467" i="53"/>
  <c r="Q39" i="57" s="1"/>
  <c r="V467" i="53"/>
  <c r="P468" i="53"/>
  <c r="S39" i="57" s="1"/>
  <c r="V468" i="53"/>
  <c r="P469" i="53"/>
  <c r="U39" i="57" s="1"/>
  <c r="V469" i="53"/>
  <c r="P470" i="53"/>
  <c r="W39" i="57" s="1"/>
  <c r="V470" i="53"/>
  <c r="P471" i="53"/>
  <c r="Y39" i="57" s="1"/>
  <c r="V471" i="53"/>
  <c r="P472" i="53"/>
  <c r="C40" i="57" s="1"/>
  <c r="V472" i="53"/>
  <c r="P473" i="53"/>
  <c r="E40" i="57" s="1"/>
  <c r="V473" i="53"/>
  <c r="P474" i="53"/>
  <c r="G40" i="57" s="1"/>
  <c r="V474" i="53"/>
  <c r="P475" i="53"/>
  <c r="I40" i="57" s="1"/>
  <c r="V475" i="53"/>
  <c r="P489" i="53"/>
  <c r="M41" i="57" s="1"/>
  <c r="P498" i="53"/>
  <c r="G42" i="57" s="1"/>
  <c r="U501" i="53"/>
  <c r="D501" i="53"/>
  <c r="Q501" i="53"/>
  <c r="W501" i="53"/>
  <c r="P503" i="53"/>
  <c r="Q42" i="57" s="1"/>
  <c r="V503" i="53"/>
  <c r="P504" i="53"/>
  <c r="S42" i="57" s="1"/>
  <c r="V504" i="53"/>
  <c r="P505" i="53"/>
  <c r="U42" i="57" s="1"/>
  <c r="V505" i="53"/>
  <c r="P506" i="53"/>
  <c r="W42" i="57" s="1"/>
  <c r="V506" i="53"/>
  <c r="P507" i="53"/>
  <c r="Y42" i="57" s="1"/>
  <c r="V507" i="53"/>
  <c r="P508" i="53"/>
  <c r="C43" i="57" s="1"/>
  <c r="V508" i="53"/>
  <c r="P509" i="53"/>
  <c r="E43" i="57" s="1"/>
  <c r="V509" i="53"/>
  <c r="P510" i="53"/>
  <c r="G43" i="57" s="1"/>
  <c r="V510" i="53"/>
  <c r="P511" i="53"/>
  <c r="I43" i="57" s="1"/>
  <c r="V511" i="53"/>
  <c r="P512" i="53"/>
  <c r="K43" i="57" s="1"/>
  <c r="V512" i="53"/>
  <c r="P513" i="53"/>
  <c r="M43" i="57" s="1"/>
  <c r="V513" i="53"/>
  <c r="P514" i="53"/>
  <c r="O43" i="57" s="1"/>
  <c r="V514" i="53"/>
  <c r="P515" i="53"/>
  <c r="Q43" i="57" s="1"/>
  <c r="V515" i="53"/>
  <c r="P516" i="53"/>
  <c r="S43" i="57" s="1"/>
  <c r="V516" i="53"/>
  <c r="P517" i="53"/>
  <c r="U43" i="57" s="1"/>
  <c r="V517" i="53"/>
  <c r="P518" i="53"/>
  <c r="W43" i="57" s="1"/>
  <c r="V518" i="53"/>
  <c r="P519" i="53"/>
  <c r="Y43" i="57" s="1"/>
  <c r="V519" i="53"/>
  <c r="P520" i="53"/>
  <c r="C44" i="57" s="1"/>
  <c r="V520" i="53"/>
  <c r="D629" i="53"/>
  <c r="Q629" i="53"/>
  <c r="W629" i="53"/>
  <c r="P631" i="53"/>
  <c r="I53" i="57" s="1"/>
  <c r="V631" i="53"/>
  <c r="P632" i="53"/>
  <c r="K53" i="57" s="1"/>
  <c r="V632" i="53"/>
  <c r="V633" i="53"/>
  <c r="P634" i="53"/>
  <c r="O53" i="57" s="1"/>
  <c r="V634" i="53"/>
  <c r="P635" i="53"/>
  <c r="Q53" i="57" s="1"/>
  <c r="V635" i="53"/>
  <c r="P636" i="53"/>
  <c r="S53" i="57" s="1"/>
  <c r="V636" i="53"/>
  <c r="P637" i="53"/>
  <c r="U53" i="57" s="1"/>
  <c r="V637" i="53"/>
  <c r="P638" i="53"/>
  <c r="W53" i="57" s="1"/>
  <c r="V638" i="53"/>
  <c r="P639" i="53"/>
  <c r="Y53" i="57" s="1"/>
  <c r="V639" i="53"/>
  <c r="P640" i="53"/>
  <c r="C54" i="57" s="1"/>
  <c r="V640" i="53"/>
  <c r="V641" i="53"/>
  <c r="P642" i="53"/>
  <c r="G54" i="57" s="1"/>
  <c r="V642" i="53"/>
  <c r="P643" i="53"/>
  <c r="I54" i="57" s="1"/>
  <c r="V643" i="53"/>
  <c r="P644" i="53"/>
  <c r="K54" i="57" s="1"/>
  <c r="V644" i="53"/>
  <c r="P664" i="53"/>
  <c r="C56" i="57" s="1"/>
  <c r="P665" i="53"/>
  <c r="E56" i="57" s="1"/>
  <c r="P666" i="53"/>
  <c r="G56" i="57" s="1"/>
  <c r="P667" i="53"/>
  <c r="I56" i="57" s="1"/>
  <c r="P668" i="53"/>
  <c r="K56" i="57" s="1"/>
  <c r="P669" i="53"/>
  <c r="M56" i="57" s="1"/>
  <c r="P675" i="53"/>
  <c r="Y56" i="57" s="1"/>
  <c r="P676" i="53"/>
  <c r="C57" i="57" s="1"/>
  <c r="P677" i="53"/>
  <c r="E57" i="57" s="1"/>
  <c r="P678" i="53"/>
  <c r="G57" i="57" s="1"/>
  <c r="P679" i="53"/>
  <c r="I57" i="57" s="1"/>
  <c r="P680" i="53"/>
  <c r="K57" i="57" s="1"/>
  <c r="P681" i="53"/>
  <c r="M57" i="57" s="1"/>
  <c r="P684" i="53"/>
  <c r="S57" i="57" s="1"/>
  <c r="P685" i="53"/>
  <c r="U57" i="57" s="1"/>
  <c r="P707" i="53"/>
  <c r="Q59" i="57" s="1"/>
  <c r="P708" i="53"/>
  <c r="S59" i="57" s="1"/>
  <c r="P709" i="53"/>
  <c r="U59" i="57" s="1"/>
  <c r="P710" i="53"/>
  <c r="W59" i="57" s="1"/>
  <c r="P711" i="53"/>
  <c r="Y59" i="57" s="1"/>
  <c r="P712" i="53"/>
  <c r="C60" i="57" s="1"/>
  <c r="P713" i="53"/>
  <c r="E60" i="57" s="1"/>
  <c r="P714" i="53"/>
  <c r="G60" i="57" s="1"/>
  <c r="P715" i="53"/>
  <c r="I60" i="57" s="1"/>
  <c r="P716" i="53"/>
  <c r="K60" i="57" s="1"/>
  <c r="P717" i="53"/>
  <c r="M60" i="57" s="1"/>
  <c r="P718" i="53"/>
  <c r="O60" i="57" s="1"/>
  <c r="P719" i="53"/>
  <c r="Q60" i="57" s="1"/>
  <c r="P720" i="53"/>
  <c r="S60" i="57" s="1"/>
  <c r="P721" i="53"/>
  <c r="U60" i="57" s="1"/>
  <c r="V113" i="53"/>
  <c r="P113" i="53"/>
  <c r="E10" i="57" s="1"/>
  <c r="W114" i="53"/>
  <c r="U114" i="53"/>
  <c r="Q114" i="53"/>
  <c r="O114" i="53"/>
  <c r="F10" i="57" s="1"/>
  <c r="D114" i="53"/>
  <c r="V118" i="53"/>
  <c r="P118" i="53"/>
  <c r="O10" i="57" s="1"/>
  <c r="V120" i="53"/>
  <c r="P120" i="53"/>
  <c r="S10" i="57" s="1"/>
  <c r="V122" i="53"/>
  <c r="P122" i="53"/>
  <c r="W10" i="57" s="1"/>
  <c r="V124" i="53"/>
  <c r="P124" i="53"/>
  <c r="C11" i="57" s="1"/>
  <c r="V126" i="53"/>
  <c r="P126" i="53"/>
  <c r="G11" i="57" s="1"/>
  <c r="W126" i="53"/>
  <c r="U126" i="53"/>
  <c r="Q126" i="53"/>
  <c r="O126" i="53"/>
  <c r="F11" i="57" s="1"/>
  <c r="D126" i="53"/>
  <c r="O4" i="53"/>
  <c r="B1" i="57" s="1"/>
  <c r="Q4" i="53"/>
  <c r="U4" i="53"/>
  <c r="P5" i="53"/>
  <c r="E1" i="57" s="1"/>
  <c r="P6" i="53"/>
  <c r="G1" i="57" s="1"/>
  <c r="V6" i="53"/>
  <c r="P7" i="53"/>
  <c r="I1" i="57" s="1"/>
  <c r="V7" i="53"/>
  <c r="P8" i="53"/>
  <c r="K1" i="57" s="1"/>
  <c r="V8" i="53"/>
  <c r="P9" i="53"/>
  <c r="M1" i="57" s="1"/>
  <c r="V9" i="53"/>
  <c r="P10" i="53"/>
  <c r="O1" i="57" s="1"/>
  <c r="V10" i="53"/>
  <c r="P11" i="53"/>
  <c r="Q1" i="57" s="1"/>
  <c r="V11" i="53"/>
  <c r="P12" i="53"/>
  <c r="S1" i="57" s="1"/>
  <c r="V12" i="53"/>
  <c r="P13" i="53"/>
  <c r="U1" i="57" s="1"/>
  <c r="V13" i="53"/>
  <c r="P14" i="53"/>
  <c r="W1" i="57" s="1"/>
  <c r="V14" i="53"/>
  <c r="P15" i="53"/>
  <c r="Y1" i="57" s="1"/>
  <c r="V15" i="53"/>
  <c r="P16" i="53"/>
  <c r="C2" i="57" s="1"/>
  <c r="V16" i="53"/>
  <c r="P17" i="53"/>
  <c r="E2" i="57" s="1"/>
  <c r="V17" i="53"/>
  <c r="D18" i="53"/>
  <c r="O18" i="53"/>
  <c r="F2" i="57" s="1"/>
  <c r="Q18" i="53"/>
  <c r="U18" i="53"/>
  <c r="W18" i="53"/>
  <c r="O19" i="53"/>
  <c r="H2" i="57" s="1"/>
  <c r="Q19" i="53"/>
  <c r="U19" i="53"/>
  <c r="O20" i="53"/>
  <c r="J2" i="57" s="1"/>
  <c r="Q20" i="53"/>
  <c r="U20" i="53"/>
  <c r="O21" i="53"/>
  <c r="L2" i="57" s="1"/>
  <c r="Q21" i="53"/>
  <c r="U21" i="53"/>
  <c r="O22" i="53"/>
  <c r="N2" i="57" s="1"/>
  <c r="Q22" i="53"/>
  <c r="U22" i="53"/>
  <c r="P23" i="53"/>
  <c r="Q2" i="57" s="1"/>
  <c r="P24" i="53"/>
  <c r="S2" i="57" s="1"/>
  <c r="V24" i="53"/>
  <c r="P25" i="53"/>
  <c r="U2" i="57" s="1"/>
  <c r="V25" i="53"/>
  <c r="P26" i="53"/>
  <c r="W2" i="57" s="1"/>
  <c r="V26" i="53"/>
  <c r="D27" i="53"/>
  <c r="O27" i="53"/>
  <c r="X2" i="57" s="1"/>
  <c r="Q27" i="53"/>
  <c r="U27" i="53"/>
  <c r="W27" i="53"/>
  <c r="P28" i="53"/>
  <c r="C3" i="57" s="1"/>
  <c r="D29" i="53"/>
  <c r="O29" i="53"/>
  <c r="D3" i="57" s="1"/>
  <c r="Q29" i="53"/>
  <c r="U29" i="53"/>
  <c r="W29" i="53"/>
  <c r="P30" i="53"/>
  <c r="G3" i="57" s="1"/>
  <c r="D31" i="53"/>
  <c r="O31" i="53"/>
  <c r="H3" i="57" s="1"/>
  <c r="Q31" i="53"/>
  <c r="U31" i="53"/>
  <c r="W31" i="53"/>
  <c r="P32" i="53"/>
  <c r="K3" i="57" s="1"/>
  <c r="D33" i="53"/>
  <c r="O33" i="53"/>
  <c r="L3" i="57" s="1"/>
  <c r="Q33" i="53"/>
  <c r="U33" i="53"/>
  <c r="W33" i="53"/>
  <c r="O34" i="53"/>
  <c r="N3" i="57" s="1"/>
  <c r="Q34" i="53"/>
  <c r="U34" i="53"/>
  <c r="O35" i="53"/>
  <c r="P3" i="57" s="1"/>
  <c r="Q35" i="53"/>
  <c r="U35" i="53"/>
  <c r="O36" i="53"/>
  <c r="R3" i="57" s="1"/>
  <c r="Q36" i="53"/>
  <c r="U36" i="53"/>
  <c r="O37" i="53"/>
  <c r="T3" i="57" s="1"/>
  <c r="Q37" i="53"/>
  <c r="U37" i="53"/>
  <c r="O38" i="53"/>
  <c r="V3" i="57" s="1"/>
  <c r="Q38" i="53"/>
  <c r="U38" i="53"/>
  <c r="O39" i="53"/>
  <c r="X3" i="57" s="1"/>
  <c r="Q39" i="53"/>
  <c r="U39" i="53"/>
  <c r="O40" i="53"/>
  <c r="B4" i="57" s="1"/>
  <c r="Q40" i="53"/>
  <c r="U40" i="53"/>
  <c r="O41" i="53"/>
  <c r="D4" i="57" s="1"/>
  <c r="Q41" i="53"/>
  <c r="U41" i="53"/>
  <c r="W41" i="53"/>
  <c r="O42" i="53"/>
  <c r="F4" i="57" s="1"/>
  <c r="Q42" i="53"/>
  <c r="U42" i="53"/>
  <c r="W42" i="53"/>
  <c r="O43" i="53"/>
  <c r="H4" i="57" s="1"/>
  <c r="Q43" i="53"/>
  <c r="U43" i="53"/>
  <c r="W43" i="53"/>
  <c r="P44" i="53"/>
  <c r="K4" i="57" s="1"/>
  <c r="V44" i="53"/>
  <c r="D45" i="53"/>
  <c r="O45" i="53"/>
  <c r="L4" i="57" s="1"/>
  <c r="Q45" i="53"/>
  <c r="U45" i="53"/>
  <c r="W45" i="53"/>
  <c r="P46" i="53"/>
  <c r="O4" i="57" s="1"/>
  <c r="V46" i="53"/>
  <c r="P47" i="53"/>
  <c r="Q4" i="57" s="1"/>
  <c r="V47" i="53"/>
  <c r="P48" i="53"/>
  <c r="S4" i="57" s="1"/>
  <c r="V48" i="53"/>
  <c r="P49" i="53"/>
  <c r="U4" i="57" s="1"/>
  <c r="V49" i="53"/>
  <c r="P50" i="53"/>
  <c r="W4" i="57" s="1"/>
  <c r="V50" i="53"/>
  <c r="P51" i="53"/>
  <c r="Y4" i="57" s="1"/>
  <c r="V51" i="53"/>
  <c r="P52" i="53"/>
  <c r="C5" i="57" s="1"/>
  <c r="V52" i="53"/>
  <c r="P53" i="53"/>
  <c r="E5" i="57" s="1"/>
  <c r="V53" i="53"/>
  <c r="P54" i="53"/>
  <c r="G5" i="57" s="1"/>
  <c r="V54" i="53"/>
  <c r="P55" i="53"/>
  <c r="I5" i="57" s="1"/>
  <c r="V55" i="53"/>
  <c r="D56" i="53"/>
  <c r="O56" i="53"/>
  <c r="J5" i="57" s="1"/>
  <c r="Q56" i="53"/>
  <c r="U56" i="53"/>
  <c r="W56" i="53"/>
  <c r="P57" i="53"/>
  <c r="M5" i="57" s="1"/>
  <c r="D58" i="53"/>
  <c r="O58" i="53"/>
  <c r="N5" i="57" s="1"/>
  <c r="Q58" i="53"/>
  <c r="U58" i="53"/>
  <c r="W58" i="53"/>
  <c r="O59" i="53"/>
  <c r="P5" i="57" s="1"/>
  <c r="Q59" i="53"/>
  <c r="U59" i="53"/>
  <c r="O60" i="53"/>
  <c r="R5" i="57" s="1"/>
  <c r="Q60" i="53"/>
  <c r="U60" i="53"/>
  <c r="O61" i="53"/>
  <c r="T5" i="57" s="1"/>
  <c r="Q61" i="53"/>
  <c r="U61" i="53"/>
  <c r="O62" i="53"/>
  <c r="V5" i="57" s="1"/>
  <c r="Q62" i="53"/>
  <c r="U62" i="53"/>
  <c r="O63" i="53"/>
  <c r="X5" i="57" s="1"/>
  <c r="Q63" i="53"/>
  <c r="U63" i="53"/>
  <c r="O64" i="53"/>
  <c r="B6" i="57" s="1"/>
  <c r="Q64" i="53"/>
  <c r="U64" i="53"/>
  <c r="O65" i="53"/>
  <c r="D6" i="57" s="1"/>
  <c r="Q65" i="53"/>
  <c r="U65" i="53"/>
  <c r="W65" i="53"/>
  <c r="O66" i="53"/>
  <c r="F6" i="57" s="1"/>
  <c r="Q66" i="53"/>
  <c r="U66" i="53"/>
  <c r="W66" i="53"/>
  <c r="P67" i="53"/>
  <c r="I6" i="57" s="1"/>
  <c r="V67" i="53"/>
  <c r="D68" i="53"/>
  <c r="O68" i="53"/>
  <c r="J6" i="57" s="1"/>
  <c r="Q68" i="53"/>
  <c r="U68" i="53"/>
  <c r="W68" i="53"/>
  <c r="P69" i="53"/>
  <c r="M6" i="57" s="1"/>
  <c r="V69" i="53"/>
  <c r="P70" i="53"/>
  <c r="O6" i="57" s="1"/>
  <c r="V70" i="53"/>
  <c r="P71" i="53"/>
  <c r="Q6" i="57" s="1"/>
  <c r="V71" i="53"/>
  <c r="P72" i="53"/>
  <c r="S6" i="57" s="1"/>
  <c r="V72" i="53"/>
  <c r="P73" i="53"/>
  <c r="U6" i="57" s="1"/>
  <c r="V73" i="53"/>
  <c r="P74" i="53"/>
  <c r="W6" i="57" s="1"/>
  <c r="V74" i="53"/>
  <c r="P75" i="53"/>
  <c r="Y6" i="57" s="1"/>
  <c r="V75" i="53"/>
  <c r="P76" i="53"/>
  <c r="C7" i="57" s="1"/>
  <c r="V76" i="53"/>
  <c r="P77" i="53"/>
  <c r="E7" i="57" s="1"/>
  <c r="V77" i="53"/>
  <c r="P78" i="53"/>
  <c r="G7" i="57" s="1"/>
  <c r="V78" i="53"/>
  <c r="D79" i="53"/>
  <c r="O79" i="53"/>
  <c r="H7" i="57" s="1"/>
  <c r="Q79" i="53"/>
  <c r="U79" i="53"/>
  <c r="W79" i="53"/>
  <c r="P80" i="53"/>
  <c r="K7" i="57" s="1"/>
  <c r="D81" i="53"/>
  <c r="O81" i="53"/>
  <c r="L7" i="57" s="1"/>
  <c r="Q81" i="53"/>
  <c r="U81" i="53"/>
  <c r="W81" i="53"/>
  <c r="P82" i="53"/>
  <c r="O7" i="57" s="1"/>
  <c r="P83" i="53"/>
  <c r="Q7" i="57" s="1"/>
  <c r="V83" i="53"/>
  <c r="P84" i="53"/>
  <c r="S7" i="57" s="1"/>
  <c r="V84" i="53"/>
  <c r="P85" i="53"/>
  <c r="U7" i="57" s="1"/>
  <c r="V85" i="53"/>
  <c r="P86" i="53"/>
  <c r="W7" i="57" s="1"/>
  <c r="V86" i="53"/>
  <c r="P87" i="53"/>
  <c r="Y7" i="57" s="1"/>
  <c r="V87" i="53"/>
  <c r="P88" i="53"/>
  <c r="C8" i="57" s="1"/>
  <c r="V88" i="53"/>
  <c r="P89" i="53"/>
  <c r="E8" i="57" s="1"/>
  <c r="V89" i="53"/>
  <c r="P90" i="53"/>
  <c r="G8" i="57" s="1"/>
  <c r="V90" i="53"/>
  <c r="P91" i="53"/>
  <c r="I8" i="57" s="1"/>
  <c r="V91" i="53"/>
  <c r="P92" i="53"/>
  <c r="K8" i="57" s="1"/>
  <c r="V92" i="53"/>
  <c r="P93" i="53"/>
  <c r="M8" i="57" s="1"/>
  <c r="V93" i="53"/>
  <c r="P94" i="53"/>
  <c r="O8" i="57" s="1"/>
  <c r="V94" i="53"/>
  <c r="P95" i="53"/>
  <c r="Q8" i="57" s="1"/>
  <c r="V95" i="53"/>
  <c r="D96" i="53"/>
  <c r="O96" i="53"/>
  <c r="R8" i="57" s="1"/>
  <c r="Q96" i="53"/>
  <c r="U96" i="53"/>
  <c r="W96" i="53"/>
  <c r="P97" i="53"/>
  <c r="U8" i="57" s="1"/>
  <c r="D98" i="53"/>
  <c r="O98" i="53"/>
  <c r="V8" i="57" s="1"/>
  <c r="Q98" i="53"/>
  <c r="U98" i="53"/>
  <c r="W98" i="53"/>
  <c r="O99" i="53"/>
  <c r="X8" i="57" s="1"/>
  <c r="Q99" i="53"/>
  <c r="U99" i="53"/>
  <c r="O100" i="53"/>
  <c r="B9" i="57" s="1"/>
  <c r="Q100" i="53"/>
  <c r="U100" i="53"/>
  <c r="O101" i="53"/>
  <c r="D9" i="57" s="1"/>
  <c r="Q101" i="53"/>
  <c r="U101" i="53"/>
  <c r="O102" i="53"/>
  <c r="F9" i="57" s="1"/>
  <c r="Q102" i="53"/>
  <c r="U102" i="53"/>
  <c r="O103" i="53"/>
  <c r="H9" i="57" s="1"/>
  <c r="Q103" i="53"/>
  <c r="U103" i="53"/>
  <c r="O104" i="53"/>
  <c r="J9" i="57" s="1"/>
  <c r="Q104" i="53"/>
  <c r="U104" i="53"/>
  <c r="O105" i="53"/>
  <c r="L9" i="57" s="1"/>
  <c r="Q105" i="53"/>
  <c r="U105" i="53"/>
  <c r="O106" i="53"/>
  <c r="N9" i="57" s="1"/>
  <c r="Q106" i="53"/>
  <c r="U106" i="53"/>
  <c r="O107" i="53"/>
  <c r="P9" i="57" s="1"/>
  <c r="Q107" i="53"/>
  <c r="U107" i="53"/>
  <c r="O108" i="53"/>
  <c r="R9" i="57" s="1"/>
  <c r="Q108" i="53"/>
  <c r="U108" i="53"/>
  <c r="O109" i="53"/>
  <c r="T9" i="57" s="1"/>
  <c r="Q109" i="53"/>
  <c r="U109" i="53"/>
  <c r="O110" i="53"/>
  <c r="V9" i="57" s="1"/>
  <c r="Q110" i="53"/>
  <c r="U110" i="53"/>
  <c r="O111" i="53"/>
  <c r="X9" i="57" s="1"/>
  <c r="Q111" i="53"/>
  <c r="U111" i="53"/>
  <c r="O112" i="53"/>
  <c r="B10" i="57" s="1"/>
  <c r="Q112" i="53"/>
  <c r="U112" i="53"/>
  <c r="O113" i="53"/>
  <c r="D10" i="57" s="1"/>
  <c r="W113" i="53"/>
  <c r="D115" i="53"/>
  <c r="Q115" i="53"/>
  <c r="P116" i="53"/>
  <c r="K10" i="57" s="1"/>
  <c r="O117" i="53"/>
  <c r="L10" i="57" s="1"/>
  <c r="Q118" i="53"/>
  <c r="U118" i="53"/>
  <c r="O119" i="53"/>
  <c r="P10" i="57" s="1"/>
  <c r="Q120" i="53"/>
  <c r="U120" i="53"/>
  <c r="O121" i="53"/>
  <c r="T10" i="57" s="1"/>
  <c r="Q122" i="53"/>
  <c r="U122" i="53"/>
  <c r="O123" i="53"/>
  <c r="X10" i="57" s="1"/>
  <c r="Q124" i="53"/>
  <c r="U124" i="53"/>
  <c r="O125" i="53"/>
  <c r="D11" i="57" s="1"/>
  <c r="W116" i="53"/>
  <c r="U116" i="53"/>
  <c r="Q116" i="53"/>
  <c r="O116" i="53"/>
  <c r="J10" i="57" s="1"/>
  <c r="D116" i="53"/>
  <c r="V119" i="53"/>
  <c r="P119" i="53"/>
  <c r="Q10" i="57" s="1"/>
  <c r="V121" i="53"/>
  <c r="P121" i="53"/>
  <c r="U10" i="57" s="1"/>
  <c r="V123" i="53"/>
  <c r="P123" i="53"/>
  <c r="Y10" i="57" s="1"/>
  <c r="V125" i="53"/>
  <c r="P125" i="53"/>
  <c r="E11" i="57" s="1"/>
  <c r="D5" i="53"/>
  <c r="O5" i="53"/>
  <c r="D1" i="57" s="1"/>
  <c r="Q5" i="53"/>
  <c r="U5" i="53"/>
  <c r="O6" i="53"/>
  <c r="F1" i="57" s="1"/>
  <c r="Q6" i="53"/>
  <c r="U6" i="53"/>
  <c r="O7" i="53"/>
  <c r="H1" i="57" s="1"/>
  <c r="Q7" i="53"/>
  <c r="U7" i="53"/>
  <c r="O8" i="53"/>
  <c r="J1" i="57" s="1"/>
  <c r="Q8" i="53"/>
  <c r="U8" i="53"/>
  <c r="O9" i="53"/>
  <c r="L1" i="57" s="1"/>
  <c r="Q9" i="53"/>
  <c r="U9" i="53"/>
  <c r="O10" i="53"/>
  <c r="N1" i="57" s="1"/>
  <c r="Q10" i="53"/>
  <c r="U10" i="53"/>
  <c r="O11" i="53"/>
  <c r="P1" i="57" s="1"/>
  <c r="Q11" i="53"/>
  <c r="U11" i="53"/>
  <c r="O12" i="53"/>
  <c r="R1" i="57" s="1"/>
  <c r="Q12" i="53"/>
  <c r="U12" i="53"/>
  <c r="O13" i="53"/>
  <c r="T1" i="57" s="1"/>
  <c r="Q13" i="53"/>
  <c r="U13" i="53"/>
  <c r="O14" i="53"/>
  <c r="V1" i="57" s="1"/>
  <c r="Q14" i="53"/>
  <c r="U14" i="53"/>
  <c r="O15" i="53"/>
  <c r="X1" i="57" s="1"/>
  <c r="Q15" i="53"/>
  <c r="U15" i="53"/>
  <c r="O16" i="53"/>
  <c r="B2" i="57" s="1"/>
  <c r="Q16" i="53"/>
  <c r="U16" i="53"/>
  <c r="O17" i="53"/>
  <c r="D2" i="57" s="1"/>
  <c r="Q17" i="53"/>
  <c r="U17" i="53"/>
  <c r="P18" i="53"/>
  <c r="G2" i="57" s="1"/>
  <c r="O23" i="53"/>
  <c r="P2" i="57" s="1"/>
  <c r="O24" i="53"/>
  <c r="R2" i="57" s="1"/>
  <c r="Q24" i="53"/>
  <c r="U24" i="53"/>
  <c r="O25" i="53"/>
  <c r="T2" i="57" s="1"/>
  <c r="Q25" i="53"/>
  <c r="U25" i="53"/>
  <c r="O26" i="53"/>
  <c r="V2" i="57" s="1"/>
  <c r="Q26" i="53"/>
  <c r="U26" i="53"/>
  <c r="P27" i="53"/>
  <c r="Y2" i="57" s="1"/>
  <c r="O28" i="53"/>
  <c r="B3" i="57" s="1"/>
  <c r="P29" i="53"/>
  <c r="E3" i="57" s="1"/>
  <c r="O30" i="53"/>
  <c r="F3" i="57" s="1"/>
  <c r="P31" i="53"/>
  <c r="I3" i="57" s="1"/>
  <c r="O32" i="53"/>
  <c r="J3" i="57" s="1"/>
  <c r="P33" i="53"/>
  <c r="M3" i="57" s="1"/>
  <c r="P41" i="53"/>
  <c r="E4" i="57" s="1"/>
  <c r="P42" i="53"/>
  <c r="G4" i="57" s="1"/>
  <c r="P43" i="53"/>
  <c r="I4" i="57" s="1"/>
  <c r="D44" i="53"/>
  <c r="O44" i="53"/>
  <c r="J4" i="57" s="1"/>
  <c r="Q44" i="53"/>
  <c r="U44" i="53"/>
  <c r="P45" i="53"/>
  <c r="M4" i="57" s="1"/>
  <c r="D46" i="53"/>
  <c r="O46" i="53"/>
  <c r="N4" i="57" s="1"/>
  <c r="Q46" i="53"/>
  <c r="U46" i="53"/>
  <c r="O47" i="53"/>
  <c r="P4" i="57" s="1"/>
  <c r="Q47" i="53"/>
  <c r="U47" i="53"/>
  <c r="O48" i="53"/>
  <c r="R4" i="57" s="1"/>
  <c r="Q48" i="53"/>
  <c r="U48" i="53"/>
  <c r="O49" i="53"/>
  <c r="T4" i="57" s="1"/>
  <c r="Q49" i="53"/>
  <c r="U49" i="53"/>
  <c r="O50" i="53"/>
  <c r="V4" i="57" s="1"/>
  <c r="Q50" i="53"/>
  <c r="U50" i="53"/>
  <c r="O51" i="53"/>
  <c r="X4" i="57" s="1"/>
  <c r="Q51" i="53"/>
  <c r="U51" i="53"/>
  <c r="O52" i="53"/>
  <c r="B5" i="57" s="1"/>
  <c r="Q52" i="53"/>
  <c r="U52" i="53"/>
  <c r="O53" i="53"/>
  <c r="D5" i="57" s="1"/>
  <c r="Q53" i="53"/>
  <c r="U53" i="53"/>
  <c r="O54" i="53"/>
  <c r="F5" i="57" s="1"/>
  <c r="Q54" i="53"/>
  <c r="U54" i="53"/>
  <c r="O55" i="53"/>
  <c r="H5" i="57" s="1"/>
  <c r="Q55" i="53"/>
  <c r="U55" i="53"/>
  <c r="P56" i="53"/>
  <c r="K5" i="57" s="1"/>
  <c r="O57" i="53"/>
  <c r="L5" i="57" s="1"/>
  <c r="P58" i="53"/>
  <c r="O5" i="57" s="1"/>
  <c r="P66" i="53"/>
  <c r="G6" i="57" s="1"/>
  <c r="D67" i="53"/>
  <c r="O67" i="53"/>
  <c r="H6" i="57" s="1"/>
  <c r="Q67" i="53"/>
  <c r="U67" i="53"/>
  <c r="P68" i="53"/>
  <c r="K6" i="57" s="1"/>
  <c r="D69" i="53"/>
  <c r="O69" i="53"/>
  <c r="L6" i="57" s="1"/>
  <c r="Q69" i="53"/>
  <c r="U69" i="53"/>
  <c r="O70" i="53"/>
  <c r="N6" i="57" s="1"/>
  <c r="Q70" i="53"/>
  <c r="U70" i="53"/>
  <c r="O71" i="53"/>
  <c r="P6" i="57" s="1"/>
  <c r="Q71" i="53"/>
  <c r="U71" i="53"/>
  <c r="O72" i="53"/>
  <c r="R6" i="57" s="1"/>
  <c r="Q72" i="53"/>
  <c r="U72" i="53"/>
  <c r="O73" i="53"/>
  <c r="T6" i="57" s="1"/>
  <c r="Q73" i="53"/>
  <c r="U73" i="53"/>
  <c r="O74" i="53"/>
  <c r="V6" i="57" s="1"/>
  <c r="Q74" i="53"/>
  <c r="U74" i="53"/>
  <c r="O75" i="53"/>
  <c r="X6" i="57" s="1"/>
  <c r="Q75" i="53"/>
  <c r="U75" i="53"/>
  <c r="O76" i="53"/>
  <c r="B7" i="57" s="1"/>
  <c r="Q76" i="53"/>
  <c r="U76" i="53"/>
  <c r="O77" i="53"/>
  <c r="D7" i="57" s="1"/>
  <c r="Q77" i="53"/>
  <c r="U77" i="53"/>
  <c r="O78" i="53"/>
  <c r="F7" i="57" s="1"/>
  <c r="Q78" i="53"/>
  <c r="U78" i="53"/>
  <c r="P79" i="53"/>
  <c r="I7" i="57" s="1"/>
  <c r="O80" i="53"/>
  <c r="J7" i="57" s="1"/>
  <c r="P81" i="53"/>
  <c r="M7" i="57" s="1"/>
  <c r="O82" i="53"/>
  <c r="N7" i="57" s="1"/>
  <c r="O83" i="53"/>
  <c r="P7" i="57" s="1"/>
  <c r="Q83" i="53"/>
  <c r="U83" i="53"/>
  <c r="O84" i="53"/>
  <c r="R7" i="57" s="1"/>
  <c r="Q84" i="53"/>
  <c r="U84" i="53"/>
  <c r="O85" i="53"/>
  <c r="T7" i="57" s="1"/>
  <c r="Q85" i="53"/>
  <c r="U85" i="53"/>
  <c r="O86" i="53"/>
  <c r="V7" i="57" s="1"/>
  <c r="Q86" i="53"/>
  <c r="U86" i="53"/>
  <c r="O87" i="53"/>
  <c r="X7" i="57" s="1"/>
  <c r="Q87" i="53"/>
  <c r="U87" i="53"/>
  <c r="O88" i="53"/>
  <c r="B8" i="57" s="1"/>
  <c r="Q88" i="53"/>
  <c r="U88" i="53"/>
  <c r="O89" i="53"/>
  <c r="D8" i="57" s="1"/>
  <c r="Q89" i="53"/>
  <c r="U89" i="53"/>
  <c r="O90" i="53"/>
  <c r="F8" i="57" s="1"/>
  <c r="Q90" i="53"/>
  <c r="U90" i="53"/>
  <c r="O91" i="53"/>
  <c r="H8" i="57" s="1"/>
  <c r="Q91" i="53"/>
  <c r="U91" i="53"/>
  <c r="O92" i="53"/>
  <c r="J8" i="57" s="1"/>
  <c r="Q92" i="53"/>
  <c r="U92" i="53"/>
  <c r="O93" i="53"/>
  <c r="L8" i="57" s="1"/>
  <c r="Q93" i="53"/>
  <c r="U93" i="53"/>
  <c r="O94" i="53"/>
  <c r="N8" i="57" s="1"/>
  <c r="Q94" i="53"/>
  <c r="U94" i="53"/>
  <c r="O95" i="53"/>
  <c r="P8" i="57" s="1"/>
  <c r="Q95" i="53"/>
  <c r="U95" i="53"/>
  <c r="P96" i="53"/>
  <c r="S8" i="57" s="1"/>
  <c r="O97" i="53"/>
  <c r="T8" i="57" s="1"/>
  <c r="P98" i="53"/>
  <c r="W8" i="57" s="1"/>
  <c r="Q119" i="53"/>
  <c r="U119" i="53"/>
  <c r="Q121" i="53"/>
  <c r="U121" i="53"/>
  <c r="Q123" i="53"/>
  <c r="U123" i="53"/>
  <c r="Q125" i="53"/>
  <c r="U125" i="53"/>
  <c r="W365" i="53"/>
  <c r="U365" i="53"/>
  <c r="Q365" i="53"/>
  <c r="O365" i="53"/>
  <c r="D31" i="57" s="1"/>
  <c r="W368" i="53"/>
  <c r="U368" i="53"/>
  <c r="Q368" i="53"/>
  <c r="O368" i="53"/>
  <c r="J31" i="57" s="1"/>
  <c r="D368" i="53"/>
  <c r="V371" i="53"/>
  <c r="P371" i="53"/>
  <c r="Q31" i="57" s="1"/>
  <c r="V373" i="53"/>
  <c r="P373" i="53"/>
  <c r="U31" i="57" s="1"/>
  <c r="P115" i="53"/>
  <c r="I10" i="57" s="1"/>
  <c r="P117" i="53"/>
  <c r="M10" i="57" s="1"/>
  <c r="O127" i="53"/>
  <c r="H11" i="57" s="1"/>
  <c r="Q127" i="53"/>
  <c r="U127" i="53"/>
  <c r="O128" i="53"/>
  <c r="J11" i="57" s="1"/>
  <c r="Q128" i="53"/>
  <c r="U128" i="53"/>
  <c r="O129" i="53"/>
  <c r="L11" i="57" s="1"/>
  <c r="Q129" i="53"/>
  <c r="U129" i="53"/>
  <c r="O130" i="53"/>
  <c r="N11" i="57" s="1"/>
  <c r="Q130" i="53"/>
  <c r="U130" i="53"/>
  <c r="O131" i="53"/>
  <c r="P11" i="57" s="1"/>
  <c r="Q131" i="53"/>
  <c r="U131" i="53"/>
  <c r="O132" i="53"/>
  <c r="R11" i="57" s="1"/>
  <c r="Q132" i="53"/>
  <c r="U132" i="53"/>
  <c r="O133" i="53"/>
  <c r="T11" i="57" s="1"/>
  <c r="Q133" i="53"/>
  <c r="U133" i="53"/>
  <c r="O134" i="53"/>
  <c r="V11" i="57" s="1"/>
  <c r="Q134" i="53"/>
  <c r="U134" i="53"/>
  <c r="O135" i="53"/>
  <c r="X11" i="57" s="1"/>
  <c r="Q135" i="53"/>
  <c r="U135" i="53"/>
  <c r="O136" i="53"/>
  <c r="B12" i="57" s="1"/>
  <c r="Q136" i="53"/>
  <c r="U136" i="53"/>
  <c r="P137" i="53"/>
  <c r="E12" i="57" s="1"/>
  <c r="D138" i="53"/>
  <c r="O138" i="53"/>
  <c r="F12" i="57" s="1"/>
  <c r="Q138" i="53"/>
  <c r="U138" i="53"/>
  <c r="W138" i="53"/>
  <c r="P139" i="53"/>
  <c r="I12" i="57" s="1"/>
  <c r="P140" i="53"/>
  <c r="K12" i="57" s="1"/>
  <c r="V140" i="53"/>
  <c r="D141" i="53"/>
  <c r="O141" i="53"/>
  <c r="L12" i="57" s="1"/>
  <c r="Q141" i="53"/>
  <c r="U141" i="53"/>
  <c r="W141" i="53"/>
  <c r="P142" i="53"/>
  <c r="O12" i="57" s="1"/>
  <c r="P143" i="53"/>
  <c r="Q12" i="57" s="1"/>
  <c r="V143" i="53"/>
  <c r="P144" i="53"/>
  <c r="S12" i="57" s="1"/>
  <c r="V144" i="53"/>
  <c r="P145" i="53"/>
  <c r="U12" i="57" s="1"/>
  <c r="V145" i="53"/>
  <c r="P146" i="53"/>
  <c r="W12" i="57" s="1"/>
  <c r="V146" i="53"/>
  <c r="P147" i="53"/>
  <c r="Y12" i="57" s="1"/>
  <c r="V147" i="53"/>
  <c r="P148" i="53"/>
  <c r="C13" i="57" s="1"/>
  <c r="V148" i="53"/>
  <c r="P149" i="53"/>
  <c r="E13" i="57" s="1"/>
  <c r="V149" i="53"/>
  <c r="P150" i="53"/>
  <c r="G13" i="57" s="1"/>
  <c r="V150" i="53"/>
  <c r="P151" i="53"/>
  <c r="I13" i="57" s="1"/>
  <c r="V151" i="53"/>
  <c r="P152" i="53"/>
  <c r="K13" i="57" s="1"/>
  <c r="V152" i="53"/>
  <c r="P153" i="53"/>
  <c r="M13" i="57" s="1"/>
  <c r="V153" i="53"/>
  <c r="P154" i="53"/>
  <c r="O13" i="57" s="1"/>
  <c r="V154" i="53"/>
  <c r="P155" i="53"/>
  <c r="Q13" i="57" s="1"/>
  <c r="V155" i="53"/>
  <c r="P156" i="53"/>
  <c r="S13" i="57" s="1"/>
  <c r="V156" i="53"/>
  <c r="P157" i="53"/>
  <c r="U13" i="57" s="1"/>
  <c r="V157" i="53"/>
  <c r="P158" i="53"/>
  <c r="W13" i="57" s="1"/>
  <c r="V158" i="53"/>
  <c r="P159" i="53"/>
  <c r="Y13" i="57" s="1"/>
  <c r="V159" i="53"/>
  <c r="P160" i="53"/>
  <c r="C14" i="57" s="1"/>
  <c r="V160" i="53"/>
  <c r="P161" i="53"/>
  <c r="E14" i="57" s="1"/>
  <c r="V161" i="53"/>
  <c r="P162" i="53"/>
  <c r="G14" i="57" s="1"/>
  <c r="V162" i="53"/>
  <c r="P163" i="53"/>
  <c r="I14" i="57" s="1"/>
  <c r="V163" i="53"/>
  <c r="P164" i="53"/>
  <c r="K14" i="57" s="1"/>
  <c r="V164" i="53"/>
  <c r="P165" i="53"/>
  <c r="M14" i="57" s="1"/>
  <c r="V165" i="53"/>
  <c r="P166" i="53"/>
  <c r="O14" i="57" s="1"/>
  <c r="V166" i="53"/>
  <c r="P167" i="53"/>
  <c r="Q14" i="57" s="1"/>
  <c r="V167" i="53"/>
  <c r="P168" i="53"/>
  <c r="S14" i="57" s="1"/>
  <c r="V168" i="53"/>
  <c r="P169" i="53"/>
  <c r="U14" i="57" s="1"/>
  <c r="V169" i="53"/>
  <c r="P170" i="53"/>
  <c r="W14" i="57" s="1"/>
  <c r="V170" i="53"/>
  <c r="P171" i="53"/>
  <c r="Y14" i="57" s="1"/>
  <c r="V171" i="53"/>
  <c r="P172" i="53"/>
  <c r="C15" i="57" s="1"/>
  <c r="V172" i="53"/>
  <c r="P173" i="53"/>
  <c r="E15" i="57" s="1"/>
  <c r="V173" i="53"/>
  <c r="P174" i="53"/>
  <c r="G15" i="57" s="1"/>
  <c r="V174" i="53"/>
  <c r="P175" i="53"/>
  <c r="I15" i="57" s="1"/>
  <c r="V175" i="53"/>
  <c r="D176" i="53"/>
  <c r="O176" i="53"/>
  <c r="J15" i="57" s="1"/>
  <c r="Q176" i="53"/>
  <c r="U176" i="53"/>
  <c r="W176" i="53"/>
  <c r="O177" i="53"/>
  <c r="L15" i="57" s="1"/>
  <c r="Q177" i="53"/>
  <c r="U177" i="53"/>
  <c r="O178" i="53"/>
  <c r="N15" i="57" s="1"/>
  <c r="Q178" i="53"/>
  <c r="U178" i="53"/>
  <c r="O179" i="53"/>
  <c r="P15" i="57" s="1"/>
  <c r="Q179" i="53"/>
  <c r="U179" i="53"/>
  <c r="O180" i="53"/>
  <c r="R15" i="57" s="1"/>
  <c r="Q180" i="53"/>
  <c r="U180" i="53"/>
  <c r="O181" i="53"/>
  <c r="T15" i="57" s="1"/>
  <c r="Q181" i="53"/>
  <c r="U181" i="53"/>
  <c r="O182" i="53"/>
  <c r="V15" i="57" s="1"/>
  <c r="Q182" i="53"/>
  <c r="U182" i="53"/>
  <c r="O183" i="53"/>
  <c r="X15" i="57" s="1"/>
  <c r="Q183" i="53"/>
  <c r="U183" i="53"/>
  <c r="O184" i="53"/>
  <c r="B16" i="57" s="1"/>
  <c r="Q184" i="53"/>
  <c r="U184" i="53"/>
  <c r="O185" i="53"/>
  <c r="D16" i="57" s="1"/>
  <c r="Q185" i="53"/>
  <c r="U185" i="53"/>
  <c r="O186" i="53"/>
  <c r="F16" i="57" s="1"/>
  <c r="Q186" i="53"/>
  <c r="U186" i="53"/>
  <c r="O187" i="53"/>
  <c r="H16" i="57" s="1"/>
  <c r="Q187" i="53"/>
  <c r="U187" i="53"/>
  <c r="O188" i="53"/>
  <c r="J16" i="57" s="1"/>
  <c r="Q188" i="53"/>
  <c r="U188" i="53"/>
  <c r="O189" i="53"/>
  <c r="L16" i="57" s="1"/>
  <c r="Q189" i="53"/>
  <c r="U189" i="53"/>
  <c r="O190" i="53"/>
  <c r="N16" i="57" s="1"/>
  <c r="Q190" i="53"/>
  <c r="U190" i="53"/>
  <c r="O191" i="53"/>
  <c r="P16" i="57" s="1"/>
  <c r="Q191" i="53"/>
  <c r="U191" i="53"/>
  <c r="O192" i="53"/>
  <c r="R16" i="57" s="1"/>
  <c r="Q192" i="53"/>
  <c r="U192" i="53"/>
  <c r="O193" i="53"/>
  <c r="T16" i="57" s="1"/>
  <c r="Q193" i="53"/>
  <c r="U193" i="53"/>
  <c r="O194" i="53"/>
  <c r="V16" i="57" s="1"/>
  <c r="Q194" i="53"/>
  <c r="U194" i="53"/>
  <c r="O195" i="53"/>
  <c r="X16" i="57" s="1"/>
  <c r="Q195" i="53"/>
  <c r="U195" i="53"/>
  <c r="O196" i="53"/>
  <c r="B17" i="57" s="1"/>
  <c r="Q196" i="53"/>
  <c r="U196" i="53"/>
  <c r="O197" i="53"/>
  <c r="D17" i="57" s="1"/>
  <c r="Q197" i="53"/>
  <c r="U197" i="53"/>
  <c r="O198" i="53"/>
  <c r="F17" i="57" s="1"/>
  <c r="Q198" i="53"/>
  <c r="U198" i="53"/>
  <c r="O199" i="53"/>
  <c r="H17" i="57" s="1"/>
  <c r="Q199" i="53"/>
  <c r="U199" i="53"/>
  <c r="O200" i="53"/>
  <c r="J17" i="57" s="1"/>
  <c r="Q200" i="53"/>
  <c r="U200" i="53"/>
  <c r="O201" i="53"/>
  <c r="L17" i="57" s="1"/>
  <c r="Q201" i="53"/>
  <c r="U201" i="53"/>
  <c r="O202" i="53"/>
  <c r="N17" i="57" s="1"/>
  <c r="Q202" i="53"/>
  <c r="U202" i="53"/>
  <c r="O203" i="53"/>
  <c r="P17" i="57" s="1"/>
  <c r="Q203" i="53"/>
  <c r="U203" i="53"/>
  <c r="O204" i="53"/>
  <c r="R17" i="57" s="1"/>
  <c r="Q204" i="53"/>
  <c r="U204" i="53"/>
  <c r="O205" i="53"/>
  <c r="T17" i="57" s="1"/>
  <c r="Q205" i="53"/>
  <c r="U205" i="53"/>
  <c r="O206" i="53"/>
  <c r="V17" i="57" s="1"/>
  <c r="Q206" i="53"/>
  <c r="U206" i="53"/>
  <c r="O207" i="53"/>
  <c r="X17" i="57" s="1"/>
  <c r="Q207" i="53"/>
  <c r="U207" i="53"/>
  <c r="P208" i="53"/>
  <c r="C18" i="57" s="1"/>
  <c r="D209" i="53"/>
  <c r="O209" i="53"/>
  <c r="D18" i="57" s="1"/>
  <c r="Q209" i="53"/>
  <c r="U209" i="53"/>
  <c r="W209" i="53"/>
  <c r="P210" i="53"/>
  <c r="G18" i="57" s="1"/>
  <c r="D211" i="53"/>
  <c r="O211" i="53"/>
  <c r="H18" i="57" s="1"/>
  <c r="Q211" i="53"/>
  <c r="U211" i="53"/>
  <c r="W211" i="53"/>
  <c r="P212" i="53"/>
  <c r="K18" i="57" s="1"/>
  <c r="D213" i="53"/>
  <c r="O213" i="53"/>
  <c r="L18" i="57" s="1"/>
  <c r="Q213" i="53"/>
  <c r="U213" i="53"/>
  <c r="W213" i="53"/>
  <c r="P214" i="53"/>
  <c r="O18" i="57" s="1"/>
  <c r="D215" i="53"/>
  <c r="O215" i="53"/>
  <c r="P18" i="57" s="1"/>
  <c r="Q215" i="53"/>
  <c r="U215" i="53"/>
  <c r="W215" i="53"/>
  <c r="O216" i="53"/>
  <c r="R18" i="57" s="1"/>
  <c r="Q216" i="53"/>
  <c r="U216" i="53"/>
  <c r="O217" i="53"/>
  <c r="T18" i="57" s="1"/>
  <c r="Q217" i="53"/>
  <c r="U217" i="53"/>
  <c r="O218" i="53"/>
  <c r="V18" i="57" s="1"/>
  <c r="Q218" i="53"/>
  <c r="U218" i="53"/>
  <c r="O219" i="53"/>
  <c r="X18" i="57" s="1"/>
  <c r="Q219" i="53"/>
  <c r="U219" i="53"/>
  <c r="O220" i="53"/>
  <c r="B19" i="57" s="1"/>
  <c r="Q220" i="53"/>
  <c r="U220" i="53"/>
  <c r="O221" i="53"/>
  <c r="D19" i="57" s="1"/>
  <c r="Q221" i="53"/>
  <c r="U221" i="53"/>
  <c r="P222" i="53"/>
  <c r="G19" i="57" s="1"/>
  <c r="P223" i="53"/>
  <c r="I19" i="57" s="1"/>
  <c r="V223" i="53"/>
  <c r="P224" i="53"/>
  <c r="K19" i="57" s="1"/>
  <c r="V224" i="53"/>
  <c r="P225" i="53"/>
  <c r="M19" i="57" s="1"/>
  <c r="V225" i="53"/>
  <c r="P226" i="53"/>
  <c r="O19" i="57" s="1"/>
  <c r="V226" i="53"/>
  <c r="P227" i="53"/>
  <c r="Q19" i="57" s="1"/>
  <c r="V227" i="53"/>
  <c r="P228" i="53"/>
  <c r="S19" i="57" s="1"/>
  <c r="V228" i="53"/>
  <c r="P229" i="53"/>
  <c r="U19" i="57" s="1"/>
  <c r="V229" i="53"/>
  <c r="P230" i="53"/>
  <c r="W19" i="57" s="1"/>
  <c r="V230" i="53"/>
  <c r="P231" i="53"/>
  <c r="Y19" i="57" s="1"/>
  <c r="V231" i="53"/>
  <c r="P232" i="53"/>
  <c r="C20" i="57" s="1"/>
  <c r="V232" i="53"/>
  <c r="D233" i="53"/>
  <c r="O233" i="53"/>
  <c r="D20" i="57" s="1"/>
  <c r="Q233" i="53"/>
  <c r="U233" i="53"/>
  <c r="W233" i="53"/>
  <c r="O234" i="53"/>
  <c r="F20" i="57" s="1"/>
  <c r="Q234" i="53"/>
  <c r="U234" i="53"/>
  <c r="O235" i="53"/>
  <c r="H20" i="57" s="1"/>
  <c r="Q235" i="53"/>
  <c r="U235" i="53"/>
  <c r="O236" i="53"/>
  <c r="J20" i="57" s="1"/>
  <c r="Q236" i="53"/>
  <c r="U236" i="53"/>
  <c r="O237" i="53"/>
  <c r="L20" i="57" s="1"/>
  <c r="Q237" i="53"/>
  <c r="U237" i="53"/>
  <c r="O238" i="53"/>
  <c r="N20" i="57" s="1"/>
  <c r="Q238" i="53"/>
  <c r="U238" i="53"/>
  <c r="O239" i="53"/>
  <c r="P20" i="57" s="1"/>
  <c r="Q239" i="53"/>
  <c r="U239" i="53"/>
  <c r="O240" i="53"/>
  <c r="R20" i="57" s="1"/>
  <c r="Q240" i="53"/>
  <c r="U240" i="53"/>
  <c r="O241" i="53"/>
  <c r="T20" i="57" s="1"/>
  <c r="Q241" i="53"/>
  <c r="U241" i="53"/>
  <c r="O242" i="53"/>
  <c r="V20" i="57" s="1"/>
  <c r="Q242" i="53"/>
  <c r="U242" i="53"/>
  <c r="O243" i="53"/>
  <c r="X20" i="57" s="1"/>
  <c r="Q243" i="53"/>
  <c r="U243" i="53"/>
  <c r="W243" i="53"/>
  <c r="O244" i="53"/>
  <c r="B21" i="57" s="1"/>
  <c r="Q244" i="53"/>
  <c r="U244" i="53"/>
  <c r="W244" i="53"/>
  <c r="P245" i="53"/>
  <c r="E21" i="57" s="1"/>
  <c r="V245" i="53"/>
  <c r="D246" i="53"/>
  <c r="O246" i="53"/>
  <c r="F21" i="57" s="1"/>
  <c r="Q246" i="53"/>
  <c r="U246" i="53"/>
  <c r="W246" i="53"/>
  <c r="O247" i="53"/>
  <c r="H21" i="57" s="1"/>
  <c r="Q247" i="53"/>
  <c r="U247" i="53"/>
  <c r="W247" i="53"/>
  <c r="O248" i="53"/>
  <c r="J21" i="57" s="1"/>
  <c r="Q248" i="53"/>
  <c r="U248" i="53"/>
  <c r="W248" i="53"/>
  <c r="O249" i="53"/>
  <c r="L21" i="57" s="1"/>
  <c r="Q249" i="53"/>
  <c r="U249" i="53"/>
  <c r="W249" i="53"/>
  <c r="O250" i="53"/>
  <c r="N21" i="57" s="1"/>
  <c r="Q250" i="53"/>
  <c r="U250" i="53"/>
  <c r="W250" i="53"/>
  <c r="O251" i="53"/>
  <c r="P21" i="57" s="1"/>
  <c r="Q251" i="53"/>
  <c r="U251" i="53"/>
  <c r="W251" i="53"/>
  <c r="O252" i="53"/>
  <c r="R21" i="57" s="1"/>
  <c r="Q252" i="53"/>
  <c r="U252" i="53"/>
  <c r="W252" i="53"/>
  <c r="O253" i="53"/>
  <c r="T21" i="57" s="1"/>
  <c r="Q253" i="53"/>
  <c r="U253" i="53"/>
  <c r="W253" i="53"/>
  <c r="O254" i="53"/>
  <c r="V21" i="57" s="1"/>
  <c r="Q254" i="53"/>
  <c r="U254" i="53"/>
  <c r="W254" i="53"/>
  <c r="O255" i="53"/>
  <c r="X21" i="57" s="1"/>
  <c r="Q255" i="53"/>
  <c r="U255" i="53"/>
  <c r="W255" i="53"/>
  <c r="O256" i="53"/>
  <c r="B22" i="57" s="1"/>
  <c r="Q256" i="53"/>
  <c r="U256" i="53"/>
  <c r="W256" i="53"/>
  <c r="O257" i="53"/>
  <c r="D22" i="57" s="1"/>
  <c r="Q257" i="53"/>
  <c r="U257" i="53"/>
  <c r="W257" i="53"/>
  <c r="P258" i="53"/>
  <c r="G22" i="57" s="1"/>
  <c r="V258" i="53"/>
  <c r="O259" i="53"/>
  <c r="H22" i="57" s="1"/>
  <c r="P260" i="53"/>
  <c r="K22" i="57" s="1"/>
  <c r="V260" i="53"/>
  <c r="O261" i="53"/>
  <c r="L22" i="57" s="1"/>
  <c r="P262" i="53"/>
  <c r="O22" i="57" s="1"/>
  <c r="V262" i="53"/>
  <c r="O271" i="53"/>
  <c r="H23" i="57" s="1"/>
  <c r="P272" i="53"/>
  <c r="K23" i="57" s="1"/>
  <c r="V272" i="53"/>
  <c r="O273" i="53"/>
  <c r="L23" i="57" s="1"/>
  <c r="P274" i="53"/>
  <c r="O23" i="57" s="1"/>
  <c r="V274" i="53"/>
  <c r="V276" i="53"/>
  <c r="P277" i="53"/>
  <c r="U23" i="57" s="1"/>
  <c r="V277" i="53"/>
  <c r="P278" i="53"/>
  <c r="W23" i="57" s="1"/>
  <c r="V278" i="53"/>
  <c r="P279" i="53"/>
  <c r="Y23" i="57" s="1"/>
  <c r="V279" i="53"/>
  <c r="P280" i="53"/>
  <c r="C24" i="57" s="1"/>
  <c r="V280" i="53"/>
  <c r="P281" i="53"/>
  <c r="E24" i="57" s="1"/>
  <c r="V281" i="53"/>
  <c r="P282" i="53"/>
  <c r="G24" i="57" s="1"/>
  <c r="V282" i="53"/>
  <c r="P283" i="53"/>
  <c r="I24" i="57" s="1"/>
  <c r="V283" i="53"/>
  <c r="D284" i="53"/>
  <c r="O284" i="53"/>
  <c r="J24" i="57" s="1"/>
  <c r="Q284" i="53"/>
  <c r="U284" i="53"/>
  <c r="W284" i="53"/>
  <c r="O285" i="53"/>
  <c r="L24" i="57" s="1"/>
  <c r="Q285" i="53"/>
  <c r="U285" i="53"/>
  <c r="P286" i="53"/>
  <c r="O24" i="57" s="1"/>
  <c r="P287" i="53"/>
  <c r="Q24" i="57" s="1"/>
  <c r="V287" i="53"/>
  <c r="P288" i="53"/>
  <c r="S24" i="57" s="1"/>
  <c r="V288" i="53"/>
  <c r="P289" i="53"/>
  <c r="U24" i="57" s="1"/>
  <c r="V289" i="53"/>
  <c r="P290" i="53"/>
  <c r="W24" i="57" s="1"/>
  <c r="V290" i="53"/>
  <c r="D291" i="53"/>
  <c r="O291" i="53"/>
  <c r="X24" i="57" s="1"/>
  <c r="Q291" i="53"/>
  <c r="U291" i="53"/>
  <c r="W291" i="53"/>
  <c r="P292" i="53"/>
  <c r="C25" i="57" s="1"/>
  <c r="P293" i="53"/>
  <c r="E25" i="57" s="1"/>
  <c r="V293" i="53"/>
  <c r="D294" i="53"/>
  <c r="O294" i="53"/>
  <c r="F25" i="57" s="1"/>
  <c r="Q294" i="53"/>
  <c r="U294" i="53"/>
  <c r="W294" i="53"/>
  <c r="P295" i="53"/>
  <c r="I25" i="57" s="1"/>
  <c r="D296" i="53"/>
  <c r="O296" i="53"/>
  <c r="J25" i="57" s="1"/>
  <c r="Q296" i="53"/>
  <c r="U296" i="53"/>
  <c r="W296" i="53"/>
  <c r="P297" i="53"/>
  <c r="M25" i="57" s="1"/>
  <c r="D298" i="53"/>
  <c r="O298" i="53"/>
  <c r="N25" i="57" s="1"/>
  <c r="Q298" i="53"/>
  <c r="U298" i="53"/>
  <c r="W298" i="53"/>
  <c r="O299" i="53"/>
  <c r="P25" i="57" s="1"/>
  <c r="Q299" i="53"/>
  <c r="U299" i="53"/>
  <c r="O300" i="53"/>
  <c r="R25" i="57" s="1"/>
  <c r="Q300" i="53"/>
  <c r="U300" i="53"/>
  <c r="O301" i="53"/>
  <c r="T25" i="57" s="1"/>
  <c r="Q301" i="53"/>
  <c r="U301" i="53"/>
  <c r="O302" i="53"/>
  <c r="V25" i="57" s="1"/>
  <c r="Q302" i="53"/>
  <c r="U302" i="53"/>
  <c r="O303" i="53"/>
  <c r="X25" i="57" s="1"/>
  <c r="Q303" i="53"/>
  <c r="U303" i="53"/>
  <c r="O304" i="53"/>
  <c r="B26" i="57" s="1"/>
  <c r="Q304" i="53"/>
  <c r="U304" i="53"/>
  <c r="O305" i="53"/>
  <c r="D26" i="57" s="1"/>
  <c r="Q305" i="53"/>
  <c r="U305" i="53"/>
  <c r="P306" i="53"/>
  <c r="G26" i="57" s="1"/>
  <c r="D307" i="53"/>
  <c r="O307" i="53"/>
  <c r="H26" i="57" s="1"/>
  <c r="Q307" i="53"/>
  <c r="U307" i="53"/>
  <c r="W307" i="53"/>
  <c r="P308" i="53"/>
  <c r="K26" i="57" s="1"/>
  <c r="D309" i="53"/>
  <c r="O309" i="53"/>
  <c r="L26" i="57" s="1"/>
  <c r="Q309" i="53"/>
  <c r="U309" i="53"/>
  <c r="W309" i="53"/>
  <c r="P310" i="53"/>
  <c r="O26" i="57" s="1"/>
  <c r="P311" i="53"/>
  <c r="Q26" i="57" s="1"/>
  <c r="V311" i="53"/>
  <c r="P312" i="53"/>
  <c r="S26" i="57" s="1"/>
  <c r="V312" i="53"/>
  <c r="P313" i="53"/>
  <c r="U26" i="57" s="1"/>
  <c r="V313" i="53"/>
  <c r="P314" i="53"/>
  <c r="W26" i="57" s="1"/>
  <c r="V314" i="53"/>
  <c r="P315" i="53"/>
  <c r="Y26" i="57" s="1"/>
  <c r="V315" i="53"/>
  <c r="P316" i="53"/>
  <c r="C27" i="57" s="1"/>
  <c r="V316" i="53"/>
  <c r="P317" i="53"/>
  <c r="E27" i="57" s="1"/>
  <c r="V317" i="53"/>
  <c r="D318" i="53"/>
  <c r="O318" i="53"/>
  <c r="F27" i="57" s="1"/>
  <c r="Q318" i="53"/>
  <c r="U318" i="53"/>
  <c r="W318" i="53"/>
  <c r="P319" i="53"/>
  <c r="I27" i="57" s="1"/>
  <c r="D320" i="53"/>
  <c r="O320" i="53"/>
  <c r="J27" i="57" s="1"/>
  <c r="Q320" i="53"/>
  <c r="U320" i="53"/>
  <c r="W320" i="53"/>
  <c r="P321" i="53"/>
  <c r="M27" i="57" s="1"/>
  <c r="D322" i="53"/>
  <c r="O322" i="53"/>
  <c r="N27" i="57" s="1"/>
  <c r="Q322" i="53"/>
  <c r="U322" i="53"/>
  <c r="W322" i="53"/>
  <c r="P323" i="53"/>
  <c r="Q27" i="57" s="1"/>
  <c r="P324" i="53"/>
  <c r="S27" i="57" s="1"/>
  <c r="V324" i="53"/>
  <c r="P325" i="53"/>
  <c r="U27" i="57" s="1"/>
  <c r="V325" i="53"/>
  <c r="P326" i="53"/>
  <c r="W27" i="57" s="1"/>
  <c r="V326" i="53"/>
  <c r="P327" i="53"/>
  <c r="Y27" i="57" s="1"/>
  <c r="V327" i="53"/>
  <c r="P328" i="53"/>
  <c r="C28" i="57" s="1"/>
  <c r="V328" i="53"/>
  <c r="D329" i="53"/>
  <c r="O329" i="53"/>
  <c r="D28" i="57" s="1"/>
  <c r="Q329" i="53"/>
  <c r="U329" i="53"/>
  <c r="W329" i="53"/>
  <c r="O330" i="53"/>
  <c r="F28" i="57" s="1"/>
  <c r="Q330" i="53"/>
  <c r="U330" i="53"/>
  <c r="O331" i="53"/>
  <c r="H28" i="57" s="1"/>
  <c r="Q331" i="53"/>
  <c r="U331" i="53"/>
  <c r="P332" i="53"/>
  <c r="K28" i="57" s="1"/>
  <c r="D333" i="53"/>
  <c r="O333" i="53"/>
  <c r="L28" i="57" s="1"/>
  <c r="Q333" i="53"/>
  <c r="U333" i="53"/>
  <c r="W333" i="53"/>
  <c r="P334" i="53"/>
  <c r="O28" i="57" s="1"/>
  <c r="P335" i="53"/>
  <c r="Q28" i="57" s="1"/>
  <c r="V335" i="53"/>
  <c r="P336" i="53"/>
  <c r="S28" i="57" s="1"/>
  <c r="V336" i="53"/>
  <c r="P337" i="53"/>
  <c r="U28" i="57" s="1"/>
  <c r="V337" i="53"/>
  <c r="P338" i="53"/>
  <c r="W28" i="57" s="1"/>
  <c r="V338" i="53"/>
  <c r="D339" i="53"/>
  <c r="O339" i="53"/>
  <c r="X28" i="57" s="1"/>
  <c r="Q339" i="53"/>
  <c r="U339" i="53"/>
  <c r="W339" i="53"/>
  <c r="P340" i="53"/>
  <c r="C29" i="57" s="1"/>
  <c r="P341" i="53"/>
  <c r="E29" i="57" s="1"/>
  <c r="V341" i="53"/>
  <c r="D342" i="53"/>
  <c r="O342" i="53"/>
  <c r="F29" i="57" s="1"/>
  <c r="Q342" i="53"/>
  <c r="U342" i="53"/>
  <c r="W342" i="53"/>
  <c r="P343" i="53"/>
  <c r="I29" i="57" s="1"/>
  <c r="D344" i="53"/>
  <c r="O344" i="53"/>
  <c r="J29" i="57" s="1"/>
  <c r="Q344" i="53"/>
  <c r="U344" i="53"/>
  <c r="W344" i="53"/>
  <c r="P345" i="53"/>
  <c r="M29" i="57" s="1"/>
  <c r="D346" i="53"/>
  <c r="O346" i="53"/>
  <c r="N29" i="57" s="1"/>
  <c r="Q346" i="53"/>
  <c r="U346" i="53"/>
  <c r="W346" i="53"/>
  <c r="O347" i="53"/>
  <c r="P29" i="57" s="1"/>
  <c r="Q347" i="53"/>
  <c r="U347" i="53"/>
  <c r="O348" i="53"/>
  <c r="R29" i="57" s="1"/>
  <c r="Q348" i="53"/>
  <c r="U348" i="53"/>
  <c r="O349" i="53"/>
  <c r="T29" i="57" s="1"/>
  <c r="Q349" i="53"/>
  <c r="U349" i="53"/>
  <c r="O350" i="53"/>
  <c r="V29" i="57" s="1"/>
  <c r="Q350" i="53"/>
  <c r="U350" i="53"/>
  <c r="O351" i="53"/>
  <c r="X29" i="57" s="1"/>
  <c r="Q351" i="53"/>
  <c r="U351" i="53"/>
  <c r="O352" i="53"/>
  <c r="B30" i="57" s="1"/>
  <c r="Q352" i="53"/>
  <c r="U352" i="53"/>
  <c r="O353" i="53"/>
  <c r="D30" i="57" s="1"/>
  <c r="Q353" i="53"/>
  <c r="U353" i="53"/>
  <c r="O354" i="53"/>
  <c r="F30" i="57" s="1"/>
  <c r="Q354" i="53"/>
  <c r="U354" i="53"/>
  <c r="O355" i="53"/>
  <c r="H30" i="57" s="1"/>
  <c r="Q355" i="53"/>
  <c r="U355" i="53"/>
  <c r="O356" i="53"/>
  <c r="J30" i="57" s="1"/>
  <c r="Q356" i="53"/>
  <c r="U356" i="53"/>
  <c r="O357" i="53"/>
  <c r="L30" i="57" s="1"/>
  <c r="Q357" i="53"/>
  <c r="U357" i="53"/>
  <c r="O358" i="53"/>
  <c r="N30" i="57" s="1"/>
  <c r="Q358" i="53"/>
  <c r="U358" i="53"/>
  <c r="O359" i="53"/>
  <c r="P30" i="57" s="1"/>
  <c r="Q359" i="53"/>
  <c r="U359" i="53"/>
  <c r="O360" i="53"/>
  <c r="R30" i="57" s="1"/>
  <c r="Q360" i="53"/>
  <c r="U360" i="53"/>
  <c r="W360" i="53"/>
  <c r="O361" i="53"/>
  <c r="T30" i="57" s="1"/>
  <c r="Q361" i="53"/>
  <c r="U361" i="53"/>
  <c r="W361" i="53"/>
  <c r="O362" i="53"/>
  <c r="V30" i="57" s="1"/>
  <c r="Q362" i="53"/>
  <c r="U362" i="53"/>
  <c r="W362" i="53"/>
  <c r="O363" i="53"/>
  <c r="X30" i="57" s="1"/>
  <c r="Q363" i="53"/>
  <c r="U363" i="53"/>
  <c r="W363" i="53"/>
  <c r="O364" i="53"/>
  <c r="B31" i="57" s="1"/>
  <c r="Q364" i="53"/>
  <c r="U364" i="53"/>
  <c r="W364" i="53"/>
  <c r="U369" i="53"/>
  <c r="Q371" i="53"/>
  <c r="U371" i="53"/>
  <c r="Q373" i="53"/>
  <c r="U373" i="53"/>
  <c r="V370" i="53"/>
  <c r="P370" i="53"/>
  <c r="O31" i="57" s="1"/>
  <c r="V372" i="53"/>
  <c r="P372" i="53"/>
  <c r="S31" i="57" s="1"/>
  <c r="D137" i="53"/>
  <c r="O137" i="53"/>
  <c r="D12" i="57" s="1"/>
  <c r="Q137" i="53"/>
  <c r="U137" i="53"/>
  <c r="P138" i="53"/>
  <c r="G12" i="57" s="1"/>
  <c r="O139" i="53"/>
  <c r="H12" i="57" s="1"/>
  <c r="O140" i="53"/>
  <c r="J12" i="57" s="1"/>
  <c r="Q140" i="53"/>
  <c r="U140" i="53"/>
  <c r="P141" i="53"/>
  <c r="M12" i="57" s="1"/>
  <c r="O142" i="53"/>
  <c r="N12" i="57" s="1"/>
  <c r="O143" i="53"/>
  <c r="P12" i="57" s="1"/>
  <c r="Q143" i="53"/>
  <c r="U143" i="53"/>
  <c r="O144" i="53"/>
  <c r="R12" i="57" s="1"/>
  <c r="Q144" i="53"/>
  <c r="U144" i="53"/>
  <c r="O145" i="53"/>
  <c r="T12" i="57" s="1"/>
  <c r="Q145" i="53"/>
  <c r="U145" i="53"/>
  <c r="O146" i="53"/>
  <c r="V12" i="57" s="1"/>
  <c r="Q146" i="53"/>
  <c r="U146" i="53"/>
  <c r="O147" i="53"/>
  <c r="X12" i="57" s="1"/>
  <c r="Q147" i="53"/>
  <c r="U147" i="53"/>
  <c r="O148" i="53"/>
  <c r="B13" i="57" s="1"/>
  <c r="Q148" i="53"/>
  <c r="U148" i="53"/>
  <c r="O149" i="53"/>
  <c r="D13" i="57" s="1"/>
  <c r="Q149" i="53"/>
  <c r="U149" i="53"/>
  <c r="O150" i="53"/>
  <c r="F13" i="57" s="1"/>
  <c r="Q150" i="53"/>
  <c r="U150" i="53"/>
  <c r="O151" i="53"/>
  <c r="H13" i="57" s="1"/>
  <c r="Q151" i="53"/>
  <c r="U151" i="53"/>
  <c r="O152" i="53"/>
  <c r="J13" i="57" s="1"/>
  <c r="Q152" i="53"/>
  <c r="U152" i="53"/>
  <c r="O153" i="53"/>
  <c r="L13" i="57" s="1"/>
  <c r="Q153" i="53"/>
  <c r="U153" i="53"/>
  <c r="O154" i="53"/>
  <c r="N13" i="57" s="1"/>
  <c r="Q154" i="53"/>
  <c r="U154" i="53"/>
  <c r="O155" i="53"/>
  <c r="P13" i="57" s="1"/>
  <c r="Q155" i="53"/>
  <c r="U155" i="53"/>
  <c r="O156" i="53"/>
  <c r="R13" i="57" s="1"/>
  <c r="Q156" i="53"/>
  <c r="U156" i="53"/>
  <c r="O157" i="53"/>
  <c r="T13" i="57" s="1"/>
  <c r="Q157" i="53"/>
  <c r="U157" i="53"/>
  <c r="O158" i="53"/>
  <c r="V13" i="57" s="1"/>
  <c r="Q158" i="53"/>
  <c r="U158" i="53"/>
  <c r="O159" i="53"/>
  <c r="X13" i="57" s="1"/>
  <c r="Q159" i="53"/>
  <c r="U159" i="53"/>
  <c r="O160" i="53"/>
  <c r="B14" i="57" s="1"/>
  <c r="Q160" i="53"/>
  <c r="U160" i="53"/>
  <c r="O161" i="53"/>
  <c r="D14" i="57" s="1"/>
  <c r="Q161" i="53"/>
  <c r="U161" i="53"/>
  <c r="O162" i="53"/>
  <c r="F14" i="57" s="1"/>
  <c r="Q162" i="53"/>
  <c r="U162" i="53"/>
  <c r="O163" i="53"/>
  <c r="H14" i="57" s="1"/>
  <c r="Q163" i="53"/>
  <c r="U163" i="53"/>
  <c r="O164" i="53"/>
  <c r="J14" i="57" s="1"/>
  <c r="Q164" i="53"/>
  <c r="U164" i="53"/>
  <c r="O165" i="53"/>
  <c r="L14" i="57" s="1"/>
  <c r="Q165" i="53"/>
  <c r="U165" i="53"/>
  <c r="O166" i="53"/>
  <c r="N14" i="57" s="1"/>
  <c r="Q166" i="53"/>
  <c r="U166" i="53"/>
  <c r="O167" i="53"/>
  <c r="P14" i="57" s="1"/>
  <c r="Q167" i="53"/>
  <c r="U167" i="53"/>
  <c r="O168" i="53"/>
  <c r="R14" i="57" s="1"/>
  <c r="Q168" i="53"/>
  <c r="U168" i="53"/>
  <c r="O169" i="53"/>
  <c r="T14" i="57" s="1"/>
  <c r="Q169" i="53"/>
  <c r="U169" i="53"/>
  <c r="O170" i="53"/>
  <c r="V14" i="57" s="1"/>
  <c r="Q170" i="53"/>
  <c r="U170" i="53"/>
  <c r="O171" i="53"/>
  <c r="X14" i="57" s="1"/>
  <c r="Q171" i="53"/>
  <c r="U171" i="53"/>
  <c r="O172" i="53"/>
  <c r="B15" i="57" s="1"/>
  <c r="Q172" i="53"/>
  <c r="U172" i="53"/>
  <c r="O173" i="53"/>
  <c r="D15" i="57" s="1"/>
  <c r="Q173" i="53"/>
  <c r="U173" i="53"/>
  <c r="O174" i="53"/>
  <c r="F15" i="57" s="1"/>
  <c r="Q174" i="53"/>
  <c r="U174" i="53"/>
  <c r="O175" i="53"/>
  <c r="H15" i="57" s="1"/>
  <c r="Q175" i="53"/>
  <c r="U175" i="53"/>
  <c r="P176" i="53"/>
  <c r="K15" i="57" s="1"/>
  <c r="O208" i="53"/>
  <c r="B18" i="57" s="1"/>
  <c r="P209" i="53"/>
  <c r="E18" i="57" s="1"/>
  <c r="O210" i="53"/>
  <c r="F18" i="57" s="1"/>
  <c r="P211" i="53"/>
  <c r="I18" i="57" s="1"/>
  <c r="O212" i="53"/>
  <c r="J18" i="57" s="1"/>
  <c r="P213" i="53"/>
  <c r="M18" i="57" s="1"/>
  <c r="O214" i="53"/>
  <c r="N18" i="57" s="1"/>
  <c r="P215" i="53"/>
  <c r="Q18" i="57" s="1"/>
  <c r="O222" i="53"/>
  <c r="F19" i="57" s="1"/>
  <c r="O223" i="53"/>
  <c r="H19" i="57" s="1"/>
  <c r="Q223" i="53"/>
  <c r="U223" i="53"/>
  <c r="O224" i="53"/>
  <c r="J19" i="57" s="1"/>
  <c r="Q224" i="53"/>
  <c r="U224" i="53"/>
  <c r="O225" i="53"/>
  <c r="L19" i="57" s="1"/>
  <c r="Q225" i="53"/>
  <c r="U225" i="53"/>
  <c r="O226" i="53"/>
  <c r="N19" i="57" s="1"/>
  <c r="Q226" i="53"/>
  <c r="U226" i="53"/>
  <c r="O227" i="53"/>
  <c r="P19" i="57" s="1"/>
  <c r="Q227" i="53"/>
  <c r="U227" i="53"/>
  <c r="O228" i="53"/>
  <c r="R19" i="57" s="1"/>
  <c r="Q228" i="53"/>
  <c r="U228" i="53"/>
  <c r="O229" i="53"/>
  <c r="T19" i="57" s="1"/>
  <c r="Q229" i="53"/>
  <c r="U229" i="53"/>
  <c r="O230" i="53"/>
  <c r="V19" i="57" s="1"/>
  <c r="Q230" i="53"/>
  <c r="U230" i="53"/>
  <c r="O231" i="53"/>
  <c r="X19" i="57" s="1"/>
  <c r="Q231" i="53"/>
  <c r="U231" i="53"/>
  <c r="O232" i="53"/>
  <c r="B20" i="57" s="1"/>
  <c r="Q232" i="53"/>
  <c r="U232" i="53"/>
  <c r="P233" i="53"/>
  <c r="E20" i="57" s="1"/>
  <c r="P244" i="53"/>
  <c r="C21" i="57" s="1"/>
  <c r="D245" i="53"/>
  <c r="O245" i="53"/>
  <c r="D21" i="57" s="1"/>
  <c r="Q245" i="53"/>
  <c r="U245" i="53"/>
  <c r="P246" i="53"/>
  <c r="G21" i="57" s="1"/>
  <c r="P247" i="53"/>
  <c r="I21" i="57" s="1"/>
  <c r="P248" i="53"/>
  <c r="K21" i="57" s="1"/>
  <c r="P249" i="53"/>
  <c r="M21" i="57" s="1"/>
  <c r="P250" i="53"/>
  <c r="O21" i="57" s="1"/>
  <c r="P251" i="53"/>
  <c r="Q21" i="57" s="1"/>
  <c r="P252" i="53"/>
  <c r="S21" i="57" s="1"/>
  <c r="P253" i="53"/>
  <c r="U21" i="57" s="1"/>
  <c r="P254" i="53"/>
  <c r="W21" i="57" s="1"/>
  <c r="P255" i="53"/>
  <c r="Y21" i="57" s="1"/>
  <c r="P256" i="53"/>
  <c r="C22" i="57" s="1"/>
  <c r="P257" i="53"/>
  <c r="E22" i="57" s="1"/>
  <c r="D258" i="53"/>
  <c r="O258" i="53"/>
  <c r="F22" i="57" s="1"/>
  <c r="Q258" i="53"/>
  <c r="U258" i="53"/>
  <c r="P259" i="53"/>
  <c r="I22" i="57" s="1"/>
  <c r="D260" i="53"/>
  <c r="O260" i="53"/>
  <c r="J22" i="57" s="1"/>
  <c r="Q260" i="53"/>
  <c r="U260" i="53"/>
  <c r="P261" i="53"/>
  <c r="M22" i="57" s="1"/>
  <c r="D262" i="53"/>
  <c r="O262" i="53"/>
  <c r="N22" i="57" s="1"/>
  <c r="Q262" i="53"/>
  <c r="U262" i="53"/>
  <c r="O263" i="53"/>
  <c r="P22" i="57" s="1"/>
  <c r="Q263" i="53"/>
  <c r="U263" i="53"/>
  <c r="O264" i="53"/>
  <c r="R22" i="57" s="1"/>
  <c r="Q264" i="53"/>
  <c r="U264" i="53"/>
  <c r="O265" i="53"/>
  <c r="T22" i="57" s="1"/>
  <c r="Q265" i="53"/>
  <c r="U265" i="53"/>
  <c r="O266" i="53"/>
  <c r="V22" i="57" s="1"/>
  <c r="Q266" i="53"/>
  <c r="U266" i="53"/>
  <c r="O267" i="53"/>
  <c r="X22" i="57" s="1"/>
  <c r="Q267" i="53"/>
  <c r="U267" i="53"/>
  <c r="O268" i="53"/>
  <c r="B23" i="57" s="1"/>
  <c r="Q268" i="53"/>
  <c r="U268" i="53"/>
  <c r="O269" i="53"/>
  <c r="D23" i="57" s="1"/>
  <c r="Q269" i="53"/>
  <c r="U269" i="53"/>
  <c r="O270" i="53"/>
  <c r="F23" i="57" s="1"/>
  <c r="Q270" i="53"/>
  <c r="U270" i="53"/>
  <c r="P271" i="53"/>
  <c r="I23" i="57" s="1"/>
  <c r="D272" i="53"/>
  <c r="O272" i="53"/>
  <c r="J23" i="57" s="1"/>
  <c r="Q272" i="53"/>
  <c r="U272" i="53"/>
  <c r="P273" i="53"/>
  <c r="M23" i="57" s="1"/>
  <c r="D274" i="53"/>
  <c r="O274" i="53"/>
  <c r="N23" i="57" s="1"/>
  <c r="Q274" i="53"/>
  <c r="U274" i="53"/>
  <c r="O275" i="53"/>
  <c r="P23" i="57" s="1"/>
  <c r="Q275" i="53"/>
  <c r="U275" i="53"/>
  <c r="O276" i="53"/>
  <c r="R23" i="57" s="1"/>
  <c r="Q276" i="53"/>
  <c r="U276" i="53"/>
  <c r="O277" i="53"/>
  <c r="T23" i="57" s="1"/>
  <c r="Q277" i="53"/>
  <c r="U277" i="53"/>
  <c r="O278" i="53"/>
  <c r="V23" i="57" s="1"/>
  <c r="Q278" i="53"/>
  <c r="U278" i="53"/>
  <c r="O279" i="53"/>
  <c r="X23" i="57" s="1"/>
  <c r="Q279" i="53"/>
  <c r="U279" i="53"/>
  <c r="O280" i="53"/>
  <c r="B24" i="57" s="1"/>
  <c r="Q280" i="53"/>
  <c r="U280" i="53"/>
  <c r="O281" i="53"/>
  <c r="D24" i="57" s="1"/>
  <c r="Q281" i="53"/>
  <c r="U281" i="53"/>
  <c r="O282" i="53"/>
  <c r="F24" i="57" s="1"/>
  <c r="Q282" i="53"/>
  <c r="U282" i="53"/>
  <c r="O283" i="53"/>
  <c r="H24" i="57" s="1"/>
  <c r="Q283" i="53"/>
  <c r="U283" i="53"/>
  <c r="P284" i="53"/>
  <c r="K24" i="57" s="1"/>
  <c r="O286" i="53"/>
  <c r="N24" i="57" s="1"/>
  <c r="O287" i="53"/>
  <c r="P24" i="57" s="1"/>
  <c r="Q287" i="53"/>
  <c r="U287" i="53"/>
  <c r="O288" i="53"/>
  <c r="R24" i="57" s="1"/>
  <c r="Q288" i="53"/>
  <c r="U288" i="53"/>
  <c r="O289" i="53"/>
  <c r="T24" i="57" s="1"/>
  <c r="Q289" i="53"/>
  <c r="U289" i="53"/>
  <c r="O290" i="53"/>
  <c r="V24" i="57" s="1"/>
  <c r="Q290" i="53"/>
  <c r="U290" i="53"/>
  <c r="P291" i="53"/>
  <c r="Y24" i="57" s="1"/>
  <c r="O292" i="53"/>
  <c r="B25" i="57" s="1"/>
  <c r="O293" i="53"/>
  <c r="D25" i="57" s="1"/>
  <c r="Q293" i="53"/>
  <c r="U293" i="53"/>
  <c r="P294" i="53"/>
  <c r="G25" i="57" s="1"/>
  <c r="O295" i="53"/>
  <c r="H25" i="57" s="1"/>
  <c r="P296" i="53"/>
  <c r="K25" i="57" s="1"/>
  <c r="O297" i="53"/>
  <c r="L25" i="57" s="1"/>
  <c r="P298" i="53"/>
  <c r="O25" i="57" s="1"/>
  <c r="O306" i="53"/>
  <c r="F26" i="57" s="1"/>
  <c r="P307" i="53"/>
  <c r="I26" i="57" s="1"/>
  <c r="O308" i="53"/>
  <c r="J26" i="57" s="1"/>
  <c r="P309" i="53"/>
  <c r="M26" i="57" s="1"/>
  <c r="O310" i="53"/>
  <c r="N26" i="57" s="1"/>
  <c r="O311" i="53"/>
  <c r="P26" i="57" s="1"/>
  <c r="Q311" i="53"/>
  <c r="U311" i="53"/>
  <c r="O312" i="53"/>
  <c r="R26" i="57" s="1"/>
  <c r="Q312" i="53"/>
  <c r="U312" i="53"/>
  <c r="O313" i="53"/>
  <c r="T26" i="57" s="1"/>
  <c r="Q313" i="53"/>
  <c r="U313" i="53"/>
  <c r="O314" i="53"/>
  <c r="V26" i="57" s="1"/>
  <c r="Q314" i="53"/>
  <c r="U314" i="53"/>
  <c r="O315" i="53"/>
  <c r="X26" i="57" s="1"/>
  <c r="Q315" i="53"/>
  <c r="U315" i="53"/>
  <c r="O316" i="53"/>
  <c r="B27" i="57" s="1"/>
  <c r="Q316" i="53"/>
  <c r="U316" i="53"/>
  <c r="O317" i="53"/>
  <c r="D27" i="57" s="1"/>
  <c r="Q317" i="53"/>
  <c r="U317" i="53"/>
  <c r="P318" i="53"/>
  <c r="G27" i="57" s="1"/>
  <c r="O319" i="53"/>
  <c r="H27" i="57" s="1"/>
  <c r="P320" i="53"/>
  <c r="K27" i="57" s="1"/>
  <c r="O321" i="53"/>
  <c r="L27" i="57" s="1"/>
  <c r="P322" i="53"/>
  <c r="O27" i="57" s="1"/>
  <c r="O323" i="53"/>
  <c r="P27" i="57" s="1"/>
  <c r="O324" i="53"/>
  <c r="R27" i="57" s="1"/>
  <c r="Q324" i="53"/>
  <c r="U324" i="53"/>
  <c r="O325" i="53"/>
  <c r="T27" i="57" s="1"/>
  <c r="Q325" i="53"/>
  <c r="U325" i="53"/>
  <c r="O326" i="53"/>
  <c r="V27" i="57" s="1"/>
  <c r="Q326" i="53"/>
  <c r="U326" i="53"/>
  <c r="O327" i="53"/>
  <c r="X27" i="57" s="1"/>
  <c r="Q327" i="53"/>
  <c r="U327" i="53"/>
  <c r="O328" i="53"/>
  <c r="B28" i="57" s="1"/>
  <c r="Q328" i="53"/>
  <c r="U328" i="53"/>
  <c r="P329" i="53"/>
  <c r="E28" i="57" s="1"/>
  <c r="O332" i="53"/>
  <c r="J28" i="57" s="1"/>
  <c r="P333" i="53"/>
  <c r="M28" i="57" s="1"/>
  <c r="D334" i="53"/>
  <c r="O334" i="53"/>
  <c r="N28" i="57" s="1"/>
  <c r="Q334" i="53"/>
  <c r="U334" i="53"/>
  <c r="O335" i="53"/>
  <c r="P28" i="57" s="1"/>
  <c r="Q335" i="53"/>
  <c r="U335" i="53"/>
  <c r="O336" i="53"/>
  <c r="R28" i="57" s="1"/>
  <c r="Q336" i="53"/>
  <c r="U336" i="53"/>
  <c r="O337" i="53"/>
  <c r="T28" i="57" s="1"/>
  <c r="Q337" i="53"/>
  <c r="U337" i="53"/>
  <c r="O338" i="53"/>
  <c r="V28" i="57" s="1"/>
  <c r="Q338" i="53"/>
  <c r="U338" i="53"/>
  <c r="P339" i="53"/>
  <c r="Y28" i="57" s="1"/>
  <c r="O340" i="53"/>
  <c r="B29" i="57" s="1"/>
  <c r="O341" i="53"/>
  <c r="D29" i="57" s="1"/>
  <c r="Q341" i="53"/>
  <c r="U341" i="53"/>
  <c r="P342" i="53"/>
  <c r="G29" i="57" s="1"/>
  <c r="O343" i="53"/>
  <c r="H29" i="57" s="1"/>
  <c r="P344" i="53"/>
  <c r="K29" i="57" s="1"/>
  <c r="O345" i="53"/>
  <c r="L29" i="57" s="1"/>
  <c r="P346" i="53"/>
  <c r="O29" i="57" s="1"/>
  <c r="P361" i="53"/>
  <c r="U30" i="57" s="1"/>
  <c r="P362" i="53"/>
  <c r="W30" i="57" s="1"/>
  <c r="P363" i="53"/>
  <c r="Y30" i="57" s="1"/>
  <c r="P364" i="53"/>
  <c r="C31" i="57" s="1"/>
  <c r="D365" i="53"/>
  <c r="P365" i="53"/>
  <c r="E31" i="57" s="1"/>
  <c r="V365" i="53"/>
  <c r="P368" i="53"/>
  <c r="K31" i="57" s="1"/>
  <c r="V368" i="53"/>
  <c r="Q370" i="53"/>
  <c r="U370" i="53"/>
  <c r="O371" i="53"/>
  <c r="P31" i="57" s="1"/>
  <c r="W371" i="53"/>
  <c r="Q372" i="53"/>
  <c r="U372" i="53"/>
  <c r="O373" i="53"/>
  <c r="T31" i="57" s="1"/>
  <c r="W373" i="53"/>
  <c r="O366" i="53"/>
  <c r="F31" i="57" s="1"/>
  <c r="Q366" i="53"/>
  <c r="U366" i="53"/>
  <c r="P367" i="53"/>
  <c r="I31" i="57" s="1"/>
  <c r="P369" i="53"/>
  <c r="M31" i="57" s="1"/>
  <c r="P374" i="53"/>
  <c r="W31" i="57" s="1"/>
  <c r="V374" i="53"/>
  <c r="P375" i="53"/>
  <c r="Y31" i="57" s="1"/>
  <c r="V375" i="53"/>
  <c r="P376" i="53"/>
  <c r="C32" i="57" s="1"/>
  <c r="V376" i="53"/>
  <c r="P377" i="53"/>
  <c r="E32" i="57" s="1"/>
  <c r="V377" i="53"/>
  <c r="P378" i="53"/>
  <c r="G32" i="57" s="1"/>
  <c r="V378" i="53"/>
  <c r="D379" i="53"/>
  <c r="O379" i="53"/>
  <c r="H32" i="57" s="1"/>
  <c r="Q379" i="53"/>
  <c r="U379" i="53"/>
  <c r="W379" i="53"/>
  <c r="P380" i="53"/>
  <c r="K32" i="57" s="1"/>
  <c r="D381" i="53"/>
  <c r="O381" i="53"/>
  <c r="L32" i="57" s="1"/>
  <c r="Q381" i="53"/>
  <c r="U381" i="53"/>
  <c r="W381" i="53"/>
  <c r="O382" i="53"/>
  <c r="N32" i="57" s="1"/>
  <c r="Q382" i="53"/>
  <c r="U382" i="53"/>
  <c r="O383" i="53"/>
  <c r="P32" i="57" s="1"/>
  <c r="Q383" i="53"/>
  <c r="U383" i="53"/>
  <c r="O384" i="53"/>
  <c r="R32" i="57" s="1"/>
  <c r="Q384" i="53"/>
  <c r="U384" i="53"/>
  <c r="O385" i="53"/>
  <c r="T32" i="57" s="1"/>
  <c r="Q385" i="53"/>
  <c r="U385" i="53"/>
  <c r="O386" i="53"/>
  <c r="V32" i="57" s="1"/>
  <c r="Q386" i="53"/>
  <c r="U386" i="53"/>
  <c r="O387" i="53"/>
  <c r="X32" i="57" s="1"/>
  <c r="Q387" i="53"/>
  <c r="U387" i="53"/>
  <c r="O388" i="53"/>
  <c r="B33" i="57" s="1"/>
  <c r="Q388" i="53"/>
  <c r="U388" i="53"/>
  <c r="O389" i="53"/>
  <c r="D33" i="57" s="1"/>
  <c r="Q389" i="53"/>
  <c r="U389" i="53"/>
  <c r="O390" i="53"/>
  <c r="F33" i="57" s="1"/>
  <c r="Q390" i="53"/>
  <c r="U390" i="53"/>
  <c r="O391" i="53"/>
  <c r="H33" i="57" s="1"/>
  <c r="Q391" i="53"/>
  <c r="U391" i="53"/>
  <c r="O392" i="53"/>
  <c r="J33" i="57" s="1"/>
  <c r="Q392" i="53"/>
  <c r="U392" i="53"/>
  <c r="O393" i="53"/>
  <c r="L33" i="57" s="1"/>
  <c r="Q393" i="53"/>
  <c r="U393" i="53"/>
  <c r="O394" i="53"/>
  <c r="N33" i="57" s="1"/>
  <c r="Q394" i="53"/>
  <c r="U394" i="53"/>
  <c r="O395" i="53"/>
  <c r="P33" i="57" s="1"/>
  <c r="Q395" i="53"/>
  <c r="U395" i="53"/>
  <c r="O396" i="53"/>
  <c r="R33" i="57" s="1"/>
  <c r="Q396" i="53"/>
  <c r="U396" i="53"/>
  <c r="O397" i="53"/>
  <c r="T33" i="57" s="1"/>
  <c r="Q397" i="53"/>
  <c r="U397" i="53"/>
  <c r="O398" i="53"/>
  <c r="V33" i="57" s="1"/>
  <c r="Q398" i="53"/>
  <c r="U398" i="53"/>
  <c r="W398" i="53"/>
  <c r="O399" i="53"/>
  <c r="X33" i="57" s="1"/>
  <c r="Q399" i="53"/>
  <c r="U399" i="53"/>
  <c r="W399" i="53"/>
  <c r="O400" i="53"/>
  <c r="B34" i="57" s="1"/>
  <c r="Q400" i="53"/>
  <c r="U400" i="53"/>
  <c r="W400" i="53"/>
  <c r="O401" i="53"/>
  <c r="D34" i="57" s="1"/>
  <c r="Q401" i="53"/>
  <c r="U401" i="53"/>
  <c r="W401" i="53"/>
  <c r="O402" i="53"/>
  <c r="F34" i="57" s="1"/>
  <c r="Q402" i="53"/>
  <c r="U402" i="53"/>
  <c r="W402" i="53"/>
  <c r="O403" i="53"/>
  <c r="H34" i="57" s="1"/>
  <c r="Q403" i="53"/>
  <c r="U403" i="53"/>
  <c r="W403" i="53"/>
  <c r="O404" i="53"/>
  <c r="J34" i="57" s="1"/>
  <c r="Q404" i="53"/>
  <c r="U404" i="53"/>
  <c r="W404" i="53"/>
  <c r="O405" i="53"/>
  <c r="L34" i="57" s="1"/>
  <c r="Q405" i="53"/>
  <c r="U405" i="53"/>
  <c r="W405" i="53"/>
  <c r="O406" i="53"/>
  <c r="N34" i="57" s="1"/>
  <c r="Q406" i="53"/>
  <c r="U406" i="53"/>
  <c r="W406" i="53"/>
  <c r="O407" i="53"/>
  <c r="P34" i="57" s="1"/>
  <c r="Q407" i="53"/>
  <c r="U407" i="53"/>
  <c r="W407" i="53"/>
  <c r="O408" i="53"/>
  <c r="R34" i="57" s="1"/>
  <c r="Q408" i="53"/>
  <c r="U408" i="53"/>
  <c r="W408" i="53"/>
  <c r="O409" i="53"/>
  <c r="T34" i="57" s="1"/>
  <c r="Q409" i="53"/>
  <c r="U409" i="53"/>
  <c r="W409" i="53"/>
  <c r="O410" i="53"/>
  <c r="V34" i="57" s="1"/>
  <c r="Q410" i="53"/>
  <c r="U410" i="53"/>
  <c r="W410" i="53"/>
  <c r="O411" i="53"/>
  <c r="X34" i="57" s="1"/>
  <c r="Z34" i="57" s="1"/>
  <c r="Q411" i="53"/>
  <c r="U411" i="53"/>
  <c r="W411" i="53"/>
  <c r="O412" i="53"/>
  <c r="B35" i="57" s="1"/>
  <c r="Q412" i="53"/>
  <c r="U412" i="53"/>
  <c r="W412" i="53"/>
  <c r="O413" i="53"/>
  <c r="D35" i="57" s="1"/>
  <c r="Q413" i="53"/>
  <c r="U413" i="53"/>
  <c r="W413" i="53"/>
  <c r="O414" i="53"/>
  <c r="F35" i="57" s="1"/>
  <c r="Q414" i="53"/>
  <c r="U414" i="53"/>
  <c r="W414" i="53"/>
  <c r="P415" i="53"/>
  <c r="I35" i="57" s="1"/>
  <c r="V415" i="53"/>
  <c r="O426" i="53"/>
  <c r="F36" i="57" s="1"/>
  <c r="O427" i="53"/>
  <c r="H36" i="57" s="1"/>
  <c r="Q427" i="53"/>
  <c r="U427" i="53"/>
  <c r="W427" i="53"/>
  <c r="O428" i="53"/>
  <c r="J36" i="57" s="1"/>
  <c r="Q428" i="53"/>
  <c r="U428" i="53"/>
  <c r="W428" i="53"/>
  <c r="O429" i="53"/>
  <c r="L36" i="57" s="1"/>
  <c r="Q429" i="53"/>
  <c r="U429" i="53"/>
  <c r="W429" i="53"/>
  <c r="O430" i="53"/>
  <c r="N36" i="57" s="1"/>
  <c r="Q430" i="53"/>
  <c r="U430" i="53"/>
  <c r="W430" i="53"/>
  <c r="O431" i="53"/>
  <c r="P36" i="57" s="1"/>
  <c r="Q431" i="53"/>
  <c r="U431" i="53"/>
  <c r="W431" i="53"/>
  <c r="O432" i="53"/>
  <c r="R36" i="57" s="1"/>
  <c r="Q432" i="53"/>
  <c r="U432" i="53"/>
  <c r="W432" i="53"/>
  <c r="O433" i="53"/>
  <c r="T36" i="57" s="1"/>
  <c r="Q433" i="53"/>
  <c r="U433" i="53"/>
  <c r="W433" i="53"/>
  <c r="O434" i="53"/>
  <c r="V36" i="57" s="1"/>
  <c r="Q434" i="53"/>
  <c r="U434" i="53"/>
  <c r="W434" i="53"/>
  <c r="O435" i="53"/>
  <c r="X36" i="57" s="1"/>
  <c r="Q435" i="53"/>
  <c r="U435" i="53"/>
  <c r="W435" i="53"/>
  <c r="O436" i="53"/>
  <c r="B37" i="57" s="1"/>
  <c r="Q436" i="53"/>
  <c r="U436" i="53"/>
  <c r="W436" i="53"/>
  <c r="O437" i="53"/>
  <c r="D37" i="57" s="1"/>
  <c r="Q437" i="53"/>
  <c r="U437" i="53"/>
  <c r="W437" i="53"/>
  <c r="O438" i="53"/>
  <c r="F37" i="57" s="1"/>
  <c r="Q438" i="53"/>
  <c r="U438" i="53"/>
  <c r="W438" i="53"/>
  <c r="O439" i="53"/>
  <c r="H37" i="57" s="1"/>
  <c r="Q439" i="53"/>
  <c r="U439" i="53"/>
  <c r="W439" i="53"/>
  <c r="O440" i="53"/>
  <c r="J37" i="57" s="1"/>
  <c r="Q440" i="53"/>
  <c r="U440" i="53"/>
  <c r="W440" i="53"/>
  <c r="O441" i="53"/>
  <c r="L37" i="57" s="1"/>
  <c r="Q441" i="53"/>
  <c r="U441" i="53"/>
  <c r="W441" i="53"/>
  <c r="O442" i="53"/>
  <c r="N37" i="57" s="1"/>
  <c r="Q442" i="53"/>
  <c r="U442" i="53"/>
  <c r="W442" i="53"/>
  <c r="O443" i="53"/>
  <c r="P37" i="57" s="1"/>
  <c r="Q443" i="53"/>
  <c r="U443" i="53"/>
  <c r="W443" i="53"/>
  <c r="O444" i="53"/>
  <c r="R37" i="57" s="1"/>
  <c r="Q444" i="53"/>
  <c r="U444" i="53"/>
  <c r="W444" i="53"/>
  <c r="O445" i="53"/>
  <c r="T37" i="57" s="1"/>
  <c r="Q445" i="53"/>
  <c r="U445" i="53"/>
  <c r="W445" i="53"/>
  <c r="O446" i="53"/>
  <c r="V37" i="57" s="1"/>
  <c r="Q446" i="53"/>
  <c r="U446" i="53"/>
  <c r="W446" i="53"/>
  <c r="O447" i="53"/>
  <c r="X37" i="57" s="1"/>
  <c r="Z37" i="57" s="1"/>
  <c r="Q447" i="53"/>
  <c r="U447" i="53"/>
  <c r="W447" i="53"/>
  <c r="O448" i="53"/>
  <c r="B38" i="57" s="1"/>
  <c r="Q448" i="53"/>
  <c r="U448" i="53"/>
  <c r="W448" i="53"/>
  <c r="O449" i="53"/>
  <c r="D38" i="57" s="1"/>
  <c r="Q449" i="53"/>
  <c r="U449" i="53"/>
  <c r="W449" i="53"/>
  <c r="O450" i="53"/>
  <c r="F38" i="57" s="1"/>
  <c r="Q450" i="53"/>
  <c r="U450" i="53"/>
  <c r="W450" i="53"/>
  <c r="O451" i="53"/>
  <c r="H38" i="57" s="1"/>
  <c r="Q451" i="53"/>
  <c r="U451" i="53"/>
  <c r="W451" i="53"/>
  <c r="O452" i="53"/>
  <c r="J38" i="57" s="1"/>
  <c r="Q452" i="53"/>
  <c r="U452" i="53"/>
  <c r="W452" i="53"/>
  <c r="O453" i="53"/>
  <c r="L38" i="57" s="1"/>
  <c r="Q453" i="53"/>
  <c r="U453" i="53"/>
  <c r="W453" i="53"/>
  <c r="O454" i="53"/>
  <c r="N38" i="57" s="1"/>
  <c r="Q454" i="53"/>
  <c r="U454" i="53"/>
  <c r="W454" i="53"/>
  <c r="O455" i="53"/>
  <c r="P38" i="57" s="1"/>
  <c r="Q455" i="53"/>
  <c r="U455" i="53"/>
  <c r="W455" i="53"/>
  <c r="O456" i="53"/>
  <c r="R38" i="57" s="1"/>
  <c r="Q456" i="53"/>
  <c r="U456" i="53"/>
  <c r="W456" i="53"/>
  <c r="O457" i="53"/>
  <c r="T38" i="57" s="1"/>
  <c r="Q457" i="53"/>
  <c r="U457" i="53"/>
  <c r="W457" i="53"/>
  <c r="O458" i="53"/>
  <c r="V38" i="57" s="1"/>
  <c r="Q458" i="53"/>
  <c r="U458" i="53"/>
  <c r="W458" i="53"/>
  <c r="O459" i="53"/>
  <c r="X38" i="57" s="1"/>
  <c r="Z38" i="57" s="1"/>
  <c r="Q459" i="53"/>
  <c r="U459" i="53"/>
  <c r="W459" i="53"/>
  <c r="O460" i="53"/>
  <c r="B39" i="57" s="1"/>
  <c r="Q460" i="53"/>
  <c r="U460" i="53"/>
  <c r="W460" i="53"/>
  <c r="O461" i="53"/>
  <c r="D39" i="57" s="1"/>
  <c r="Q461" i="53"/>
  <c r="U461" i="53"/>
  <c r="W461" i="53"/>
  <c r="P462" i="53"/>
  <c r="G39" i="57" s="1"/>
  <c r="V462" i="53"/>
  <c r="O463" i="53"/>
  <c r="H39" i="57" s="1"/>
  <c r="O464" i="53"/>
  <c r="J39" i="57" s="1"/>
  <c r="Q464" i="53"/>
  <c r="U464" i="53"/>
  <c r="W464" i="53"/>
  <c r="P465" i="53"/>
  <c r="M39" i="57" s="1"/>
  <c r="V465" i="53"/>
  <c r="O476" i="53"/>
  <c r="J40" i="57" s="1"/>
  <c r="P477" i="53"/>
  <c r="M40" i="57" s="1"/>
  <c r="V477" i="53"/>
  <c r="O501" i="53"/>
  <c r="L42" i="57" s="1"/>
  <c r="P502" i="53"/>
  <c r="O42" i="57" s="1"/>
  <c r="V502" i="53"/>
  <c r="W521" i="53"/>
  <c r="U521" i="53"/>
  <c r="O374" i="53"/>
  <c r="V31" i="57" s="1"/>
  <c r="Q374" i="53"/>
  <c r="U374" i="53"/>
  <c r="O375" i="53"/>
  <c r="X31" i="57" s="1"/>
  <c r="Q375" i="53"/>
  <c r="U375" i="53"/>
  <c r="O376" i="53"/>
  <c r="B32" i="57" s="1"/>
  <c r="Q376" i="53"/>
  <c r="U376" i="53"/>
  <c r="O377" i="53"/>
  <c r="D32" i="57" s="1"/>
  <c r="Q377" i="53"/>
  <c r="U377" i="53"/>
  <c r="O378" i="53"/>
  <c r="F32" i="57" s="1"/>
  <c r="Q378" i="53"/>
  <c r="U378" i="53"/>
  <c r="P379" i="53"/>
  <c r="I32" i="57" s="1"/>
  <c r="O380" i="53"/>
  <c r="J32" i="57" s="1"/>
  <c r="P381" i="53"/>
  <c r="M32" i="57" s="1"/>
  <c r="P399" i="53"/>
  <c r="Y33" i="57" s="1"/>
  <c r="P400" i="53"/>
  <c r="C34" i="57" s="1"/>
  <c r="P401" i="53"/>
  <c r="E34" i="57" s="1"/>
  <c r="P402" i="53"/>
  <c r="G34" i="57" s="1"/>
  <c r="P403" i="53"/>
  <c r="I34" i="57" s="1"/>
  <c r="P404" i="53"/>
  <c r="K34" i="57" s="1"/>
  <c r="P405" i="53"/>
  <c r="M34" i="57" s="1"/>
  <c r="P406" i="53"/>
  <c r="O34" i="57" s="1"/>
  <c r="P407" i="53"/>
  <c r="Q34" i="57" s="1"/>
  <c r="P408" i="53"/>
  <c r="S34" i="57" s="1"/>
  <c r="P409" i="53"/>
  <c r="U34" i="57" s="1"/>
  <c r="P410" i="53"/>
  <c r="W34" i="57" s="1"/>
  <c r="P411" i="53"/>
  <c r="Y34" i="57" s="1"/>
  <c r="P412" i="53"/>
  <c r="C35" i="57" s="1"/>
  <c r="P413" i="53"/>
  <c r="E35" i="57" s="1"/>
  <c r="P414" i="53"/>
  <c r="G35" i="57" s="1"/>
  <c r="D415" i="53"/>
  <c r="O415" i="53"/>
  <c r="H35" i="57" s="1"/>
  <c r="Q415" i="53"/>
  <c r="U415" i="53"/>
  <c r="O416" i="53"/>
  <c r="J35" i="57" s="1"/>
  <c r="Q416" i="53"/>
  <c r="U416" i="53"/>
  <c r="O417" i="53"/>
  <c r="L35" i="57" s="1"/>
  <c r="Q417" i="53"/>
  <c r="U417" i="53"/>
  <c r="O418" i="53"/>
  <c r="N35" i="57" s="1"/>
  <c r="Q418" i="53"/>
  <c r="U418" i="53"/>
  <c r="O419" i="53"/>
  <c r="P35" i="57" s="1"/>
  <c r="Q419" i="53"/>
  <c r="U419" i="53"/>
  <c r="O420" i="53"/>
  <c r="R35" i="57" s="1"/>
  <c r="Q420" i="53"/>
  <c r="U420" i="53"/>
  <c r="O421" i="53"/>
  <c r="T35" i="57" s="1"/>
  <c r="Q421" i="53"/>
  <c r="U421" i="53"/>
  <c r="O422" i="53"/>
  <c r="V35" i="57" s="1"/>
  <c r="Q422" i="53"/>
  <c r="U422" i="53"/>
  <c r="O423" i="53"/>
  <c r="X35" i="57" s="1"/>
  <c r="Q423" i="53"/>
  <c r="U423" i="53"/>
  <c r="O424" i="53"/>
  <c r="B36" i="57" s="1"/>
  <c r="Q424" i="53"/>
  <c r="U424" i="53"/>
  <c r="O425" i="53"/>
  <c r="D36" i="57" s="1"/>
  <c r="Q425" i="53"/>
  <c r="U425" i="53"/>
  <c r="P426" i="53"/>
  <c r="G36" i="57" s="1"/>
  <c r="P427" i="53"/>
  <c r="I36" i="57" s="1"/>
  <c r="P428" i="53"/>
  <c r="K36" i="57" s="1"/>
  <c r="P429" i="53"/>
  <c r="M36" i="57" s="1"/>
  <c r="P430" i="53"/>
  <c r="O36" i="57" s="1"/>
  <c r="P431" i="53"/>
  <c r="Q36" i="57" s="1"/>
  <c r="P432" i="53"/>
  <c r="S36" i="57" s="1"/>
  <c r="P433" i="53"/>
  <c r="U36" i="57" s="1"/>
  <c r="P434" i="53"/>
  <c r="W36" i="57" s="1"/>
  <c r="P435" i="53"/>
  <c r="Y36" i="57" s="1"/>
  <c r="P436" i="53"/>
  <c r="C37" i="57" s="1"/>
  <c r="P437" i="53"/>
  <c r="E37" i="57" s="1"/>
  <c r="P438" i="53"/>
  <c r="G37" i="57" s="1"/>
  <c r="P439" i="53"/>
  <c r="I37" i="57" s="1"/>
  <c r="P440" i="53"/>
  <c r="K37" i="57" s="1"/>
  <c r="P441" i="53"/>
  <c r="M37" i="57" s="1"/>
  <c r="P442" i="53"/>
  <c r="O37" i="57" s="1"/>
  <c r="P443" i="53"/>
  <c r="Q37" i="57" s="1"/>
  <c r="P444" i="53"/>
  <c r="S37" i="57" s="1"/>
  <c r="P445" i="53"/>
  <c r="U37" i="57" s="1"/>
  <c r="P446" i="53"/>
  <c r="W37" i="57" s="1"/>
  <c r="P447" i="53"/>
  <c r="Y37" i="57" s="1"/>
  <c r="P448" i="53"/>
  <c r="C38" i="57" s="1"/>
  <c r="P449" i="53"/>
  <c r="E38" i="57" s="1"/>
  <c r="P450" i="53"/>
  <c r="G38" i="57" s="1"/>
  <c r="P451" i="53"/>
  <c r="I38" i="57" s="1"/>
  <c r="P452" i="53"/>
  <c r="K38" i="57" s="1"/>
  <c r="P453" i="53"/>
  <c r="M38" i="57" s="1"/>
  <c r="P454" i="53"/>
  <c r="O38" i="57" s="1"/>
  <c r="P455" i="53"/>
  <c r="Q38" i="57" s="1"/>
  <c r="P456" i="53"/>
  <c r="S38" i="57" s="1"/>
  <c r="P457" i="53"/>
  <c r="U38" i="57" s="1"/>
  <c r="P458" i="53"/>
  <c r="W38" i="57" s="1"/>
  <c r="P459" i="53"/>
  <c r="Y38" i="57" s="1"/>
  <c r="P460" i="53"/>
  <c r="C39" i="57" s="1"/>
  <c r="P461" i="53"/>
  <c r="E39" i="57" s="1"/>
  <c r="D462" i="53"/>
  <c r="O462" i="53"/>
  <c r="F39" i="57" s="1"/>
  <c r="Q462" i="53"/>
  <c r="U462" i="53"/>
  <c r="P463" i="53"/>
  <c r="I39" i="57" s="1"/>
  <c r="P464" i="53"/>
  <c r="K39" i="57" s="1"/>
  <c r="D465" i="53"/>
  <c r="O465" i="53"/>
  <c r="L39" i="57" s="1"/>
  <c r="Q465" i="53"/>
  <c r="U465" i="53"/>
  <c r="O466" i="53"/>
  <c r="N39" i="57" s="1"/>
  <c r="Q466" i="53"/>
  <c r="U466" i="53"/>
  <c r="O467" i="53"/>
  <c r="P39" i="57" s="1"/>
  <c r="Q467" i="53"/>
  <c r="U467" i="53"/>
  <c r="O468" i="53"/>
  <c r="R39" i="57" s="1"/>
  <c r="Q468" i="53"/>
  <c r="U468" i="53"/>
  <c r="O469" i="53"/>
  <c r="T39" i="57" s="1"/>
  <c r="Q469" i="53"/>
  <c r="U469" i="53"/>
  <c r="O470" i="53"/>
  <c r="V39" i="57" s="1"/>
  <c r="Q470" i="53"/>
  <c r="U470" i="53"/>
  <c r="O471" i="53"/>
  <c r="X39" i="57" s="1"/>
  <c r="Q471" i="53"/>
  <c r="U471" i="53"/>
  <c r="O472" i="53"/>
  <c r="B40" i="57" s="1"/>
  <c r="Q472" i="53"/>
  <c r="U472" i="53"/>
  <c r="O473" i="53"/>
  <c r="D40" i="57" s="1"/>
  <c r="Q473" i="53"/>
  <c r="U473" i="53"/>
  <c r="O474" i="53"/>
  <c r="F40" i="57" s="1"/>
  <c r="Q474" i="53"/>
  <c r="U474" i="53"/>
  <c r="O475" i="53"/>
  <c r="H40" i="57" s="1"/>
  <c r="Q475" i="53"/>
  <c r="U475" i="53"/>
  <c r="P476" i="53"/>
  <c r="K40" i="57" s="1"/>
  <c r="D477" i="53"/>
  <c r="O477" i="53"/>
  <c r="L40" i="57" s="1"/>
  <c r="Q477" i="53"/>
  <c r="U477" i="53"/>
  <c r="O478" i="53"/>
  <c r="N40" i="57" s="1"/>
  <c r="Q478" i="53"/>
  <c r="U478" i="53"/>
  <c r="O479" i="53"/>
  <c r="P40" i="57" s="1"/>
  <c r="Q479" i="53"/>
  <c r="U479" i="53"/>
  <c r="O480" i="53"/>
  <c r="R40" i="57" s="1"/>
  <c r="Q480" i="53"/>
  <c r="U480" i="53"/>
  <c r="O481" i="53"/>
  <c r="T40" i="57" s="1"/>
  <c r="Q481" i="53"/>
  <c r="U481" i="53"/>
  <c r="O482" i="53"/>
  <c r="V40" i="57" s="1"/>
  <c r="Q482" i="53"/>
  <c r="U482" i="53"/>
  <c r="O483" i="53"/>
  <c r="X40" i="57" s="1"/>
  <c r="Q483" i="53"/>
  <c r="U483" i="53"/>
  <c r="O484" i="53"/>
  <c r="B41" i="57" s="1"/>
  <c r="Q484" i="53"/>
  <c r="U484" i="53"/>
  <c r="O485" i="53"/>
  <c r="D41" i="57" s="1"/>
  <c r="Q485" i="53"/>
  <c r="U485" i="53"/>
  <c r="O486" i="53"/>
  <c r="F41" i="57" s="1"/>
  <c r="Q486" i="53"/>
  <c r="U486" i="53"/>
  <c r="O487" i="53"/>
  <c r="H41" i="57" s="1"/>
  <c r="Q487" i="53"/>
  <c r="U487" i="53"/>
  <c r="O488" i="53"/>
  <c r="J41" i="57" s="1"/>
  <c r="Q488" i="53"/>
  <c r="U488" i="53"/>
  <c r="O489" i="53"/>
  <c r="L41" i="57" s="1"/>
  <c r="Q489" i="53"/>
  <c r="U489" i="53"/>
  <c r="O490" i="53"/>
  <c r="N41" i="57" s="1"/>
  <c r="Q490" i="53"/>
  <c r="U490" i="53"/>
  <c r="O491" i="53"/>
  <c r="P41" i="57" s="1"/>
  <c r="Q491" i="53"/>
  <c r="U491" i="53"/>
  <c r="O492" i="53"/>
  <c r="R41" i="57" s="1"/>
  <c r="Q492" i="53"/>
  <c r="U492" i="53"/>
  <c r="O493" i="53"/>
  <c r="T41" i="57" s="1"/>
  <c r="Q493" i="53"/>
  <c r="U493" i="53"/>
  <c r="O494" i="53"/>
  <c r="V41" i="57" s="1"/>
  <c r="Q494" i="53"/>
  <c r="U494" i="53"/>
  <c r="O495" i="53"/>
  <c r="X41" i="57" s="1"/>
  <c r="Q495" i="53"/>
  <c r="U495" i="53"/>
  <c r="O496" i="53"/>
  <c r="B42" i="57" s="1"/>
  <c r="Q496" i="53"/>
  <c r="U496" i="53"/>
  <c r="O497" i="53"/>
  <c r="D42" i="57" s="1"/>
  <c r="Q497" i="53"/>
  <c r="U497" i="53"/>
  <c r="O498" i="53"/>
  <c r="F42" i="57" s="1"/>
  <c r="Q498" i="53"/>
  <c r="U498" i="53"/>
  <c r="O499" i="53"/>
  <c r="H42" i="57" s="1"/>
  <c r="Q499" i="53"/>
  <c r="U499" i="53"/>
  <c r="O500" i="53"/>
  <c r="J42" i="57" s="1"/>
  <c r="Q500" i="53"/>
  <c r="U500" i="53"/>
  <c r="P501" i="53"/>
  <c r="M42" i="57" s="1"/>
  <c r="D502" i="53"/>
  <c r="O502" i="53"/>
  <c r="N42" i="57" s="1"/>
  <c r="Q502" i="53"/>
  <c r="U502" i="53"/>
  <c r="O503" i="53"/>
  <c r="P42" i="57" s="1"/>
  <c r="Q503" i="53"/>
  <c r="U503" i="53"/>
  <c r="O504" i="53"/>
  <c r="R42" i="57" s="1"/>
  <c r="Q504" i="53"/>
  <c r="U504" i="53"/>
  <c r="O505" i="53"/>
  <c r="T42" i="57" s="1"/>
  <c r="Q505" i="53"/>
  <c r="U505" i="53"/>
  <c r="O506" i="53"/>
  <c r="V42" i="57" s="1"/>
  <c r="Q506" i="53"/>
  <c r="U506" i="53"/>
  <c r="O507" i="53"/>
  <c r="X42" i="57" s="1"/>
  <c r="Q507" i="53"/>
  <c r="U507" i="53"/>
  <c r="O508" i="53"/>
  <c r="B43" i="57" s="1"/>
  <c r="Q508" i="53"/>
  <c r="U508" i="53"/>
  <c r="O509" i="53"/>
  <c r="D43" i="57" s="1"/>
  <c r="Q509" i="53"/>
  <c r="U509" i="53"/>
  <c r="O510" i="53"/>
  <c r="F43" i="57" s="1"/>
  <c r="Q510" i="53"/>
  <c r="U510" i="53"/>
  <c r="O511" i="53"/>
  <c r="H43" i="57" s="1"/>
  <c r="Q511" i="53"/>
  <c r="U511" i="53"/>
  <c r="O512" i="53"/>
  <c r="J43" i="57" s="1"/>
  <c r="Q512" i="53"/>
  <c r="U512" i="53"/>
  <c r="O513" i="53"/>
  <c r="L43" i="57" s="1"/>
  <c r="Q513" i="53"/>
  <c r="U513" i="53"/>
  <c r="O514" i="53"/>
  <c r="N43" i="57" s="1"/>
  <c r="Q514" i="53"/>
  <c r="U514" i="53"/>
  <c r="O515" i="53"/>
  <c r="P43" i="57" s="1"/>
  <c r="Q515" i="53"/>
  <c r="U515" i="53"/>
  <c r="O516" i="53"/>
  <c r="R43" i="57" s="1"/>
  <c r="Q516" i="53"/>
  <c r="U516" i="53"/>
  <c r="O517" i="53"/>
  <c r="T43" i="57" s="1"/>
  <c r="Q517" i="53"/>
  <c r="U517" i="53"/>
  <c r="O518" i="53"/>
  <c r="V43" i="57" s="1"/>
  <c r="Q518" i="53"/>
  <c r="U518" i="53"/>
  <c r="O519" i="53"/>
  <c r="X43" i="57" s="1"/>
  <c r="Q519" i="53"/>
  <c r="U519" i="53"/>
  <c r="O520" i="53"/>
  <c r="B44" i="57" s="1"/>
  <c r="Q520" i="53"/>
  <c r="U520" i="53"/>
  <c r="O521" i="53"/>
  <c r="D44" i="57" s="1"/>
  <c r="Q521" i="53"/>
  <c r="V521" i="53"/>
  <c r="D536" i="53"/>
  <c r="O536" i="53"/>
  <c r="J45" i="57" s="1"/>
  <c r="O537" i="53"/>
  <c r="L45" i="57" s="1"/>
  <c r="Q537" i="53"/>
  <c r="U537" i="53"/>
  <c r="W537" i="53"/>
  <c r="O538" i="53"/>
  <c r="N45" i="57" s="1"/>
  <c r="Q538" i="53"/>
  <c r="U538" i="53"/>
  <c r="W538" i="53"/>
  <c r="O539" i="53"/>
  <c r="P45" i="57" s="1"/>
  <c r="Q539" i="53"/>
  <c r="U539" i="53"/>
  <c r="W539" i="53"/>
  <c r="O540" i="53"/>
  <c r="R45" i="57" s="1"/>
  <c r="Q540" i="53"/>
  <c r="U540" i="53"/>
  <c r="W540" i="53"/>
  <c r="O541" i="53"/>
  <c r="T45" i="57" s="1"/>
  <c r="Q541" i="53"/>
  <c r="U541" i="53"/>
  <c r="W541" i="53"/>
  <c r="O542" i="53"/>
  <c r="V45" i="57" s="1"/>
  <c r="Q542" i="53"/>
  <c r="U542" i="53"/>
  <c r="W542" i="53"/>
  <c r="O543" i="53"/>
  <c r="X45" i="57" s="1"/>
  <c r="Q543" i="53"/>
  <c r="U543" i="53"/>
  <c r="W543" i="53"/>
  <c r="O544" i="53"/>
  <c r="B46" i="57" s="1"/>
  <c r="Q544" i="53"/>
  <c r="U544" i="53"/>
  <c r="W544" i="53"/>
  <c r="O545" i="53"/>
  <c r="D46" i="57" s="1"/>
  <c r="Q545" i="53"/>
  <c r="U545" i="53"/>
  <c r="W545" i="53"/>
  <c r="O546" i="53"/>
  <c r="F46" i="57" s="1"/>
  <c r="Q546" i="53"/>
  <c r="U546" i="53"/>
  <c r="W546" i="53"/>
  <c r="O547" i="53"/>
  <c r="H46" i="57" s="1"/>
  <c r="Q547" i="53"/>
  <c r="U547" i="53"/>
  <c r="W547" i="53"/>
  <c r="O548" i="53"/>
  <c r="J46" i="57" s="1"/>
  <c r="Q548" i="53"/>
  <c r="U548" i="53"/>
  <c r="W548" i="53"/>
  <c r="O549" i="53"/>
  <c r="L46" i="57" s="1"/>
  <c r="Q549" i="53"/>
  <c r="U549" i="53"/>
  <c r="W549" i="53"/>
  <c r="O550" i="53"/>
  <c r="N46" i="57" s="1"/>
  <c r="Q550" i="53"/>
  <c r="U550" i="53"/>
  <c r="W550" i="53"/>
  <c r="O551" i="53"/>
  <c r="P46" i="57" s="1"/>
  <c r="Q551" i="53"/>
  <c r="U551" i="53"/>
  <c r="W551" i="53"/>
  <c r="O552" i="53"/>
  <c r="R46" i="57" s="1"/>
  <c r="Q552" i="53"/>
  <c r="U552" i="53"/>
  <c r="W552" i="53"/>
  <c r="O553" i="53"/>
  <c r="T46" i="57" s="1"/>
  <c r="Q553" i="53"/>
  <c r="U553" i="53"/>
  <c r="W553" i="53"/>
  <c r="O554" i="53"/>
  <c r="V46" i="57" s="1"/>
  <c r="Q554" i="53"/>
  <c r="U554" i="53"/>
  <c r="W554" i="53"/>
  <c r="O555" i="53"/>
  <c r="X46" i="57" s="1"/>
  <c r="Z46" i="57" s="1"/>
  <c r="Q555" i="53"/>
  <c r="U555" i="53"/>
  <c r="W555" i="53"/>
  <c r="O556" i="53"/>
  <c r="B47" i="57" s="1"/>
  <c r="Q556" i="53"/>
  <c r="U556" i="53"/>
  <c r="W556" i="53"/>
  <c r="O557" i="53"/>
  <c r="D47" i="57" s="1"/>
  <c r="Q557" i="53"/>
  <c r="U557" i="53"/>
  <c r="W557" i="53"/>
  <c r="P558" i="53"/>
  <c r="G47" i="57" s="1"/>
  <c r="V558" i="53"/>
  <c r="D559" i="53"/>
  <c r="O559" i="53"/>
  <c r="H47" i="57" s="1"/>
  <c r="P560" i="53"/>
  <c r="K47" i="57" s="1"/>
  <c r="V560" i="53"/>
  <c r="D561" i="53"/>
  <c r="O561" i="53"/>
  <c r="L47" i="57" s="1"/>
  <c r="O562" i="53"/>
  <c r="N47" i="57" s="1"/>
  <c r="Q562" i="53"/>
  <c r="U562" i="53"/>
  <c r="W562" i="53"/>
  <c r="O563" i="53"/>
  <c r="P47" i="57" s="1"/>
  <c r="Q563" i="53"/>
  <c r="U563" i="53"/>
  <c r="W563" i="53"/>
  <c r="O564" i="53"/>
  <c r="R47" i="57" s="1"/>
  <c r="Q564" i="53"/>
  <c r="U564" i="53"/>
  <c r="W564" i="53"/>
  <c r="O565" i="53"/>
  <c r="T47" i="57" s="1"/>
  <c r="Q565" i="53"/>
  <c r="U565" i="53"/>
  <c r="W565" i="53"/>
  <c r="O566" i="53"/>
  <c r="V47" i="57" s="1"/>
  <c r="Q566" i="53"/>
  <c r="U566" i="53"/>
  <c r="W566" i="53"/>
  <c r="O567" i="53"/>
  <c r="X47" i="57" s="1"/>
  <c r="Q567" i="53"/>
  <c r="U567" i="53"/>
  <c r="W567" i="53"/>
  <c r="O568" i="53"/>
  <c r="B48" i="57" s="1"/>
  <c r="Q568" i="53"/>
  <c r="U568" i="53"/>
  <c r="W568" i="53"/>
  <c r="O569" i="53"/>
  <c r="D48" i="57" s="1"/>
  <c r="Q569" i="53"/>
  <c r="U569" i="53"/>
  <c r="W569" i="53"/>
  <c r="O570" i="53"/>
  <c r="F48" i="57" s="1"/>
  <c r="Q570" i="53"/>
  <c r="U570" i="53"/>
  <c r="W570" i="53"/>
  <c r="P571" i="53"/>
  <c r="I48" i="57" s="1"/>
  <c r="V571" i="53"/>
  <c r="D573" i="53"/>
  <c r="O573" i="53"/>
  <c r="L48" i="57" s="1"/>
  <c r="O574" i="53"/>
  <c r="N48" i="57" s="1"/>
  <c r="Q574" i="53"/>
  <c r="U574" i="53"/>
  <c r="W574" i="53"/>
  <c r="P575" i="53"/>
  <c r="Q48" i="57" s="1"/>
  <c r="V575" i="53"/>
  <c r="O583" i="53"/>
  <c r="H49" i="57" s="1"/>
  <c r="O584" i="53"/>
  <c r="J49" i="57" s="1"/>
  <c r="Q584" i="53"/>
  <c r="U584" i="53"/>
  <c r="W584" i="53"/>
  <c r="O585" i="53"/>
  <c r="L49" i="57" s="1"/>
  <c r="Q585" i="53"/>
  <c r="U585" i="53"/>
  <c r="W585" i="53"/>
  <c r="O586" i="53"/>
  <c r="N49" i="57" s="1"/>
  <c r="Q586" i="53"/>
  <c r="U586" i="53"/>
  <c r="W586" i="53"/>
  <c r="O587" i="53"/>
  <c r="P49" i="57" s="1"/>
  <c r="Q587" i="53"/>
  <c r="U587" i="53"/>
  <c r="W587" i="53"/>
  <c r="O588" i="53"/>
  <c r="R49" i="57" s="1"/>
  <c r="Q588" i="53"/>
  <c r="U588" i="53"/>
  <c r="W588" i="53"/>
  <c r="P589" i="53"/>
  <c r="U49" i="57" s="1"/>
  <c r="V589" i="53"/>
  <c r="O590" i="53"/>
  <c r="V49" i="57" s="1"/>
  <c r="O591" i="53"/>
  <c r="X49" i="57" s="1"/>
  <c r="Q591" i="53"/>
  <c r="U591" i="53"/>
  <c r="W591" i="53"/>
  <c r="O592" i="53"/>
  <c r="B50" i="57" s="1"/>
  <c r="Q592" i="53"/>
  <c r="U592" i="53"/>
  <c r="W592" i="53"/>
  <c r="O593" i="53"/>
  <c r="D50" i="57" s="1"/>
  <c r="Q593" i="53"/>
  <c r="U593" i="53"/>
  <c r="W593" i="53"/>
  <c r="P594" i="53"/>
  <c r="G50" i="57" s="1"/>
  <c r="V594" i="53"/>
  <c r="D595" i="53"/>
  <c r="O595" i="53"/>
  <c r="H50" i="57" s="1"/>
  <c r="O596" i="53"/>
  <c r="J50" i="57" s="1"/>
  <c r="Q596" i="53"/>
  <c r="U596" i="53"/>
  <c r="W596" i="53"/>
  <c r="O597" i="53"/>
  <c r="L50" i="57" s="1"/>
  <c r="Q597" i="53"/>
  <c r="U597" i="53"/>
  <c r="W597" i="53"/>
  <c r="O598" i="53"/>
  <c r="N50" i="57" s="1"/>
  <c r="Q598" i="53"/>
  <c r="U598" i="53"/>
  <c r="W598" i="53"/>
  <c r="O599" i="53"/>
  <c r="P50" i="57" s="1"/>
  <c r="Q599" i="53"/>
  <c r="U599" i="53"/>
  <c r="W599" i="53"/>
  <c r="O600" i="53"/>
  <c r="R50" i="57" s="1"/>
  <c r="Q600" i="53"/>
  <c r="U600" i="53"/>
  <c r="W600" i="53"/>
  <c r="O601" i="53"/>
  <c r="T50" i="57" s="1"/>
  <c r="Q601" i="53"/>
  <c r="U601" i="53"/>
  <c r="W601" i="53"/>
  <c r="O602" i="53"/>
  <c r="V50" i="57" s="1"/>
  <c r="Q602" i="53"/>
  <c r="U602" i="53"/>
  <c r="W602" i="53"/>
  <c r="O603" i="53"/>
  <c r="X50" i="57" s="1"/>
  <c r="Q603" i="53"/>
  <c r="U603" i="53"/>
  <c r="W603" i="53"/>
  <c r="O604" i="53"/>
  <c r="B51" i="57" s="1"/>
  <c r="Q604" i="53"/>
  <c r="U604" i="53"/>
  <c r="W604" i="53"/>
  <c r="P605" i="53"/>
  <c r="E51" i="57" s="1"/>
  <c r="V605" i="53"/>
  <c r="D607" i="53"/>
  <c r="O607" i="53"/>
  <c r="H51" i="57" s="1"/>
  <c r="P608" i="53"/>
  <c r="K51" i="57" s="1"/>
  <c r="V608" i="53"/>
  <c r="O609" i="53"/>
  <c r="L51" i="57" s="1"/>
  <c r="P610" i="53"/>
  <c r="O51" i="57" s="1"/>
  <c r="V610" i="53"/>
  <c r="O611" i="53"/>
  <c r="P51" i="57" s="1"/>
  <c r="P612" i="53"/>
  <c r="S51" i="57" s="1"/>
  <c r="V612" i="53"/>
  <c r="D620" i="53"/>
  <c r="O620" i="53"/>
  <c r="J52" i="57" s="1"/>
  <c r="P621" i="53"/>
  <c r="M52" i="57" s="1"/>
  <c r="V621" i="53"/>
  <c r="O629" i="53"/>
  <c r="D53" i="57" s="1"/>
  <c r="P630" i="53"/>
  <c r="G53" i="57" s="1"/>
  <c r="V630" i="53"/>
  <c r="W645" i="53"/>
  <c r="U645" i="53"/>
  <c r="Q645" i="53"/>
  <c r="O645" i="53"/>
  <c r="L54" i="57" s="1"/>
  <c r="O522" i="53"/>
  <c r="F44" i="57" s="1"/>
  <c r="Q522" i="53"/>
  <c r="U522" i="53"/>
  <c r="O523" i="53"/>
  <c r="H44" i="57" s="1"/>
  <c r="Q523" i="53"/>
  <c r="U523" i="53"/>
  <c r="O524" i="53"/>
  <c r="J44" i="57" s="1"/>
  <c r="Q524" i="53"/>
  <c r="U524" i="53"/>
  <c r="O525" i="53"/>
  <c r="L44" i="57" s="1"/>
  <c r="Q525" i="53"/>
  <c r="U525" i="53"/>
  <c r="O526" i="53"/>
  <c r="N44" i="57" s="1"/>
  <c r="Q526" i="53"/>
  <c r="U526" i="53"/>
  <c r="O527" i="53"/>
  <c r="P44" i="57" s="1"/>
  <c r="Q527" i="53"/>
  <c r="U527" i="53"/>
  <c r="O528" i="53"/>
  <c r="R44" i="57" s="1"/>
  <c r="Q528" i="53"/>
  <c r="U528" i="53"/>
  <c r="O529" i="53"/>
  <c r="T44" i="57" s="1"/>
  <c r="Q529" i="53"/>
  <c r="U529" i="53"/>
  <c r="O530" i="53"/>
  <c r="V44" i="57" s="1"/>
  <c r="Q530" i="53"/>
  <c r="U530" i="53"/>
  <c r="O531" i="53"/>
  <c r="X44" i="57" s="1"/>
  <c r="Q531" i="53"/>
  <c r="U531" i="53"/>
  <c r="O532" i="53"/>
  <c r="B45" i="57" s="1"/>
  <c r="Q532" i="53"/>
  <c r="U532" i="53"/>
  <c r="O533" i="53"/>
  <c r="D45" i="57" s="1"/>
  <c r="Q533" i="53"/>
  <c r="U533" i="53"/>
  <c r="O534" i="53"/>
  <c r="F45" i="57" s="1"/>
  <c r="Q534" i="53"/>
  <c r="U534" i="53"/>
  <c r="O535" i="53"/>
  <c r="H45" i="57" s="1"/>
  <c r="Q535" i="53"/>
  <c r="U535" i="53"/>
  <c r="P536" i="53"/>
  <c r="K45" i="57" s="1"/>
  <c r="P537" i="53"/>
  <c r="M45" i="57" s="1"/>
  <c r="P538" i="53"/>
  <c r="O45" i="57" s="1"/>
  <c r="P539" i="53"/>
  <c r="Q45" i="57" s="1"/>
  <c r="P540" i="53"/>
  <c r="S45" i="57" s="1"/>
  <c r="P541" i="53"/>
  <c r="U45" i="57" s="1"/>
  <c r="P542" i="53"/>
  <c r="W45" i="57" s="1"/>
  <c r="P543" i="53"/>
  <c r="Y45" i="57" s="1"/>
  <c r="P544" i="53"/>
  <c r="C46" i="57" s="1"/>
  <c r="P545" i="53"/>
  <c r="E46" i="57" s="1"/>
  <c r="P546" i="53"/>
  <c r="G46" i="57" s="1"/>
  <c r="P547" i="53"/>
  <c r="I46" i="57" s="1"/>
  <c r="P548" i="53"/>
  <c r="K46" i="57" s="1"/>
  <c r="P549" i="53"/>
  <c r="M46" i="57" s="1"/>
  <c r="P550" i="53"/>
  <c r="O46" i="57" s="1"/>
  <c r="P551" i="53"/>
  <c r="Q46" i="57" s="1"/>
  <c r="P552" i="53"/>
  <c r="S46" i="57" s="1"/>
  <c r="P553" i="53"/>
  <c r="U46" i="57" s="1"/>
  <c r="P554" i="53"/>
  <c r="W46" i="57" s="1"/>
  <c r="P555" i="53"/>
  <c r="Y46" i="57" s="1"/>
  <c r="P556" i="53"/>
  <c r="C47" i="57" s="1"/>
  <c r="P557" i="53"/>
  <c r="E47" i="57" s="1"/>
  <c r="D558" i="53"/>
  <c r="O558" i="53"/>
  <c r="F47" i="57" s="1"/>
  <c r="Q558" i="53"/>
  <c r="U558" i="53"/>
  <c r="P559" i="53"/>
  <c r="I47" i="57" s="1"/>
  <c r="D560" i="53"/>
  <c r="O560" i="53"/>
  <c r="J47" i="57" s="1"/>
  <c r="Q560" i="53"/>
  <c r="U560" i="53"/>
  <c r="P561" i="53"/>
  <c r="M47" i="57" s="1"/>
  <c r="P562" i="53"/>
  <c r="O47" i="57" s="1"/>
  <c r="P563" i="53"/>
  <c r="Q47" i="57" s="1"/>
  <c r="P564" i="53"/>
  <c r="S47" i="57" s="1"/>
  <c r="P565" i="53"/>
  <c r="U47" i="57" s="1"/>
  <c r="P566" i="53"/>
  <c r="W47" i="57" s="1"/>
  <c r="P567" i="53"/>
  <c r="Y47" i="57" s="1"/>
  <c r="P568" i="53"/>
  <c r="C48" i="57" s="1"/>
  <c r="P569" i="53"/>
  <c r="E48" i="57" s="1"/>
  <c r="P570" i="53"/>
  <c r="G48" i="57" s="1"/>
  <c r="D571" i="53"/>
  <c r="O571" i="53"/>
  <c r="H48" i="57" s="1"/>
  <c r="Q571" i="53"/>
  <c r="U571" i="53"/>
  <c r="O572" i="53"/>
  <c r="J48" i="57" s="1"/>
  <c r="Q572" i="53"/>
  <c r="U572" i="53"/>
  <c r="P573" i="53"/>
  <c r="M48" i="57" s="1"/>
  <c r="P574" i="53"/>
  <c r="O48" i="57" s="1"/>
  <c r="D575" i="53"/>
  <c r="O575" i="53"/>
  <c r="P48" i="57" s="1"/>
  <c r="Q575" i="53"/>
  <c r="U575" i="53"/>
  <c r="O576" i="53"/>
  <c r="R48" i="57" s="1"/>
  <c r="Q576" i="53"/>
  <c r="U576" i="53"/>
  <c r="O577" i="53"/>
  <c r="T48" i="57" s="1"/>
  <c r="Q577" i="53"/>
  <c r="U577" i="53"/>
  <c r="O578" i="53"/>
  <c r="V48" i="57" s="1"/>
  <c r="Q578" i="53"/>
  <c r="U578" i="53"/>
  <c r="O579" i="53"/>
  <c r="X48" i="57" s="1"/>
  <c r="Q579" i="53"/>
  <c r="U579" i="53"/>
  <c r="O580" i="53"/>
  <c r="B49" i="57" s="1"/>
  <c r="Q580" i="53"/>
  <c r="U580" i="53"/>
  <c r="O581" i="53"/>
  <c r="D49" i="57" s="1"/>
  <c r="Q581" i="53"/>
  <c r="U581" i="53"/>
  <c r="O582" i="53"/>
  <c r="F49" i="57" s="1"/>
  <c r="Q582" i="53"/>
  <c r="U582" i="53"/>
  <c r="P583" i="53"/>
  <c r="I49" i="57" s="1"/>
  <c r="P584" i="53"/>
  <c r="K49" i="57" s="1"/>
  <c r="P585" i="53"/>
  <c r="M49" i="57" s="1"/>
  <c r="P586" i="53"/>
  <c r="O49" i="57" s="1"/>
  <c r="P587" i="53"/>
  <c r="Q49" i="57" s="1"/>
  <c r="P588" i="53"/>
  <c r="S49" i="57" s="1"/>
  <c r="D589" i="53"/>
  <c r="O589" i="53"/>
  <c r="T49" i="57" s="1"/>
  <c r="Q589" i="53"/>
  <c r="U589" i="53"/>
  <c r="P590" i="53"/>
  <c r="W49" i="57" s="1"/>
  <c r="P591" i="53"/>
  <c r="Y49" i="57" s="1"/>
  <c r="P592" i="53"/>
  <c r="C50" i="57" s="1"/>
  <c r="P593" i="53"/>
  <c r="E50" i="57" s="1"/>
  <c r="D594" i="53"/>
  <c r="O594" i="53"/>
  <c r="F50" i="57" s="1"/>
  <c r="Q594" i="53"/>
  <c r="U594" i="53"/>
  <c r="P595" i="53"/>
  <c r="I50" i="57" s="1"/>
  <c r="P596" i="53"/>
  <c r="K50" i="57" s="1"/>
  <c r="P597" i="53"/>
  <c r="M50" i="57" s="1"/>
  <c r="P598" i="53"/>
  <c r="O50" i="57" s="1"/>
  <c r="P599" i="53"/>
  <c r="Q50" i="57" s="1"/>
  <c r="P600" i="53"/>
  <c r="S50" i="57" s="1"/>
  <c r="P601" i="53"/>
  <c r="U50" i="57" s="1"/>
  <c r="P602" i="53"/>
  <c r="W50" i="57" s="1"/>
  <c r="P603" i="53"/>
  <c r="Y50" i="57" s="1"/>
  <c r="P604" i="53"/>
  <c r="C51" i="57" s="1"/>
  <c r="D605" i="53"/>
  <c r="O605" i="53"/>
  <c r="D51" i="57" s="1"/>
  <c r="Q605" i="53"/>
  <c r="U605" i="53"/>
  <c r="O606" i="53"/>
  <c r="F51" i="57" s="1"/>
  <c r="Q606" i="53"/>
  <c r="U606" i="53"/>
  <c r="P607" i="53"/>
  <c r="I51" i="57" s="1"/>
  <c r="D608" i="53"/>
  <c r="O608" i="53"/>
  <c r="J51" i="57" s="1"/>
  <c r="Q608" i="53"/>
  <c r="U608" i="53"/>
  <c r="P609" i="53"/>
  <c r="M51" i="57" s="1"/>
  <c r="D610" i="53"/>
  <c r="O610" i="53"/>
  <c r="N51" i="57" s="1"/>
  <c r="Q610" i="53"/>
  <c r="U610" i="53"/>
  <c r="P611" i="53"/>
  <c r="Q51" i="57" s="1"/>
  <c r="D612" i="53"/>
  <c r="O612" i="53"/>
  <c r="R51" i="57" s="1"/>
  <c r="Q612" i="53"/>
  <c r="U612" i="53"/>
  <c r="O613" i="53"/>
  <c r="T51" i="57" s="1"/>
  <c r="Q613" i="53"/>
  <c r="U613" i="53"/>
  <c r="O614" i="53"/>
  <c r="V51" i="57" s="1"/>
  <c r="Q614" i="53"/>
  <c r="U614" i="53"/>
  <c r="O615" i="53"/>
  <c r="X51" i="57" s="1"/>
  <c r="Q615" i="53"/>
  <c r="U615" i="53"/>
  <c r="O616" i="53"/>
  <c r="B52" i="57" s="1"/>
  <c r="Q616" i="53"/>
  <c r="U616" i="53"/>
  <c r="O617" i="53"/>
  <c r="D52" i="57" s="1"/>
  <c r="Q617" i="53"/>
  <c r="U617" i="53"/>
  <c r="O618" i="53"/>
  <c r="F52" i="57" s="1"/>
  <c r="Q618" i="53"/>
  <c r="U618" i="53"/>
  <c r="O619" i="53"/>
  <c r="H52" i="57" s="1"/>
  <c r="Q619" i="53"/>
  <c r="U619" i="53"/>
  <c r="P620" i="53"/>
  <c r="K52" i="57" s="1"/>
  <c r="D621" i="53"/>
  <c r="O621" i="53"/>
  <c r="L52" i="57" s="1"/>
  <c r="Q621" i="53"/>
  <c r="U621" i="53"/>
  <c r="O622" i="53"/>
  <c r="N52" i="57" s="1"/>
  <c r="Q622" i="53"/>
  <c r="U622" i="53"/>
  <c r="O623" i="53"/>
  <c r="P52" i="57" s="1"/>
  <c r="Q623" i="53"/>
  <c r="U623" i="53"/>
  <c r="O624" i="53"/>
  <c r="R52" i="57" s="1"/>
  <c r="Q624" i="53"/>
  <c r="U624" i="53"/>
  <c r="O625" i="53"/>
  <c r="T52" i="57" s="1"/>
  <c r="Q625" i="53"/>
  <c r="U625" i="53"/>
  <c r="O626" i="53"/>
  <c r="V52" i="57" s="1"/>
  <c r="Q626" i="53"/>
  <c r="U626" i="53"/>
  <c r="O627" i="53"/>
  <c r="X52" i="57" s="1"/>
  <c r="Q627" i="53"/>
  <c r="U627" i="53"/>
  <c r="O628" i="53"/>
  <c r="B53" i="57" s="1"/>
  <c r="Q628" i="53"/>
  <c r="U628" i="53"/>
  <c r="P629" i="53"/>
  <c r="E53" i="57" s="1"/>
  <c r="D630" i="53"/>
  <c r="O630" i="53"/>
  <c r="F53" i="57" s="1"/>
  <c r="Q630" i="53"/>
  <c r="U630" i="53"/>
  <c r="O631" i="53"/>
  <c r="H53" i="57" s="1"/>
  <c r="Q631" i="53"/>
  <c r="U631" i="53"/>
  <c r="O632" i="53"/>
  <c r="J53" i="57" s="1"/>
  <c r="Q632" i="53"/>
  <c r="U632" i="53"/>
  <c r="O633" i="53"/>
  <c r="L53" i="57" s="1"/>
  <c r="Q633" i="53"/>
  <c r="U633" i="53"/>
  <c r="O634" i="53"/>
  <c r="N53" i="57" s="1"/>
  <c r="Q634" i="53"/>
  <c r="U634" i="53"/>
  <c r="O635" i="53"/>
  <c r="P53" i="57" s="1"/>
  <c r="Q635" i="53"/>
  <c r="U635" i="53"/>
  <c r="O636" i="53"/>
  <c r="R53" i="57" s="1"/>
  <c r="Q636" i="53"/>
  <c r="U636" i="53"/>
  <c r="O637" i="53"/>
  <c r="T53" i="57" s="1"/>
  <c r="Q637" i="53"/>
  <c r="U637" i="53"/>
  <c r="O638" i="53"/>
  <c r="V53" i="57" s="1"/>
  <c r="Q638" i="53"/>
  <c r="U638" i="53"/>
  <c r="O639" i="53"/>
  <c r="X53" i="57" s="1"/>
  <c r="Q639" i="53"/>
  <c r="U639" i="53"/>
  <c r="O640" i="53"/>
  <c r="B54" i="57" s="1"/>
  <c r="Q640" i="53"/>
  <c r="U640" i="53"/>
  <c r="O641" i="53"/>
  <c r="D54" i="57" s="1"/>
  <c r="Q641" i="53"/>
  <c r="U641" i="53"/>
  <c r="O642" i="53"/>
  <c r="F54" i="57" s="1"/>
  <c r="Q642" i="53"/>
  <c r="U642" i="53"/>
  <c r="O643" i="53"/>
  <c r="H54" i="57" s="1"/>
  <c r="Q643" i="53"/>
  <c r="U643" i="53"/>
  <c r="O644" i="53"/>
  <c r="J54" i="57" s="1"/>
  <c r="Q644" i="53"/>
  <c r="U644" i="53"/>
  <c r="P645" i="53"/>
  <c r="M54" i="57" s="1"/>
  <c r="V645" i="53"/>
  <c r="P782" i="53"/>
  <c r="W65" i="57" s="1"/>
  <c r="Q782" i="53"/>
  <c r="P646" i="53"/>
  <c r="O54" i="57" s="1"/>
  <c r="V646" i="53"/>
  <c r="P647" i="53"/>
  <c r="Q54" i="57" s="1"/>
  <c r="V647" i="53"/>
  <c r="P648" i="53"/>
  <c r="S54" i="57" s="1"/>
  <c r="V648" i="53"/>
  <c r="P649" i="53"/>
  <c r="U54" i="57" s="1"/>
  <c r="V649" i="53"/>
  <c r="P650" i="53"/>
  <c r="W54" i="57" s="1"/>
  <c r="V650" i="53"/>
  <c r="P651" i="53"/>
  <c r="Y54" i="57" s="1"/>
  <c r="V651" i="53"/>
  <c r="P652" i="53"/>
  <c r="C55" i="57" s="1"/>
  <c r="V652" i="53"/>
  <c r="P653" i="53"/>
  <c r="E55" i="57" s="1"/>
  <c r="V653" i="53"/>
  <c r="P654" i="53"/>
  <c r="G55" i="57" s="1"/>
  <c r="V654" i="53"/>
  <c r="P655" i="53"/>
  <c r="I55" i="57" s="1"/>
  <c r="V655" i="53"/>
  <c r="D656" i="53"/>
  <c r="O656" i="53"/>
  <c r="J55" i="57" s="1"/>
  <c r="Q656" i="53"/>
  <c r="U656" i="53"/>
  <c r="W656" i="53"/>
  <c r="P657" i="53"/>
  <c r="M55" i="57" s="1"/>
  <c r="D658" i="53"/>
  <c r="O658" i="53"/>
  <c r="N55" i="57" s="1"/>
  <c r="Q658" i="53"/>
  <c r="U658" i="53"/>
  <c r="W658" i="53"/>
  <c r="O659" i="53"/>
  <c r="P55" i="57" s="1"/>
  <c r="Q659" i="53"/>
  <c r="U659" i="53"/>
  <c r="O660" i="53"/>
  <c r="R55" i="57" s="1"/>
  <c r="Q660" i="53"/>
  <c r="U660" i="53"/>
  <c r="O661" i="53"/>
  <c r="T55" i="57" s="1"/>
  <c r="Q661" i="53"/>
  <c r="U661" i="53"/>
  <c r="O662" i="53"/>
  <c r="V55" i="57" s="1"/>
  <c r="Q662" i="53"/>
  <c r="U662" i="53"/>
  <c r="W662" i="53"/>
  <c r="O663" i="53"/>
  <c r="X55" i="57" s="1"/>
  <c r="Q663" i="53"/>
  <c r="U663" i="53"/>
  <c r="W663" i="53"/>
  <c r="O664" i="53"/>
  <c r="B56" i="57" s="1"/>
  <c r="O665" i="53"/>
  <c r="D56" i="57" s="1"/>
  <c r="O666" i="53"/>
  <c r="F56" i="57" s="1"/>
  <c r="O667" i="53"/>
  <c r="H56" i="57" s="1"/>
  <c r="O668" i="53"/>
  <c r="J56" i="57" s="1"/>
  <c r="O669" i="53"/>
  <c r="L56" i="57" s="1"/>
  <c r="O670" i="53"/>
  <c r="N56" i="57" s="1"/>
  <c r="O671" i="53"/>
  <c r="P56" i="57" s="1"/>
  <c r="O672" i="53"/>
  <c r="R56" i="57" s="1"/>
  <c r="O673" i="53"/>
  <c r="T56" i="57" s="1"/>
  <c r="O674" i="53"/>
  <c r="V56" i="57" s="1"/>
  <c r="O675" i="53"/>
  <c r="X56" i="57" s="1"/>
  <c r="O676" i="53"/>
  <c r="B57" i="57" s="1"/>
  <c r="O677" i="53"/>
  <c r="D57" i="57" s="1"/>
  <c r="O678" i="53"/>
  <c r="F57" i="57" s="1"/>
  <c r="O679" i="53"/>
  <c r="H57" i="57" s="1"/>
  <c r="O680" i="53"/>
  <c r="J57" i="57" s="1"/>
  <c r="O681" i="53"/>
  <c r="L57" i="57" s="1"/>
  <c r="O682" i="53"/>
  <c r="N57" i="57" s="1"/>
  <c r="O683" i="53"/>
  <c r="P57" i="57" s="1"/>
  <c r="O684" i="53"/>
  <c r="R57" i="57" s="1"/>
  <c r="O685" i="53"/>
  <c r="T57" i="57" s="1"/>
  <c r="O686" i="53"/>
  <c r="V57" i="57" s="1"/>
  <c r="O687" i="53"/>
  <c r="X57" i="57" s="1"/>
  <c r="O688" i="53"/>
  <c r="B58" i="57" s="1"/>
  <c r="O689" i="53"/>
  <c r="D58" i="57" s="1"/>
  <c r="O690" i="53"/>
  <c r="F58" i="57" s="1"/>
  <c r="O691" i="53"/>
  <c r="H58" i="57" s="1"/>
  <c r="O692" i="53"/>
  <c r="J58" i="57" s="1"/>
  <c r="O693" i="53"/>
  <c r="L58" i="57" s="1"/>
  <c r="O694" i="53"/>
  <c r="N58" i="57" s="1"/>
  <c r="O695" i="53"/>
  <c r="P58" i="57" s="1"/>
  <c r="O696" i="53"/>
  <c r="R58" i="57" s="1"/>
  <c r="O697" i="53"/>
  <c r="T58" i="57" s="1"/>
  <c r="O698" i="53"/>
  <c r="V58" i="57" s="1"/>
  <c r="O699" i="53"/>
  <c r="X58" i="57" s="1"/>
  <c r="O700" i="53"/>
  <c r="B59" i="57" s="1"/>
  <c r="O701" i="53"/>
  <c r="D59" i="57" s="1"/>
  <c r="O702" i="53"/>
  <c r="F59" i="57" s="1"/>
  <c r="O703" i="53"/>
  <c r="H59" i="57" s="1"/>
  <c r="O704" i="53"/>
  <c r="J59" i="57" s="1"/>
  <c r="O705" i="53"/>
  <c r="L59" i="57" s="1"/>
  <c r="O706" i="53"/>
  <c r="N59" i="57" s="1"/>
  <c r="O707" i="53"/>
  <c r="P59" i="57" s="1"/>
  <c r="O708" i="53"/>
  <c r="R59" i="57" s="1"/>
  <c r="O709" i="53"/>
  <c r="T59" i="57" s="1"/>
  <c r="O710" i="53"/>
  <c r="V59" i="57" s="1"/>
  <c r="O711" i="53"/>
  <c r="X59" i="57" s="1"/>
  <c r="O712" i="53"/>
  <c r="B60" i="57" s="1"/>
  <c r="O713" i="53"/>
  <c r="D60" i="57" s="1"/>
  <c r="O714" i="53"/>
  <c r="F60" i="57" s="1"/>
  <c r="O715" i="53"/>
  <c r="H60" i="57" s="1"/>
  <c r="O716" i="53"/>
  <c r="J60" i="57" s="1"/>
  <c r="O717" i="53"/>
  <c r="L60" i="57" s="1"/>
  <c r="O718" i="53"/>
  <c r="N60" i="57" s="1"/>
  <c r="O719" i="53"/>
  <c r="P60" i="57" s="1"/>
  <c r="O720" i="53"/>
  <c r="R60" i="57" s="1"/>
  <c r="O721" i="53"/>
  <c r="T60" i="57" s="1"/>
  <c r="O722" i="53"/>
  <c r="V60" i="57" s="1"/>
  <c r="Q722" i="53"/>
  <c r="O723" i="53"/>
  <c r="X60" i="57" s="1"/>
  <c r="Q723" i="53"/>
  <c r="O724" i="53"/>
  <c r="B61" i="57" s="1"/>
  <c r="Q724" i="53"/>
  <c r="O725" i="53"/>
  <c r="D61" i="57" s="1"/>
  <c r="Q725" i="53"/>
  <c r="O726" i="53"/>
  <c r="F61" i="57" s="1"/>
  <c r="Q726" i="53"/>
  <c r="O727" i="53"/>
  <c r="H61" i="57" s="1"/>
  <c r="Q727" i="53"/>
  <c r="O728" i="53"/>
  <c r="J61" i="57" s="1"/>
  <c r="Q728" i="53"/>
  <c r="O729" i="53"/>
  <c r="L61" i="57" s="1"/>
  <c r="Q729" i="53"/>
  <c r="O730" i="53"/>
  <c r="N61" i="57" s="1"/>
  <c r="Q730" i="53"/>
  <c r="O731" i="53"/>
  <c r="P61" i="57" s="1"/>
  <c r="Q731" i="53"/>
  <c r="O732" i="53"/>
  <c r="R61" i="57" s="1"/>
  <c r="Q732" i="53"/>
  <c r="O733" i="53"/>
  <c r="T61" i="57" s="1"/>
  <c r="Q733" i="53"/>
  <c r="O734" i="53"/>
  <c r="V61" i="57" s="1"/>
  <c r="Q734" i="53"/>
  <c r="O735" i="53"/>
  <c r="X61" i="57" s="1"/>
  <c r="Z61" i="57" s="1"/>
  <c r="Q735" i="53"/>
  <c r="O736" i="53"/>
  <c r="B62" i="57" s="1"/>
  <c r="Q736" i="53"/>
  <c r="O737" i="53"/>
  <c r="D62" i="57" s="1"/>
  <c r="Q737" i="53"/>
  <c r="O738" i="53"/>
  <c r="F62" i="57" s="1"/>
  <c r="Q738" i="53"/>
  <c r="O739" i="53"/>
  <c r="H62" i="57" s="1"/>
  <c r="Q739" i="53"/>
  <c r="O740" i="53"/>
  <c r="J62" i="57" s="1"/>
  <c r="Q740" i="53"/>
  <c r="O741" i="53"/>
  <c r="L62" i="57" s="1"/>
  <c r="Q741" i="53"/>
  <c r="O742" i="53"/>
  <c r="N62" i="57" s="1"/>
  <c r="Q742" i="53"/>
  <c r="O743" i="53"/>
  <c r="P62" i="57" s="1"/>
  <c r="Q743" i="53"/>
  <c r="O744" i="53"/>
  <c r="R62" i="57" s="1"/>
  <c r="Q744" i="53"/>
  <c r="O745" i="53"/>
  <c r="T62" i="57" s="1"/>
  <c r="Q745" i="53"/>
  <c r="O746" i="53"/>
  <c r="V62" i="57" s="1"/>
  <c r="Q746" i="53"/>
  <c r="O747" i="53"/>
  <c r="X62" i="57" s="1"/>
  <c r="Q747" i="53"/>
  <c r="O748" i="53"/>
  <c r="B63" i="57" s="1"/>
  <c r="Q748" i="53"/>
  <c r="O749" i="53"/>
  <c r="D63" i="57" s="1"/>
  <c r="Q749" i="53"/>
  <c r="O750" i="53"/>
  <c r="F63" i="57" s="1"/>
  <c r="Q750" i="53"/>
  <c r="O751" i="53"/>
  <c r="H63" i="57" s="1"/>
  <c r="Q751" i="53"/>
  <c r="O752" i="53"/>
  <c r="J63" i="57" s="1"/>
  <c r="Q752" i="53"/>
  <c r="O753" i="53"/>
  <c r="L63" i="57" s="1"/>
  <c r="Q753" i="53"/>
  <c r="O754" i="53"/>
  <c r="N63" i="57" s="1"/>
  <c r="Q754" i="53"/>
  <c r="O755" i="53"/>
  <c r="P63" i="57" s="1"/>
  <c r="Q755" i="53"/>
  <c r="O756" i="53"/>
  <c r="R63" i="57" s="1"/>
  <c r="Q756" i="53"/>
  <c r="O757" i="53"/>
  <c r="T63" i="57" s="1"/>
  <c r="Q757" i="53"/>
  <c r="O758" i="53"/>
  <c r="V63" i="57" s="1"/>
  <c r="Q758" i="53"/>
  <c r="O759" i="53"/>
  <c r="X63" i="57" s="1"/>
  <c r="Q759" i="53"/>
  <c r="O760" i="53"/>
  <c r="B64" i="57" s="1"/>
  <c r="Q760" i="53"/>
  <c r="O761" i="53"/>
  <c r="D64" i="57" s="1"/>
  <c r="Q761" i="53"/>
  <c r="O762" i="53"/>
  <c r="F64" i="57" s="1"/>
  <c r="Q762" i="53"/>
  <c r="O763" i="53"/>
  <c r="H64" i="57" s="1"/>
  <c r="Q763" i="53"/>
  <c r="O764" i="53"/>
  <c r="J64" i="57" s="1"/>
  <c r="Q764" i="53"/>
  <c r="Q765" i="53"/>
  <c r="Q766" i="53"/>
  <c r="Q767" i="53"/>
  <c r="Q768" i="53"/>
  <c r="Q769" i="53"/>
  <c r="Q770" i="53"/>
  <c r="Q771" i="53"/>
  <c r="Q772" i="53"/>
  <c r="Q773" i="53"/>
  <c r="Q774" i="53"/>
  <c r="Q775" i="53"/>
  <c r="Q776" i="53"/>
  <c r="Q777" i="53"/>
  <c r="Q778" i="53"/>
  <c r="Q779" i="53"/>
  <c r="Q780" i="53"/>
  <c r="Q781" i="53"/>
  <c r="O646" i="53"/>
  <c r="N54" i="57" s="1"/>
  <c r="Q646" i="53"/>
  <c r="U646" i="53"/>
  <c r="O647" i="53"/>
  <c r="P54" i="57" s="1"/>
  <c r="Q647" i="53"/>
  <c r="U647" i="53"/>
  <c r="O648" i="53"/>
  <c r="R54" i="57" s="1"/>
  <c r="Q648" i="53"/>
  <c r="U648" i="53"/>
  <c r="O649" i="53"/>
  <c r="T54" i="57" s="1"/>
  <c r="Q649" i="53"/>
  <c r="U649" i="53"/>
  <c r="O650" i="53"/>
  <c r="V54" i="57" s="1"/>
  <c r="Q650" i="53"/>
  <c r="U650" i="53"/>
  <c r="O651" i="53"/>
  <c r="X54" i="57" s="1"/>
  <c r="Q651" i="53"/>
  <c r="U651" i="53"/>
  <c r="O652" i="53"/>
  <c r="B55" i="57" s="1"/>
  <c r="Q652" i="53"/>
  <c r="U652" i="53"/>
  <c r="O653" i="53"/>
  <c r="D55" i="57" s="1"/>
  <c r="Q653" i="53"/>
  <c r="U653" i="53"/>
  <c r="O654" i="53"/>
  <c r="F55" i="57" s="1"/>
  <c r="Q654" i="53"/>
  <c r="U654" i="53"/>
  <c r="O655" i="53"/>
  <c r="H55" i="57" s="1"/>
  <c r="Q655" i="53"/>
  <c r="U655" i="53"/>
  <c r="P656" i="53"/>
  <c r="K55" i="57" s="1"/>
  <c r="O657" i="53"/>
  <c r="L55" i="57" s="1"/>
  <c r="P658" i="53"/>
  <c r="O55" i="57" s="1"/>
  <c r="P663" i="53"/>
  <c r="Y55" i="57" s="1"/>
  <c r="O765" i="53"/>
  <c r="L64" i="57" s="1"/>
  <c r="O766" i="53"/>
  <c r="N64" i="57" s="1"/>
  <c r="O767" i="53"/>
  <c r="P64" i="57" s="1"/>
  <c r="O768" i="53"/>
  <c r="R64" i="57" s="1"/>
  <c r="O769" i="53"/>
  <c r="T64" i="57" s="1"/>
  <c r="O770" i="53"/>
  <c r="V64" i="57" s="1"/>
  <c r="O771" i="53"/>
  <c r="X64" i="57" s="1"/>
  <c r="O772" i="53"/>
  <c r="B65" i="57" s="1"/>
  <c r="O773" i="53"/>
  <c r="D65" i="57" s="1"/>
  <c r="O774" i="53"/>
  <c r="F65" i="57" s="1"/>
  <c r="O775" i="53"/>
  <c r="H65" i="57" s="1"/>
  <c r="O776" i="53"/>
  <c r="J65" i="57" s="1"/>
  <c r="O777" i="53"/>
  <c r="L65" i="57" s="1"/>
  <c r="O778" i="53"/>
  <c r="N65" i="57" s="1"/>
  <c r="O779" i="53"/>
  <c r="P65" i="57" s="1"/>
  <c r="O780" i="53"/>
  <c r="R65" i="57" s="1"/>
  <c r="O781" i="53"/>
  <c r="T65" i="57" s="1"/>
  <c r="O783" i="53"/>
  <c r="X65" i="57" s="1"/>
  <c r="Q783" i="53"/>
  <c r="O784" i="53"/>
  <c r="B66" i="57" s="1"/>
  <c r="Q784" i="53"/>
  <c r="O785" i="53"/>
  <c r="D66" i="57" s="1"/>
  <c r="Q785" i="53"/>
  <c r="O786" i="53"/>
  <c r="F66" i="57" s="1"/>
  <c r="Q786" i="53"/>
  <c r="O787" i="53"/>
  <c r="H66" i="57" s="1"/>
  <c r="Q787" i="53"/>
  <c r="O788" i="53"/>
  <c r="J66" i="57" s="1"/>
  <c r="Q788" i="53"/>
  <c r="O789" i="53"/>
  <c r="L66" i="57" s="1"/>
  <c r="Q789" i="53"/>
  <c r="O790" i="53"/>
  <c r="N66" i="57" s="1"/>
  <c r="Q790" i="53"/>
  <c r="O791" i="53"/>
  <c r="P66" i="57" s="1"/>
  <c r="Q791" i="53"/>
  <c r="O792" i="53"/>
  <c r="R66" i="57" s="1"/>
  <c r="Q792" i="53"/>
  <c r="O793" i="53"/>
  <c r="T66" i="57" s="1"/>
  <c r="Q793" i="53"/>
  <c r="O794" i="53"/>
  <c r="V66" i="57" s="1"/>
  <c r="Q794" i="53"/>
  <c r="O795" i="53"/>
  <c r="X66" i="57" s="1"/>
  <c r="Q795" i="53"/>
  <c r="O796" i="53"/>
  <c r="B67" i="57" s="1"/>
  <c r="Q796" i="53"/>
  <c r="O797" i="53"/>
  <c r="D67" i="57" s="1"/>
  <c r="Q797" i="53"/>
  <c r="O798" i="53"/>
  <c r="F67" i="57" s="1"/>
  <c r="Q798" i="53"/>
  <c r="O799" i="53"/>
  <c r="H67" i="57" s="1"/>
  <c r="Q799" i="53"/>
  <c r="O800" i="53"/>
  <c r="J67" i="57" s="1"/>
  <c r="Q800" i="53"/>
  <c r="O801" i="53"/>
  <c r="L67" i="57" s="1"/>
  <c r="Q801" i="53"/>
  <c r="O802" i="53"/>
  <c r="N67" i="57" s="1"/>
  <c r="Q802" i="53"/>
  <c r="O803" i="53"/>
  <c r="P67" i="57" s="1"/>
  <c r="Q803" i="53"/>
  <c r="O804" i="53"/>
  <c r="R67" i="57" s="1"/>
  <c r="Q804" i="53"/>
  <c r="O805" i="53"/>
  <c r="T67" i="57" s="1"/>
  <c r="Q805" i="53"/>
  <c r="O806" i="53"/>
  <c r="V67" i="57" s="1"/>
  <c r="Q806" i="53"/>
  <c r="O807" i="53"/>
  <c r="X67" i="57" s="1"/>
  <c r="Q807" i="53"/>
  <c r="O808" i="53"/>
  <c r="B68" i="57" s="1"/>
  <c r="Q808" i="53"/>
  <c r="O809" i="53"/>
  <c r="D68" i="57" s="1"/>
  <c r="Q809" i="53"/>
  <c r="O810" i="53"/>
  <c r="F68" i="57" s="1"/>
  <c r="Q810" i="53"/>
  <c r="O811" i="53"/>
  <c r="H68" i="57" s="1"/>
  <c r="Q811" i="53"/>
  <c r="O812" i="53"/>
  <c r="J68" i="57" s="1"/>
  <c r="Q812" i="53"/>
  <c r="O813" i="53"/>
  <c r="L68" i="57" s="1"/>
  <c r="Q813" i="53"/>
  <c r="O814" i="53"/>
  <c r="N68" i="57" s="1"/>
  <c r="Q814" i="53"/>
  <c r="O815" i="53"/>
  <c r="P68" i="57" s="1"/>
  <c r="Q815" i="53"/>
  <c r="O816" i="53"/>
  <c r="R68" i="57" s="1"/>
  <c r="Q816" i="53"/>
  <c r="O817" i="53"/>
  <c r="T68" i="57" s="1"/>
  <c r="Q817" i="53"/>
  <c r="O818" i="53"/>
  <c r="V68" i="57" s="1"/>
  <c r="Q818" i="53"/>
  <c r="O819" i="53"/>
  <c r="X68" i="57" s="1"/>
  <c r="Q819" i="53"/>
  <c r="O820" i="53"/>
  <c r="B69" i="57" s="1"/>
  <c r="Q820" i="53"/>
  <c r="O821" i="53"/>
  <c r="D69" i="57" s="1"/>
  <c r="Q821" i="53"/>
  <c r="O822" i="53"/>
  <c r="F69" i="57" s="1"/>
  <c r="Q822" i="53"/>
  <c r="O823" i="53"/>
  <c r="H69" i="57" s="1"/>
  <c r="Q823" i="53"/>
  <c r="O824" i="53"/>
  <c r="J69" i="57" s="1"/>
  <c r="Q824" i="53"/>
  <c r="O825" i="53"/>
  <c r="L69" i="57" s="1"/>
  <c r="Q825" i="53"/>
  <c r="O826" i="53"/>
  <c r="N69" i="57" s="1"/>
  <c r="Q826" i="53"/>
  <c r="O827" i="53"/>
  <c r="P69" i="57" s="1"/>
  <c r="Q827" i="53"/>
  <c r="O828" i="53"/>
  <c r="R69" i="57" s="1"/>
  <c r="Q828" i="53"/>
  <c r="O829" i="53"/>
  <c r="T69" i="57" s="1"/>
  <c r="Q829" i="53"/>
  <c r="O830" i="53"/>
  <c r="V69" i="57" s="1"/>
  <c r="Q830" i="53"/>
  <c r="O831" i="53"/>
  <c r="X69" i="57" s="1"/>
  <c r="Q831" i="53"/>
  <c r="O832" i="53"/>
  <c r="B70" i="57" s="1"/>
  <c r="Q832" i="53"/>
  <c r="O833" i="53"/>
  <c r="D70" i="57" s="1"/>
  <c r="Q833" i="53"/>
  <c r="O834" i="53"/>
  <c r="F70" i="57" s="1"/>
  <c r="Q834" i="53"/>
  <c r="O835" i="53"/>
  <c r="H70" i="57" s="1"/>
  <c r="Q835" i="53"/>
  <c r="O836" i="53"/>
  <c r="J70" i="57" s="1"/>
  <c r="Q836" i="53"/>
  <c r="O837" i="53"/>
  <c r="L70" i="57" s="1"/>
  <c r="Q837" i="53"/>
  <c r="O838" i="53"/>
  <c r="N70" i="57" s="1"/>
  <c r="Q838" i="53"/>
  <c r="O839" i="53"/>
  <c r="P70" i="57" s="1"/>
  <c r="Q839" i="53"/>
  <c r="O840" i="53"/>
  <c r="R70" i="57" s="1"/>
  <c r="Q840" i="53"/>
  <c r="O841" i="53"/>
  <c r="T70" i="57" s="1"/>
  <c r="Q841" i="53"/>
  <c r="O842" i="53"/>
  <c r="V70" i="57" s="1"/>
  <c r="Q842" i="53"/>
  <c r="O843" i="53"/>
  <c r="X70" i="57" s="1"/>
  <c r="Q843" i="53"/>
  <c r="O844" i="53"/>
  <c r="B71" i="57" s="1"/>
  <c r="Q844" i="53"/>
  <c r="O845" i="53"/>
  <c r="D71" i="57" s="1"/>
  <c r="Q845" i="53"/>
  <c r="O846" i="53"/>
  <c r="F71" i="57" s="1"/>
  <c r="Q846" i="53"/>
  <c r="O847" i="53"/>
  <c r="H71" i="57" s="1"/>
  <c r="Q847" i="53"/>
  <c r="O848" i="53"/>
  <c r="J71" i="57" s="1"/>
  <c r="Q848" i="53"/>
  <c r="O849" i="53"/>
  <c r="L71" i="57" s="1"/>
  <c r="Q849" i="53"/>
  <c r="O850" i="53"/>
  <c r="N71" i="57" s="1"/>
  <c r="Q850" i="53"/>
  <c r="O851" i="53"/>
  <c r="P71" i="57" s="1"/>
  <c r="Q851" i="53"/>
  <c r="O852" i="53"/>
  <c r="R71" i="57" s="1"/>
  <c r="Q852" i="53"/>
  <c r="O853" i="53"/>
  <c r="T71" i="57" s="1"/>
  <c r="Q853" i="53"/>
  <c r="O854" i="53"/>
  <c r="V71" i="57" s="1"/>
  <c r="Q854" i="53"/>
  <c r="O855" i="53"/>
  <c r="X71" i="57" s="1"/>
  <c r="Q855" i="53"/>
  <c r="O856" i="53"/>
  <c r="B72" i="57" s="1"/>
  <c r="Q856" i="53"/>
  <c r="O857" i="53"/>
  <c r="D72" i="57" s="1"/>
  <c r="Q857" i="53"/>
  <c r="O858" i="53"/>
  <c r="F72" i="57" s="1"/>
  <c r="Q858" i="53"/>
  <c r="O859" i="53"/>
  <c r="H72" i="57" s="1"/>
  <c r="Q859" i="53"/>
  <c r="O860" i="53"/>
  <c r="J72" i="57" s="1"/>
  <c r="Q860" i="53"/>
  <c r="O861" i="53"/>
  <c r="L72" i="57" s="1"/>
  <c r="Q861" i="53"/>
  <c r="O862" i="53"/>
  <c r="N72" i="57" s="1"/>
  <c r="Q862" i="53"/>
  <c r="O863" i="53"/>
  <c r="P72" i="57" s="1"/>
  <c r="Q863" i="53"/>
  <c r="O864" i="53"/>
  <c r="R72" i="57" s="1"/>
  <c r="Q864" i="53"/>
  <c r="O865" i="53"/>
  <c r="T72" i="57" s="1"/>
  <c r="Q865" i="53"/>
  <c r="O866" i="53"/>
  <c r="V72" i="57" s="1"/>
  <c r="Q866" i="53"/>
  <c r="O867" i="53"/>
  <c r="X72" i="57" s="1"/>
  <c r="Q867" i="53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Z71" i="57" l="1"/>
  <c r="Z70" i="57"/>
  <c r="Z69" i="57"/>
  <c r="Z68" i="57"/>
  <c r="Z67" i="57"/>
  <c r="Z66" i="57"/>
  <c r="Z62" i="57"/>
  <c r="Z72" i="57"/>
  <c r="Z65" i="57"/>
  <c r="Z54" i="57"/>
  <c r="Z53" i="57"/>
  <c r="Z51" i="57"/>
  <c r="Z48" i="57"/>
  <c r="Z44" i="57"/>
  <c r="Z60" i="57"/>
  <c r="Z50" i="57"/>
  <c r="Z41" i="57"/>
  <c r="Z40" i="57"/>
  <c r="Z33" i="57"/>
  <c r="Z27" i="57"/>
  <c r="Z26" i="57"/>
  <c r="Z23" i="57"/>
  <c r="Z22" i="57"/>
  <c r="Z19" i="57"/>
  <c r="Z7" i="57"/>
  <c r="Z6" i="57"/>
  <c r="Z1" i="57"/>
  <c r="Z10" i="57"/>
  <c r="Z9" i="57"/>
  <c r="Z3" i="57"/>
  <c r="Z55" i="57"/>
  <c r="Z49" i="57"/>
  <c r="Z47" i="57"/>
  <c r="Z45" i="57"/>
  <c r="Z29" i="57"/>
  <c r="Z28" i="57"/>
  <c r="Z21" i="57"/>
  <c r="Z8" i="57"/>
  <c r="Z5" i="57"/>
  <c r="Z63" i="57"/>
  <c r="Z64" i="57"/>
  <c r="Z59" i="57"/>
  <c r="Z58" i="57"/>
  <c r="Z57" i="57"/>
  <c r="Z56" i="57"/>
  <c r="Z52" i="57"/>
  <c r="Z43" i="57"/>
  <c r="Z42" i="57"/>
  <c r="Z39" i="57"/>
  <c r="Z35" i="57"/>
  <c r="Z31" i="57"/>
  <c r="Z36" i="57"/>
  <c r="Z32" i="57"/>
  <c r="Z14" i="57"/>
  <c r="Z13" i="57"/>
  <c r="Z12" i="57"/>
  <c r="Z30" i="57"/>
  <c r="Z25" i="57"/>
  <c r="Z24" i="57"/>
  <c r="Z20" i="57"/>
  <c r="Z18" i="57"/>
  <c r="Z17" i="57"/>
  <c r="Z16" i="57"/>
  <c r="Z15" i="57"/>
  <c r="Z11" i="57"/>
  <c r="Z4" i="57"/>
  <c r="Z2" i="57"/>
  <c r="C4" i="1"/>
  <c r="B4" i="1"/>
  <c r="E4" i="1" s="1"/>
  <c r="Q4" i="1" l="1"/>
  <c r="Y4" i="1"/>
  <c r="X4" i="1"/>
  <c r="C1" i="61" s="1"/>
  <c r="W4" i="1"/>
  <c r="Y6" i="1"/>
  <c r="X6" i="1"/>
  <c r="Y8" i="1"/>
  <c r="X8" i="1"/>
  <c r="Y10" i="1"/>
  <c r="X10" i="1"/>
  <c r="Y12" i="1"/>
  <c r="X12" i="1"/>
  <c r="Y14" i="1"/>
  <c r="X14" i="1"/>
  <c r="Y16" i="1"/>
  <c r="X16" i="1"/>
  <c r="Y18" i="1"/>
  <c r="X18" i="1"/>
  <c r="Y20" i="1"/>
  <c r="X20" i="1"/>
  <c r="Y22" i="1"/>
  <c r="X22" i="1"/>
  <c r="Y24" i="1"/>
  <c r="X24" i="1"/>
  <c r="Y26" i="1"/>
  <c r="X26" i="1"/>
  <c r="Y28" i="1"/>
  <c r="X28" i="1"/>
  <c r="Y30" i="1"/>
  <c r="X30" i="1"/>
  <c r="Y32" i="1"/>
  <c r="X32" i="1"/>
  <c r="Y34" i="1"/>
  <c r="X34" i="1"/>
  <c r="Y36" i="1"/>
  <c r="X36" i="1"/>
  <c r="Y38" i="1"/>
  <c r="X38" i="1"/>
  <c r="Y40" i="1"/>
  <c r="X40" i="1"/>
  <c r="Y42" i="1"/>
  <c r="X42" i="1"/>
  <c r="Y44" i="1"/>
  <c r="X44" i="1"/>
  <c r="Y46" i="1"/>
  <c r="X46" i="1"/>
  <c r="Y48" i="1"/>
  <c r="X48" i="1"/>
  <c r="Y50" i="1"/>
  <c r="X50" i="1"/>
  <c r="Y52" i="1"/>
  <c r="X52" i="1"/>
  <c r="Y54" i="1"/>
  <c r="X54" i="1"/>
  <c r="Y56" i="1"/>
  <c r="X56" i="1"/>
  <c r="Y58" i="1"/>
  <c r="X58" i="1"/>
  <c r="Y60" i="1"/>
  <c r="X60" i="1"/>
  <c r="Y62" i="1"/>
  <c r="X62" i="1"/>
  <c r="Y64" i="1"/>
  <c r="X64" i="1"/>
  <c r="Y66" i="1"/>
  <c r="X66" i="1"/>
  <c r="Y68" i="1"/>
  <c r="X68" i="1"/>
  <c r="Y70" i="1"/>
  <c r="X70" i="1"/>
  <c r="Y72" i="1"/>
  <c r="X72" i="1"/>
  <c r="Y74" i="1"/>
  <c r="X74" i="1"/>
  <c r="Y76" i="1"/>
  <c r="X76" i="1"/>
  <c r="Y78" i="1"/>
  <c r="X78" i="1"/>
  <c r="Y80" i="1"/>
  <c r="X80" i="1"/>
  <c r="Y82" i="1"/>
  <c r="X82" i="1"/>
  <c r="Y84" i="1"/>
  <c r="X84" i="1"/>
  <c r="Y86" i="1"/>
  <c r="X86" i="1"/>
  <c r="Y88" i="1"/>
  <c r="X88" i="1"/>
  <c r="Y90" i="1"/>
  <c r="X90" i="1"/>
  <c r="Y92" i="1"/>
  <c r="X92" i="1"/>
  <c r="Y94" i="1"/>
  <c r="X94" i="1"/>
  <c r="Y96" i="1"/>
  <c r="X96" i="1"/>
  <c r="Y98" i="1"/>
  <c r="X98" i="1"/>
  <c r="Y100" i="1"/>
  <c r="X100" i="1"/>
  <c r="Y102" i="1"/>
  <c r="X102" i="1"/>
  <c r="Y104" i="1"/>
  <c r="X104" i="1"/>
  <c r="Y106" i="1"/>
  <c r="X106" i="1"/>
  <c r="Y108" i="1"/>
  <c r="X108" i="1"/>
  <c r="Y110" i="1"/>
  <c r="X110" i="1"/>
  <c r="Y112" i="1"/>
  <c r="X112" i="1"/>
  <c r="Y114" i="1"/>
  <c r="X114" i="1"/>
  <c r="Y116" i="1"/>
  <c r="X116" i="1"/>
  <c r="Y118" i="1"/>
  <c r="X118" i="1"/>
  <c r="Y120" i="1"/>
  <c r="X120" i="1"/>
  <c r="Y122" i="1"/>
  <c r="X122" i="1"/>
  <c r="Y124" i="1"/>
  <c r="X124" i="1"/>
  <c r="Y126" i="1"/>
  <c r="X126" i="1"/>
  <c r="Y128" i="1"/>
  <c r="X128" i="1"/>
  <c r="Y130" i="1"/>
  <c r="X130" i="1"/>
  <c r="Y132" i="1"/>
  <c r="X132" i="1"/>
  <c r="Y134" i="1"/>
  <c r="X134" i="1"/>
  <c r="Y136" i="1"/>
  <c r="X136" i="1"/>
  <c r="Y138" i="1"/>
  <c r="X138" i="1"/>
  <c r="Y140" i="1"/>
  <c r="X140" i="1"/>
  <c r="Y142" i="1"/>
  <c r="X142" i="1"/>
  <c r="Y144" i="1"/>
  <c r="X144" i="1"/>
  <c r="Y146" i="1"/>
  <c r="X146" i="1"/>
  <c r="Y148" i="1"/>
  <c r="X148" i="1"/>
  <c r="Y150" i="1"/>
  <c r="X150" i="1"/>
  <c r="Y152" i="1"/>
  <c r="X152" i="1"/>
  <c r="Y154" i="1"/>
  <c r="X154" i="1"/>
  <c r="Y156" i="1"/>
  <c r="X156" i="1"/>
  <c r="Y158" i="1"/>
  <c r="X158" i="1"/>
  <c r="Y160" i="1"/>
  <c r="X160" i="1"/>
  <c r="Y162" i="1"/>
  <c r="X162" i="1"/>
  <c r="Y164" i="1"/>
  <c r="X164" i="1"/>
  <c r="Y166" i="1"/>
  <c r="X166" i="1"/>
  <c r="Y168" i="1"/>
  <c r="X168" i="1"/>
  <c r="Y170" i="1"/>
  <c r="X170" i="1"/>
  <c r="Y172" i="1"/>
  <c r="X172" i="1"/>
  <c r="Y174" i="1"/>
  <c r="X174" i="1"/>
  <c r="Y176" i="1"/>
  <c r="X176" i="1"/>
  <c r="Y178" i="1"/>
  <c r="X178" i="1"/>
  <c r="Y180" i="1"/>
  <c r="X180" i="1"/>
  <c r="Y182" i="1"/>
  <c r="X182" i="1"/>
  <c r="Y184" i="1"/>
  <c r="X184" i="1"/>
  <c r="Y186" i="1"/>
  <c r="X186" i="1"/>
  <c r="Y188" i="1"/>
  <c r="X188" i="1"/>
  <c r="Y190" i="1"/>
  <c r="X190" i="1"/>
  <c r="Y192" i="1"/>
  <c r="X192" i="1"/>
  <c r="Y194" i="1"/>
  <c r="X194" i="1"/>
  <c r="Y196" i="1"/>
  <c r="X196" i="1"/>
  <c r="Y198" i="1"/>
  <c r="X198" i="1"/>
  <c r="Y200" i="1"/>
  <c r="X200" i="1"/>
  <c r="Y202" i="1"/>
  <c r="X202" i="1"/>
  <c r="Y204" i="1"/>
  <c r="X204" i="1"/>
  <c r="Y206" i="1"/>
  <c r="X206" i="1"/>
  <c r="Y208" i="1"/>
  <c r="X208" i="1"/>
  <c r="Y210" i="1"/>
  <c r="X210" i="1"/>
  <c r="Y212" i="1"/>
  <c r="X212" i="1"/>
  <c r="Y214" i="1"/>
  <c r="X214" i="1"/>
  <c r="Y216" i="1"/>
  <c r="X216" i="1"/>
  <c r="Y218" i="1"/>
  <c r="X218" i="1"/>
  <c r="Y220" i="1"/>
  <c r="X220" i="1"/>
  <c r="Y222" i="1"/>
  <c r="X222" i="1"/>
  <c r="Y224" i="1"/>
  <c r="X224" i="1"/>
  <c r="Y226" i="1"/>
  <c r="X226" i="1"/>
  <c r="Y228" i="1"/>
  <c r="X228" i="1"/>
  <c r="Y230" i="1"/>
  <c r="X230" i="1"/>
  <c r="Y232" i="1"/>
  <c r="X232" i="1"/>
  <c r="Y234" i="1"/>
  <c r="X234" i="1"/>
  <c r="Y236" i="1"/>
  <c r="X236" i="1"/>
  <c r="Y238" i="1"/>
  <c r="X238" i="1"/>
  <c r="Y240" i="1"/>
  <c r="X240" i="1"/>
  <c r="Y242" i="1"/>
  <c r="X242" i="1"/>
  <c r="Y244" i="1"/>
  <c r="X244" i="1"/>
  <c r="Y246" i="1"/>
  <c r="X246" i="1"/>
  <c r="Y248" i="1"/>
  <c r="X248" i="1"/>
  <c r="Y250" i="1"/>
  <c r="X250" i="1"/>
  <c r="Y252" i="1"/>
  <c r="X252" i="1"/>
  <c r="Y254" i="1"/>
  <c r="X254" i="1"/>
  <c r="Y256" i="1"/>
  <c r="X256" i="1"/>
  <c r="Y258" i="1"/>
  <c r="X258" i="1"/>
  <c r="Y260" i="1"/>
  <c r="X260" i="1"/>
  <c r="Y262" i="1"/>
  <c r="X262" i="1"/>
  <c r="Y264" i="1"/>
  <c r="X264" i="1"/>
  <c r="Y266" i="1"/>
  <c r="X266" i="1"/>
  <c r="Y268" i="1"/>
  <c r="X268" i="1"/>
  <c r="Y270" i="1"/>
  <c r="X270" i="1"/>
  <c r="Y272" i="1"/>
  <c r="X272" i="1"/>
  <c r="Y274" i="1"/>
  <c r="X274" i="1"/>
  <c r="Y276" i="1"/>
  <c r="X276" i="1"/>
  <c r="Y278" i="1"/>
  <c r="X278" i="1"/>
  <c r="Y280" i="1"/>
  <c r="X280" i="1"/>
  <c r="Y282" i="1"/>
  <c r="X282" i="1"/>
  <c r="Y284" i="1"/>
  <c r="X284" i="1"/>
  <c r="Y286" i="1"/>
  <c r="X286" i="1"/>
  <c r="Y288" i="1"/>
  <c r="X288" i="1"/>
  <c r="Y290" i="1"/>
  <c r="X290" i="1"/>
  <c r="Y292" i="1"/>
  <c r="X292" i="1"/>
  <c r="Y294" i="1"/>
  <c r="X294" i="1"/>
  <c r="Y296" i="1"/>
  <c r="X296" i="1"/>
  <c r="Y298" i="1"/>
  <c r="X298" i="1"/>
  <c r="Y300" i="1"/>
  <c r="X300" i="1"/>
  <c r="Y302" i="1"/>
  <c r="X302" i="1"/>
  <c r="Y304" i="1"/>
  <c r="X304" i="1"/>
  <c r="Y306" i="1"/>
  <c r="X306" i="1"/>
  <c r="Y308" i="1"/>
  <c r="X308" i="1"/>
  <c r="Y310" i="1"/>
  <c r="X310" i="1"/>
  <c r="Y312" i="1"/>
  <c r="X312" i="1"/>
  <c r="Y314" i="1"/>
  <c r="X314" i="1"/>
  <c r="Y316" i="1"/>
  <c r="X316" i="1"/>
  <c r="Y318" i="1"/>
  <c r="X318" i="1"/>
  <c r="Y320" i="1"/>
  <c r="X320" i="1"/>
  <c r="Y322" i="1"/>
  <c r="X322" i="1"/>
  <c r="Y324" i="1"/>
  <c r="X324" i="1"/>
  <c r="Y326" i="1"/>
  <c r="X326" i="1"/>
  <c r="Y328" i="1"/>
  <c r="X328" i="1"/>
  <c r="Y330" i="1"/>
  <c r="X330" i="1"/>
  <c r="Y332" i="1"/>
  <c r="X332" i="1"/>
  <c r="Y334" i="1"/>
  <c r="X334" i="1"/>
  <c r="Y336" i="1"/>
  <c r="X336" i="1"/>
  <c r="Y338" i="1"/>
  <c r="X338" i="1"/>
  <c r="Y340" i="1"/>
  <c r="X340" i="1"/>
  <c r="Y342" i="1"/>
  <c r="X342" i="1"/>
  <c r="Y344" i="1"/>
  <c r="X344" i="1"/>
  <c r="Y346" i="1"/>
  <c r="X346" i="1"/>
  <c r="Y348" i="1"/>
  <c r="X348" i="1"/>
  <c r="Y350" i="1"/>
  <c r="X350" i="1"/>
  <c r="Y352" i="1"/>
  <c r="X352" i="1"/>
  <c r="Y354" i="1"/>
  <c r="X354" i="1"/>
  <c r="Y356" i="1"/>
  <c r="X356" i="1"/>
  <c r="Y358" i="1"/>
  <c r="X358" i="1"/>
  <c r="Y360" i="1"/>
  <c r="X360" i="1"/>
  <c r="Y362" i="1"/>
  <c r="X362" i="1"/>
  <c r="Y364" i="1"/>
  <c r="X364" i="1"/>
  <c r="Y366" i="1"/>
  <c r="X366" i="1"/>
  <c r="Y368" i="1"/>
  <c r="X368" i="1"/>
  <c r="Y370" i="1"/>
  <c r="X370" i="1"/>
  <c r="Y372" i="1"/>
  <c r="X372" i="1"/>
  <c r="Y374" i="1"/>
  <c r="X374" i="1"/>
  <c r="Y376" i="1"/>
  <c r="X376" i="1"/>
  <c r="Y378" i="1"/>
  <c r="X378" i="1"/>
  <c r="Y380" i="1"/>
  <c r="X380" i="1"/>
  <c r="Y382" i="1"/>
  <c r="X382" i="1"/>
  <c r="Y384" i="1"/>
  <c r="X384" i="1"/>
  <c r="Y386" i="1"/>
  <c r="X386" i="1"/>
  <c r="Y388" i="1"/>
  <c r="X388" i="1"/>
  <c r="Y390" i="1"/>
  <c r="X390" i="1"/>
  <c r="Y392" i="1"/>
  <c r="X392" i="1"/>
  <c r="Y394" i="1"/>
  <c r="X394" i="1"/>
  <c r="Y396" i="1"/>
  <c r="X396" i="1"/>
  <c r="Y398" i="1"/>
  <c r="X398" i="1"/>
  <c r="Y400" i="1"/>
  <c r="X400" i="1"/>
  <c r="Y402" i="1"/>
  <c r="X402" i="1"/>
  <c r="Y404" i="1"/>
  <c r="X404" i="1"/>
  <c r="Y406" i="1"/>
  <c r="X406" i="1"/>
  <c r="Y408" i="1"/>
  <c r="X408" i="1"/>
  <c r="Y410" i="1"/>
  <c r="X410" i="1"/>
  <c r="Y412" i="1"/>
  <c r="X412" i="1"/>
  <c r="Y414" i="1"/>
  <c r="X414" i="1"/>
  <c r="Y416" i="1"/>
  <c r="X416" i="1"/>
  <c r="Y418" i="1"/>
  <c r="X418" i="1"/>
  <c r="Y420" i="1"/>
  <c r="X420" i="1"/>
  <c r="Y422" i="1"/>
  <c r="X422" i="1"/>
  <c r="Y424" i="1"/>
  <c r="X424" i="1"/>
  <c r="Y426" i="1"/>
  <c r="X426" i="1"/>
  <c r="Y428" i="1"/>
  <c r="X428" i="1"/>
  <c r="Y430" i="1"/>
  <c r="X430" i="1"/>
  <c r="Y432" i="1"/>
  <c r="X432" i="1"/>
  <c r="Y434" i="1"/>
  <c r="X434" i="1"/>
  <c r="Y436" i="1"/>
  <c r="X436" i="1"/>
  <c r="Y438" i="1"/>
  <c r="X438" i="1"/>
  <c r="Y440" i="1"/>
  <c r="X440" i="1"/>
  <c r="Y442" i="1"/>
  <c r="X442" i="1"/>
  <c r="Y444" i="1"/>
  <c r="X444" i="1"/>
  <c r="Y446" i="1"/>
  <c r="X446" i="1"/>
  <c r="Y448" i="1"/>
  <c r="X448" i="1"/>
  <c r="Y450" i="1"/>
  <c r="X450" i="1"/>
  <c r="Y452" i="1"/>
  <c r="X452" i="1"/>
  <c r="Y454" i="1"/>
  <c r="X454" i="1"/>
  <c r="Y456" i="1"/>
  <c r="X456" i="1"/>
  <c r="Y458" i="1"/>
  <c r="X458" i="1"/>
  <c r="Y460" i="1"/>
  <c r="X460" i="1"/>
  <c r="Y462" i="1"/>
  <c r="X462" i="1"/>
  <c r="Y464" i="1"/>
  <c r="X464" i="1"/>
  <c r="Y466" i="1"/>
  <c r="X466" i="1"/>
  <c r="Y468" i="1"/>
  <c r="X468" i="1"/>
  <c r="Y470" i="1"/>
  <c r="X470" i="1"/>
  <c r="Y472" i="1"/>
  <c r="X472" i="1"/>
  <c r="Y474" i="1"/>
  <c r="X474" i="1"/>
  <c r="Y476" i="1"/>
  <c r="X476" i="1"/>
  <c r="Y478" i="1"/>
  <c r="X478" i="1"/>
  <c r="Y480" i="1"/>
  <c r="X480" i="1"/>
  <c r="Y482" i="1"/>
  <c r="X482" i="1"/>
  <c r="Y484" i="1"/>
  <c r="X484" i="1"/>
  <c r="Y486" i="1"/>
  <c r="X486" i="1"/>
  <c r="Y488" i="1"/>
  <c r="X488" i="1"/>
  <c r="Y490" i="1"/>
  <c r="X490" i="1"/>
  <c r="Y492" i="1"/>
  <c r="X492" i="1"/>
  <c r="Y494" i="1"/>
  <c r="X494" i="1"/>
  <c r="Y496" i="1"/>
  <c r="X496" i="1"/>
  <c r="Y498" i="1"/>
  <c r="X498" i="1"/>
  <c r="Y500" i="1"/>
  <c r="X500" i="1"/>
  <c r="Y502" i="1"/>
  <c r="X502" i="1"/>
  <c r="Y504" i="1"/>
  <c r="X504" i="1"/>
  <c r="Y506" i="1"/>
  <c r="X506" i="1"/>
  <c r="Y508" i="1"/>
  <c r="X508" i="1"/>
  <c r="Y510" i="1"/>
  <c r="X510" i="1"/>
  <c r="Y512" i="1"/>
  <c r="X512" i="1"/>
  <c r="Y514" i="1"/>
  <c r="X514" i="1"/>
  <c r="Y516" i="1"/>
  <c r="X516" i="1"/>
  <c r="Y518" i="1"/>
  <c r="X518" i="1"/>
  <c r="Y520" i="1"/>
  <c r="X520" i="1"/>
  <c r="Y522" i="1"/>
  <c r="X522" i="1"/>
  <c r="Y524" i="1"/>
  <c r="X524" i="1"/>
  <c r="Y526" i="1"/>
  <c r="X526" i="1"/>
  <c r="Y528" i="1"/>
  <c r="X528" i="1"/>
  <c r="Y530" i="1"/>
  <c r="X530" i="1"/>
  <c r="Y532" i="1"/>
  <c r="X532" i="1"/>
  <c r="Y534" i="1"/>
  <c r="X534" i="1"/>
  <c r="Y536" i="1"/>
  <c r="X536" i="1"/>
  <c r="Y538" i="1"/>
  <c r="X538" i="1"/>
  <c r="Y540" i="1"/>
  <c r="X540" i="1"/>
  <c r="Y542" i="1"/>
  <c r="X542" i="1"/>
  <c r="Y544" i="1"/>
  <c r="X544" i="1"/>
  <c r="Y546" i="1"/>
  <c r="X546" i="1"/>
  <c r="Y548" i="1"/>
  <c r="X548" i="1"/>
  <c r="Y550" i="1"/>
  <c r="X550" i="1"/>
  <c r="Y552" i="1"/>
  <c r="X552" i="1"/>
  <c r="Y554" i="1"/>
  <c r="X554" i="1"/>
  <c r="Y556" i="1"/>
  <c r="X556" i="1"/>
  <c r="Y558" i="1"/>
  <c r="X558" i="1"/>
  <c r="Y560" i="1"/>
  <c r="X560" i="1"/>
  <c r="Y562" i="1"/>
  <c r="X562" i="1"/>
  <c r="Y564" i="1"/>
  <c r="X564" i="1"/>
  <c r="Y566" i="1"/>
  <c r="X566" i="1"/>
  <c r="Y568" i="1"/>
  <c r="X568" i="1"/>
  <c r="Y570" i="1"/>
  <c r="X570" i="1"/>
  <c r="Y572" i="1"/>
  <c r="X572" i="1"/>
  <c r="Y574" i="1"/>
  <c r="X574" i="1"/>
  <c r="Y576" i="1"/>
  <c r="X576" i="1"/>
  <c r="Y578" i="1"/>
  <c r="X578" i="1"/>
  <c r="Y580" i="1"/>
  <c r="X580" i="1"/>
  <c r="Y582" i="1"/>
  <c r="X582" i="1"/>
  <c r="Y584" i="1"/>
  <c r="X584" i="1"/>
  <c r="Y586" i="1"/>
  <c r="X586" i="1"/>
  <c r="Y588" i="1"/>
  <c r="X588" i="1"/>
  <c r="Y590" i="1"/>
  <c r="X590" i="1"/>
  <c r="Y592" i="1"/>
  <c r="X592" i="1"/>
  <c r="Y594" i="1"/>
  <c r="X594" i="1"/>
  <c r="Y596" i="1"/>
  <c r="X596" i="1"/>
  <c r="Y598" i="1"/>
  <c r="X598" i="1"/>
  <c r="Y600" i="1"/>
  <c r="X600" i="1"/>
  <c r="Y602" i="1"/>
  <c r="X602" i="1"/>
  <c r="Y604" i="1"/>
  <c r="X604" i="1"/>
  <c r="Y606" i="1"/>
  <c r="X606" i="1"/>
  <c r="Y608" i="1"/>
  <c r="X608" i="1"/>
  <c r="Y610" i="1"/>
  <c r="X610" i="1"/>
  <c r="Y612" i="1"/>
  <c r="X612" i="1"/>
  <c r="Y614" i="1"/>
  <c r="X614" i="1"/>
  <c r="Y616" i="1"/>
  <c r="X616" i="1"/>
  <c r="Y618" i="1"/>
  <c r="X618" i="1"/>
  <c r="Y620" i="1"/>
  <c r="X620" i="1"/>
  <c r="Y622" i="1"/>
  <c r="X622" i="1"/>
  <c r="Y624" i="1"/>
  <c r="X624" i="1"/>
  <c r="Y626" i="1"/>
  <c r="X626" i="1"/>
  <c r="Y628" i="1"/>
  <c r="X628" i="1"/>
  <c r="Y630" i="1"/>
  <c r="X630" i="1"/>
  <c r="Y632" i="1"/>
  <c r="X632" i="1"/>
  <c r="Y634" i="1"/>
  <c r="X634" i="1"/>
  <c r="Y636" i="1"/>
  <c r="X636" i="1"/>
  <c r="Y638" i="1"/>
  <c r="X638" i="1"/>
  <c r="Y640" i="1"/>
  <c r="X640" i="1"/>
  <c r="Y642" i="1"/>
  <c r="X642" i="1"/>
  <c r="Y644" i="1"/>
  <c r="X644" i="1"/>
  <c r="Y646" i="1"/>
  <c r="X646" i="1"/>
  <c r="Y648" i="1"/>
  <c r="X648" i="1"/>
  <c r="Y650" i="1"/>
  <c r="X650" i="1"/>
  <c r="Y652" i="1"/>
  <c r="X652" i="1"/>
  <c r="Y654" i="1"/>
  <c r="X654" i="1"/>
  <c r="Y656" i="1"/>
  <c r="X656" i="1"/>
  <c r="Y658" i="1"/>
  <c r="X658" i="1"/>
  <c r="Y660" i="1"/>
  <c r="X660" i="1"/>
  <c r="Y662" i="1"/>
  <c r="X662" i="1"/>
  <c r="Y664" i="1"/>
  <c r="X664" i="1"/>
  <c r="Y666" i="1"/>
  <c r="X666" i="1"/>
  <c r="Y668" i="1"/>
  <c r="X668" i="1"/>
  <c r="Y670" i="1"/>
  <c r="X670" i="1"/>
  <c r="Y672" i="1"/>
  <c r="X672" i="1"/>
  <c r="Y674" i="1"/>
  <c r="X674" i="1"/>
  <c r="Y676" i="1"/>
  <c r="X676" i="1"/>
  <c r="C57" i="61" s="1"/>
  <c r="Y678" i="1"/>
  <c r="X678" i="1"/>
  <c r="G57" i="61" s="1"/>
  <c r="Y680" i="1"/>
  <c r="X680" i="1"/>
  <c r="K57" i="61" s="1"/>
  <c r="Y682" i="1"/>
  <c r="X682" i="1"/>
  <c r="O57" i="61" s="1"/>
  <c r="Y684" i="1"/>
  <c r="X684" i="1"/>
  <c r="Y686" i="1"/>
  <c r="X686" i="1"/>
  <c r="Y688" i="1"/>
  <c r="X688" i="1"/>
  <c r="C58" i="61" s="1"/>
  <c r="Y690" i="1"/>
  <c r="X690" i="1"/>
  <c r="G58" i="61" s="1"/>
  <c r="Y692" i="1"/>
  <c r="X692" i="1"/>
  <c r="K58" i="61" s="1"/>
  <c r="Y694" i="1"/>
  <c r="X694" i="1"/>
  <c r="O58" i="61" s="1"/>
  <c r="Y696" i="1"/>
  <c r="X696" i="1"/>
  <c r="S58" i="61" s="1"/>
  <c r="Y698" i="1"/>
  <c r="X698" i="1"/>
  <c r="W58" i="61" s="1"/>
  <c r="Y700" i="1"/>
  <c r="X700" i="1"/>
  <c r="Y702" i="1"/>
  <c r="X702" i="1"/>
  <c r="Y704" i="1"/>
  <c r="X704" i="1"/>
  <c r="Y706" i="1"/>
  <c r="X706" i="1"/>
  <c r="Y708" i="1"/>
  <c r="X708" i="1"/>
  <c r="Y710" i="1"/>
  <c r="X710" i="1"/>
  <c r="Y712" i="1"/>
  <c r="X712" i="1"/>
  <c r="Y714" i="1"/>
  <c r="X714" i="1"/>
  <c r="Y716" i="1"/>
  <c r="X716" i="1"/>
  <c r="Y718" i="1"/>
  <c r="X718" i="1"/>
  <c r="Y720" i="1"/>
  <c r="X720" i="1"/>
  <c r="S60" i="61" s="1"/>
  <c r="Y722" i="1"/>
  <c r="X722" i="1"/>
  <c r="W60" i="61" s="1"/>
  <c r="Y724" i="1"/>
  <c r="X724" i="1"/>
  <c r="C61" i="61" s="1"/>
  <c r="Y726" i="1"/>
  <c r="X726" i="1"/>
  <c r="G61" i="61" s="1"/>
  <c r="Y728" i="1"/>
  <c r="X728" i="1"/>
  <c r="K61" i="61" s="1"/>
  <c r="Y730" i="1"/>
  <c r="X730" i="1"/>
  <c r="O61" i="61" s="1"/>
  <c r="Y732" i="1"/>
  <c r="X732" i="1"/>
  <c r="S61" i="61" s="1"/>
  <c r="Y734" i="1"/>
  <c r="X734" i="1"/>
  <c r="W61" i="61" s="1"/>
  <c r="Y736" i="1"/>
  <c r="X736" i="1"/>
  <c r="C62" i="61" s="1"/>
  <c r="Y738" i="1"/>
  <c r="X738" i="1"/>
  <c r="G62" i="61" s="1"/>
  <c r="Y740" i="1"/>
  <c r="X740" i="1"/>
  <c r="K62" i="61" s="1"/>
  <c r="Y742" i="1"/>
  <c r="X742" i="1"/>
  <c r="O62" i="61" s="1"/>
  <c r="Y744" i="1"/>
  <c r="X744" i="1"/>
  <c r="S62" i="61" s="1"/>
  <c r="Y746" i="1"/>
  <c r="X746" i="1"/>
  <c r="W62" i="61" s="1"/>
  <c r="Y748" i="1"/>
  <c r="X748" i="1"/>
  <c r="C63" i="61" s="1"/>
  <c r="Y750" i="1"/>
  <c r="X750" i="1"/>
  <c r="G63" i="61" s="1"/>
  <c r="Y752" i="1"/>
  <c r="X752" i="1"/>
  <c r="K63" i="61" s="1"/>
  <c r="Y754" i="1"/>
  <c r="X754" i="1"/>
  <c r="O63" i="61" s="1"/>
  <c r="Y756" i="1"/>
  <c r="X756" i="1"/>
  <c r="S63" i="61" s="1"/>
  <c r="Y758" i="1"/>
  <c r="X758" i="1"/>
  <c r="W63" i="61" s="1"/>
  <c r="Y760" i="1"/>
  <c r="X760" i="1"/>
  <c r="C64" i="61" s="1"/>
  <c r="Y762" i="1"/>
  <c r="X762" i="1"/>
  <c r="G64" i="61" s="1"/>
  <c r="Y764" i="1"/>
  <c r="X764" i="1"/>
  <c r="K64" i="61" s="1"/>
  <c r="Y766" i="1"/>
  <c r="X766" i="1"/>
  <c r="O64" i="61" s="1"/>
  <c r="Y768" i="1"/>
  <c r="X768" i="1"/>
  <c r="S64" i="61" s="1"/>
  <c r="Y770" i="1"/>
  <c r="X770" i="1"/>
  <c r="W64" i="61" s="1"/>
  <c r="Y772" i="1"/>
  <c r="X772" i="1"/>
  <c r="C65" i="61" s="1"/>
  <c r="Y774" i="1"/>
  <c r="X774" i="1"/>
  <c r="G65" i="61" s="1"/>
  <c r="Y776" i="1"/>
  <c r="X776" i="1"/>
  <c r="K65" i="61" s="1"/>
  <c r="Y778" i="1"/>
  <c r="X778" i="1"/>
  <c r="O65" i="61" s="1"/>
  <c r="Y780" i="1"/>
  <c r="X780" i="1"/>
  <c r="S65" i="61" s="1"/>
  <c r="Y782" i="1"/>
  <c r="X782" i="1"/>
  <c r="W65" i="61" s="1"/>
  <c r="Y784" i="1"/>
  <c r="X784" i="1"/>
  <c r="C66" i="61" s="1"/>
  <c r="Y786" i="1"/>
  <c r="X786" i="1"/>
  <c r="G66" i="61" s="1"/>
  <c r="Y788" i="1"/>
  <c r="X788" i="1"/>
  <c r="K66" i="61" s="1"/>
  <c r="Y790" i="1"/>
  <c r="X790" i="1"/>
  <c r="O66" i="61" s="1"/>
  <c r="Y792" i="1"/>
  <c r="X792" i="1"/>
  <c r="S66" i="61" s="1"/>
  <c r="Y794" i="1"/>
  <c r="X794" i="1"/>
  <c r="W66" i="61" s="1"/>
  <c r="Y796" i="1"/>
  <c r="X796" i="1"/>
  <c r="C67" i="61" s="1"/>
  <c r="Y798" i="1"/>
  <c r="X798" i="1"/>
  <c r="G67" i="61" s="1"/>
  <c r="Y800" i="1"/>
  <c r="X800" i="1"/>
  <c r="K67" i="61" s="1"/>
  <c r="Y802" i="1"/>
  <c r="X802" i="1"/>
  <c r="O67" i="61" s="1"/>
  <c r="Y805" i="1"/>
  <c r="X805" i="1"/>
  <c r="Y807" i="1"/>
  <c r="X807" i="1"/>
  <c r="Y809" i="1"/>
  <c r="X809" i="1"/>
  <c r="Y811" i="1"/>
  <c r="X811" i="1"/>
  <c r="Y813" i="1"/>
  <c r="X813" i="1"/>
  <c r="Y815" i="1"/>
  <c r="X815" i="1"/>
  <c r="Y817" i="1"/>
  <c r="X817" i="1"/>
  <c r="Y819" i="1"/>
  <c r="X819" i="1"/>
  <c r="Y821" i="1"/>
  <c r="X821" i="1"/>
  <c r="Y823" i="1"/>
  <c r="X823" i="1"/>
  <c r="Y825" i="1"/>
  <c r="X825" i="1"/>
  <c r="Y827" i="1"/>
  <c r="X827" i="1"/>
  <c r="Y829" i="1"/>
  <c r="X829" i="1"/>
  <c r="Y831" i="1"/>
  <c r="X831" i="1"/>
  <c r="Y833" i="1"/>
  <c r="X833" i="1"/>
  <c r="Y835" i="1"/>
  <c r="X835" i="1"/>
  <c r="Y837" i="1"/>
  <c r="X837" i="1"/>
  <c r="Y839" i="1"/>
  <c r="X839" i="1"/>
  <c r="Y841" i="1"/>
  <c r="X841" i="1"/>
  <c r="Y843" i="1"/>
  <c r="X843" i="1"/>
  <c r="Y845" i="1"/>
  <c r="X845" i="1"/>
  <c r="Y847" i="1"/>
  <c r="X847" i="1"/>
  <c r="Y849" i="1"/>
  <c r="X849" i="1"/>
  <c r="M71" i="61" s="1"/>
  <c r="Y851" i="1"/>
  <c r="X851" i="1"/>
  <c r="Q71" i="61" s="1"/>
  <c r="Y853" i="1"/>
  <c r="X853" i="1"/>
  <c r="Y855" i="1"/>
  <c r="X855" i="1"/>
  <c r="Y857" i="1"/>
  <c r="X857" i="1"/>
  <c r="Y859" i="1"/>
  <c r="X859" i="1"/>
  <c r="Y861" i="1"/>
  <c r="X861" i="1"/>
  <c r="Y863" i="1"/>
  <c r="X863" i="1"/>
  <c r="Y865" i="1"/>
  <c r="X865" i="1"/>
  <c r="Y867" i="1"/>
  <c r="X867" i="1"/>
  <c r="Y869" i="1"/>
  <c r="X869" i="1"/>
  <c r="Y871" i="1"/>
  <c r="X871" i="1"/>
  <c r="Y873" i="1"/>
  <c r="X873" i="1"/>
  <c r="Y875" i="1"/>
  <c r="X875" i="1"/>
  <c r="Y877" i="1"/>
  <c r="X877" i="1"/>
  <c r="Y879" i="1"/>
  <c r="X879" i="1"/>
  <c r="Y5" i="1"/>
  <c r="X5" i="1"/>
  <c r="Y7" i="1"/>
  <c r="X7" i="1"/>
  <c r="Y9" i="1"/>
  <c r="X9" i="1"/>
  <c r="Y11" i="1"/>
  <c r="X11" i="1"/>
  <c r="Y13" i="1"/>
  <c r="X13" i="1"/>
  <c r="Y15" i="1"/>
  <c r="X15" i="1"/>
  <c r="Y17" i="1"/>
  <c r="X17" i="1"/>
  <c r="Y19" i="1"/>
  <c r="X19" i="1"/>
  <c r="Y21" i="1"/>
  <c r="X21" i="1"/>
  <c r="Y23" i="1"/>
  <c r="X23" i="1"/>
  <c r="Y25" i="1"/>
  <c r="X25" i="1"/>
  <c r="Y27" i="1"/>
  <c r="X27" i="1"/>
  <c r="Y29" i="1"/>
  <c r="X29" i="1"/>
  <c r="Y31" i="1"/>
  <c r="X31" i="1"/>
  <c r="Y33" i="1"/>
  <c r="X33" i="1"/>
  <c r="Y35" i="1"/>
  <c r="X35" i="1"/>
  <c r="Y37" i="1"/>
  <c r="X37" i="1"/>
  <c r="Y39" i="1"/>
  <c r="X39" i="1"/>
  <c r="Y41" i="1"/>
  <c r="X41" i="1"/>
  <c r="Y43" i="1"/>
  <c r="X43" i="1"/>
  <c r="Y45" i="1"/>
  <c r="X45" i="1"/>
  <c r="Y47" i="1"/>
  <c r="X47" i="1"/>
  <c r="Y49" i="1"/>
  <c r="X49" i="1"/>
  <c r="Y51" i="1"/>
  <c r="X51" i="1"/>
  <c r="Y53" i="1"/>
  <c r="X53" i="1"/>
  <c r="Y55" i="1"/>
  <c r="X55" i="1"/>
  <c r="Y57" i="1"/>
  <c r="X57" i="1"/>
  <c r="Y59" i="1"/>
  <c r="X59" i="1"/>
  <c r="Y61" i="1"/>
  <c r="X61" i="1"/>
  <c r="Y63" i="1"/>
  <c r="X63" i="1"/>
  <c r="Y65" i="1"/>
  <c r="X65" i="1"/>
  <c r="Y67" i="1"/>
  <c r="X67" i="1"/>
  <c r="Y69" i="1"/>
  <c r="X69" i="1"/>
  <c r="Y71" i="1"/>
  <c r="X71" i="1"/>
  <c r="Y73" i="1"/>
  <c r="X73" i="1"/>
  <c r="Y75" i="1"/>
  <c r="X75" i="1"/>
  <c r="Y77" i="1"/>
  <c r="X77" i="1"/>
  <c r="Y79" i="1"/>
  <c r="X79" i="1"/>
  <c r="Y81" i="1"/>
  <c r="X81" i="1"/>
  <c r="Y83" i="1"/>
  <c r="X83" i="1"/>
  <c r="Y85" i="1"/>
  <c r="X85" i="1"/>
  <c r="Y87" i="1"/>
  <c r="X87" i="1"/>
  <c r="Y89" i="1"/>
  <c r="X89" i="1"/>
  <c r="Y91" i="1"/>
  <c r="X91" i="1"/>
  <c r="Y93" i="1"/>
  <c r="X93" i="1"/>
  <c r="Y95" i="1"/>
  <c r="X95" i="1"/>
  <c r="Y97" i="1"/>
  <c r="X97" i="1"/>
  <c r="Y99" i="1"/>
  <c r="X99" i="1"/>
  <c r="Y101" i="1"/>
  <c r="X101" i="1"/>
  <c r="Y103" i="1"/>
  <c r="X103" i="1"/>
  <c r="Y105" i="1"/>
  <c r="X105" i="1"/>
  <c r="Y107" i="1"/>
  <c r="X107" i="1"/>
  <c r="Y109" i="1"/>
  <c r="X109" i="1"/>
  <c r="Y111" i="1"/>
  <c r="X111" i="1"/>
  <c r="Y113" i="1"/>
  <c r="X113" i="1"/>
  <c r="Y115" i="1"/>
  <c r="X115" i="1"/>
  <c r="Y117" i="1"/>
  <c r="X117" i="1"/>
  <c r="Y119" i="1"/>
  <c r="X119" i="1"/>
  <c r="Y121" i="1"/>
  <c r="X121" i="1"/>
  <c r="Y123" i="1"/>
  <c r="X123" i="1"/>
  <c r="Y125" i="1"/>
  <c r="X125" i="1"/>
  <c r="Y127" i="1"/>
  <c r="X127" i="1"/>
  <c r="Y129" i="1"/>
  <c r="X129" i="1"/>
  <c r="Y131" i="1"/>
  <c r="X131" i="1"/>
  <c r="Y133" i="1"/>
  <c r="X133" i="1"/>
  <c r="Y135" i="1"/>
  <c r="X135" i="1"/>
  <c r="Y137" i="1"/>
  <c r="X137" i="1"/>
  <c r="Y139" i="1"/>
  <c r="X139" i="1"/>
  <c r="Y141" i="1"/>
  <c r="X141" i="1"/>
  <c r="Y143" i="1"/>
  <c r="X143" i="1"/>
  <c r="Y145" i="1"/>
  <c r="X145" i="1"/>
  <c r="Y147" i="1"/>
  <c r="X147" i="1"/>
  <c r="Y149" i="1"/>
  <c r="X149" i="1"/>
  <c r="Y151" i="1"/>
  <c r="X151" i="1"/>
  <c r="Y153" i="1"/>
  <c r="X153" i="1"/>
  <c r="Y155" i="1"/>
  <c r="X155" i="1"/>
  <c r="Y157" i="1"/>
  <c r="X157" i="1"/>
  <c r="Y159" i="1"/>
  <c r="X159" i="1"/>
  <c r="Y161" i="1"/>
  <c r="X161" i="1"/>
  <c r="Y163" i="1"/>
  <c r="X163" i="1"/>
  <c r="Y165" i="1"/>
  <c r="X165" i="1"/>
  <c r="Y167" i="1"/>
  <c r="X167" i="1"/>
  <c r="Y169" i="1"/>
  <c r="X169" i="1"/>
  <c r="Y171" i="1"/>
  <c r="X171" i="1"/>
  <c r="Y173" i="1"/>
  <c r="X173" i="1"/>
  <c r="Y175" i="1"/>
  <c r="X175" i="1"/>
  <c r="Y177" i="1"/>
  <c r="X177" i="1"/>
  <c r="Y179" i="1"/>
  <c r="X179" i="1"/>
  <c r="Y181" i="1"/>
  <c r="X181" i="1"/>
  <c r="Y183" i="1"/>
  <c r="X183" i="1"/>
  <c r="Y185" i="1"/>
  <c r="X185" i="1"/>
  <c r="Y187" i="1"/>
  <c r="X187" i="1"/>
  <c r="Y189" i="1"/>
  <c r="X189" i="1"/>
  <c r="Y191" i="1"/>
  <c r="X191" i="1"/>
  <c r="Y193" i="1"/>
  <c r="X193" i="1"/>
  <c r="Y195" i="1"/>
  <c r="X195" i="1"/>
  <c r="Y197" i="1"/>
  <c r="X197" i="1"/>
  <c r="Y199" i="1"/>
  <c r="X199" i="1"/>
  <c r="Y201" i="1"/>
  <c r="X201" i="1"/>
  <c r="Y203" i="1"/>
  <c r="X203" i="1"/>
  <c r="Y205" i="1"/>
  <c r="X205" i="1"/>
  <c r="Y207" i="1"/>
  <c r="X207" i="1"/>
  <c r="Y209" i="1"/>
  <c r="X209" i="1"/>
  <c r="Y211" i="1"/>
  <c r="X211" i="1"/>
  <c r="Y213" i="1"/>
  <c r="X213" i="1"/>
  <c r="Y215" i="1"/>
  <c r="X215" i="1"/>
  <c r="Y217" i="1"/>
  <c r="X217" i="1"/>
  <c r="Y219" i="1"/>
  <c r="X219" i="1"/>
  <c r="Y221" i="1"/>
  <c r="X221" i="1"/>
  <c r="Y223" i="1"/>
  <c r="X223" i="1"/>
  <c r="Y225" i="1"/>
  <c r="X225" i="1"/>
  <c r="Y227" i="1"/>
  <c r="X227" i="1"/>
  <c r="Y229" i="1"/>
  <c r="X229" i="1"/>
  <c r="Y231" i="1"/>
  <c r="X231" i="1"/>
  <c r="Y233" i="1"/>
  <c r="X233" i="1"/>
  <c r="Y235" i="1"/>
  <c r="X235" i="1"/>
  <c r="Y237" i="1"/>
  <c r="X237" i="1"/>
  <c r="Y239" i="1"/>
  <c r="X239" i="1"/>
  <c r="Y241" i="1"/>
  <c r="X241" i="1"/>
  <c r="Y243" i="1"/>
  <c r="X243" i="1"/>
  <c r="Y245" i="1"/>
  <c r="X245" i="1"/>
  <c r="Y247" i="1"/>
  <c r="X247" i="1"/>
  <c r="Y249" i="1"/>
  <c r="X249" i="1"/>
  <c r="Y251" i="1"/>
  <c r="X251" i="1"/>
  <c r="Y253" i="1"/>
  <c r="X253" i="1"/>
  <c r="Y255" i="1"/>
  <c r="X255" i="1"/>
  <c r="Y257" i="1"/>
  <c r="X257" i="1"/>
  <c r="Y259" i="1"/>
  <c r="X259" i="1"/>
  <c r="Y261" i="1"/>
  <c r="X261" i="1"/>
  <c r="Y263" i="1"/>
  <c r="X263" i="1"/>
  <c r="Y265" i="1"/>
  <c r="X265" i="1"/>
  <c r="Y267" i="1"/>
  <c r="X267" i="1"/>
  <c r="Y269" i="1"/>
  <c r="X269" i="1"/>
  <c r="Y271" i="1"/>
  <c r="X271" i="1"/>
  <c r="Y273" i="1"/>
  <c r="X273" i="1"/>
  <c r="Y275" i="1"/>
  <c r="X275" i="1"/>
  <c r="Y277" i="1"/>
  <c r="X277" i="1"/>
  <c r="Y279" i="1"/>
  <c r="X279" i="1"/>
  <c r="Y281" i="1"/>
  <c r="X281" i="1"/>
  <c r="Y283" i="1"/>
  <c r="X283" i="1"/>
  <c r="Y285" i="1"/>
  <c r="X285" i="1"/>
  <c r="Y287" i="1"/>
  <c r="X287" i="1"/>
  <c r="Y289" i="1"/>
  <c r="X289" i="1"/>
  <c r="Y291" i="1"/>
  <c r="X291" i="1"/>
  <c r="Y293" i="1"/>
  <c r="X293" i="1"/>
  <c r="Y295" i="1"/>
  <c r="X295" i="1"/>
  <c r="Y297" i="1"/>
  <c r="X297" i="1"/>
  <c r="Y299" i="1"/>
  <c r="X299" i="1"/>
  <c r="Y301" i="1"/>
  <c r="X301" i="1"/>
  <c r="Y303" i="1"/>
  <c r="X303" i="1"/>
  <c r="Y305" i="1"/>
  <c r="X305" i="1"/>
  <c r="Y307" i="1"/>
  <c r="X307" i="1"/>
  <c r="Y309" i="1"/>
  <c r="X309" i="1"/>
  <c r="Y311" i="1"/>
  <c r="X311" i="1"/>
  <c r="Y313" i="1"/>
  <c r="X313" i="1"/>
  <c r="Y315" i="1"/>
  <c r="X315" i="1"/>
  <c r="Y317" i="1"/>
  <c r="X317" i="1"/>
  <c r="Y319" i="1"/>
  <c r="X319" i="1"/>
  <c r="Y321" i="1"/>
  <c r="X321" i="1"/>
  <c r="Y323" i="1"/>
  <c r="X323" i="1"/>
  <c r="Y325" i="1"/>
  <c r="X325" i="1"/>
  <c r="Y327" i="1"/>
  <c r="X327" i="1"/>
  <c r="Y329" i="1"/>
  <c r="X329" i="1"/>
  <c r="Y331" i="1"/>
  <c r="X331" i="1"/>
  <c r="Y333" i="1"/>
  <c r="X333" i="1"/>
  <c r="Y335" i="1"/>
  <c r="X335" i="1"/>
  <c r="Y337" i="1"/>
  <c r="X337" i="1"/>
  <c r="Y339" i="1"/>
  <c r="X339" i="1"/>
  <c r="Y341" i="1"/>
  <c r="X341" i="1"/>
  <c r="Y343" i="1"/>
  <c r="X343" i="1"/>
  <c r="Y345" i="1"/>
  <c r="X345" i="1"/>
  <c r="Y347" i="1"/>
  <c r="X347" i="1"/>
  <c r="Y349" i="1"/>
  <c r="X349" i="1"/>
  <c r="Y351" i="1"/>
  <c r="X351" i="1"/>
  <c r="Y353" i="1"/>
  <c r="X353" i="1"/>
  <c r="Y355" i="1"/>
  <c r="X355" i="1"/>
  <c r="Y357" i="1"/>
  <c r="X357" i="1"/>
  <c r="Y359" i="1"/>
  <c r="X359" i="1"/>
  <c r="Y361" i="1"/>
  <c r="X361" i="1"/>
  <c r="Y363" i="1"/>
  <c r="X363" i="1"/>
  <c r="Y365" i="1"/>
  <c r="X365" i="1"/>
  <c r="Y367" i="1"/>
  <c r="X367" i="1"/>
  <c r="Y369" i="1"/>
  <c r="X369" i="1"/>
  <c r="Y371" i="1"/>
  <c r="X371" i="1"/>
  <c r="Y373" i="1"/>
  <c r="X373" i="1"/>
  <c r="Y375" i="1"/>
  <c r="X375" i="1"/>
  <c r="Y377" i="1"/>
  <c r="X377" i="1"/>
  <c r="Y379" i="1"/>
  <c r="X379" i="1"/>
  <c r="Y381" i="1"/>
  <c r="X381" i="1"/>
  <c r="Y383" i="1"/>
  <c r="X383" i="1"/>
  <c r="Y385" i="1"/>
  <c r="X385" i="1"/>
  <c r="Y387" i="1"/>
  <c r="X387" i="1"/>
  <c r="Y389" i="1"/>
  <c r="X389" i="1"/>
  <c r="Y391" i="1"/>
  <c r="X391" i="1"/>
  <c r="Y393" i="1"/>
  <c r="X393" i="1"/>
  <c r="Y395" i="1"/>
  <c r="X395" i="1"/>
  <c r="Y397" i="1"/>
  <c r="X397" i="1"/>
  <c r="Y399" i="1"/>
  <c r="X399" i="1"/>
  <c r="Y401" i="1"/>
  <c r="X401" i="1"/>
  <c r="Y403" i="1"/>
  <c r="X403" i="1"/>
  <c r="Y405" i="1"/>
  <c r="X405" i="1"/>
  <c r="Y407" i="1"/>
  <c r="X407" i="1"/>
  <c r="Y409" i="1"/>
  <c r="X409" i="1"/>
  <c r="Y411" i="1"/>
  <c r="X411" i="1"/>
  <c r="Y413" i="1"/>
  <c r="X413" i="1"/>
  <c r="Y415" i="1"/>
  <c r="X415" i="1"/>
  <c r="Y417" i="1"/>
  <c r="X417" i="1"/>
  <c r="Y419" i="1"/>
  <c r="X419" i="1"/>
  <c r="Y421" i="1"/>
  <c r="X421" i="1"/>
  <c r="Y423" i="1"/>
  <c r="X423" i="1"/>
  <c r="Y425" i="1"/>
  <c r="X425" i="1"/>
  <c r="Y427" i="1"/>
  <c r="X427" i="1"/>
  <c r="Y429" i="1"/>
  <c r="X429" i="1"/>
  <c r="Y431" i="1"/>
  <c r="X431" i="1"/>
  <c r="Y433" i="1"/>
  <c r="X433" i="1"/>
  <c r="Y435" i="1"/>
  <c r="X435" i="1"/>
  <c r="Y437" i="1"/>
  <c r="X437" i="1"/>
  <c r="Y439" i="1"/>
  <c r="X439" i="1"/>
  <c r="Y441" i="1"/>
  <c r="X441" i="1"/>
  <c r="Y443" i="1"/>
  <c r="X443" i="1"/>
  <c r="Y445" i="1"/>
  <c r="X445" i="1"/>
  <c r="Y447" i="1"/>
  <c r="X447" i="1"/>
  <c r="Y449" i="1"/>
  <c r="X449" i="1"/>
  <c r="Y451" i="1"/>
  <c r="X451" i="1"/>
  <c r="Y453" i="1"/>
  <c r="X453" i="1"/>
  <c r="Y455" i="1"/>
  <c r="X455" i="1"/>
  <c r="Y457" i="1"/>
  <c r="X457" i="1"/>
  <c r="Y459" i="1"/>
  <c r="X459" i="1"/>
  <c r="Y461" i="1"/>
  <c r="X461" i="1"/>
  <c r="Y463" i="1"/>
  <c r="X463" i="1"/>
  <c r="Y465" i="1"/>
  <c r="X465" i="1"/>
  <c r="Y467" i="1"/>
  <c r="X467" i="1"/>
  <c r="Y469" i="1"/>
  <c r="X469" i="1"/>
  <c r="Y471" i="1"/>
  <c r="X471" i="1"/>
  <c r="Y473" i="1"/>
  <c r="X473" i="1"/>
  <c r="Y475" i="1"/>
  <c r="X475" i="1"/>
  <c r="Y477" i="1"/>
  <c r="X477" i="1"/>
  <c r="Y479" i="1"/>
  <c r="X479" i="1"/>
  <c r="Y481" i="1"/>
  <c r="X481" i="1"/>
  <c r="Y483" i="1"/>
  <c r="X483" i="1"/>
  <c r="Y485" i="1"/>
  <c r="X485" i="1"/>
  <c r="Y487" i="1"/>
  <c r="X487" i="1"/>
  <c r="Y489" i="1"/>
  <c r="X489" i="1"/>
  <c r="Y491" i="1"/>
  <c r="X491" i="1"/>
  <c r="Y493" i="1"/>
  <c r="X493" i="1"/>
  <c r="Y495" i="1"/>
  <c r="X495" i="1"/>
  <c r="Y497" i="1"/>
  <c r="X497" i="1"/>
  <c r="Y499" i="1"/>
  <c r="X499" i="1"/>
  <c r="Y501" i="1"/>
  <c r="X501" i="1"/>
  <c r="Y503" i="1"/>
  <c r="X503" i="1"/>
  <c r="Y505" i="1"/>
  <c r="X505" i="1"/>
  <c r="Y507" i="1"/>
  <c r="X507" i="1"/>
  <c r="Y509" i="1"/>
  <c r="X509" i="1"/>
  <c r="Y511" i="1"/>
  <c r="X511" i="1"/>
  <c r="Y513" i="1"/>
  <c r="X513" i="1"/>
  <c r="Y515" i="1"/>
  <c r="X515" i="1"/>
  <c r="Y517" i="1"/>
  <c r="X517" i="1"/>
  <c r="Y519" i="1"/>
  <c r="X519" i="1"/>
  <c r="Y521" i="1"/>
  <c r="X521" i="1"/>
  <c r="Y523" i="1"/>
  <c r="X523" i="1"/>
  <c r="Y525" i="1"/>
  <c r="X525" i="1"/>
  <c r="Y527" i="1"/>
  <c r="X527" i="1"/>
  <c r="Y529" i="1"/>
  <c r="X529" i="1"/>
  <c r="Y531" i="1"/>
  <c r="X531" i="1"/>
  <c r="Y533" i="1"/>
  <c r="X533" i="1"/>
  <c r="Y535" i="1"/>
  <c r="X535" i="1"/>
  <c r="Y537" i="1"/>
  <c r="X537" i="1"/>
  <c r="Y539" i="1"/>
  <c r="X539" i="1"/>
  <c r="Y541" i="1"/>
  <c r="X541" i="1"/>
  <c r="Y543" i="1"/>
  <c r="X543" i="1"/>
  <c r="Y545" i="1"/>
  <c r="X545" i="1"/>
  <c r="Y547" i="1"/>
  <c r="X547" i="1"/>
  <c r="Y549" i="1"/>
  <c r="X549" i="1"/>
  <c r="Y551" i="1"/>
  <c r="X551" i="1"/>
  <c r="Y553" i="1"/>
  <c r="X553" i="1"/>
  <c r="Y555" i="1"/>
  <c r="X555" i="1"/>
  <c r="Y557" i="1"/>
  <c r="X557" i="1"/>
  <c r="Y559" i="1"/>
  <c r="X559" i="1"/>
  <c r="Y561" i="1"/>
  <c r="X561" i="1"/>
  <c r="Y563" i="1"/>
  <c r="X563" i="1"/>
  <c r="Y565" i="1"/>
  <c r="X565" i="1"/>
  <c r="Y567" i="1"/>
  <c r="X567" i="1"/>
  <c r="Y569" i="1"/>
  <c r="X569" i="1"/>
  <c r="Y571" i="1"/>
  <c r="X571" i="1"/>
  <c r="Y573" i="1"/>
  <c r="X573" i="1"/>
  <c r="Y575" i="1"/>
  <c r="X575" i="1"/>
  <c r="Y577" i="1"/>
  <c r="X577" i="1"/>
  <c r="Y579" i="1"/>
  <c r="X579" i="1"/>
  <c r="Y581" i="1"/>
  <c r="X581" i="1"/>
  <c r="Y583" i="1"/>
  <c r="X583" i="1"/>
  <c r="Y585" i="1"/>
  <c r="X585" i="1"/>
  <c r="Y587" i="1"/>
  <c r="X587" i="1"/>
  <c r="Y589" i="1"/>
  <c r="X589" i="1"/>
  <c r="Y591" i="1"/>
  <c r="X591" i="1"/>
  <c r="Y593" i="1"/>
  <c r="X593" i="1"/>
  <c r="Y595" i="1"/>
  <c r="X595" i="1"/>
  <c r="Y597" i="1"/>
  <c r="X597" i="1"/>
  <c r="Y599" i="1"/>
  <c r="X599" i="1"/>
  <c r="Y601" i="1"/>
  <c r="X601" i="1"/>
  <c r="Y603" i="1"/>
  <c r="X603" i="1"/>
  <c r="Y605" i="1"/>
  <c r="X605" i="1"/>
  <c r="Y607" i="1"/>
  <c r="X607" i="1"/>
  <c r="Y609" i="1"/>
  <c r="X609" i="1"/>
  <c r="Y611" i="1"/>
  <c r="X611" i="1"/>
  <c r="Y613" i="1"/>
  <c r="X613" i="1"/>
  <c r="Y615" i="1"/>
  <c r="X615" i="1"/>
  <c r="Y617" i="1"/>
  <c r="X617" i="1"/>
  <c r="Y619" i="1"/>
  <c r="X619" i="1"/>
  <c r="Y621" i="1"/>
  <c r="X621" i="1"/>
  <c r="Y623" i="1"/>
  <c r="X623" i="1"/>
  <c r="Y625" i="1"/>
  <c r="X625" i="1"/>
  <c r="Y627" i="1"/>
  <c r="X627" i="1"/>
  <c r="Y629" i="1"/>
  <c r="X629" i="1"/>
  <c r="Y631" i="1"/>
  <c r="X631" i="1"/>
  <c r="Y633" i="1"/>
  <c r="X633" i="1"/>
  <c r="Y635" i="1"/>
  <c r="X635" i="1"/>
  <c r="Y637" i="1"/>
  <c r="X637" i="1"/>
  <c r="Y639" i="1"/>
  <c r="X639" i="1"/>
  <c r="Y641" i="1"/>
  <c r="X641" i="1"/>
  <c r="Y643" i="1"/>
  <c r="X643" i="1"/>
  <c r="Y645" i="1"/>
  <c r="X645" i="1"/>
  <c r="Y647" i="1"/>
  <c r="X647" i="1"/>
  <c r="Y649" i="1"/>
  <c r="X649" i="1"/>
  <c r="Y651" i="1"/>
  <c r="X651" i="1"/>
  <c r="Y653" i="1"/>
  <c r="X653" i="1"/>
  <c r="Y655" i="1"/>
  <c r="X655" i="1"/>
  <c r="Y657" i="1"/>
  <c r="X657" i="1"/>
  <c r="Y659" i="1"/>
  <c r="X659" i="1"/>
  <c r="Y661" i="1"/>
  <c r="X661" i="1"/>
  <c r="Y663" i="1"/>
  <c r="X663" i="1"/>
  <c r="Y665" i="1"/>
  <c r="X665" i="1"/>
  <c r="Y667" i="1"/>
  <c r="X667" i="1"/>
  <c r="Y669" i="1"/>
  <c r="X669" i="1"/>
  <c r="Y671" i="1"/>
  <c r="X671" i="1"/>
  <c r="Y673" i="1"/>
  <c r="X673" i="1"/>
  <c r="Y675" i="1"/>
  <c r="X675" i="1"/>
  <c r="Y677" i="1"/>
  <c r="X677" i="1"/>
  <c r="E57" i="61" s="1"/>
  <c r="Y679" i="1"/>
  <c r="X679" i="1"/>
  <c r="I57" i="61" s="1"/>
  <c r="Y681" i="1"/>
  <c r="X681" i="1"/>
  <c r="M57" i="61" s="1"/>
  <c r="Y683" i="1"/>
  <c r="X683" i="1"/>
  <c r="Q57" i="61" s="1"/>
  <c r="Y685" i="1"/>
  <c r="X685" i="1"/>
  <c r="U57" i="61" s="1"/>
  <c r="Y687" i="1"/>
  <c r="X687" i="1"/>
  <c r="Y57" i="61" s="1"/>
  <c r="Y689" i="1"/>
  <c r="X689" i="1"/>
  <c r="E58" i="61" s="1"/>
  <c r="Y691" i="1"/>
  <c r="X691" i="1"/>
  <c r="I58" i="61" s="1"/>
  <c r="Y693" i="1"/>
  <c r="X693" i="1"/>
  <c r="M58" i="61" s="1"/>
  <c r="Y695" i="1"/>
  <c r="X695" i="1"/>
  <c r="Q58" i="61" s="1"/>
  <c r="Y697" i="1"/>
  <c r="X697" i="1"/>
  <c r="U58" i="61" s="1"/>
  <c r="Y699" i="1"/>
  <c r="X699" i="1"/>
  <c r="Y58" i="61" s="1"/>
  <c r="Y701" i="1"/>
  <c r="X701" i="1"/>
  <c r="E59" i="61" s="1"/>
  <c r="Y703" i="1"/>
  <c r="X703" i="1"/>
  <c r="I59" i="61" s="1"/>
  <c r="Y705" i="1"/>
  <c r="X705" i="1"/>
  <c r="M59" i="61" s="1"/>
  <c r="Y707" i="1"/>
  <c r="X707" i="1"/>
  <c r="Q59" i="61" s="1"/>
  <c r="Y709" i="1"/>
  <c r="X709" i="1"/>
  <c r="U59" i="61" s="1"/>
  <c r="Y711" i="1"/>
  <c r="X711" i="1"/>
  <c r="Y59" i="61" s="1"/>
  <c r="Y713" i="1"/>
  <c r="X713" i="1"/>
  <c r="Y715" i="1"/>
  <c r="X715" i="1"/>
  <c r="I60" i="61" s="1"/>
  <c r="Y717" i="1"/>
  <c r="X717" i="1"/>
  <c r="M60" i="61" s="1"/>
  <c r="Y719" i="1"/>
  <c r="X719" i="1"/>
  <c r="Q60" i="61" s="1"/>
  <c r="Y721" i="1"/>
  <c r="X721" i="1"/>
  <c r="U60" i="61" s="1"/>
  <c r="Y723" i="1"/>
  <c r="X723" i="1"/>
  <c r="Y60" i="61" s="1"/>
  <c r="Y725" i="1"/>
  <c r="X725" i="1"/>
  <c r="E61" i="61" s="1"/>
  <c r="Y727" i="1"/>
  <c r="X727" i="1"/>
  <c r="I61" i="61" s="1"/>
  <c r="Y729" i="1"/>
  <c r="X729" i="1"/>
  <c r="M61" i="61" s="1"/>
  <c r="Y731" i="1"/>
  <c r="X731" i="1"/>
  <c r="Q61" i="61" s="1"/>
  <c r="Y733" i="1"/>
  <c r="X733" i="1"/>
  <c r="U61" i="61" s="1"/>
  <c r="Y735" i="1"/>
  <c r="X735" i="1"/>
  <c r="Y61" i="61" s="1"/>
  <c r="Y737" i="1"/>
  <c r="X737" i="1"/>
  <c r="E62" i="61" s="1"/>
  <c r="Y739" i="1"/>
  <c r="X739" i="1"/>
  <c r="I62" i="61" s="1"/>
  <c r="Y741" i="1"/>
  <c r="X741" i="1"/>
  <c r="M62" i="61" s="1"/>
  <c r="Y743" i="1"/>
  <c r="X743" i="1"/>
  <c r="Q62" i="61" s="1"/>
  <c r="Y745" i="1"/>
  <c r="X745" i="1"/>
  <c r="U62" i="61" s="1"/>
  <c r="Y747" i="1"/>
  <c r="X747" i="1"/>
  <c r="Y62" i="61" s="1"/>
  <c r="Y749" i="1"/>
  <c r="X749" i="1"/>
  <c r="E63" i="61" s="1"/>
  <c r="Y751" i="1"/>
  <c r="X751" i="1"/>
  <c r="I63" i="61" s="1"/>
  <c r="Y753" i="1"/>
  <c r="X753" i="1"/>
  <c r="M63" i="61" s="1"/>
  <c r="Y755" i="1"/>
  <c r="X755" i="1"/>
  <c r="Q63" i="61" s="1"/>
  <c r="Y757" i="1"/>
  <c r="X757" i="1"/>
  <c r="U63" i="61" s="1"/>
  <c r="Y759" i="1"/>
  <c r="X759" i="1"/>
  <c r="Y63" i="61" s="1"/>
  <c r="Y761" i="1"/>
  <c r="X761" i="1"/>
  <c r="E64" i="61" s="1"/>
  <c r="Y763" i="1"/>
  <c r="X763" i="1"/>
  <c r="I64" i="61" s="1"/>
  <c r="Y765" i="1"/>
  <c r="X765" i="1"/>
  <c r="M64" i="61" s="1"/>
  <c r="Y767" i="1"/>
  <c r="X767" i="1"/>
  <c r="Q64" i="61" s="1"/>
  <c r="Y769" i="1"/>
  <c r="X769" i="1"/>
  <c r="U64" i="61" s="1"/>
  <c r="Y771" i="1"/>
  <c r="X771" i="1"/>
  <c r="Y64" i="61" s="1"/>
  <c r="Y773" i="1"/>
  <c r="X773" i="1"/>
  <c r="E65" i="61" s="1"/>
  <c r="Y775" i="1"/>
  <c r="X775" i="1"/>
  <c r="I65" i="61" s="1"/>
  <c r="Y777" i="1"/>
  <c r="X777" i="1"/>
  <c r="M65" i="61" s="1"/>
  <c r="Y779" i="1"/>
  <c r="X779" i="1"/>
  <c r="Q65" i="61" s="1"/>
  <c r="Y781" i="1"/>
  <c r="X781" i="1"/>
  <c r="U65" i="61" s="1"/>
  <c r="Y783" i="1"/>
  <c r="X783" i="1"/>
  <c r="Y65" i="61" s="1"/>
  <c r="Y785" i="1"/>
  <c r="X785" i="1"/>
  <c r="E66" i="61" s="1"/>
  <c r="Y787" i="1"/>
  <c r="X787" i="1"/>
  <c r="I66" i="61" s="1"/>
  <c r="Y789" i="1"/>
  <c r="X789" i="1"/>
  <c r="M66" i="61" s="1"/>
  <c r="Y791" i="1"/>
  <c r="X791" i="1"/>
  <c r="Q66" i="61" s="1"/>
  <c r="Y793" i="1"/>
  <c r="X793" i="1"/>
  <c r="U66" i="61" s="1"/>
  <c r="Y795" i="1"/>
  <c r="X795" i="1"/>
  <c r="Y66" i="61" s="1"/>
  <c r="Y797" i="1"/>
  <c r="X797" i="1"/>
  <c r="E67" i="61" s="1"/>
  <c r="Y799" i="1"/>
  <c r="X799" i="1"/>
  <c r="I67" i="61" s="1"/>
  <c r="Y801" i="1"/>
  <c r="X801" i="1"/>
  <c r="M67" i="61" s="1"/>
  <c r="Y804" i="1"/>
  <c r="X804" i="1"/>
  <c r="S67" i="61" s="1"/>
  <c r="Y806" i="1"/>
  <c r="X806" i="1"/>
  <c r="W67" i="61" s="1"/>
  <c r="Y808" i="1"/>
  <c r="X808" i="1"/>
  <c r="C68" i="61" s="1"/>
  <c r="Y810" i="1"/>
  <c r="X810" i="1"/>
  <c r="G68" i="61" s="1"/>
  <c r="Y812" i="1"/>
  <c r="X812" i="1"/>
  <c r="K68" i="61" s="1"/>
  <c r="Y814" i="1"/>
  <c r="X814" i="1"/>
  <c r="O68" i="61" s="1"/>
  <c r="Y816" i="1"/>
  <c r="X816" i="1"/>
  <c r="S68" i="61" s="1"/>
  <c r="Y818" i="1"/>
  <c r="X818" i="1"/>
  <c r="W68" i="61" s="1"/>
  <c r="Y820" i="1"/>
  <c r="X820" i="1"/>
  <c r="C69" i="61" s="1"/>
  <c r="Y822" i="1"/>
  <c r="X822" i="1"/>
  <c r="G69" i="61" s="1"/>
  <c r="Y824" i="1"/>
  <c r="X824" i="1"/>
  <c r="K69" i="61" s="1"/>
  <c r="Y826" i="1"/>
  <c r="X826" i="1"/>
  <c r="O69" i="61" s="1"/>
  <c r="Y828" i="1"/>
  <c r="X828" i="1"/>
  <c r="S69" i="61" s="1"/>
  <c r="Y830" i="1"/>
  <c r="X830" i="1"/>
  <c r="W69" i="61" s="1"/>
  <c r="Y832" i="1"/>
  <c r="X832" i="1"/>
  <c r="C70" i="61" s="1"/>
  <c r="Y834" i="1"/>
  <c r="X834" i="1"/>
  <c r="G70" i="61" s="1"/>
  <c r="Y836" i="1"/>
  <c r="X836" i="1"/>
  <c r="K70" i="61" s="1"/>
  <c r="Y838" i="1"/>
  <c r="X838" i="1"/>
  <c r="O70" i="61" s="1"/>
  <c r="Y840" i="1"/>
  <c r="X840" i="1"/>
  <c r="S70" i="61" s="1"/>
  <c r="Y842" i="1"/>
  <c r="X842" i="1"/>
  <c r="W70" i="61" s="1"/>
  <c r="Y844" i="1"/>
  <c r="X844" i="1"/>
  <c r="C71" i="61" s="1"/>
  <c r="Y846" i="1"/>
  <c r="X846" i="1"/>
  <c r="G71" i="61" s="1"/>
  <c r="Y848" i="1"/>
  <c r="X848" i="1"/>
  <c r="K71" i="61" s="1"/>
  <c r="Y850" i="1"/>
  <c r="X850" i="1"/>
  <c r="O71" i="61" s="1"/>
  <c r="Y852" i="1"/>
  <c r="X852" i="1"/>
  <c r="S71" i="61" s="1"/>
  <c r="Y854" i="1"/>
  <c r="X854" i="1"/>
  <c r="W71" i="61" s="1"/>
  <c r="Y856" i="1"/>
  <c r="X856" i="1"/>
  <c r="Y858" i="1"/>
  <c r="X858" i="1"/>
  <c r="Y860" i="1"/>
  <c r="X860" i="1"/>
  <c r="Y862" i="1"/>
  <c r="X862" i="1"/>
  <c r="Y864" i="1"/>
  <c r="X864" i="1"/>
  <c r="Y866" i="1"/>
  <c r="X866" i="1"/>
  <c r="Y868" i="1"/>
  <c r="X868" i="1"/>
  <c r="Y870" i="1"/>
  <c r="X870" i="1"/>
  <c r="Y872" i="1"/>
  <c r="X872" i="1"/>
  <c r="Y874" i="1"/>
  <c r="X874" i="1"/>
  <c r="Y876" i="1"/>
  <c r="X876" i="1"/>
  <c r="Y878" i="1"/>
  <c r="X878" i="1"/>
  <c r="W676" i="1"/>
  <c r="B57" i="61" s="1"/>
  <c r="W678" i="1"/>
  <c r="F57" i="61" s="1"/>
  <c r="W680" i="1"/>
  <c r="J57" i="61" s="1"/>
  <c r="W682" i="1"/>
  <c r="N57" i="61" s="1"/>
  <c r="W684" i="1"/>
  <c r="R57" i="61" s="1"/>
  <c r="S57" i="61"/>
  <c r="W686" i="1"/>
  <c r="V57" i="61" s="1"/>
  <c r="W57" i="61"/>
  <c r="W688" i="1"/>
  <c r="B58" i="61" s="1"/>
  <c r="W690" i="1"/>
  <c r="F58" i="61" s="1"/>
  <c r="W692" i="1"/>
  <c r="J58" i="61" s="1"/>
  <c r="W694" i="1"/>
  <c r="W696" i="1"/>
  <c r="R58" i="61" s="1"/>
  <c r="W698" i="1"/>
  <c r="V58" i="61" s="1"/>
  <c r="W700" i="1"/>
  <c r="B59" i="61" s="1"/>
  <c r="C59" i="61"/>
  <c r="W702" i="1"/>
  <c r="F59" i="61" s="1"/>
  <c r="G59" i="61"/>
  <c r="W704" i="1"/>
  <c r="J59" i="61" s="1"/>
  <c r="K59" i="61"/>
  <c r="W706" i="1"/>
  <c r="N59" i="61" s="1"/>
  <c r="O59" i="61"/>
  <c r="W708" i="1"/>
  <c r="R59" i="61" s="1"/>
  <c r="S59" i="61"/>
  <c r="W710" i="1"/>
  <c r="V59" i="61" s="1"/>
  <c r="W59" i="61"/>
  <c r="W712" i="1"/>
  <c r="B60" i="61" s="1"/>
  <c r="C60" i="61"/>
  <c r="W714" i="1"/>
  <c r="F60" i="61" s="1"/>
  <c r="G60" i="61"/>
  <c r="W716" i="1"/>
  <c r="J60" i="61" s="1"/>
  <c r="K60" i="61"/>
  <c r="W718" i="1"/>
  <c r="N60" i="61" s="1"/>
  <c r="O60" i="61"/>
  <c r="W720" i="1"/>
  <c r="W722" i="1"/>
  <c r="V60" i="61" s="1"/>
  <c r="W724" i="1"/>
  <c r="B61" i="61" s="1"/>
  <c r="W726" i="1"/>
  <c r="F61" i="61" s="1"/>
  <c r="W728" i="1"/>
  <c r="J61" i="61" s="1"/>
  <c r="W730" i="1"/>
  <c r="N61" i="61" s="1"/>
  <c r="W732" i="1"/>
  <c r="R61" i="61" s="1"/>
  <c r="W734" i="1"/>
  <c r="V61" i="61" s="1"/>
  <c r="W736" i="1"/>
  <c r="B62" i="61" s="1"/>
  <c r="W738" i="1"/>
  <c r="F62" i="61" s="1"/>
  <c r="W740" i="1"/>
  <c r="J62" i="61" s="1"/>
  <c r="W742" i="1"/>
  <c r="N62" i="61" s="1"/>
  <c r="W744" i="1"/>
  <c r="R62" i="61" s="1"/>
  <c r="W746" i="1"/>
  <c r="W748" i="1"/>
  <c r="B63" i="61" s="1"/>
  <c r="W750" i="1"/>
  <c r="F63" i="61" s="1"/>
  <c r="W752" i="1"/>
  <c r="J63" i="61" s="1"/>
  <c r="W754" i="1"/>
  <c r="N63" i="61" s="1"/>
  <c r="W756" i="1"/>
  <c r="R63" i="61" s="1"/>
  <c r="W758" i="1"/>
  <c r="V63" i="61" s="1"/>
  <c r="W760" i="1"/>
  <c r="B64" i="61" s="1"/>
  <c r="W762" i="1"/>
  <c r="F64" i="61" s="1"/>
  <c r="W764" i="1"/>
  <c r="J64" i="61" s="1"/>
  <c r="W766" i="1"/>
  <c r="N64" i="61" s="1"/>
  <c r="W768" i="1"/>
  <c r="R64" i="61" s="1"/>
  <c r="W770" i="1"/>
  <c r="V64" i="61" s="1"/>
  <c r="W772" i="1"/>
  <c r="W774" i="1"/>
  <c r="F65" i="61" s="1"/>
  <c r="W776" i="1"/>
  <c r="J65" i="61" s="1"/>
  <c r="W778" i="1"/>
  <c r="N65" i="61" s="1"/>
  <c r="W780" i="1"/>
  <c r="R65" i="61" s="1"/>
  <c r="W782" i="1"/>
  <c r="V65" i="61" s="1"/>
  <c r="W784" i="1"/>
  <c r="B66" i="61" s="1"/>
  <c r="W786" i="1"/>
  <c r="F66" i="61" s="1"/>
  <c r="W788" i="1"/>
  <c r="J66" i="61" s="1"/>
  <c r="W790" i="1"/>
  <c r="N66" i="61" s="1"/>
  <c r="W792" i="1"/>
  <c r="R66" i="61" s="1"/>
  <c r="W794" i="1"/>
  <c r="V66" i="61" s="1"/>
  <c r="W796" i="1"/>
  <c r="B67" i="61" s="1"/>
  <c r="W798" i="1"/>
  <c r="W800" i="1"/>
  <c r="J67" i="61" s="1"/>
  <c r="W802" i="1"/>
  <c r="N67" i="61" s="1"/>
  <c r="W805" i="1"/>
  <c r="T67" i="61" s="1"/>
  <c r="U67" i="61"/>
  <c r="W807" i="1"/>
  <c r="X67" i="61" s="1"/>
  <c r="Y67" i="61"/>
  <c r="W809" i="1"/>
  <c r="D68" i="61" s="1"/>
  <c r="E68" i="61"/>
  <c r="W811" i="1"/>
  <c r="I68" i="61"/>
  <c r="W813" i="1"/>
  <c r="L68" i="61" s="1"/>
  <c r="M68" i="61"/>
  <c r="W815" i="1"/>
  <c r="P68" i="61" s="1"/>
  <c r="Q68" i="61"/>
  <c r="W817" i="1"/>
  <c r="T68" i="61" s="1"/>
  <c r="U68" i="61"/>
  <c r="W819" i="1"/>
  <c r="X68" i="61" s="1"/>
  <c r="Y68" i="61"/>
  <c r="W821" i="1"/>
  <c r="D69" i="61" s="1"/>
  <c r="E69" i="61"/>
  <c r="W823" i="1"/>
  <c r="H69" i="61" s="1"/>
  <c r="I69" i="61"/>
  <c r="W825" i="1"/>
  <c r="L69" i="61" s="1"/>
  <c r="M69" i="61"/>
  <c r="W827" i="1"/>
  <c r="P69" i="61" s="1"/>
  <c r="Q69" i="61"/>
  <c r="W829" i="1"/>
  <c r="T69" i="61" s="1"/>
  <c r="U69" i="61"/>
  <c r="W831" i="1"/>
  <c r="X69" i="61" s="1"/>
  <c r="Y69" i="61"/>
  <c r="W833" i="1"/>
  <c r="D70" i="61" s="1"/>
  <c r="E70" i="61"/>
  <c r="W835" i="1"/>
  <c r="H70" i="61" s="1"/>
  <c r="I70" i="61"/>
  <c r="W837" i="1"/>
  <c r="M70" i="61"/>
  <c r="W839" i="1"/>
  <c r="P70" i="61" s="1"/>
  <c r="Q70" i="61"/>
  <c r="W841" i="1"/>
  <c r="T70" i="61" s="1"/>
  <c r="U70" i="61"/>
  <c r="W843" i="1"/>
  <c r="X70" i="61" s="1"/>
  <c r="Y70" i="61"/>
  <c r="W845" i="1"/>
  <c r="D71" i="61" s="1"/>
  <c r="E71" i="61"/>
  <c r="W847" i="1"/>
  <c r="H71" i="61" s="1"/>
  <c r="I71" i="61"/>
  <c r="W849" i="1"/>
  <c r="L71" i="61" s="1"/>
  <c r="W851" i="1"/>
  <c r="P71" i="61" s="1"/>
  <c r="W853" i="1"/>
  <c r="T71" i="61" s="1"/>
  <c r="U71" i="61"/>
  <c r="W855" i="1"/>
  <c r="X71" i="61" s="1"/>
  <c r="Y71" i="61"/>
  <c r="W857" i="1"/>
  <c r="W859" i="1"/>
  <c r="W861" i="1"/>
  <c r="W863" i="1"/>
  <c r="W865" i="1"/>
  <c r="W867" i="1"/>
  <c r="W869" i="1"/>
  <c r="W871" i="1"/>
  <c r="W873" i="1"/>
  <c r="W875" i="1"/>
  <c r="W877" i="1"/>
  <c r="W879" i="1"/>
  <c r="W677" i="1"/>
  <c r="D57" i="61" s="1"/>
  <c r="W679" i="1"/>
  <c r="H57" i="61" s="1"/>
  <c r="W681" i="1"/>
  <c r="W683" i="1"/>
  <c r="P57" i="61" s="1"/>
  <c r="W685" i="1"/>
  <c r="T57" i="61" s="1"/>
  <c r="W687" i="1"/>
  <c r="X57" i="61" s="1"/>
  <c r="W689" i="1"/>
  <c r="D58" i="61" s="1"/>
  <c r="W691" i="1"/>
  <c r="H58" i="61" s="1"/>
  <c r="W693" i="1"/>
  <c r="L58" i="61" s="1"/>
  <c r="W695" i="1"/>
  <c r="P58" i="61" s="1"/>
  <c r="W697" i="1"/>
  <c r="T58" i="61" s="1"/>
  <c r="W699" i="1"/>
  <c r="X58" i="61" s="1"/>
  <c r="W701" i="1"/>
  <c r="D59" i="61" s="1"/>
  <c r="W703" i="1"/>
  <c r="H59" i="61" s="1"/>
  <c r="W705" i="1"/>
  <c r="L59" i="61" s="1"/>
  <c r="W707" i="1"/>
  <c r="W709" i="1"/>
  <c r="T59" i="61" s="1"/>
  <c r="W711" i="1"/>
  <c r="X59" i="61" s="1"/>
  <c r="W713" i="1"/>
  <c r="D60" i="61" s="1"/>
  <c r="E60" i="61"/>
  <c r="W715" i="1"/>
  <c r="H60" i="61" s="1"/>
  <c r="W717" i="1"/>
  <c r="L60" i="61" s="1"/>
  <c r="W719" i="1"/>
  <c r="P60" i="61" s="1"/>
  <c r="W721" i="1"/>
  <c r="T60" i="61" s="1"/>
  <c r="W723" i="1"/>
  <c r="X60" i="61" s="1"/>
  <c r="W725" i="1"/>
  <c r="D61" i="61" s="1"/>
  <c r="W727" i="1"/>
  <c r="H61" i="61" s="1"/>
  <c r="W729" i="1"/>
  <c r="L61" i="61" s="1"/>
  <c r="W731" i="1"/>
  <c r="P61" i="61" s="1"/>
  <c r="W733" i="1"/>
  <c r="W735" i="1"/>
  <c r="X61" i="61" s="1"/>
  <c r="W737" i="1"/>
  <c r="D62" i="61" s="1"/>
  <c r="W739" i="1"/>
  <c r="H62" i="61" s="1"/>
  <c r="W741" i="1"/>
  <c r="L62" i="61" s="1"/>
  <c r="W743" i="1"/>
  <c r="P62" i="61" s="1"/>
  <c r="W745" i="1"/>
  <c r="T62" i="61" s="1"/>
  <c r="W747" i="1"/>
  <c r="X62" i="61" s="1"/>
  <c r="W749" i="1"/>
  <c r="D63" i="61" s="1"/>
  <c r="W751" i="1"/>
  <c r="H63" i="61" s="1"/>
  <c r="W753" i="1"/>
  <c r="L63" i="61" s="1"/>
  <c r="W755" i="1"/>
  <c r="P63" i="61" s="1"/>
  <c r="W757" i="1"/>
  <c r="T63" i="61" s="1"/>
  <c r="W759" i="1"/>
  <c r="W761" i="1"/>
  <c r="D64" i="61" s="1"/>
  <c r="W763" i="1"/>
  <c r="H64" i="61" s="1"/>
  <c r="W765" i="1"/>
  <c r="L64" i="61" s="1"/>
  <c r="W767" i="1"/>
  <c r="P64" i="61" s="1"/>
  <c r="W769" i="1"/>
  <c r="T64" i="61" s="1"/>
  <c r="W771" i="1"/>
  <c r="X64" i="61" s="1"/>
  <c r="W773" i="1"/>
  <c r="D65" i="61" s="1"/>
  <c r="W775" i="1"/>
  <c r="H65" i="61" s="1"/>
  <c r="W777" i="1"/>
  <c r="L65" i="61" s="1"/>
  <c r="W779" i="1"/>
  <c r="P65" i="61" s="1"/>
  <c r="W781" i="1"/>
  <c r="T65" i="61" s="1"/>
  <c r="W783" i="1"/>
  <c r="X65" i="61" s="1"/>
  <c r="W785" i="1"/>
  <c r="W787" i="1"/>
  <c r="H66" i="61" s="1"/>
  <c r="W789" i="1"/>
  <c r="L66" i="61" s="1"/>
  <c r="W791" i="1"/>
  <c r="P66" i="61" s="1"/>
  <c r="W793" i="1"/>
  <c r="T66" i="61" s="1"/>
  <c r="W795" i="1"/>
  <c r="X66" i="61" s="1"/>
  <c r="W797" i="1"/>
  <c r="D67" i="61" s="1"/>
  <c r="W799" i="1"/>
  <c r="H67" i="61" s="1"/>
  <c r="W801" i="1"/>
  <c r="L67" i="61" s="1"/>
  <c r="W804" i="1"/>
  <c r="R67" i="61" s="1"/>
  <c r="W806" i="1"/>
  <c r="V67" i="61" s="1"/>
  <c r="W808" i="1"/>
  <c r="B68" i="61" s="1"/>
  <c r="W810" i="1"/>
  <c r="F68" i="61" s="1"/>
  <c r="W812" i="1"/>
  <c r="J68" i="61" s="1"/>
  <c r="W814" i="1"/>
  <c r="N68" i="61" s="1"/>
  <c r="W816" i="1"/>
  <c r="R68" i="61" s="1"/>
  <c r="W818" i="1"/>
  <c r="V68" i="61" s="1"/>
  <c r="W820" i="1"/>
  <c r="B69" i="61" s="1"/>
  <c r="W822" i="1"/>
  <c r="F69" i="61" s="1"/>
  <c r="W824" i="1"/>
  <c r="W826" i="1"/>
  <c r="N69" i="61" s="1"/>
  <c r="W828" i="1"/>
  <c r="R69" i="61" s="1"/>
  <c r="W830" i="1"/>
  <c r="V69" i="61" s="1"/>
  <c r="W832" i="1"/>
  <c r="B70" i="61" s="1"/>
  <c r="W834" i="1"/>
  <c r="F70" i="61" s="1"/>
  <c r="W836" i="1"/>
  <c r="J70" i="61" s="1"/>
  <c r="W838" i="1"/>
  <c r="N70" i="61" s="1"/>
  <c r="W840" i="1"/>
  <c r="R70" i="61" s="1"/>
  <c r="W842" i="1"/>
  <c r="V70" i="61" s="1"/>
  <c r="W844" i="1"/>
  <c r="B71" i="61" s="1"/>
  <c r="W846" i="1"/>
  <c r="F71" i="61" s="1"/>
  <c r="W848" i="1"/>
  <c r="J71" i="61" s="1"/>
  <c r="W850" i="1"/>
  <c r="W852" i="1"/>
  <c r="R71" i="61" s="1"/>
  <c r="W854" i="1"/>
  <c r="V71" i="61" s="1"/>
  <c r="W856" i="1"/>
  <c r="W858" i="1"/>
  <c r="W860" i="1"/>
  <c r="W862" i="1"/>
  <c r="W864" i="1"/>
  <c r="W866" i="1"/>
  <c r="W868" i="1"/>
  <c r="W870" i="1"/>
  <c r="W872" i="1"/>
  <c r="W874" i="1"/>
  <c r="W876" i="1"/>
  <c r="W878" i="1"/>
  <c r="P67" i="29"/>
  <c r="Q67" i="29"/>
  <c r="S4" i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W2" i="61"/>
  <c r="Y2" i="61"/>
  <c r="C3" i="61"/>
  <c r="I3" i="61"/>
  <c r="K3" i="61"/>
  <c r="M3" i="61"/>
  <c r="O3" i="61"/>
  <c r="Q3" i="61"/>
  <c r="S3" i="61"/>
  <c r="U3" i="61"/>
  <c r="W3" i="61"/>
  <c r="O4" i="61"/>
  <c r="S4" i="61"/>
  <c r="U4" i="61"/>
  <c r="W4" i="61"/>
  <c r="C5" i="61"/>
  <c r="G5" i="61"/>
  <c r="I5" i="61"/>
  <c r="K5" i="61"/>
  <c r="O5" i="61"/>
  <c r="S5" i="61"/>
  <c r="W61" i="1"/>
  <c r="T5" i="61" s="1"/>
  <c r="U5" i="61"/>
  <c r="W5" i="61"/>
  <c r="W63" i="1"/>
  <c r="X5" i="61" s="1"/>
  <c r="Y5" i="61"/>
  <c r="C6" i="61"/>
  <c r="W65" i="1"/>
  <c r="D6" i="61" s="1"/>
  <c r="E6" i="61"/>
  <c r="G6" i="61"/>
  <c r="W67" i="1"/>
  <c r="H6" i="61" s="1"/>
  <c r="I6" i="61"/>
  <c r="Q6" i="61"/>
  <c r="W72" i="1"/>
  <c r="R6" i="61" s="1"/>
  <c r="S6" i="61"/>
  <c r="W73" i="1"/>
  <c r="T6" i="61" s="1"/>
  <c r="U6" i="61"/>
  <c r="W6" i="61"/>
  <c r="Y6" i="61"/>
  <c r="C7" i="61"/>
  <c r="E7" i="61"/>
  <c r="G7" i="61"/>
  <c r="I7" i="61"/>
  <c r="M7" i="61"/>
  <c r="W82" i="1"/>
  <c r="N7" i="61" s="1"/>
  <c r="O7" i="61"/>
  <c r="U7" i="61"/>
  <c r="W7" i="61"/>
  <c r="Y7" i="61"/>
  <c r="C8" i="61"/>
  <c r="G8" i="61"/>
  <c r="S8" i="61"/>
  <c r="U8" i="61"/>
  <c r="W8" i="61"/>
  <c r="C9" i="61"/>
  <c r="G9" i="61"/>
  <c r="I9" i="61"/>
  <c r="M9" i="61"/>
  <c r="O9" i="61"/>
  <c r="Q9" i="61"/>
  <c r="Y9" i="61"/>
  <c r="C10" i="61"/>
  <c r="E10" i="61"/>
  <c r="G10" i="61"/>
  <c r="I10" i="61"/>
  <c r="W116" i="1"/>
  <c r="J10" i="61" s="1"/>
  <c r="K10" i="61"/>
  <c r="M10" i="61"/>
  <c r="O10" i="61"/>
  <c r="Q10" i="61"/>
  <c r="S10" i="61"/>
  <c r="W120" i="1"/>
  <c r="R10" i="61" s="1"/>
  <c r="U10" i="61"/>
  <c r="W121" i="1"/>
  <c r="T10" i="61" s="1"/>
  <c r="W10" i="61"/>
  <c r="Y10" i="61"/>
  <c r="C11" i="61"/>
  <c r="E11" i="61"/>
  <c r="M11" i="61"/>
  <c r="O11" i="61"/>
  <c r="Q11" i="61"/>
  <c r="S11" i="61"/>
  <c r="W132" i="1"/>
  <c r="R11" i="61" s="1"/>
  <c r="U11" i="61"/>
  <c r="W11" i="61"/>
  <c r="Y11" i="61"/>
  <c r="I12" i="61"/>
  <c r="K12" i="61"/>
  <c r="M12" i="61"/>
  <c r="O12" i="61"/>
  <c r="Q12" i="61"/>
  <c r="S12" i="61"/>
  <c r="U12" i="61"/>
  <c r="W12" i="61"/>
  <c r="W146" i="1"/>
  <c r="V12" i="61" s="1"/>
  <c r="Y12" i="61"/>
  <c r="C13" i="61"/>
  <c r="K13" i="61"/>
  <c r="Q13" i="61"/>
  <c r="W155" i="1"/>
  <c r="P13" i="61" s="1"/>
  <c r="S13" i="61"/>
  <c r="U13" i="61"/>
  <c r="W13" i="61"/>
  <c r="Y13" i="61"/>
  <c r="C14" i="61"/>
  <c r="E14" i="61"/>
  <c r="W161" i="1"/>
  <c r="G14" i="61"/>
  <c r="W162" i="1"/>
  <c r="F14" i="61" s="1"/>
  <c r="I14" i="61"/>
  <c r="W163" i="1"/>
  <c r="H14" i="61" s="1"/>
  <c r="K14" i="61"/>
  <c r="M14" i="61"/>
  <c r="O14" i="61"/>
  <c r="Q14" i="61"/>
  <c r="S14" i="61"/>
  <c r="U14" i="61"/>
  <c r="W14" i="61"/>
  <c r="Y14" i="61"/>
  <c r="C15" i="61"/>
  <c r="E15" i="61"/>
  <c r="G15" i="61"/>
  <c r="I15" i="61"/>
  <c r="K15" i="61"/>
  <c r="U15" i="61"/>
  <c r="W15" i="61"/>
  <c r="Y15" i="61"/>
  <c r="E16" i="61"/>
  <c r="G16" i="61"/>
  <c r="I16" i="61"/>
  <c r="M16" i="61"/>
  <c r="S16" i="61"/>
  <c r="U16" i="61"/>
  <c r="W16" i="61"/>
  <c r="Y16" i="61"/>
  <c r="C17" i="61"/>
  <c r="W196" i="1"/>
  <c r="B17" i="61" s="1"/>
  <c r="E17" i="61"/>
  <c r="G17" i="61"/>
  <c r="I17" i="61"/>
  <c r="K17" i="61"/>
  <c r="O17" i="61"/>
  <c r="U17" i="61"/>
  <c r="W17" i="61"/>
  <c r="C18" i="61"/>
  <c r="E18" i="61"/>
  <c r="G18" i="61"/>
  <c r="K18" i="61"/>
  <c r="M18" i="61"/>
  <c r="W216" i="1"/>
  <c r="R18" i="61" s="1"/>
  <c r="Y18" i="61"/>
  <c r="C19" i="61"/>
  <c r="G19" i="61"/>
  <c r="K19" i="61"/>
  <c r="O19" i="61"/>
  <c r="S19" i="61"/>
  <c r="U19" i="61"/>
  <c r="W19" i="61"/>
  <c r="Y19" i="61"/>
  <c r="C20" i="61"/>
  <c r="E20" i="61"/>
  <c r="G20" i="61"/>
  <c r="I20" i="61"/>
  <c r="K20" i="61"/>
  <c r="W236" i="1"/>
  <c r="J20" i="61" s="1"/>
  <c r="M20" i="61"/>
  <c r="W237" i="1"/>
  <c r="L20" i="61" s="1"/>
  <c r="O20" i="61"/>
  <c r="W238" i="1"/>
  <c r="N20" i="61" s="1"/>
  <c r="Q20" i="61"/>
  <c r="S20" i="61"/>
  <c r="U20" i="61"/>
  <c r="W20" i="61"/>
  <c r="Y20" i="61"/>
  <c r="C21" i="61"/>
  <c r="W244" i="1"/>
  <c r="B21" i="61" s="1"/>
  <c r="E21" i="61"/>
  <c r="G21" i="61"/>
  <c r="I21" i="61"/>
  <c r="K21" i="61"/>
  <c r="M21" i="61"/>
  <c r="O21" i="61"/>
  <c r="Q21" i="61"/>
  <c r="S21" i="61"/>
  <c r="W21" i="61"/>
  <c r="Y21" i="61"/>
  <c r="C22" i="61"/>
  <c r="E22" i="61"/>
  <c r="I22" i="61"/>
  <c r="K22" i="61"/>
  <c r="O22" i="61"/>
  <c r="S22" i="61"/>
  <c r="U22" i="61"/>
  <c r="C23" i="61"/>
  <c r="E23" i="61"/>
  <c r="O23" i="61"/>
  <c r="Q23" i="61"/>
  <c r="S23" i="61"/>
  <c r="U23" i="61"/>
  <c r="W23" i="61"/>
  <c r="Y23" i="61"/>
  <c r="C24" i="61"/>
  <c r="E24" i="61"/>
  <c r="G24" i="61"/>
  <c r="K24" i="61"/>
  <c r="O24" i="61"/>
  <c r="Q24" i="61"/>
  <c r="S24" i="61"/>
  <c r="U24" i="61"/>
  <c r="W24" i="61"/>
  <c r="Y24" i="61"/>
  <c r="E25" i="61"/>
  <c r="M25" i="61"/>
  <c r="Q25" i="61"/>
  <c r="S25" i="61"/>
  <c r="U25" i="61"/>
  <c r="W25" i="61"/>
  <c r="Y25" i="61"/>
  <c r="E26" i="61"/>
  <c r="Q26" i="61"/>
  <c r="S26" i="61"/>
  <c r="U26" i="61"/>
  <c r="W26" i="61"/>
  <c r="Y26" i="61"/>
  <c r="C27" i="61"/>
  <c r="E27" i="61"/>
  <c r="Q27" i="61"/>
  <c r="S27" i="61"/>
  <c r="U27" i="61"/>
  <c r="W27" i="61"/>
  <c r="Y27" i="61"/>
  <c r="C28" i="61"/>
  <c r="E28" i="61"/>
  <c r="W331" i="1"/>
  <c r="H28" i="61" s="1"/>
  <c r="S28" i="61"/>
  <c r="U28" i="61"/>
  <c r="W28" i="61"/>
  <c r="Y28" i="61"/>
  <c r="C29" i="61"/>
  <c r="I29" i="61"/>
  <c r="U29" i="61"/>
  <c r="W29" i="61"/>
  <c r="E30" i="61"/>
  <c r="W355" i="1"/>
  <c r="H30" i="61" s="1"/>
  <c r="S30" i="61"/>
  <c r="U30" i="61"/>
  <c r="Y30" i="61"/>
  <c r="C31" i="61"/>
  <c r="E31" i="61"/>
  <c r="G31" i="61"/>
  <c r="O31" i="61"/>
  <c r="U31" i="61"/>
  <c r="W31" i="61"/>
  <c r="C32" i="61"/>
  <c r="G32" i="61"/>
  <c r="Y32" i="61"/>
  <c r="C33" i="61"/>
  <c r="G33" i="61"/>
  <c r="W393" i="1"/>
  <c r="L33" i="61" s="1"/>
  <c r="O33" i="61"/>
  <c r="Q33" i="61"/>
  <c r="S33" i="61"/>
  <c r="U33" i="61"/>
  <c r="W33" i="61"/>
  <c r="Y33" i="61"/>
  <c r="C34" i="61"/>
  <c r="E34" i="61"/>
  <c r="G34" i="61"/>
  <c r="I34" i="61"/>
  <c r="K34" i="61"/>
  <c r="M34" i="61"/>
  <c r="O34" i="61"/>
  <c r="Q34" i="61"/>
  <c r="S34" i="61"/>
  <c r="U34" i="61"/>
  <c r="W409" i="1"/>
  <c r="T34" i="61" s="1"/>
  <c r="W34" i="61"/>
  <c r="W410" i="1"/>
  <c r="V34" i="61" s="1"/>
  <c r="Y34" i="61"/>
  <c r="W411" i="1"/>
  <c r="X34" i="61" s="1"/>
  <c r="C35" i="61"/>
  <c r="E35" i="61"/>
  <c r="G35" i="61"/>
  <c r="I35" i="61"/>
  <c r="K35" i="61"/>
  <c r="M35" i="61"/>
  <c r="W417" i="1"/>
  <c r="L35" i="61" s="1"/>
  <c r="O35" i="61"/>
  <c r="Q35" i="61"/>
  <c r="S35" i="61"/>
  <c r="W35" i="61"/>
  <c r="Y35" i="61"/>
  <c r="C36" i="61"/>
  <c r="E36" i="61"/>
  <c r="G36" i="61"/>
  <c r="I36" i="61"/>
  <c r="K36" i="61"/>
  <c r="O36" i="61"/>
  <c r="S36" i="61"/>
  <c r="U36" i="61"/>
  <c r="C37" i="61"/>
  <c r="E37" i="61"/>
  <c r="G37" i="61"/>
  <c r="I37" i="61"/>
  <c r="K37" i="61"/>
  <c r="W441" i="1"/>
  <c r="L37" i="61" s="1"/>
  <c r="O37" i="61"/>
  <c r="W443" i="1"/>
  <c r="P37" i="61" s="1"/>
  <c r="Q37" i="61"/>
  <c r="S37" i="61"/>
  <c r="W445" i="1"/>
  <c r="T37" i="61" s="1"/>
  <c r="U37" i="61"/>
  <c r="W37" i="61"/>
  <c r="W447" i="1"/>
  <c r="Y37" i="61"/>
  <c r="C38" i="61"/>
  <c r="W449" i="1"/>
  <c r="D38" i="61" s="1"/>
  <c r="E38" i="61"/>
  <c r="G38" i="61"/>
  <c r="W451" i="1"/>
  <c r="H38" i="61" s="1"/>
  <c r="I38" i="61"/>
  <c r="K38" i="61"/>
  <c r="W453" i="1"/>
  <c r="L38" i="61" s="1"/>
  <c r="M38" i="61"/>
  <c r="O38" i="61"/>
  <c r="W455" i="1"/>
  <c r="P38" i="61" s="1"/>
  <c r="Q38" i="61"/>
  <c r="S38" i="61"/>
  <c r="W457" i="1"/>
  <c r="T38" i="61" s="1"/>
  <c r="U38" i="61"/>
  <c r="W38" i="61"/>
  <c r="W459" i="1"/>
  <c r="X38" i="61" s="1"/>
  <c r="Y38" i="61"/>
  <c r="W461" i="1"/>
  <c r="D39" i="61" s="1"/>
  <c r="E39" i="61"/>
  <c r="K39" i="61"/>
  <c r="W465" i="1"/>
  <c r="L39" i="61" s="1"/>
  <c r="M39" i="61"/>
  <c r="O39" i="61"/>
  <c r="W467" i="1"/>
  <c r="P39" i="61" s="1"/>
  <c r="Q39" i="61"/>
  <c r="S39" i="61"/>
  <c r="W469" i="1"/>
  <c r="T39" i="61" s="1"/>
  <c r="U39" i="61"/>
  <c r="W39" i="61"/>
  <c r="W471" i="1"/>
  <c r="X39" i="61" s="1"/>
  <c r="Y39" i="61"/>
  <c r="C40" i="61"/>
  <c r="W473" i="1"/>
  <c r="E40" i="61"/>
  <c r="K40" i="61"/>
  <c r="O40" i="61"/>
  <c r="Q40" i="61"/>
  <c r="S40" i="61"/>
  <c r="U40" i="61"/>
  <c r="W40" i="61"/>
  <c r="Y40" i="61"/>
  <c r="E41" i="61"/>
  <c r="G41" i="61"/>
  <c r="I41" i="61"/>
  <c r="O41" i="61"/>
  <c r="S41" i="61"/>
  <c r="U41" i="61"/>
  <c r="W41" i="61"/>
  <c r="Y41" i="61"/>
  <c r="C42" i="61"/>
  <c r="E42" i="61"/>
  <c r="G42" i="61"/>
  <c r="I42" i="61"/>
  <c r="K42" i="61"/>
  <c r="O42" i="61"/>
  <c r="Q42" i="61"/>
  <c r="S42" i="61"/>
  <c r="U42" i="61"/>
  <c r="W42" i="61"/>
  <c r="Y42" i="61"/>
  <c r="W527" i="1"/>
  <c r="W528" i="1"/>
  <c r="W529" i="1"/>
  <c r="W542" i="1"/>
  <c r="W543" i="1"/>
  <c r="W544" i="1"/>
  <c r="W553" i="1"/>
  <c r="W554" i="1"/>
  <c r="W555" i="1"/>
  <c r="W556" i="1"/>
  <c r="W586" i="1"/>
  <c r="W588" i="1"/>
  <c r="W589" i="1"/>
  <c r="K648" i="28"/>
  <c r="J648" i="28"/>
  <c r="L648" i="28"/>
  <c r="K647" i="28"/>
  <c r="L647" i="28" s="1"/>
  <c r="J647" i="28"/>
  <c r="K646" i="28"/>
  <c r="L646" i="28" s="1"/>
  <c r="J646" i="28"/>
  <c r="K638" i="28"/>
  <c r="J638" i="28"/>
  <c r="L638" i="28"/>
  <c r="K637" i="28"/>
  <c r="J637" i="28"/>
  <c r="L637" i="28"/>
  <c r="K607" i="28"/>
  <c r="L607" i="28" s="1"/>
  <c r="J607" i="28"/>
  <c r="K606" i="28"/>
  <c r="L606" i="28" s="1"/>
  <c r="J606" i="28"/>
  <c r="K605" i="28"/>
  <c r="J605" i="28"/>
  <c r="L605" i="28"/>
  <c r="K604" i="28"/>
  <c r="J604" i="28"/>
  <c r="L604" i="28"/>
  <c r="K603" i="28"/>
  <c r="L603" i="28" s="1"/>
  <c r="J603" i="28"/>
  <c r="K602" i="28"/>
  <c r="L602" i="28" s="1"/>
  <c r="J602" i="28"/>
  <c r="K379" i="28"/>
  <c r="J379" i="28"/>
  <c r="L379" i="28"/>
  <c r="K378" i="28"/>
  <c r="J378" i="28"/>
  <c r="L378" i="28"/>
  <c r="K332" i="28"/>
  <c r="L332" i="28" s="1"/>
  <c r="J332" i="28"/>
  <c r="K298" i="28"/>
  <c r="L298" i="28" s="1"/>
  <c r="J298" i="28"/>
  <c r="K238" i="28"/>
  <c r="J238" i="28"/>
  <c r="L238" i="28"/>
  <c r="K236" i="28"/>
  <c r="J236" i="28"/>
  <c r="L236" i="28"/>
  <c r="K235" i="28"/>
  <c r="L235" i="28" s="1"/>
  <c r="J235" i="28"/>
  <c r="K233" i="28"/>
  <c r="L233" i="28" s="1"/>
  <c r="J233" i="28"/>
  <c r="K232" i="28"/>
  <c r="J232" i="28"/>
  <c r="L232" i="28"/>
  <c r="K231" i="28"/>
  <c r="J231" i="28"/>
  <c r="L231" i="28"/>
  <c r="K229" i="28"/>
  <c r="L229" i="28" s="1"/>
  <c r="J229" i="28"/>
  <c r="K228" i="28"/>
  <c r="L228" i="28" s="1"/>
  <c r="J228" i="28"/>
  <c r="K223" i="28"/>
  <c r="J223" i="28"/>
  <c r="L223" i="28"/>
  <c r="K213" i="28"/>
  <c r="J213" i="28"/>
  <c r="L213" i="28"/>
  <c r="K211" i="28"/>
  <c r="L211" i="28" s="1"/>
  <c r="J211" i="28"/>
  <c r="K208" i="28"/>
  <c r="L208" i="28" s="1"/>
  <c r="J208" i="28"/>
  <c r="K207" i="28"/>
  <c r="J207" i="28"/>
  <c r="L207" i="28"/>
  <c r="K204" i="28"/>
  <c r="J204" i="28"/>
  <c r="L204" i="28"/>
  <c r="K203" i="28"/>
  <c r="L203" i="28" s="1"/>
  <c r="J203" i="28"/>
  <c r="K199" i="28"/>
  <c r="L199" i="28" s="1"/>
  <c r="J199" i="28"/>
  <c r="K198" i="28"/>
  <c r="J198" i="28"/>
  <c r="L198" i="28"/>
  <c r="K175" i="28"/>
  <c r="K174" i="28"/>
  <c r="K171" i="28"/>
  <c r="K170" i="28"/>
  <c r="K169" i="28"/>
  <c r="K168" i="28"/>
  <c r="K167" i="28"/>
  <c r="K166" i="28"/>
  <c r="K165" i="28"/>
  <c r="K164" i="28"/>
  <c r="K163" i="28"/>
  <c r="K162" i="28"/>
  <c r="K161" i="28"/>
  <c r="K160" i="28"/>
  <c r="K159" i="28"/>
  <c r="K158" i="28"/>
  <c r="K157" i="28"/>
  <c r="K156" i="28"/>
  <c r="K155" i="28"/>
  <c r="K154" i="28"/>
  <c r="K153" i="28"/>
  <c r="K152" i="28"/>
  <c r="K151" i="28"/>
  <c r="K150" i="28"/>
  <c r="K149" i="28"/>
  <c r="K148" i="28"/>
  <c r="K147" i="28"/>
  <c r="K146" i="28"/>
  <c r="K145" i="28"/>
  <c r="K144" i="28"/>
  <c r="K143" i="28"/>
  <c r="K142" i="28"/>
  <c r="K141" i="28"/>
  <c r="K140" i="28"/>
  <c r="K139" i="28"/>
  <c r="K138" i="28"/>
  <c r="K137" i="28"/>
  <c r="K136" i="28"/>
  <c r="K135" i="28"/>
  <c r="K134" i="28"/>
  <c r="K133" i="28"/>
  <c r="K132" i="28"/>
  <c r="K131" i="28"/>
  <c r="K130" i="28"/>
  <c r="K129" i="28"/>
  <c r="K128" i="28"/>
  <c r="K127" i="28"/>
  <c r="K126" i="28"/>
  <c r="K125" i="28"/>
  <c r="K124" i="28"/>
  <c r="K123" i="28"/>
  <c r="K122" i="28"/>
  <c r="K121" i="28"/>
  <c r="K120" i="28"/>
  <c r="K119" i="28"/>
  <c r="K118" i="28"/>
  <c r="K117" i="28"/>
  <c r="K116" i="28"/>
  <c r="K115" i="28"/>
  <c r="K114" i="28"/>
  <c r="K113" i="28"/>
  <c r="K112" i="28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K11" i="28"/>
  <c r="K10" i="28"/>
  <c r="K9" i="28"/>
  <c r="K8" i="28"/>
  <c r="K7" i="28"/>
  <c r="K6" i="28"/>
  <c r="K5" i="28"/>
  <c r="K4" i="28"/>
  <c r="K675" i="28"/>
  <c r="K674" i="28"/>
  <c r="K673" i="28"/>
  <c r="K672" i="28"/>
  <c r="K671" i="28"/>
  <c r="K670" i="28"/>
  <c r="K669" i="28"/>
  <c r="K668" i="28"/>
  <c r="K667" i="28"/>
  <c r="K666" i="28"/>
  <c r="K665" i="28"/>
  <c r="K664" i="28"/>
  <c r="K663" i="28"/>
  <c r="K662" i="28"/>
  <c r="K661" i="28"/>
  <c r="K660" i="28"/>
  <c r="K659" i="28"/>
  <c r="K658" i="28"/>
  <c r="K657" i="28"/>
  <c r="K656" i="28"/>
  <c r="K655" i="28"/>
  <c r="K654" i="28"/>
  <c r="K653" i="28"/>
  <c r="K652" i="28"/>
  <c r="K651" i="28"/>
  <c r="K650" i="28"/>
  <c r="K649" i="28"/>
  <c r="K645" i="28"/>
  <c r="K644" i="28"/>
  <c r="K643" i="28"/>
  <c r="K642" i="28"/>
  <c r="K641" i="28"/>
  <c r="K640" i="28"/>
  <c r="K639" i="28"/>
  <c r="K636" i="28"/>
  <c r="K635" i="28"/>
  <c r="K634" i="28"/>
  <c r="K633" i="28"/>
  <c r="K632" i="28"/>
  <c r="K631" i="28"/>
  <c r="K630" i="28"/>
  <c r="K629" i="28"/>
  <c r="K628" i="28"/>
  <c r="K627" i="28"/>
  <c r="K626" i="28"/>
  <c r="K625" i="28"/>
  <c r="K624" i="28"/>
  <c r="K623" i="28"/>
  <c r="K622" i="28"/>
  <c r="K621" i="28"/>
  <c r="K620" i="28"/>
  <c r="K619" i="28"/>
  <c r="K618" i="28"/>
  <c r="K617" i="28"/>
  <c r="K616" i="28"/>
  <c r="K615" i="28"/>
  <c r="K614" i="28"/>
  <c r="K613" i="28"/>
  <c r="K612" i="28"/>
  <c r="K611" i="28"/>
  <c r="K610" i="28"/>
  <c r="K609" i="28"/>
  <c r="K608" i="28"/>
  <c r="K601" i="28"/>
  <c r="K600" i="28"/>
  <c r="K599" i="28"/>
  <c r="K598" i="28"/>
  <c r="K597" i="28"/>
  <c r="K596" i="28"/>
  <c r="K595" i="28"/>
  <c r="K594" i="28"/>
  <c r="K593" i="28"/>
  <c r="K592" i="28"/>
  <c r="K591" i="28"/>
  <c r="K590" i="28"/>
  <c r="K589" i="28"/>
  <c r="K588" i="28"/>
  <c r="K587" i="28"/>
  <c r="K586" i="28"/>
  <c r="K585" i="28"/>
  <c r="K584" i="28"/>
  <c r="K583" i="28"/>
  <c r="K582" i="28"/>
  <c r="K581" i="28"/>
  <c r="K580" i="28"/>
  <c r="K579" i="28"/>
  <c r="K578" i="28"/>
  <c r="K577" i="28"/>
  <c r="K576" i="28"/>
  <c r="K575" i="28"/>
  <c r="K574" i="28"/>
  <c r="K573" i="28"/>
  <c r="K572" i="28"/>
  <c r="K571" i="28"/>
  <c r="K570" i="28"/>
  <c r="K569" i="28"/>
  <c r="K568" i="28"/>
  <c r="K567" i="28"/>
  <c r="K566" i="28"/>
  <c r="K565" i="28"/>
  <c r="K564" i="28"/>
  <c r="K563" i="28"/>
  <c r="K562" i="28"/>
  <c r="K561" i="28"/>
  <c r="K560" i="28"/>
  <c r="K559" i="28"/>
  <c r="K558" i="28"/>
  <c r="K557" i="28"/>
  <c r="K556" i="28"/>
  <c r="K555" i="28"/>
  <c r="K554" i="28"/>
  <c r="K553" i="28"/>
  <c r="K552" i="28"/>
  <c r="K551" i="28"/>
  <c r="K550" i="28"/>
  <c r="K549" i="28"/>
  <c r="K548" i="28"/>
  <c r="K547" i="28"/>
  <c r="K546" i="28"/>
  <c r="K545" i="28"/>
  <c r="K544" i="28"/>
  <c r="K543" i="28"/>
  <c r="K542" i="28"/>
  <c r="K541" i="28"/>
  <c r="K540" i="28"/>
  <c r="K539" i="28"/>
  <c r="K538" i="28"/>
  <c r="K537" i="28"/>
  <c r="K536" i="28"/>
  <c r="K535" i="28"/>
  <c r="K534" i="28"/>
  <c r="K533" i="28"/>
  <c r="K532" i="28"/>
  <c r="K531" i="28"/>
  <c r="K530" i="28"/>
  <c r="K529" i="28"/>
  <c r="K528" i="28"/>
  <c r="K527" i="28"/>
  <c r="K526" i="28"/>
  <c r="K525" i="28"/>
  <c r="K524" i="28"/>
  <c r="K523" i="28"/>
  <c r="K522" i="28"/>
  <c r="K521" i="28"/>
  <c r="K520" i="28"/>
  <c r="K519" i="28"/>
  <c r="K518" i="28"/>
  <c r="K517" i="28"/>
  <c r="K516" i="28"/>
  <c r="K515" i="28"/>
  <c r="K514" i="28"/>
  <c r="K513" i="28"/>
  <c r="K512" i="28"/>
  <c r="K511" i="28"/>
  <c r="K510" i="28"/>
  <c r="K509" i="28"/>
  <c r="K508" i="28"/>
  <c r="K507" i="28"/>
  <c r="K506" i="28"/>
  <c r="K505" i="28"/>
  <c r="K504" i="28"/>
  <c r="K503" i="28"/>
  <c r="K502" i="28"/>
  <c r="K501" i="28"/>
  <c r="K500" i="28"/>
  <c r="K499" i="28"/>
  <c r="K498" i="28"/>
  <c r="K497" i="28"/>
  <c r="K496" i="28"/>
  <c r="K495" i="28"/>
  <c r="K494" i="28"/>
  <c r="K493" i="28"/>
  <c r="K492" i="28"/>
  <c r="K491" i="28"/>
  <c r="K490" i="28"/>
  <c r="K489" i="28"/>
  <c r="K488" i="28"/>
  <c r="K487" i="28"/>
  <c r="K486" i="28"/>
  <c r="K485" i="28"/>
  <c r="K484" i="28"/>
  <c r="K483" i="28"/>
  <c r="K482" i="28"/>
  <c r="K481" i="28"/>
  <c r="K480" i="28"/>
  <c r="K479" i="28"/>
  <c r="K478" i="28"/>
  <c r="K477" i="28"/>
  <c r="K476" i="28"/>
  <c r="K475" i="28"/>
  <c r="K474" i="28"/>
  <c r="K473" i="28"/>
  <c r="K472" i="28"/>
  <c r="K471" i="28"/>
  <c r="K470" i="28"/>
  <c r="K469" i="28"/>
  <c r="K468" i="28"/>
  <c r="K467" i="28"/>
  <c r="K466" i="28"/>
  <c r="K465" i="28"/>
  <c r="K464" i="28"/>
  <c r="K463" i="28"/>
  <c r="K462" i="28"/>
  <c r="K461" i="28"/>
  <c r="K460" i="28"/>
  <c r="K459" i="28"/>
  <c r="K458" i="28"/>
  <c r="K457" i="28"/>
  <c r="K456" i="28"/>
  <c r="K455" i="28"/>
  <c r="K454" i="28"/>
  <c r="K453" i="28"/>
  <c r="K452" i="28"/>
  <c r="K451" i="28"/>
  <c r="K450" i="28"/>
  <c r="K449" i="28"/>
  <c r="K448" i="28"/>
  <c r="K447" i="28"/>
  <c r="K446" i="28"/>
  <c r="K445" i="28"/>
  <c r="K444" i="28"/>
  <c r="K443" i="28"/>
  <c r="K442" i="28"/>
  <c r="K441" i="28"/>
  <c r="K440" i="28"/>
  <c r="K439" i="28"/>
  <c r="K438" i="28"/>
  <c r="K437" i="28"/>
  <c r="K436" i="28"/>
  <c r="K435" i="28"/>
  <c r="K434" i="28"/>
  <c r="K433" i="28"/>
  <c r="K432" i="28"/>
  <c r="K431" i="28"/>
  <c r="K430" i="28"/>
  <c r="K429" i="28"/>
  <c r="K428" i="28"/>
  <c r="K427" i="28"/>
  <c r="K426" i="28"/>
  <c r="K425" i="28"/>
  <c r="K424" i="28"/>
  <c r="K423" i="28"/>
  <c r="K422" i="28"/>
  <c r="K421" i="28"/>
  <c r="K420" i="28"/>
  <c r="K419" i="28"/>
  <c r="K418" i="28"/>
  <c r="K417" i="28"/>
  <c r="K416" i="28"/>
  <c r="K415" i="28"/>
  <c r="K414" i="28"/>
  <c r="K413" i="28"/>
  <c r="K412" i="28"/>
  <c r="K411" i="28"/>
  <c r="K410" i="28"/>
  <c r="K409" i="28"/>
  <c r="K408" i="28"/>
  <c r="K407" i="28"/>
  <c r="K406" i="28"/>
  <c r="K405" i="28"/>
  <c r="K404" i="28"/>
  <c r="K403" i="28"/>
  <c r="K402" i="28"/>
  <c r="K401" i="28"/>
  <c r="K400" i="28"/>
  <c r="K399" i="28"/>
  <c r="K398" i="28"/>
  <c r="K397" i="28"/>
  <c r="K396" i="28"/>
  <c r="K395" i="28"/>
  <c r="K394" i="28"/>
  <c r="K393" i="28"/>
  <c r="K392" i="28"/>
  <c r="K391" i="28"/>
  <c r="K390" i="28"/>
  <c r="K389" i="28"/>
  <c r="K388" i="28"/>
  <c r="K387" i="28"/>
  <c r="K386" i="28"/>
  <c r="K385" i="28"/>
  <c r="K384" i="28"/>
  <c r="K383" i="28"/>
  <c r="K382" i="28"/>
  <c r="K381" i="28"/>
  <c r="K380" i="28"/>
  <c r="K377" i="28"/>
  <c r="K376" i="28"/>
  <c r="K375" i="28"/>
  <c r="K374" i="28"/>
  <c r="K373" i="28"/>
  <c r="K372" i="28"/>
  <c r="K371" i="28"/>
  <c r="K370" i="28"/>
  <c r="K369" i="28"/>
  <c r="K368" i="28"/>
  <c r="K367" i="28"/>
  <c r="K366" i="28"/>
  <c r="K365" i="28"/>
  <c r="K364" i="28"/>
  <c r="K363" i="28"/>
  <c r="K362" i="28"/>
  <c r="K361" i="28"/>
  <c r="K360" i="28"/>
  <c r="K359" i="28"/>
  <c r="K358" i="28"/>
  <c r="K357" i="28"/>
  <c r="K356" i="28"/>
  <c r="K355" i="28"/>
  <c r="K354" i="28"/>
  <c r="K353" i="28"/>
  <c r="K352" i="28"/>
  <c r="K351" i="28"/>
  <c r="K350" i="28"/>
  <c r="K349" i="28"/>
  <c r="K348" i="28"/>
  <c r="K347" i="28"/>
  <c r="K346" i="28"/>
  <c r="K345" i="28"/>
  <c r="K344" i="28"/>
  <c r="K343" i="28"/>
  <c r="K342" i="28"/>
  <c r="K341" i="28"/>
  <c r="K340" i="28"/>
  <c r="K339" i="28"/>
  <c r="K338" i="28"/>
  <c r="K337" i="28"/>
  <c r="K336" i="28"/>
  <c r="K335" i="28"/>
  <c r="K334" i="28"/>
  <c r="K333" i="28"/>
  <c r="K331" i="28"/>
  <c r="K330" i="28"/>
  <c r="K329" i="28"/>
  <c r="K328" i="28"/>
  <c r="K327" i="28"/>
  <c r="K326" i="28"/>
  <c r="K325" i="28"/>
  <c r="K324" i="28"/>
  <c r="K323" i="28"/>
  <c r="K322" i="28"/>
  <c r="K321" i="28"/>
  <c r="K320" i="28"/>
  <c r="K319" i="28"/>
  <c r="K318" i="28"/>
  <c r="K317" i="28"/>
  <c r="K316" i="28"/>
  <c r="K315" i="28"/>
  <c r="K314" i="28"/>
  <c r="K313" i="28"/>
  <c r="K312" i="28"/>
  <c r="K311" i="28"/>
  <c r="K310" i="28"/>
  <c r="K309" i="28"/>
  <c r="K308" i="28"/>
  <c r="K307" i="28"/>
  <c r="K306" i="28"/>
  <c r="K305" i="28"/>
  <c r="K304" i="28"/>
  <c r="K303" i="28"/>
  <c r="K302" i="28"/>
  <c r="K301" i="28"/>
  <c r="K300" i="28"/>
  <c r="K299" i="28"/>
  <c r="K297" i="28"/>
  <c r="K296" i="28"/>
  <c r="K295" i="28"/>
  <c r="K294" i="28"/>
  <c r="K293" i="28"/>
  <c r="K292" i="28"/>
  <c r="K291" i="28"/>
  <c r="K290" i="28"/>
  <c r="K289" i="28"/>
  <c r="K288" i="28"/>
  <c r="K287" i="28"/>
  <c r="K286" i="28"/>
  <c r="K285" i="28"/>
  <c r="K284" i="28"/>
  <c r="K283" i="28"/>
  <c r="K282" i="28"/>
  <c r="K281" i="28"/>
  <c r="K280" i="28"/>
  <c r="K279" i="28"/>
  <c r="K278" i="28"/>
  <c r="K277" i="28"/>
  <c r="K276" i="28"/>
  <c r="K275" i="28"/>
  <c r="K274" i="28"/>
  <c r="K273" i="28"/>
  <c r="K272" i="28"/>
  <c r="K271" i="28"/>
  <c r="K270" i="28"/>
  <c r="K269" i="28"/>
  <c r="K268" i="28"/>
  <c r="K267" i="28"/>
  <c r="K266" i="28"/>
  <c r="K265" i="28"/>
  <c r="K264" i="28"/>
  <c r="K263" i="28"/>
  <c r="K262" i="28"/>
  <c r="K261" i="28"/>
  <c r="K260" i="28"/>
  <c r="K259" i="28"/>
  <c r="K258" i="28"/>
  <c r="K257" i="28"/>
  <c r="K256" i="28"/>
  <c r="K255" i="28"/>
  <c r="K254" i="28"/>
  <c r="K253" i="28"/>
  <c r="K252" i="28"/>
  <c r="K251" i="28"/>
  <c r="K250" i="28"/>
  <c r="K249" i="28"/>
  <c r="K248" i="28"/>
  <c r="K247" i="28"/>
  <c r="K246" i="28"/>
  <c r="K245" i="28"/>
  <c r="K244" i="28"/>
  <c r="K243" i="28"/>
  <c r="K242" i="28"/>
  <c r="K241" i="28"/>
  <c r="K240" i="28"/>
  <c r="K239" i="28"/>
  <c r="K237" i="28"/>
  <c r="K234" i="28"/>
  <c r="K230" i="28"/>
  <c r="K227" i="28"/>
  <c r="K226" i="28"/>
  <c r="K225" i="28"/>
  <c r="K224" i="28"/>
  <c r="K222" i="28"/>
  <c r="K221" i="28"/>
  <c r="K220" i="28"/>
  <c r="K219" i="28"/>
  <c r="K218" i="28"/>
  <c r="K217" i="28"/>
  <c r="K216" i="28"/>
  <c r="K215" i="28"/>
  <c r="K214" i="28"/>
  <c r="K212" i="28"/>
  <c r="K210" i="28"/>
  <c r="K209" i="28"/>
  <c r="K206" i="28"/>
  <c r="K205" i="28"/>
  <c r="K202" i="28"/>
  <c r="K201" i="28"/>
  <c r="K200" i="28"/>
  <c r="K197" i="28"/>
  <c r="K196" i="28"/>
  <c r="K195" i="28"/>
  <c r="K194" i="28"/>
  <c r="K193" i="28"/>
  <c r="K192" i="28"/>
  <c r="K191" i="28"/>
  <c r="K190" i="28"/>
  <c r="K189" i="28"/>
  <c r="K188" i="28"/>
  <c r="K187" i="28"/>
  <c r="K186" i="28"/>
  <c r="K185" i="28"/>
  <c r="K184" i="28"/>
  <c r="K183" i="28"/>
  <c r="K182" i="28"/>
  <c r="K181" i="28"/>
  <c r="K180" i="28"/>
  <c r="K179" i="28"/>
  <c r="K178" i="28"/>
  <c r="K177" i="28"/>
  <c r="K176" i="28"/>
  <c r="K173" i="28"/>
  <c r="K172" i="28"/>
  <c r="W561" i="1"/>
  <c r="W560" i="1"/>
  <c r="W557" i="1"/>
  <c r="W552" i="1"/>
  <c r="M42" i="61"/>
  <c r="I39" i="61"/>
  <c r="G39" i="61"/>
  <c r="C39" i="61"/>
  <c r="Q32" i="61"/>
  <c r="O32" i="61"/>
  <c r="M31" i="61"/>
  <c r="K9" i="61"/>
  <c r="E9" i="61"/>
  <c r="Y8" i="61"/>
  <c r="Q8" i="61"/>
  <c r="E8" i="61"/>
  <c r="S7" i="61"/>
  <c r="Q7" i="61"/>
  <c r="E5" i="61"/>
  <c r="Y4" i="61"/>
  <c r="E3" i="61"/>
  <c r="U2" i="61"/>
  <c r="Q2" i="61"/>
  <c r="I2" i="61"/>
  <c r="G2" i="61"/>
  <c r="B4" i="28"/>
  <c r="C4" i="28"/>
  <c r="F4" i="28"/>
  <c r="H4" i="28"/>
  <c r="J4" i="28"/>
  <c r="B5" i="28"/>
  <c r="C5" i="28"/>
  <c r="D5" i="28" s="1"/>
  <c r="F5" i="28"/>
  <c r="J5" i="28"/>
  <c r="B6" i="28"/>
  <c r="C6" i="28"/>
  <c r="F6" i="28"/>
  <c r="J6" i="28"/>
  <c r="B7" i="28"/>
  <c r="C7" i="28"/>
  <c r="F7" i="28"/>
  <c r="J7" i="28"/>
  <c r="B8" i="28"/>
  <c r="C8" i="28"/>
  <c r="D8" i="28" s="1"/>
  <c r="F8" i="28"/>
  <c r="J8" i="28"/>
  <c r="B9" i="28"/>
  <c r="C9" i="28"/>
  <c r="F9" i="28"/>
  <c r="J9" i="28"/>
  <c r="B10" i="28"/>
  <c r="C10" i="28"/>
  <c r="F10" i="28"/>
  <c r="J10" i="28"/>
  <c r="B11" i="28"/>
  <c r="C11" i="28"/>
  <c r="F11" i="28"/>
  <c r="J11" i="28"/>
  <c r="B12" i="28"/>
  <c r="C12" i="28"/>
  <c r="F12" i="28"/>
  <c r="J12" i="28"/>
  <c r="B13" i="28"/>
  <c r="C13" i="28"/>
  <c r="F13" i="28"/>
  <c r="J13" i="28"/>
  <c r="B14" i="28"/>
  <c r="C14" i="28"/>
  <c r="F14" i="28"/>
  <c r="J14" i="28"/>
  <c r="B15" i="28"/>
  <c r="C15" i="28"/>
  <c r="F15" i="28"/>
  <c r="J15" i="28"/>
  <c r="B16" i="28"/>
  <c r="C16" i="28"/>
  <c r="F16" i="28"/>
  <c r="J16" i="28"/>
  <c r="B17" i="28"/>
  <c r="C17" i="28"/>
  <c r="D17" i="28" s="1"/>
  <c r="F17" i="28"/>
  <c r="J17" i="28"/>
  <c r="B18" i="28"/>
  <c r="C18" i="28"/>
  <c r="F18" i="28"/>
  <c r="J18" i="28"/>
  <c r="B19" i="28"/>
  <c r="C19" i="28"/>
  <c r="F19" i="28"/>
  <c r="J19" i="28"/>
  <c r="B20" i="28"/>
  <c r="C20" i="28"/>
  <c r="F20" i="28"/>
  <c r="J20" i="28"/>
  <c r="B21" i="28"/>
  <c r="C21" i="28"/>
  <c r="F21" i="28"/>
  <c r="J21" i="28"/>
  <c r="B22" i="28"/>
  <c r="C22" i="28"/>
  <c r="F22" i="28"/>
  <c r="J22" i="28"/>
  <c r="B23" i="28"/>
  <c r="C23" i="28"/>
  <c r="F23" i="28"/>
  <c r="J23" i="28"/>
  <c r="B24" i="28"/>
  <c r="C24" i="28"/>
  <c r="F24" i="28"/>
  <c r="J24" i="28"/>
  <c r="B25" i="28"/>
  <c r="C25" i="28"/>
  <c r="F25" i="28"/>
  <c r="J25" i="28"/>
  <c r="B26" i="28"/>
  <c r="C26" i="28"/>
  <c r="F26" i="28"/>
  <c r="J26" i="28"/>
  <c r="B27" i="28"/>
  <c r="C27" i="28"/>
  <c r="F27" i="28"/>
  <c r="J27" i="28"/>
  <c r="B28" i="28"/>
  <c r="C28" i="28"/>
  <c r="F28" i="28"/>
  <c r="J28" i="28"/>
  <c r="B29" i="28"/>
  <c r="C29" i="28"/>
  <c r="F29" i="28"/>
  <c r="J29" i="28"/>
  <c r="B30" i="28"/>
  <c r="C30" i="28"/>
  <c r="D30" i="28" s="1"/>
  <c r="F30" i="28"/>
  <c r="J30" i="28"/>
  <c r="B31" i="28"/>
  <c r="C31" i="28"/>
  <c r="F31" i="28"/>
  <c r="J31" i="28"/>
  <c r="B32" i="28"/>
  <c r="C32" i="28"/>
  <c r="F32" i="28"/>
  <c r="J32" i="28"/>
  <c r="B33" i="28"/>
  <c r="C33" i="28"/>
  <c r="F33" i="28"/>
  <c r="J33" i="28"/>
  <c r="B34" i="28"/>
  <c r="C34" i="28"/>
  <c r="F34" i="28"/>
  <c r="J34" i="28"/>
  <c r="B35" i="28"/>
  <c r="C35" i="28"/>
  <c r="D35" i="28" s="1"/>
  <c r="F35" i="28"/>
  <c r="J35" i="28"/>
  <c r="B36" i="28"/>
  <c r="C36" i="28"/>
  <c r="F36" i="28"/>
  <c r="J36" i="28"/>
  <c r="B37" i="28"/>
  <c r="C37" i="28"/>
  <c r="F37" i="28"/>
  <c r="J37" i="28"/>
  <c r="B38" i="28"/>
  <c r="C38" i="28"/>
  <c r="F38" i="28"/>
  <c r="J38" i="28"/>
  <c r="B39" i="28"/>
  <c r="C39" i="28"/>
  <c r="D39" i="28" s="1"/>
  <c r="F39" i="28"/>
  <c r="J39" i="28"/>
  <c r="B40" i="28"/>
  <c r="C40" i="28"/>
  <c r="D40" i="28" s="1"/>
  <c r="F40" i="28"/>
  <c r="J40" i="28"/>
  <c r="B41" i="28"/>
  <c r="C41" i="28"/>
  <c r="D41" i="28" s="1"/>
  <c r="F41" i="28"/>
  <c r="J41" i="28"/>
  <c r="B42" i="28"/>
  <c r="C42" i="28"/>
  <c r="D42" i="28" s="1"/>
  <c r="F42" i="28"/>
  <c r="J42" i="28"/>
  <c r="B43" i="28"/>
  <c r="C43" i="28"/>
  <c r="F43" i="28"/>
  <c r="J43" i="28"/>
  <c r="B44" i="28"/>
  <c r="C44" i="28"/>
  <c r="D44" i="28" s="1"/>
  <c r="F44" i="28"/>
  <c r="J44" i="28"/>
  <c r="B45" i="28"/>
  <c r="C45" i="28"/>
  <c r="D45" i="28" s="1"/>
  <c r="F45" i="28"/>
  <c r="J45" i="28"/>
  <c r="B46" i="28"/>
  <c r="C46" i="28"/>
  <c r="F46" i="28"/>
  <c r="J46" i="28"/>
  <c r="B47" i="28"/>
  <c r="C47" i="28"/>
  <c r="F47" i="28"/>
  <c r="J47" i="28"/>
  <c r="B48" i="28"/>
  <c r="C48" i="28"/>
  <c r="F48" i="28"/>
  <c r="J48" i="28"/>
  <c r="B49" i="28"/>
  <c r="C49" i="28"/>
  <c r="F49" i="28"/>
  <c r="J49" i="28"/>
  <c r="B50" i="28"/>
  <c r="C50" i="28"/>
  <c r="F50" i="28"/>
  <c r="J50" i="28"/>
  <c r="B51" i="28"/>
  <c r="C51" i="28"/>
  <c r="F51" i="28"/>
  <c r="J51" i="28"/>
  <c r="B52" i="28"/>
  <c r="C52" i="28"/>
  <c r="F52" i="28"/>
  <c r="J52" i="28"/>
  <c r="B53" i="28"/>
  <c r="C53" i="28"/>
  <c r="F53" i="28"/>
  <c r="J53" i="28"/>
  <c r="B54" i="28"/>
  <c r="C54" i="28"/>
  <c r="F54" i="28"/>
  <c r="J54" i="28"/>
  <c r="B55" i="28"/>
  <c r="C55" i="28"/>
  <c r="F55" i="28"/>
  <c r="J55" i="28"/>
  <c r="B56" i="28"/>
  <c r="C56" i="28"/>
  <c r="D56" i="28" s="1"/>
  <c r="F56" i="28"/>
  <c r="J56" i="28"/>
  <c r="B57" i="28"/>
  <c r="C57" i="28"/>
  <c r="D57" i="28" s="1"/>
  <c r="F57" i="28"/>
  <c r="J57" i="28"/>
  <c r="B58" i="28"/>
  <c r="C58" i="28"/>
  <c r="D58" i="28" s="1"/>
  <c r="F58" i="28"/>
  <c r="J58" i="28"/>
  <c r="B59" i="28"/>
  <c r="C59" i="28"/>
  <c r="F59" i="28"/>
  <c r="J59" i="28"/>
  <c r="B60" i="28"/>
  <c r="C60" i="28"/>
  <c r="F60" i="28"/>
  <c r="J60" i="28"/>
  <c r="B61" i="28"/>
  <c r="C61" i="28"/>
  <c r="F61" i="28"/>
  <c r="J61" i="28"/>
  <c r="B62" i="28"/>
  <c r="C62" i="28"/>
  <c r="F62" i="28"/>
  <c r="J62" i="28"/>
  <c r="B63" i="28"/>
  <c r="C63" i="28"/>
  <c r="F63" i="28"/>
  <c r="J63" i="28"/>
  <c r="B64" i="28"/>
  <c r="C64" i="28"/>
  <c r="F64" i="28"/>
  <c r="J64" i="28"/>
  <c r="B65" i="28"/>
  <c r="C65" i="28"/>
  <c r="F65" i="28"/>
  <c r="J65" i="28"/>
  <c r="B66" i="28"/>
  <c r="C66" i="28"/>
  <c r="F66" i="28"/>
  <c r="J66" i="28"/>
  <c r="B67" i="28"/>
  <c r="C67" i="28"/>
  <c r="F67" i="28"/>
  <c r="J67" i="28"/>
  <c r="B68" i="28"/>
  <c r="C68" i="28"/>
  <c r="D68" i="28" s="1"/>
  <c r="F68" i="28"/>
  <c r="J68" i="28"/>
  <c r="B69" i="28"/>
  <c r="C69" i="28"/>
  <c r="D69" i="28" s="1"/>
  <c r="F69" i="28"/>
  <c r="J69" i="28"/>
  <c r="B70" i="28"/>
  <c r="C70" i="28"/>
  <c r="D70" i="28" s="1"/>
  <c r="F70" i="28"/>
  <c r="J70" i="28"/>
  <c r="B71" i="28"/>
  <c r="C71" i="28"/>
  <c r="F71" i="28"/>
  <c r="J71" i="28"/>
  <c r="B72" i="28"/>
  <c r="C72" i="28"/>
  <c r="F72" i="28"/>
  <c r="J72" i="28"/>
  <c r="B73" i="28"/>
  <c r="C73" i="28"/>
  <c r="F73" i="28"/>
  <c r="J73" i="28"/>
  <c r="B74" i="28"/>
  <c r="C74" i="28"/>
  <c r="F74" i="28"/>
  <c r="J74" i="28"/>
  <c r="B75" i="28"/>
  <c r="C75" i="28"/>
  <c r="F75" i="28"/>
  <c r="J75" i="28"/>
  <c r="B76" i="28"/>
  <c r="C76" i="28"/>
  <c r="F76" i="28"/>
  <c r="J76" i="28"/>
  <c r="B77" i="28"/>
  <c r="C77" i="28"/>
  <c r="F77" i="28"/>
  <c r="J77" i="28"/>
  <c r="B78" i="28"/>
  <c r="C78" i="28"/>
  <c r="F78" i="28"/>
  <c r="J78" i="28"/>
  <c r="B79" i="28"/>
  <c r="C79" i="28"/>
  <c r="D79" i="28" s="1"/>
  <c r="F79" i="28"/>
  <c r="J79" i="28"/>
  <c r="B80" i="28"/>
  <c r="C80" i="28"/>
  <c r="D80" i="28" s="1"/>
  <c r="F80" i="28"/>
  <c r="J80" i="28"/>
  <c r="B81" i="28"/>
  <c r="C81" i="28"/>
  <c r="F81" i="28"/>
  <c r="J81" i="28"/>
  <c r="B82" i="28"/>
  <c r="C82" i="28"/>
  <c r="F82" i="28"/>
  <c r="J82" i="28"/>
  <c r="B83" i="28"/>
  <c r="C83" i="28"/>
  <c r="F83" i="28"/>
  <c r="J83" i="28"/>
  <c r="B84" i="28"/>
  <c r="C84" i="28"/>
  <c r="F84" i="28"/>
  <c r="J84" i="28"/>
  <c r="B85" i="28"/>
  <c r="C85" i="28"/>
  <c r="F85" i="28"/>
  <c r="J85" i="28"/>
  <c r="B86" i="28"/>
  <c r="C86" i="28"/>
  <c r="F86" i="28"/>
  <c r="J86" i="28"/>
  <c r="B87" i="28"/>
  <c r="C87" i="28"/>
  <c r="F87" i="28"/>
  <c r="J87" i="28"/>
  <c r="B88" i="28"/>
  <c r="C88" i="28"/>
  <c r="F88" i="28"/>
  <c r="J88" i="28"/>
  <c r="B89" i="28"/>
  <c r="C89" i="28"/>
  <c r="F89" i="28"/>
  <c r="J89" i="28"/>
  <c r="B90" i="28"/>
  <c r="C90" i="28"/>
  <c r="F90" i="28"/>
  <c r="J90" i="28"/>
  <c r="B91" i="28"/>
  <c r="C91" i="28"/>
  <c r="D91" i="28" s="1"/>
  <c r="F91" i="28"/>
  <c r="J91" i="28"/>
  <c r="B92" i="28"/>
  <c r="C92" i="28"/>
  <c r="D92" i="28" s="1"/>
  <c r="F92" i="28"/>
  <c r="J92" i="28"/>
  <c r="B93" i="28"/>
  <c r="C93" i="28"/>
  <c r="D93" i="28" s="1"/>
  <c r="F93" i="28"/>
  <c r="J93" i="28"/>
  <c r="B94" i="28"/>
  <c r="C94" i="28"/>
  <c r="F94" i="28"/>
  <c r="J94" i="28"/>
  <c r="B95" i="28"/>
  <c r="C95" i="28"/>
  <c r="F95" i="28"/>
  <c r="J95" i="28"/>
  <c r="B96" i="28"/>
  <c r="C96" i="28"/>
  <c r="F96" i="28"/>
  <c r="J96" i="28"/>
  <c r="B97" i="28"/>
  <c r="C97" i="28"/>
  <c r="F97" i="28"/>
  <c r="J97" i="28"/>
  <c r="B98" i="28"/>
  <c r="C98" i="28"/>
  <c r="F98" i="28"/>
  <c r="J98" i="28"/>
  <c r="B99" i="28"/>
  <c r="C99" i="28"/>
  <c r="F99" i="28"/>
  <c r="J99" i="28"/>
  <c r="B100" i="28"/>
  <c r="C100" i="28"/>
  <c r="F100" i="28"/>
  <c r="J100" i="28"/>
  <c r="B101" i="28"/>
  <c r="C101" i="28"/>
  <c r="F101" i="28"/>
  <c r="J101" i="28"/>
  <c r="B102" i="28"/>
  <c r="C102" i="28"/>
  <c r="F102" i="28"/>
  <c r="J102" i="28"/>
  <c r="B103" i="28"/>
  <c r="C103" i="28"/>
  <c r="F103" i="28"/>
  <c r="J103" i="28"/>
  <c r="B104" i="28"/>
  <c r="C104" i="28"/>
  <c r="F104" i="28"/>
  <c r="J104" i="28"/>
  <c r="B105" i="28"/>
  <c r="C105" i="28"/>
  <c r="F105" i="28"/>
  <c r="J105" i="28"/>
  <c r="B106" i="28"/>
  <c r="C106" i="28"/>
  <c r="F106" i="28"/>
  <c r="J106" i="28"/>
  <c r="B107" i="28"/>
  <c r="C107" i="28"/>
  <c r="F107" i="28"/>
  <c r="J107" i="28"/>
  <c r="B108" i="28"/>
  <c r="C108" i="28"/>
  <c r="D108" i="28" s="1"/>
  <c r="F108" i="28"/>
  <c r="J108" i="28"/>
  <c r="B109" i="28"/>
  <c r="C109" i="28"/>
  <c r="D109" i="28" s="1"/>
  <c r="F109" i="28"/>
  <c r="J109" i="28"/>
  <c r="B110" i="28"/>
  <c r="C110" i="28"/>
  <c r="D110" i="28" s="1"/>
  <c r="F110" i="28"/>
  <c r="J110" i="28"/>
  <c r="B111" i="28"/>
  <c r="C111" i="28"/>
  <c r="F111" i="28"/>
  <c r="J111" i="28"/>
  <c r="B112" i="28"/>
  <c r="C112" i="28"/>
  <c r="F112" i="28"/>
  <c r="J112" i="28"/>
  <c r="B113" i="28"/>
  <c r="C113" i="28"/>
  <c r="F113" i="28"/>
  <c r="J113" i="28"/>
  <c r="B114" i="28"/>
  <c r="C114" i="28"/>
  <c r="F114" i="28"/>
  <c r="J114" i="28"/>
  <c r="B115" i="28"/>
  <c r="C115" i="28"/>
  <c r="F115" i="28"/>
  <c r="J115" i="28"/>
  <c r="B116" i="28"/>
  <c r="C116" i="28"/>
  <c r="F116" i="28"/>
  <c r="J116" i="28"/>
  <c r="B117" i="28"/>
  <c r="C117" i="28"/>
  <c r="F117" i="28"/>
  <c r="J117" i="28"/>
  <c r="B118" i="28"/>
  <c r="C118" i="28"/>
  <c r="F118" i="28"/>
  <c r="J118" i="28"/>
  <c r="B119" i="28"/>
  <c r="C119" i="28"/>
  <c r="F119" i="28"/>
  <c r="J119" i="28"/>
  <c r="B120" i="28"/>
  <c r="C120" i="28"/>
  <c r="F120" i="28"/>
  <c r="J120" i="28"/>
  <c r="B121" i="28"/>
  <c r="C121" i="28"/>
  <c r="F121" i="28"/>
  <c r="J121" i="28"/>
  <c r="B122" i="28"/>
  <c r="C122" i="28"/>
  <c r="F122" i="28"/>
  <c r="J122" i="28"/>
  <c r="B123" i="28"/>
  <c r="C123" i="28"/>
  <c r="F123" i="28"/>
  <c r="J123" i="28"/>
  <c r="B124" i="28"/>
  <c r="C124" i="28"/>
  <c r="F124" i="28"/>
  <c r="J124" i="28"/>
  <c r="B125" i="28"/>
  <c r="C125" i="28"/>
  <c r="F125" i="28"/>
  <c r="J125" i="28"/>
  <c r="B126" i="28"/>
  <c r="C126" i="28"/>
  <c r="D126" i="28" s="1"/>
  <c r="F126" i="28"/>
  <c r="J126" i="28"/>
  <c r="B127" i="28"/>
  <c r="C127" i="28"/>
  <c r="F127" i="28"/>
  <c r="J127" i="28"/>
  <c r="B128" i="28"/>
  <c r="C128" i="28"/>
  <c r="D128" i="28" s="1"/>
  <c r="F128" i="28"/>
  <c r="J128" i="28"/>
  <c r="B129" i="28"/>
  <c r="C129" i="28"/>
  <c r="D129" i="28" s="1"/>
  <c r="F129" i="28"/>
  <c r="J129" i="28"/>
  <c r="B130" i="28"/>
  <c r="C130" i="28"/>
  <c r="F130" i="28"/>
  <c r="J130" i="28"/>
  <c r="B131" i="28"/>
  <c r="C131" i="28"/>
  <c r="F131" i="28"/>
  <c r="J131" i="28"/>
  <c r="B132" i="28"/>
  <c r="C132" i="28"/>
  <c r="F132" i="28"/>
  <c r="J132" i="28"/>
  <c r="B133" i="28"/>
  <c r="C133" i="28"/>
  <c r="F133" i="28"/>
  <c r="J133" i="28"/>
  <c r="B134" i="28"/>
  <c r="C134" i="28"/>
  <c r="F134" i="28"/>
  <c r="J134" i="28"/>
  <c r="B135" i="28"/>
  <c r="C135" i="28"/>
  <c r="F135" i="28"/>
  <c r="J135" i="28"/>
  <c r="B136" i="28"/>
  <c r="C136" i="28"/>
  <c r="F136" i="28"/>
  <c r="J136" i="28"/>
  <c r="B137" i="28"/>
  <c r="C137" i="28"/>
  <c r="F137" i="28"/>
  <c r="J137" i="28"/>
  <c r="B138" i="28"/>
  <c r="C138" i="28"/>
  <c r="D138" i="28" s="1"/>
  <c r="F138" i="28"/>
  <c r="J138" i="28"/>
  <c r="B139" i="28"/>
  <c r="C139" i="28"/>
  <c r="F139" i="28"/>
  <c r="J139" i="28"/>
  <c r="B140" i="28"/>
  <c r="C140" i="28"/>
  <c r="F140" i="28"/>
  <c r="J140" i="28"/>
  <c r="B141" i="28"/>
  <c r="C141" i="28"/>
  <c r="F141" i="28"/>
  <c r="J141" i="28"/>
  <c r="B142" i="28"/>
  <c r="C142" i="28"/>
  <c r="F142" i="28"/>
  <c r="J142" i="28"/>
  <c r="B143" i="28"/>
  <c r="C143" i="28"/>
  <c r="F143" i="28"/>
  <c r="J143" i="28"/>
  <c r="B144" i="28"/>
  <c r="C144" i="28"/>
  <c r="F144" i="28"/>
  <c r="J144" i="28"/>
  <c r="B145" i="28"/>
  <c r="C145" i="28"/>
  <c r="F145" i="28"/>
  <c r="J145" i="28"/>
  <c r="B146" i="28"/>
  <c r="C146" i="28"/>
  <c r="F146" i="28"/>
  <c r="J146" i="28"/>
  <c r="B147" i="28"/>
  <c r="C147" i="28"/>
  <c r="F147" i="28"/>
  <c r="J147" i="28"/>
  <c r="B148" i="28"/>
  <c r="C148" i="28"/>
  <c r="F148" i="28"/>
  <c r="J148" i="28"/>
  <c r="B149" i="28"/>
  <c r="C149" i="28"/>
  <c r="D149" i="28" s="1"/>
  <c r="F149" i="28"/>
  <c r="J149" i="28"/>
  <c r="B150" i="28"/>
  <c r="C150" i="28"/>
  <c r="D150" i="28" s="1"/>
  <c r="F150" i="28"/>
  <c r="J150" i="28"/>
  <c r="B151" i="28"/>
  <c r="C151" i="28"/>
  <c r="D151" i="28" s="1"/>
  <c r="F151" i="28"/>
  <c r="J151" i="28"/>
  <c r="B152" i="28"/>
  <c r="C152" i="28"/>
  <c r="F152" i="28"/>
  <c r="J152" i="28"/>
  <c r="B153" i="28"/>
  <c r="C153" i="28"/>
  <c r="D153" i="28" s="1"/>
  <c r="F153" i="28"/>
  <c r="J153" i="28"/>
  <c r="B154" i="28"/>
  <c r="C154" i="28"/>
  <c r="D154" i="28" s="1"/>
  <c r="F154" i="28"/>
  <c r="J154" i="28"/>
  <c r="B155" i="28"/>
  <c r="C155" i="28"/>
  <c r="F155" i="28"/>
  <c r="J155" i="28"/>
  <c r="B156" i="28"/>
  <c r="C156" i="28"/>
  <c r="F156" i="28"/>
  <c r="J156" i="28"/>
  <c r="B157" i="28"/>
  <c r="C157" i="28"/>
  <c r="F157" i="28"/>
  <c r="J157" i="28"/>
  <c r="B158" i="28"/>
  <c r="C158" i="28"/>
  <c r="F158" i="28"/>
  <c r="J158" i="28"/>
  <c r="B159" i="28"/>
  <c r="C159" i="28"/>
  <c r="F159" i="28"/>
  <c r="J159" i="28"/>
  <c r="B160" i="28"/>
  <c r="C160" i="28"/>
  <c r="F160" i="28"/>
  <c r="J160" i="28"/>
  <c r="B161" i="28"/>
  <c r="C161" i="28"/>
  <c r="F161" i="28"/>
  <c r="J161" i="28"/>
  <c r="B162" i="28"/>
  <c r="C162" i="28"/>
  <c r="F162" i="28"/>
  <c r="J162" i="28"/>
  <c r="B163" i="28"/>
  <c r="C163" i="28"/>
  <c r="F163" i="28"/>
  <c r="J163" i="28"/>
  <c r="B164" i="28"/>
  <c r="C164" i="28"/>
  <c r="F164" i="28"/>
  <c r="J164" i="28"/>
  <c r="B165" i="28"/>
  <c r="C165" i="28"/>
  <c r="F165" i="28"/>
  <c r="J165" i="28"/>
  <c r="B166" i="28"/>
  <c r="C166" i="28"/>
  <c r="F166" i="28"/>
  <c r="J166" i="28"/>
  <c r="B167" i="28"/>
  <c r="C167" i="28"/>
  <c r="F167" i="28"/>
  <c r="J167" i="28"/>
  <c r="B168" i="28"/>
  <c r="C168" i="28"/>
  <c r="F168" i="28"/>
  <c r="J168" i="28"/>
  <c r="B169" i="28"/>
  <c r="C169" i="28"/>
  <c r="F169" i="28"/>
  <c r="J169" i="28"/>
  <c r="B170" i="28"/>
  <c r="C170" i="28"/>
  <c r="F170" i="28"/>
  <c r="J170" i="28"/>
  <c r="B171" i="28"/>
  <c r="C171" i="28"/>
  <c r="F171" i="28"/>
  <c r="J171" i="28"/>
  <c r="B172" i="28"/>
  <c r="C172" i="28"/>
  <c r="F172" i="28"/>
  <c r="B173" i="28"/>
  <c r="C173" i="28"/>
  <c r="F173" i="28"/>
  <c r="B174" i="28"/>
  <c r="C174" i="28"/>
  <c r="F174" i="28"/>
  <c r="B175" i="28"/>
  <c r="C175" i="28"/>
  <c r="F175" i="28"/>
  <c r="B176" i="28"/>
  <c r="C176" i="28"/>
  <c r="F176" i="28"/>
  <c r="B177" i="28"/>
  <c r="C177" i="28"/>
  <c r="F177" i="28"/>
  <c r="B178" i="28"/>
  <c r="C178" i="28"/>
  <c r="F178" i="28"/>
  <c r="B179" i="28"/>
  <c r="C179" i="28"/>
  <c r="F179" i="28"/>
  <c r="B180" i="28"/>
  <c r="C180" i="28"/>
  <c r="F180" i="28"/>
  <c r="B181" i="28"/>
  <c r="C181" i="28"/>
  <c r="F181" i="28"/>
  <c r="B182" i="28"/>
  <c r="C182" i="28"/>
  <c r="F182" i="28"/>
  <c r="B183" i="28"/>
  <c r="C183" i="28"/>
  <c r="F183" i="28"/>
  <c r="B184" i="28"/>
  <c r="C184" i="28"/>
  <c r="F184" i="28"/>
  <c r="B185" i="28"/>
  <c r="C185" i="28"/>
  <c r="F185" i="28"/>
  <c r="B186" i="28"/>
  <c r="C186" i="28"/>
  <c r="F186" i="28"/>
  <c r="B187" i="28"/>
  <c r="C187" i="28"/>
  <c r="F187" i="28"/>
  <c r="B188" i="28"/>
  <c r="C188" i="28"/>
  <c r="D188" i="28" s="1"/>
  <c r="F188" i="28"/>
  <c r="J188" i="28"/>
  <c r="B189" i="28"/>
  <c r="C189" i="28"/>
  <c r="F189" i="28"/>
  <c r="J189" i="28"/>
  <c r="B190" i="28"/>
  <c r="C190" i="28"/>
  <c r="F190" i="28"/>
  <c r="J190" i="28"/>
  <c r="B191" i="28"/>
  <c r="C191" i="28"/>
  <c r="F191" i="28"/>
  <c r="J191" i="28"/>
  <c r="B192" i="28"/>
  <c r="C192" i="28"/>
  <c r="F192" i="28"/>
  <c r="J192" i="28"/>
  <c r="B193" i="28"/>
  <c r="C193" i="28"/>
  <c r="F193" i="28"/>
  <c r="J193" i="28"/>
  <c r="B194" i="28"/>
  <c r="C194" i="28"/>
  <c r="F194" i="28"/>
  <c r="J194" i="28"/>
  <c r="B195" i="28"/>
  <c r="C195" i="28"/>
  <c r="F195" i="28"/>
  <c r="J195" i="28"/>
  <c r="B196" i="28"/>
  <c r="C196" i="28"/>
  <c r="F196" i="28"/>
  <c r="J196" i="28"/>
  <c r="B197" i="28"/>
  <c r="C197" i="28"/>
  <c r="F197" i="28"/>
  <c r="J197" i="28"/>
  <c r="B198" i="28"/>
  <c r="C198" i="28"/>
  <c r="F198" i="28"/>
  <c r="B199" i="28"/>
  <c r="C199" i="28"/>
  <c r="F199" i="28"/>
  <c r="B200" i="28"/>
  <c r="C200" i="28"/>
  <c r="F200" i="28"/>
  <c r="J200" i="28"/>
  <c r="B201" i="28"/>
  <c r="C201" i="28"/>
  <c r="F201" i="28"/>
  <c r="J201" i="28"/>
  <c r="B202" i="28"/>
  <c r="C202" i="28"/>
  <c r="F202" i="28"/>
  <c r="J202" i="28"/>
  <c r="B203" i="28"/>
  <c r="C203" i="28"/>
  <c r="F203" i="28"/>
  <c r="B204" i="28"/>
  <c r="C204" i="28"/>
  <c r="F204" i="28"/>
  <c r="B205" i="28"/>
  <c r="C205" i="28"/>
  <c r="F205" i="28"/>
  <c r="J205" i="28"/>
  <c r="B206" i="28"/>
  <c r="C206" i="28"/>
  <c r="F206" i="28"/>
  <c r="J206" i="28"/>
  <c r="B207" i="28"/>
  <c r="C207" i="28"/>
  <c r="F207" i="28"/>
  <c r="B208" i="28"/>
  <c r="C208" i="28"/>
  <c r="F208" i="28"/>
  <c r="B209" i="28"/>
  <c r="C209" i="28"/>
  <c r="F209" i="28"/>
  <c r="J209" i="28"/>
  <c r="B210" i="28"/>
  <c r="C210" i="28"/>
  <c r="F210" i="28"/>
  <c r="J210" i="28"/>
  <c r="B211" i="28"/>
  <c r="C211" i="28"/>
  <c r="F211" i="28"/>
  <c r="B212" i="28"/>
  <c r="C212" i="28"/>
  <c r="F212" i="28"/>
  <c r="J212" i="28"/>
  <c r="B213" i="28"/>
  <c r="C213" i="28"/>
  <c r="F213" i="28"/>
  <c r="B214" i="28"/>
  <c r="C214" i="28"/>
  <c r="F214" i="28"/>
  <c r="J214" i="28"/>
  <c r="B215" i="28"/>
  <c r="C215" i="28"/>
  <c r="F215" i="28"/>
  <c r="J215" i="28"/>
  <c r="B216" i="28"/>
  <c r="C216" i="28"/>
  <c r="F216" i="28"/>
  <c r="J216" i="28"/>
  <c r="B217" i="28"/>
  <c r="C217" i="28"/>
  <c r="F217" i="28"/>
  <c r="J217" i="28"/>
  <c r="B218" i="28"/>
  <c r="C218" i="28"/>
  <c r="F218" i="28"/>
  <c r="J218" i="28"/>
  <c r="B219" i="28"/>
  <c r="C219" i="28"/>
  <c r="F219" i="28"/>
  <c r="J219" i="28"/>
  <c r="B220" i="28"/>
  <c r="C220" i="28"/>
  <c r="D220" i="28" s="1"/>
  <c r="F220" i="28"/>
  <c r="B221" i="28"/>
  <c r="C221" i="28"/>
  <c r="D221" i="28" s="1"/>
  <c r="F221" i="28"/>
  <c r="J221" i="28"/>
  <c r="B222" i="28"/>
  <c r="C222" i="28"/>
  <c r="D222" i="28" s="1"/>
  <c r="F222" i="28"/>
  <c r="B223" i="28"/>
  <c r="C223" i="28"/>
  <c r="F223" i="28"/>
  <c r="B224" i="28"/>
  <c r="C224" i="28"/>
  <c r="F224" i="28"/>
  <c r="J224" i="28"/>
  <c r="B225" i="28"/>
  <c r="C225" i="28"/>
  <c r="D225" i="28" s="1"/>
  <c r="F225" i="28"/>
  <c r="B226" i="28"/>
  <c r="C226" i="28"/>
  <c r="F226" i="28"/>
  <c r="J226" i="28"/>
  <c r="B227" i="28"/>
  <c r="C227" i="28"/>
  <c r="F227" i="28"/>
  <c r="B228" i="28"/>
  <c r="C228" i="28"/>
  <c r="F228" i="28"/>
  <c r="B229" i="28"/>
  <c r="C229" i="28"/>
  <c r="F229" i="28"/>
  <c r="B230" i="28"/>
  <c r="C230" i="28"/>
  <c r="F230" i="28"/>
  <c r="J230" i="28"/>
  <c r="B231" i="28"/>
  <c r="C231" i="28"/>
  <c r="F231" i="28"/>
  <c r="B232" i="28"/>
  <c r="C232" i="28"/>
  <c r="F232" i="28"/>
  <c r="B233" i="28"/>
  <c r="C233" i="28"/>
  <c r="F233" i="28"/>
  <c r="B234" i="28"/>
  <c r="C234" i="28"/>
  <c r="F234" i="28"/>
  <c r="B235" i="28"/>
  <c r="C235" i="28"/>
  <c r="F235" i="28"/>
  <c r="B236" i="28"/>
  <c r="C236" i="28"/>
  <c r="F236" i="28"/>
  <c r="B237" i="28"/>
  <c r="C237" i="28"/>
  <c r="F237" i="28"/>
  <c r="J237" i="28"/>
  <c r="B238" i="28"/>
  <c r="C238" i="28"/>
  <c r="F238" i="28"/>
  <c r="B239" i="28"/>
  <c r="C239" i="28"/>
  <c r="F239" i="28"/>
  <c r="J239" i="28"/>
  <c r="B240" i="28"/>
  <c r="C240" i="28"/>
  <c r="F240" i="28"/>
  <c r="J240" i="28"/>
  <c r="B241" i="28"/>
  <c r="C241" i="28"/>
  <c r="F241" i="28"/>
  <c r="J241" i="28"/>
  <c r="B242" i="28"/>
  <c r="C242" i="28"/>
  <c r="F242" i="28"/>
  <c r="J242" i="28"/>
  <c r="B243" i="28"/>
  <c r="C243" i="28"/>
  <c r="F243" i="28"/>
  <c r="J243" i="28"/>
  <c r="B244" i="28"/>
  <c r="C244" i="28"/>
  <c r="F244" i="28"/>
  <c r="J244" i="28"/>
  <c r="B245" i="28"/>
  <c r="C245" i="28"/>
  <c r="F245" i="28"/>
  <c r="B246" i="28"/>
  <c r="C246" i="28"/>
  <c r="F246" i="28"/>
  <c r="J246" i="28"/>
  <c r="B247" i="28"/>
  <c r="C247" i="28"/>
  <c r="F247" i="28"/>
  <c r="B248" i="28"/>
  <c r="C248" i="28"/>
  <c r="F248" i="28"/>
  <c r="J248" i="28"/>
  <c r="B249" i="28"/>
  <c r="C249" i="28"/>
  <c r="F249" i="28"/>
  <c r="B250" i="28"/>
  <c r="C250" i="28"/>
  <c r="F250" i="28"/>
  <c r="J250" i="28"/>
  <c r="B251" i="28"/>
  <c r="C251" i="28"/>
  <c r="F251" i="28"/>
  <c r="B252" i="28"/>
  <c r="C252" i="28"/>
  <c r="F252" i="28"/>
  <c r="J252" i="28"/>
  <c r="B253" i="28"/>
  <c r="C253" i="28"/>
  <c r="F253" i="28"/>
  <c r="B254" i="28"/>
  <c r="C254" i="28"/>
  <c r="F254" i="28"/>
  <c r="J254" i="28"/>
  <c r="B255" i="28"/>
  <c r="C255" i="28"/>
  <c r="F255" i="28"/>
  <c r="B256" i="28"/>
  <c r="C256" i="28"/>
  <c r="F256" i="28"/>
  <c r="J256" i="28"/>
  <c r="B257" i="28"/>
  <c r="C257" i="28"/>
  <c r="F257" i="28"/>
  <c r="J257" i="28"/>
  <c r="B258" i="28"/>
  <c r="C258" i="28"/>
  <c r="F258" i="28"/>
  <c r="J258" i="28"/>
  <c r="B259" i="28"/>
  <c r="C259" i="28"/>
  <c r="F259" i="28"/>
  <c r="B260" i="28"/>
  <c r="C260" i="28"/>
  <c r="F260" i="28"/>
  <c r="J260" i="28"/>
  <c r="B261" i="28"/>
  <c r="C261" i="28"/>
  <c r="F261" i="28"/>
  <c r="B262" i="28"/>
  <c r="C262" i="28"/>
  <c r="F262" i="28"/>
  <c r="J262" i="28"/>
  <c r="B263" i="28"/>
  <c r="C263" i="28"/>
  <c r="F263" i="28"/>
  <c r="B264" i="28"/>
  <c r="C264" i="28"/>
  <c r="F264" i="28"/>
  <c r="J264" i="28"/>
  <c r="B265" i="28"/>
  <c r="C265" i="28"/>
  <c r="F265" i="28"/>
  <c r="B266" i="28"/>
  <c r="C266" i="28"/>
  <c r="F266" i="28"/>
  <c r="J266" i="28"/>
  <c r="B267" i="28"/>
  <c r="C267" i="28"/>
  <c r="F267" i="28"/>
  <c r="B268" i="28"/>
  <c r="C268" i="28"/>
  <c r="F268" i="28"/>
  <c r="J268" i="28"/>
  <c r="B269" i="28"/>
  <c r="C269" i="28"/>
  <c r="F269" i="28"/>
  <c r="B270" i="28"/>
  <c r="C270" i="28"/>
  <c r="F270" i="28"/>
  <c r="J270" i="28"/>
  <c r="B271" i="28"/>
  <c r="C271" i="28"/>
  <c r="F271" i="28"/>
  <c r="B272" i="28"/>
  <c r="C272" i="28"/>
  <c r="F272" i="28"/>
  <c r="J272" i="28"/>
  <c r="B273" i="28"/>
  <c r="C273" i="28"/>
  <c r="F273" i="28"/>
  <c r="B274" i="28"/>
  <c r="C274" i="28"/>
  <c r="D274" i="28" s="1"/>
  <c r="F274" i="28"/>
  <c r="J274" i="28"/>
  <c r="B275" i="28"/>
  <c r="C275" i="28"/>
  <c r="F275" i="28"/>
  <c r="J275" i="28"/>
  <c r="B276" i="28"/>
  <c r="C276" i="28"/>
  <c r="F276" i="28"/>
  <c r="J276" i="28"/>
  <c r="B277" i="28"/>
  <c r="C277" i="28"/>
  <c r="F277" i="28"/>
  <c r="J277" i="28"/>
  <c r="B278" i="28"/>
  <c r="C278" i="28"/>
  <c r="F278" i="28"/>
  <c r="J278" i="28"/>
  <c r="B279" i="28"/>
  <c r="C279" i="28"/>
  <c r="F279" i="28"/>
  <c r="J279" i="28"/>
  <c r="B280" i="28"/>
  <c r="C280" i="28"/>
  <c r="F280" i="28"/>
  <c r="J280" i="28"/>
  <c r="B281" i="28"/>
  <c r="C281" i="28"/>
  <c r="F281" i="28"/>
  <c r="J281" i="28"/>
  <c r="B282" i="28"/>
  <c r="C282" i="28"/>
  <c r="F282" i="28"/>
  <c r="J282" i="28"/>
  <c r="B283" i="28"/>
  <c r="C283" i="28"/>
  <c r="D283" i="28" s="1"/>
  <c r="F283" i="28"/>
  <c r="B284" i="28"/>
  <c r="C284" i="28"/>
  <c r="F284" i="28"/>
  <c r="J284" i="28"/>
  <c r="B285" i="28"/>
  <c r="C285" i="28"/>
  <c r="F285" i="28"/>
  <c r="B286" i="28"/>
  <c r="C286" i="28"/>
  <c r="F286" i="28"/>
  <c r="J286" i="28"/>
  <c r="B287" i="28"/>
  <c r="C287" i="28"/>
  <c r="F287" i="28"/>
  <c r="J287" i="28"/>
  <c r="B288" i="28"/>
  <c r="C288" i="28"/>
  <c r="F288" i="28"/>
  <c r="J288" i="28"/>
  <c r="B289" i="28"/>
  <c r="C289" i="28"/>
  <c r="F289" i="28"/>
  <c r="J289" i="28"/>
  <c r="B290" i="28"/>
  <c r="C290" i="28"/>
  <c r="F290" i="28"/>
  <c r="J290" i="28"/>
  <c r="B291" i="28"/>
  <c r="C291" i="28"/>
  <c r="F291" i="28"/>
  <c r="J291" i="28"/>
  <c r="B292" i="28"/>
  <c r="C292" i="28"/>
  <c r="F292" i="28"/>
  <c r="J292" i="28"/>
  <c r="B293" i="28"/>
  <c r="C293" i="28"/>
  <c r="F293" i="28"/>
  <c r="J293" i="28"/>
  <c r="B294" i="28"/>
  <c r="C294" i="28"/>
  <c r="F294" i="28"/>
  <c r="J294" i="28"/>
  <c r="B295" i="28"/>
  <c r="C295" i="28"/>
  <c r="F295" i="28"/>
  <c r="J295" i="28"/>
  <c r="B296" i="28"/>
  <c r="C296" i="28"/>
  <c r="D296" i="28" s="1"/>
  <c r="F296" i="28"/>
  <c r="J296" i="28"/>
  <c r="B297" i="28"/>
  <c r="C297" i="28"/>
  <c r="F297" i="28"/>
  <c r="B298" i="28"/>
  <c r="C298" i="28"/>
  <c r="F298" i="28"/>
  <c r="B299" i="28"/>
  <c r="C299" i="28"/>
  <c r="F299" i="28"/>
  <c r="J299" i="28"/>
  <c r="B300" i="28"/>
  <c r="C300" i="28"/>
  <c r="F300" i="28"/>
  <c r="B301" i="28"/>
  <c r="C301" i="28"/>
  <c r="F301" i="28"/>
  <c r="J301" i="28"/>
  <c r="B302" i="28"/>
  <c r="C302" i="28"/>
  <c r="F302" i="28"/>
  <c r="B303" i="28"/>
  <c r="C303" i="28"/>
  <c r="F303" i="28"/>
  <c r="J303" i="28"/>
  <c r="B304" i="28"/>
  <c r="C304" i="28"/>
  <c r="D304" i="28" s="1"/>
  <c r="F304" i="28"/>
  <c r="B305" i="28"/>
  <c r="C305" i="28"/>
  <c r="F305" i="28"/>
  <c r="J305" i="28"/>
  <c r="B306" i="28"/>
  <c r="C306" i="28"/>
  <c r="F306" i="28"/>
  <c r="J306" i="28"/>
  <c r="B307" i="28"/>
  <c r="C307" i="28"/>
  <c r="F307" i="28"/>
  <c r="J307" i="28"/>
  <c r="B308" i="28"/>
  <c r="C308" i="28"/>
  <c r="F308" i="28"/>
  <c r="J308" i="28"/>
  <c r="B309" i="28"/>
  <c r="C309" i="28"/>
  <c r="D309" i="28" s="1"/>
  <c r="F309" i="28"/>
  <c r="J309" i="28"/>
  <c r="B310" i="28"/>
  <c r="C310" i="28"/>
  <c r="D310" i="28" s="1"/>
  <c r="F310" i="28"/>
  <c r="J310" i="28"/>
  <c r="B311" i="28"/>
  <c r="C311" i="28"/>
  <c r="F311" i="28"/>
  <c r="J311" i="28"/>
  <c r="B312" i="28"/>
  <c r="C312" i="28"/>
  <c r="F312" i="28"/>
  <c r="J312" i="28"/>
  <c r="B313" i="28"/>
  <c r="C313" i="28"/>
  <c r="F313" i="28"/>
  <c r="J313" i="28"/>
  <c r="B314" i="28"/>
  <c r="C314" i="28"/>
  <c r="F314" i="28"/>
  <c r="J314" i="28"/>
  <c r="B315" i="28"/>
  <c r="C315" i="28"/>
  <c r="F315" i="28"/>
  <c r="J315" i="28"/>
  <c r="B316" i="28"/>
  <c r="C316" i="28"/>
  <c r="F316" i="28"/>
  <c r="J316" i="28"/>
  <c r="B317" i="28"/>
  <c r="C317" i="28"/>
  <c r="F317" i="28"/>
  <c r="J317" i="28"/>
  <c r="B318" i="28"/>
  <c r="C318" i="28"/>
  <c r="D318" i="28" s="1"/>
  <c r="F318" i="28"/>
  <c r="J318" i="28"/>
  <c r="B319" i="28"/>
  <c r="C319" i="28"/>
  <c r="F319" i="28"/>
  <c r="J319" i="28"/>
  <c r="B320" i="28"/>
  <c r="C320" i="28"/>
  <c r="F320" i="28"/>
  <c r="J320" i="28"/>
  <c r="B321" i="28"/>
  <c r="C321" i="28"/>
  <c r="F321" i="28"/>
  <c r="J321" i="28"/>
  <c r="B322" i="28"/>
  <c r="C322" i="28"/>
  <c r="D322" i="28" s="1"/>
  <c r="F322" i="28"/>
  <c r="J322" i="28"/>
  <c r="B323" i="28"/>
  <c r="C323" i="28"/>
  <c r="F323" i="28"/>
  <c r="J323" i="28"/>
  <c r="B324" i="28"/>
  <c r="C324" i="28"/>
  <c r="F324" i="28"/>
  <c r="J324" i="28"/>
  <c r="B325" i="28"/>
  <c r="C325" i="28"/>
  <c r="F325" i="28"/>
  <c r="J325" i="28"/>
  <c r="B326" i="28"/>
  <c r="C326" i="28"/>
  <c r="F326" i="28"/>
  <c r="J326" i="28"/>
  <c r="B327" i="28"/>
  <c r="C327" i="28"/>
  <c r="F327" i="28"/>
  <c r="J327" i="28"/>
  <c r="B328" i="28"/>
  <c r="C328" i="28"/>
  <c r="F328" i="28"/>
  <c r="J328" i="28"/>
  <c r="B329" i="28"/>
  <c r="C329" i="28"/>
  <c r="F329" i="28"/>
  <c r="J329" i="28"/>
  <c r="B330" i="28"/>
  <c r="C330" i="28"/>
  <c r="D330" i="28" s="1"/>
  <c r="F330" i="28"/>
  <c r="J330" i="28"/>
  <c r="B331" i="28"/>
  <c r="C331" i="28"/>
  <c r="F331" i="28"/>
  <c r="J331" i="28"/>
  <c r="B332" i="28"/>
  <c r="C332" i="28"/>
  <c r="F332" i="28"/>
  <c r="B333" i="28"/>
  <c r="C333" i="28"/>
  <c r="F333" i="28"/>
  <c r="J333" i="28"/>
  <c r="B334" i="28"/>
  <c r="C334" i="28"/>
  <c r="F334" i="28"/>
  <c r="J334" i="28"/>
  <c r="B335" i="28"/>
  <c r="C335" i="28"/>
  <c r="F335" i="28"/>
  <c r="J335" i="28"/>
  <c r="B336" i="28"/>
  <c r="C336" i="28"/>
  <c r="F336" i="28"/>
  <c r="J336" i="28"/>
  <c r="B337" i="28"/>
  <c r="C337" i="28"/>
  <c r="F337" i="28"/>
  <c r="J337" i="28"/>
  <c r="B338" i="28"/>
  <c r="C338" i="28"/>
  <c r="F338" i="28"/>
  <c r="J338" i="28"/>
  <c r="B339" i="28"/>
  <c r="C339" i="28"/>
  <c r="F339" i="28"/>
  <c r="J339" i="28"/>
  <c r="B340" i="28"/>
  <c r="C340" i="28"/>
  <c r="F340" i="28"/>
  <c r="J340" i="28"/>
  <c r="B341" i="28"/>
  <c r="C341" i="28"/>
  <c r="F341" i="28"/>
  <c r="J341" i="28"/>
  <c r="B342" i="28"/>
  <c r="C342" i="28"/>
  <c r="F342" i="28"/>
  <c r="J342" i="28"/>
  <c r="B343" i="28"/>
  <c r="C343" i="28"/>
  <c r="F343" i="28"/>
  <c r="J343" i="28"/>
  <c r="B344" i="28"/>
  <c r="C344" i="28"/>
  <c r="D344" i="28" s="1"/>
  <c r="F344" i="28"/>
  <c r="J344" i="28"/>
  <c r="B345" i="28"/>
  <c r="C345" i="28"/>
  <c r="F345" i="28"/>
  <c r="J345" i="28"/>
  <c r="B346" i="28"/>
  <c r="C346" i="28"/>
  <c r="D346" i="28" s="1"/>
  <c r="F346" i="28"/>
  <c r="J346" i="28"/>
  <c r="B347" i="28"/>
  <c r="C347" i="28"/>
  <c r="F347" i="28"/>
  <c r="J347" i="28"/>
  <c r="B348" i="28"/>
  <c r="C348" i="28"/>
  <c r="F348" i="28"/>
  <c r="J348" i="28"/>
  <c r="B349" i="28"/>
  <c r="C349" i="28"/>
  <c r="F349" i="28"/>
  <c r="J349" i="28"/>
  <c r="B350" i="28"/>
  <c r="C350" i="28"/>
  <c r="F350" i="28"/>
  <c r="J350" i="28"/>
  <c r="B351" i="28"/>
  <c r="C351" i="28"/>
  <c r="F351" i="28"/>
  <c r="J351" i="28"/>
  <c r="B352" i="28"/>
  <c r="C352" i="28"/>
  <c r="F352" i="28"/>
  <c r="J352" i="28"/>
  <c r="B353" i="28"/>
  <c r="C353" i="28"/>
  <c r="F353" i="28"/>
  <c r="J353" i="28"/>
  <c r="B354" i="28"/>
  <c r="C354" i="28"/>
  <c r="D354" i="28" s="1"/>
  <c r="F354" i="28"/>
  <c r="J354" i="28"/>
  <c r="B355" i="28"/>
  <c r="C355" i="28"/>
  <c r="F355" i="28"/>
  <c r="J355" i="28"/>
  <c r="B356" i="28"/>
  <c r="C356" i="28"/>
  <c r="F356" i="28"/>
  <c r="J356" i="28"/>
  <c r="B357" i="28"/>
  <c r="C357" i="28"/>
  <c r="F357" i="28"/>
  <c r="J357" i="28"/>
  <c r="B358" i="28"/>
  <c r="C358" i="28"/>
  <c r="F358" i="28"/>
  <c r="J358" i="28"/>
  <c r="B359" i="28"/>
  <c r="C359" i="28"/>
  <c r="F359" i="28"/>
  <c r="J359" i="28"/>
  <c r="B360" i="28"/>
  <c r="C360" i="28"/>
  <c r="F360" i="28"/>
  <c r="J360" i="28"/>
  <c r="B361" i="28"/>
  <c r="C361" i="28"/>
  <c r="F361" i="28"/>
  <c r="J361" i="28"/>
  <c r="B362" i="28"/>
  <c r="C362" i="28"/>
  <c r="F362" i="28"/>
  <c r="J362" i="28"/>
  <c r="B363" i="28"/>
  <c r="C363" i="28"/>
  <c r="F363" i="28"/>
  <c r="J363" i="28"/>
  <c r="B364" i="28"/>
  <c r="C364" i="28"/>
  <c r="F364" i="28"/>
  <c r="J364" i="28"/>
  <c r="B365" i="28"/>
  <c r="C365" i="28"/>
  <c r="F365" i="28"/>
  <c r="J365" i="28"/>
  <c r="B366" i="28"/>
  <c r="C366" i="28"/>
  <c r="F366" i="28"/>
  <c r="J366" i="28"/>
  <c r="B367" i="28"/>
  <c r="C367" i="28"/>
  <c r="F367" i="28"/>
  <c r="J367" i="28"/>
  <c r="B368" i="28"/>
  <c r="C368" i="28"/>
  <c r="F368" i="28"/>
  <c r="J368" i="28"/>
  <c r="B369" i="28"/>
  <c r="C369" i="28"/>
  <c r="F369" i="28"/>
  <c r="J369" i="28"/>
  <c r="B370" i="28"/>
  <c r="C370" i="28"/>
  <c r="F370" i="28"/>
  <c r="J370" i="28"/>
  <c r="B371" i="28"/>
  <c r="C371" i="28"/>
  <c r="F371" i="28"/>
  <c r="J371" i="28"/>
  <c r="B372" i="28"/>
  <c r="C372" i="28"/>
  <c r="F372" i="28"/>
  <c r="J372" i="28"/>
  <c r="B373" i="28"/>
  <c r="C373" i="28"/>
  <c r="F373" i="28"/>
  <c r="J373" i="28"/>
  <c r="B374" i="28"/>
  <c r="C374" i="28"/>
  <c r="F374" i="28"/>
  <c r="J374" i="28"/>
  <c r="B375" i="28"/>
  <c r="C375" i="28"/>
  <c r="F375" i="28"/>
  <c r="J375" i="28"/>
  <c r="B376" i="28"/>
  <c r="C376" i="28"/>
  <c r="F376" i="28"/>
  <c r="J376" i="28"/>
  <c r="B377" i="28"/>
  <c r="C377" i="28"/>
  <c r="F377" i="28"/>
  <c r="J377" i="28"/>
  <c r="B378" i="28"/>
  <c r="C378" i="28"/>
  <c r="F378" i="28"/>
  <c r="B379" i="28"/>
  <c r="C379" i="28"/>
  <c r="F379" i="28"/>
  <c r="B380" i="28"/>
  <c r="C380" i="28"/>
  <c r="F380" i="28"/>
  <c r="J380" i="28"/>
  <c r="B381" i="28"/>
  <c r="C381" i="28"/>
  <c r="D381" i="28" s="1"/>
  <c r="F381" i="28"/>
  <c r="J381" i="28"/>
  <c r="B382" i="28"/>
  <c r="C382" i="28"/>
  <c r="F382" i="28"/>
  <c r="J382" i="28"/>
  <c r="B383" i="28"/>
  <c r="C383" i="28"/>
  <c r="F383" i="28"/>
  <c r="J383" i="28"/>
  <c r="B384" i="28"/>
  <c r="C384" i="28"/>
  <c r="F384" i="28"/>
  <c r="J384" i="28"/>
  <c r="B385" i="28"/>
  <c r="C385" i="28"/>
  <c r="F385" i="28"/>
  <c r="J385" i="28"/>
  <c r="B386" i="28"/>
  <c r="C386" i="28"/>
  <c r="F386" i="28"/>
  <c r="J386" i="28"/>
  <c r="B387" i="28"/>
  <c r="C387" i="28"/>
  <c r="F387" i="28"/>
  <c r="J387" i="28"/>
  <c r="B388" i="28"/>
  <c r="C388" i="28"/>
  <c r="F388" i="28"/>
  <c r="J388" i="28"/>
  <c r="B389" i="28"/>
  <c r="C389" i="28"/>
  <c r="F389" i="28"/>
  <c r="J389" i="28"/>
  <c r="B390" i="28"/>
  <c r="C390" i="28"/>
  <c r="F390" i="28"/>
  <c r="J390" i="28"/>
  <c r="B391" i="28"/>
  <c r="C391" i="28"/>
  <c r="F391" i="28"/>
  <c r="J391" i="28"/>
  <c r="B392" i="28"/>
  <c r="C392" i="28"/>
  <c r="F392" i="28"/>
  <c r="J392" i="28"/>
  <c r="B393" i="28"/>
  <c r="C393" i="28"/>
  <c r="F393" i="28"/>
  <c r="J393" i="28"/>
  <c r="B394" i="28"/>
  <c r="C394" i="28"/>
  <c r="F394" i="28"/>
  <c r="J394" i="28"/>
  <c r="B395" i="28"/>
  <c r="C395" i="28"/>
  <c r="F395" i="28"/>
  <c r="J395" i="28"/>
  <c r="B396" i="28"/>
  <c r="C396" i="28"/>
  <c r="F396" i="28"/>
  <c r="J396" i="28"/>
  <c r="B397" i="28"/>
  <c r="C397" i="28"/>
  <c r="F397" i="28"/>
  <c r="J397" i="28"/>
  <c r="B398" i="28"/>
  <c r="C398" i="28"/>
  <c r="F398" i="28"/>
  <c r="J398" i="28"/>
  <c r="B399" i="28"/>
  <c r="C399" i="28"/>
  <c r="F399" i="28"/>
  <c r="J399" i="28"/>
  <c r="B400" i="28"/>
  <c r="C400" i="28"/>
  <c r="F400" i="28"/>
  <c r="J400" i="28"/>
  <c r="B401" i="28"/>
  <c r="C401" i="28"/>
  <c r="F401" i="28"/>
  <c r="J401" i="28"/>
  <c r="B402" i="28"/>
  <c r="C402" i="28"/>
  <c r="F402" i="28"/>
  <c r="J402" i="28"/>
  <c r="B403" i="28"/>
  <c r="C403" i="28"/>
  <c r="F403" i="28"/>
  <c r="J403" i="28"/>
  <c r="B404" i="28"/>
  <c r="C404" i="28"/>
  <c r="F404" i="28"/>
  <c r="J404" i="28"/>
  <c r="B405" i="28"/>
  <c r="C405" i="28"/>
  <c r="F405" i="28"/>
  <c r="J405" i="28"/>
  <c r="B406" i="28"/>
  <c r="C406" i="28"/>
  <c r="F406" i="28"/>
  <c r="J406" i="28"/>
  <c r="B407" i="28"/>
  <c r="C407" i="28"/>
  <c r="F407" i="28"/>
  <c r="J407" i="28"/>
  <c r="B408" i="28"/>
  <c r="C408" i="28"/>
  <c r="F408" i="28"/>
  <c r="J408" i="28"/>
  <c r="B409" i="28"/>
  <c r="C409" i="28"/>
  <c r="F409" i="28"/>
  <c r="J409" i="28"/>
  <c r="B410" i="28"/>
  <c r="C410" i="28"/>
  <c r="F410" i="28"/>
  <c r="J410" i="28"/>
  <c r="B411" i="28"/>
  <c r="C411" i="28"/>
  <c r="F411" i="28"/>
  <c r="J411" i="28"/>
  <c r="B412" i="28"/>
  <c r="C412" i="28"/>
  <c r="F412" i="28"/>
  <c r="J412" i="28"/>
  <c r="B413" i="28"/>
  <c r="C413" i="28"/>
  <c r="F413" i="28"/>
  <c r="J413" i="28"/>
  <c r="B414" i="28"/>
  <c r="C414" i="28"/>
  <c r="F414" i="28"/>
  <c r="J414" i="28"/>
  <c r="B415" i="28"/>
  <c r="C415" i="28"/>
  <c r="F415" i="28"/>
  <c r="J415" i="28"/>
  <c r="B416" i="28"/>
  <c r="C416" i="28"/>
  <c r="F416" i="28"/>
  <c r="J416" i="28"/>
  <c r="B417" i="28"/>
  <c r="C417" i="28"/>
  <c r="F417" i="28"/>
  <c r="J417" i="28"/>
  <c r="B418" i="28"/>
  <c r="C418" i="28"/>
  <c r="F418" i="28"/>
  <c r="J418" i="28"/>
  <c r="B419" i="28"/>
  <c r="C419" i="28"/>
  <c r="F419" i="28"/>
  <c r="J419" i="28"/>
  <c r="B420" i="28"/>
  <c r="C420" i="28"/>
  <c r="F420" i="28"/>
  <c r="J420" i="28"/>
  <c r="B421" i="28"/>
  <c r="C421" i="28"/>
  <c r="F421" i="28"/>
  <c r="J421" i="28"/>
  <c r="B422" i="28"/>
  <c r="C422" i="28"/>
  <c r="F422" i="28"/>
  <c r="J422" i="28"/>
  <c r="B423" i="28"/>
  <c r="C423" i="28"/>
  <c r="F423" i="28"/>
  <c r="J423" i="28"/>
  <c r="B424" i="28"/>
  <c r="C424" i="28"/>
  <c r="F424" i="28"/>
  <c r="J424" i="28"/>
  <c r="B425" i="28"/>
  <c r="C425" i="28"/>
  <c r="F425" i="28"/>
  <c r="J425" i="28"/>
  <c r="B426" i="28"/>
  <c r="C426" i="28"/>
  <c r="F426" i="28"/>
  <c r="J426" i="28"/>
  <c r="B427" i="28"/>
  <c r="C427" i="28"/>
  <c r="D427" i="28" s="1"/>
  <c r="F427" i="28"/>
  <c r="J427" i="28"/>
  <c r="B428" i="28"/>
  <c r="C428" i="28"/>
  <c r="F428" i="28"/>
  <c r="J428" i="28"/>
  <c r="B429" i="28"/>
  <c r="C429" i="28"/>
  <c r="F429" i="28"/>
  <c r="J429" i="28"/>
  <c r="B430" i="28"/>
  <c r="C430" i="28"/>
  <c r="F430" i="28"/>
  <c r="J430" i="28"/>
  <c r="B431" i="28"/>
  <c r="C431" i="28"/>
  <c r="F431" i="28"/>
  <c r="J431" i="28"/>
  <c r="B432" i="28"/>
  <c r="C432" i="28"/>
  <c r="F432" i="28"/>
  <c r="J432" i="28"/>
  <c r="B433" i="28"/>
  <c r="C433" i="28"/>
  <c r="F433" i="28"/>
  <c r="J433" i="28"/>
  <c r="B434" i="28"/>
  <c r="C434" i="28"/>
  <c r="F434" i="28"/>
  <c r="J434" i="28"/>
  <c r="B435" i="28"/>
  <c r="C435" i="28"/>
  <c r="F435" i="28"/>
  <c r="J435" i="28"/>
  <c r="B436" i="28"/>
  <c r="C436" i="28"/>
  <c r="F436" i="28"/>
  <c r="J436" i="28"/>
  <c r="B437" i="28"/>
  <c r="C437" i="28"/>
  <c r="F437" i="28"/>
  <c r="J437" i="28"/>
  <c r="B438" i="28"/>
  <c r="C438" i="28"/>
  <c r="F438" i="28"/>
  <c r="J438" i="28"/>
  <c r="B439" i="28"/>
  <c r="C439" i="28"/>
  <c r="F439" i="28"/>
  <c r="J439" i="28"/>
  <c r="B440" i="28"/>
  <c r="C440" i="28"/>
  <c r="F440" i="28"/>
  <c r="J440" i="28"/>
  <c r="B441" i="28"/>
  <c r="C441" i="28"/>
  <c r="F441" i="28"/>
  <c r="J441" i="28"/>
  <c r="B442" i="28"/>
  <c r="C442" i="28"/>
  <c r="F442" i="28"/>
  <c r="J442" i="28"/>
  <c r="B443" i="28"/>
  <c r="C443" i="28"/>
  <c r="F443" i="28"/>
  <c r="J443" i="28"/>
  <c r="B444" i="28"/>
  <c r="C444" i="28"/>
  <c r="F444" i="28"/>
  <c r="J444" i="28"/>
  <c r="B445" i="28"/>
  <c r="C445" i="28"/>
  <c r="F445" i="28"/>
  <c r="J445" i="28"/>
  <c r="B446" i="28"/>
  <c r="C446" i="28"/>
  <c r="F446" i="28"/>
  <c r="J446" i="28"/>
  <c r="B447" i="28"/>
  <c r="C447" i="28"/>
  <c r="F447" i="28"/>
  <c r="J447" i="28"/>
  <c r="B448" i="28"/>
  <c r="C448" i="28"/>
  <c r="F448" i="28"/>
  <c r="J448" i="28"/>
  <c r="B449" i="28"/>
  <c r="C449" i="28"/>
  <c r="F449" i="28"/>
  <c r="J449" i="28"/>
  <c r="B450" i="28"/>
  <c r="C450" i="28"/>
  <c r="F450" i="28"/>
  <c r="J450" i="28"/>
  <c r="B451" i="28"/>
  <c r="C451" i="28"/>
  <c r="F451" i="28"/>
  <c r="J451" i="28"/>
  <c r="B452" i="28"/>
  <c r="C452" i="28"/>
  <c r="F452" i="28"/>
  <c r="J452" i="28"/>
  <c r="B453" i="28"/>
  <c r="C453" i="28"/>
  <c r="F453" i="28"/>
  <c r="J453" i="28"/>
  <c r="B454" i="28"/>
  <c r="C454" i="28"/>
  <c r="F454" i="28"/>
  <c r="J454" i="28"/>
  <c r="B455" i="28"/>
  <c r="C455" i="28"/>
  <c r="F455" i="28"/>
  <c r="J455" i="28"/>
  <c r="B456" i="28"/>
  <c r="C456" i="28"/>
  <c r="F456" i="28"/>
  <c r="J456" i="28"/>
  <c r="B457" i="28"/>
  <c r="C457" i="28"/>
  <c r="F457" i="28"/>
  <c r="J457" i="28"/>
  <c r="B458" i="28"/>
  <c r="C458" i="28"/>
  <c r="F458" i="28"/>
  <c r="J458" i="28"/>
  <c r="B459" i="28"/>
  <c r="C459" i="28"/>
  <c r="F459" i="28"/>
  <c r="J459" i="28"/>
  <c r="B460" i="28"/>
  <c r="C460" i="28"/>
  <c r="F460" i="28"/>
  <c r="J460" i="28"/>
  <c r="B461" i="28"/>
  <c r="C461" i="28"/>
  <c r="F461" i="28"/>
  <c r="J461" i="28"/>
  <c r="B462" i="28"/>
  <c r="C462" i="28"/>
  <c r="F462" i="28"/>
  <c r="J462" i="28"/>
  <c r="B463" i="28"/>
  <c r="C463" i="28"/>
  <c r="F463" i="28"/>
  <c r="J463" i="28"/>
  <c r="B464" i="28"/>
  <c r="C464" i="28"/>
  <c r="F464" i="28"/>
  <c r="J464" i="28"/>
  <c r="B465" i="28"/>
  <c r="C465" i="28"/>
  <c r="F465" i="28"/>
  <c r="J465" i="28"/>
  <c r="B466" i="28"/>
  <c r="C466" i="28"/>
  <c r="F466" i="28"/>
  <c r="J466" i="28"/>
  <c r="B467" i="28"/>
  <c r="C467" i="28"/>
  <c r="F467" i="28"/>
  <c r="J467" i="28"/>
  <c r="B468" i="28"/>
  <c r="C468" i="28"/>
  <c r="F468" i="28"/>
  <c r="J468" i="28"/>
  <c r="B469" i="28"/>
  <c r="C469" i="28"/>
  <c r="F469" i="28"/>
  <c r="J469" i="28"/>
  <c r="B470" i="28"/>
  <c r="C470" i="28"/>
  <c r="F470" i="28"/>
  <c r="J470" i="28"/>
  <c r="B471" i="28"/>
  <c r="C471" i="28"/>
  <c r="F471" i="28"/>
  <c r="J471" i="28"/>
  <c r="B472" i="28"/>
  <c r="C472" i="28"/>
  <c r="F472" i="28"/>
  <c r="J472" i="28"/>
  <c r="B473" i="28"/>
  <c r="C473" i="28"/>
  <c r="F473" i="28"/>
  <c r="J473" i="28"/>
  <c r="B474" i="28"/>
  <c r="C474" i="28"/>
  <c r="D474" i="28" s="1"/>
  <c r="F474" i="28"/>
  <c r="J474" i="28"/>
  <c r="B475" i="28"/>
  <c r="C475" i="28"/>
  <c r="D475" i="28" s="1"/>
  <c r="F475" i="28"/>
  <c r="J475" i="28"/>
  <c r="B476" i="28"/>
  <c r="C476" i="28"/>
  <c r="F476" i="28"/>
  <c r="J476" i="28"/>
  <c r="B477" i="28"/>
  <c r="C477" i="28"/>
  <c r="F477" i="28"/>
  <c r="J477" i="28"/>
  <c r="B478" i="28"/>
  <c r="C478" i="28"/>
  <c r="F478" i="28"/>
  <c r="J478" i="28"/>
  <c r="B479" i="28"/>
  <c r="C479" i="28"/>
  <c r="F479" i="28"/>
  <c r="J479" i="28"/>
  <c r="B480" i="28"/>
  <c r="C480" i="28"/>
  <c r="F480" i="28"/>
  <c r="J480" i="28"/>
  <c r="B481" i="28"/>
  <c r="C481" i="28"/>
  <c r="F481" i="28"/>
  <c r="J481" i="28"/>
  <c r="B482" i="28"/>
  <c r="C482" i="28"/>
  <c r="F482" i="28"/>
  <c r="J482" i="28"/>
  <c r="B483" i="28"/>
  <c r="C483" i="28"/>
  <c r="F483" i="28"/>
  <c r="J483" i="28"/>
  <c r="B484" i="28"/>
  <c r="C484" i="28"/>
  <c r="F484" i="28"/>
  <c r="J484" i="28"/>
  <c r="B485" i="28"/>
  <c r="C485" i="28"/>
  <c r="F485" i="28"/>
  <c r="J485" i="28"/>
  <c r="B486" i="28"/>
  <c r="C486" i="28"/>
  <c r="F486" i="28"/>
  <c r="J486" i="28"/>
  <c r="B487" i="28"/>
  <c r="C487" i="28"/>
  <c r="F487" i="28"/>
  <c r="J487" i="28"/>
  <c r="B488" i="28"/>
  <c r="C488" i="28"/>
  <c r="F488" i="28"/>
  <c r="J488" i="28"/>
  <c r="B489" i="28"/>
  <c r="C489" i="28"/>
  <c r="F489" i="28"/>
  <c r="J489" i="28"/>
  <c r="B490" i="28"/>
  <c r="C490" i="28"/>
  <c r="F490" i="28"/>
  <c r="J490" i="28"/>
  <c r="B491" i="28"/>
  <c r="C491" i="28"/>
  <c r="F491" i="28"/>
  <c r="J491" i="28"/>
  <c r="B492" i="28"/>
  <c r="C492" i="28"/>
  <c r="F492" i="28"/>
  <c r="J492" i="28"/>
  <c r="B493" i="28"/>
  <c r="C493" i="28"/>
  <c r="F493" i="28"/>
  <c r="J493" i="28"/>
  <c r="B494" i="28"/>
  <c r="C494" i="28"/>
  <c r="F494" i="28"/>
  <c r="J494" i="28"/>
  <c r="B495" i="28"/>
  <c r="C495" i="28"/>
  <c r="F495" i="28"/>
  <c r="J495" i="28"/>
  <c r="B496" i="28"/>
  <c r="C496" i="28"/>
  <c r="F496" i="28"/>
  <c r="J496" i="28"/>
  <c r="B497" i="28"/>
  <c r="C497" i="28"/>
  <c r="F497" i="28"/>
  <c r="J497" i="28"/>
  <c r="B498" i="28"/>
  <c r="C498" i="28"/>
  <c r="F498" i="28"/>
  <c r="J498" i="28"/>
  <c r="B499" i="28"/>
  <c r="C499" i="28"/>
  <c r="F499" i="28"/>
  <c r="J499" i="28"/>
  <c r="B500" i="28"/>
  <c r="C500" i="28"/>
  <c r="F500" i="28"/>
  <c r="J500" i="28"/>
  <c r="B501" i="28"/>
  <c r="C501" i="28"/>
  <c r="F501" i="28"/>
  <c r="J501" i="28"/>
  <c r="B502" i="28"/>
  <c r="C502" i="28"/>
  <c r="F502" i="28"/>
  <c r="J502" i="28"/>
  <c r="B503" i="28"/>
  <c r="C503" i="28"/>
  <c r="F503" i="28"/>
  <c r="J503" i="28"/>
  <c r="B504" i="28"/>
  <c r="C504" i="28"/>
  <c r="F504" i="28"/>
  <c r="J504" i="28"/>
  <c r="B505" i="28"/>
  <c r="C505" i="28"/>
  <c r="F505" i="28"/>
  <c r="J505" i="28"/>
  <c r="B506" i="28"/>
  <c r="C506" i="28"/>
  <c r="F506" i="28"/>
  <c r="J506" i="28"/>
  <c r="B507" i="28"/>
  <c r="C507" i="28"/>
  <c r="F507" i="28"/>
  <c r="J507" i="28"/>
  <c r="B508" i="28"/>
  <c r="C508" i="28"/>
  <c r="F508" i="28"/>
  <c r="J508" i="28"/>
  <c r="B509" i="28"/>
  <c r="C509" i="28"/>
  <c r="F509" i="28"/>
  <c r="J509" i="28"/>
  <c r="B510" i="28"/>
  <c r="C510" i="28"/>
  <c r="F510" i="28"/>
  <c r="J510" i="28"/>
  <c r="B511" i="28"/>
  <c r="C511" i="28"/>
  <c r="F511" i="28"/>
  <c r="J511" i="28"/>
  <c r="B512" i="28"/>
  <c r="C512" i="28"/>
  <c r="F512" i="28"/>
  <c r="J512" i="28"/>
  <c r="B513" i="28"/>
  <c r="C513" i="28"/>
  <c r="F513" i="28"/>
  <c r="J513" i="28"/>
  <c r="B514" i="28"/>
  <c r="C514" i="28"/>
  <c r="F514" i="28"/>
  <c r="J514" i="28"/>
  <c r="B515" i="28"/>
  <c r="C515" i="28"/>
  <c r="F515" i="28"/>
  <c r="J515" i="28"/>
  <c r="B516" i="28"/>
  <c r="C516" i="28"/>
  <c r="F516" i="28"/>
  <c r="J516" i="28"/>
  <c r="B517" i="28"/>
  <c r="C517" i="28"/>
  <c r="F517" i="28"/>
  <c r="J517" i="28"/>
  <c r="B518" i="28"/>
  <c r="C518" i="28"/>
  <c r="F518" i="28"/>
  <c r="J518" i="28"/>
  <c r="B519" i="28"/>
  <c r="C519" i="28"/>
  <c r="F519" i="28"/>
  <c r="J519" i="28"/>
  <c r="B520" i="28"/>
  <c r="C520" i="28"/>
  <c r="F520" i="28"/>
  <c r="J520" i="28"/>
  <c r="B521" i="28"/>
  <c r="C521" i="28"/>
  <c r="F521" i="28"/>
  <c r="J521" i="28"/>
  <c r="B522" i="28"/>
  <c r="C522" i="28"/>
  <c r="F522" i="28"/>
  <c r="J522" i="28"/>
  <c r="B523" i="28"/>
  <c r="C523" i="28"/>
  <c r="F523" i="28"/>
  <c r="J523" i="28"/>
  <c r="B524" i="28"/>
  <c r="C524" i="28"/>
  <c r="F524" i="28"/>
  <c r="J524" i="28"/>
  <c r="B525" i="28"/>
  <c r="C525" i="28"/>
  <c r="F525" i="28"/>
  <c r="J525" i="28"/>
  <c r="B526" i="28"/>
  <c r="C526" i="28"/>
  <c r="F526" i="28"/>
  <c r="J526" i="28"/>
  <c r="B527" i="28"/>
  <c r="C527" i="28"/>
  <c r="F527" i="28"/>
  <c r="J527" i="28"/>
  <c r="B528" i="28"/>
  <c r="C528" i="28"/>
  <c r="F528" i="28"/>
  <c r="J528" i="28"/>
  <c r="B529" i="28"/>
  <c r="C529" i="28"/>
  <c r="F529" i="28"/>
  <c r="J529" i="28"/>
  <c r="B530" i="28"/>
  <c r="C530" i="28"/>
  <c r="F530" i="28"/>
  <c r="J530" i="28"/>
  <c r="B531" i="28"/>
  <c r="C531" i="28"/>
  <c r="F531" i="28"/>
  <c r="J531" i="28"/>
  <c r="B532" i="28"/>
  <c r="C532" i="28"/>
  <c r="F532" i="28"/>
  <c r="J532" i="28"/>
  <c r="B533" i="28"/>
  <c r="C533" i="28"/>
  <c r="F533" i="28"/>
  <c r="J533" i="28"/>
  <c r="B534" i="28"/>
  <c r="C534" i="28"/>
  <c r="F534" i="28"/>
  <c r="J534" i="28"/>
  <c r="B535" i="28"/>
  <c r="C535" i="28"/>
  <c r="F535" i="28"/>
  <c r="J535" i="28"/>
  <c r="B536" i="28"/>
  <c r="C536" i="28"/>
  <c r="F536" i="28"/>
  <c r="J536" i="28"/>
  <c r="B537" i="28"/>
  <c r="C537" i="28"/>
  <c r="F537" i="28"/>
  <c r="J537" i="28"/>
  <c r="B538" i="28"/>
  <c r="C538" i="28"/>
  <c r="F538" i="28"/>
  <c r="J538" i="28"/>
  <c r="B539" i="28"/>
  <c r="C539" i="28"/>
  <c r="F539" i="28"/>
  <c r="J539" i="28"/>
  <c r="B540" i="28"/>
  <c r="C540" i="28"/>
  <c r="F540" i="28"/>
  <c r="J540" i="28"/>
  <c r="B541" i="28"/>
  <c r="C541" i="28"/>
  <c r="F541" i="28"/>
  <c r="J541" i="28"/>
  <c r="B542" i="28"/>
  <c r="C542" i="28"/>
  <c r="F542" i="28"/>
  <c r="J542" i="28"/>
  <c r="B543" i="28"/>
  <c r="C543" i="28"/>
  <c r="F543" i="28"/>
  <c r="J543" i="28"/>
  <c r="B544" i="28"/>
  <c r="C544" i="28"/>
  <c r="F544" i="28"/>
  <c r="J544" i="28"/>
  <c r="B545" i="28"/>
  <c r="C545" i="28"/>
  <c r="F545" i="28"/>
  <c r="J545" i="28"/>
  <c r="B546" i="28"/>
  <c r="C546" i="28"/>
  <c r="F546" i="28"/>
  <c r="J546" i="28"/>
  <c r="B547" i="28"/>
  <c r="C547" i="28"/>
  <c r="F547" i="28"/>
  <c r="J547" i="28"/>
  <c r="B548" i="28"/>
  <c r="C548" i="28"/>
  <c r="D548" i="28" s="1"/>
  <c r="F548" i="28"/>
  <c r="J548" i="28"/>
  <c r="B549" i="28"/>
  <c r="C549" i="28"/>
  <c r="F549" i="28"/>
  <c r="J549" i="28"/>
  <c r="B550" i="28"/>
  <c r="C550" i="28"/>
  <c r="F550" i="28"/>
  <c r="J550" i="28"/>
  <c r="B551" i="28"/>
  <c r="C551" i="28"/>
  <c r="F551" i="28"/>
  <c r="J551" i="28"/>
  <c r="B552" i="28"/>
  <c r="C552" i="28"/>
  <c r="F552" i="28"/>
  <c r="J552" i="28"/>
  <c r="B553" i="28"/>
  <c r="C553" i="28"/>
  <c r="F553" i="28"/>
  <c r="J553" i="28"/>
  <c r="B554" i="28"/>
  <c r="C554" i="28"/>
  <c r="F554" i="28"/>
  <c r="J554" i="28"/>
  <c r="B555" i="28"/>
  <c r="C555" i="28"/>
  <c r="F555" i="28"/>
  <c r="J555" i="28"/>
  <c r="B556" i="28"/>
  <c r="C556" i="28"/>
  <c r="F556" i="28"/>
  <c r="J556" i="28"/>
  <c r="B557" i="28"/>
  <c r="C557" i="28"/>
  <c r="F557" i="28"/>
  <c r="J557" i="28"/>
  <c r="B558" i="28"/>
  <c r="C558" i="28"/>
  <c r="F558" i="28"/>
  <c r="J558" i="28"/>
  <c r="B559" i="28"/>
  <c r="C559" i="28"/>
  <c r="F559" i="28"/>
  <c r="J559" i="28"/>
  <c r="B560" i="28"/>
  <c r="C560" i="28"/>
  <c r="F560" i="28"/>
  <c r="J560" i="28"/>
  <c r="B561" i="28"/>
  <c r="C561" i="28"/>
  <c r="F561" i="28"/>
  <c r="J561" i="28"/>
  <c r="B562" i="28"/>
  <c r="C562" i="28"/>
  <c r="F562" i="28"/>
  <c r="J562" i="28"/>
  <c r="B563" i="28"/>
  <c r="C563" i="28"/>
  <c r="F563" i="28"/>
  <c r="J563" i="28"/>
  <c r="B564" i="28"/>
  <c r="C564" i="28"/>
  <c r="F564" i="28"/>
  <c r="J564" i="28"/>
  <c r="B565" i="28"/>
  <c r="C565" i="28"/>
  <c r="F565" i="28"/>
  <c r="J565" i="28"/>
  <c r="B566" i="28"/>
  <c r="C566" i="28"/>
  <c r="F566" i="28"/>
  <c r="J566" i="28"/>
  <c r="B567" i="28"/>
  <c r="C567" i="28"/>
  <c r="F567" i="28"/>
  <c r="J567" i="28"/>
  <c r="B568" i="28"/>
  <c r="C568" i="28"/>
  <c r="F568" i="28"/>
  <c r="J568" i="28"/>
  <c r="B569" i="28"/>
  <c r="C569" i="28"/>
  <c r="F569" i="28"/>
  <c r="J569" i="28"/>
  <c r="B570" i="28"/>
  <c r="C570" i="28"/>
  <c r="D570" i="28" s="1"/>
  <c r="F570" i="28"/>
  <c r="J570" i="28"/>
  <c r="B571" i="28"/>
  <c r="C571" i="28"/>
  <c r="D571" i="28" s="1"/>
  <c r="F571" i="28"/>
  <c r="J571" i="28"/>
  <c r="B572" i="28"/>
  <c r="C572" i="28"/>
  <c r="D572" i="28" s="1"/>
  <c r="F572" i="28"/>
  <c r="J572" i="28"/>
  <c r="B573" i="28"/>
  <c r="C573" i="28"/>
  <c r="D573" i="28" s="1"/>
  <c r="F573" i="28"/>
  <c r="J573" i="28"/>
  <c r="B574" i="28"/>
  <c r="C574" i="28"/>
  <c r="F574" i="28"/>
  <c r="J574" i="28"/>
  <c r="B575" i="28"/>
  <c r="C575" i="28"/>
  <c r="F575" i="28"/>
  <c r="J575" i="28"/>
  <c r="B576" i="28"/>
  <c r="C576" i="28"/>
  <c r="F576" i="28"/>
  <c r="J576" i="28"/>
  <c r="B577" i="28"/>
  <c r="C577" i="28"/>
  <c r="F577" i="28"/>
  <c r="J577" i="28"/>
  <c r="B578" i="28"/>
  <c r="C578" i="28"/>
  <c r="F578" i="28"/>
  <c r="J578" i="28"/>
  <c r="B579" i="28"/>
  <c r="C579" i="28"/>
  <c r="F579" i="28"/>
  <c r="J579" i="28"/>
  <c r="B580" i="28"/>
  <c r="C580" i="28"/>
  <c r="F580" i="28"/>
  <c r="J580" i="28"/>
  <c r="B581" i="28"/>
  <c r="C581" i="28"/>
  <c r="F581" i="28"/>
  <c r="J581" i="28"/>
  <c r="B582" i="28"/>
  <c r="C582" i="28"/>
  <c r="F582" i="28"/>
  <c r="J582" i="28"/>
  <c r="B583" i="28"/>
  <c r="C583" i="28"/>
  <c r="D583" i="28" s="1"/>
  <c r="F583" i="28"/>
  <c r="J583" i="28"/>
  <c r="B584" i="28"/>
  <c r="C584" i="28"/>
  <c r="F584" i="28"/>
  <c r="J584" i="28"/>
  <c r="B585" i="28"/>
  <c r="C585" i="28"/>
  <c r="D585" i="28" s="1"/>
  <c r="F585" i="28"/>
  <c r="J585" i="28"/>
  <c r="B586" i="28"/>
  <c r="C586" i="28"/>
  <c r="F586" i="28"/>
  <c r="J586" i="28"/>
  <c r="B587" i="28"/>
  <c r="C587" i="28"/>
  <c r="D587" i="28" s="1"/>
  <c r="F587" i="28"/>
  <c r="J587" i="28"/>
  <c r="B588" i="28"/>
  <c r="C588" i="28"/>
  <c r="F588" i="28"/>
  <c r="J588" i="28"/>
  <c r="B589" i="28"/>
  <c r="C589" i="28"/>
  <c r="F589" i="28"/>
  <c r="J589" i="28"/>
  <c r="B590" i="28"/>
  <c r="C590" i="28"/>
  <c r="F590" i="28"/>
  <c r="J590" i="28"/>
  <c r="B591" i="28"/>
  <c r="C591" i="28"/>
  <c r="F591" i="28"/>
  <c r="J591" i="28"/>
  <c r="B592" i="28"/>
  <c r="C592" i="28"/>
  <c r="F592" i="28"/>
  <c r="J592" i="28"/>
  <c r="B593" i="28"/>
  <c r="C593" i="28"/>
  <c r="F593" i="28"/>
  <c r="J593" i="28"/>
  <c r="B594" i="28"/>
  <c r="C594" i="28"/>
  <c r="F594" i="28"/>
  <c r="J594" i="28"/>
  <c r="B595" i="28"/>
  <c r="C595" i="28"/>
  <c r="D595" i="28" s="1"/>
  <c r="F595" i="28"/>
  <c r="J595" i="28"/>
  <c r="B596" i="28"/>
  <c r="C596" i="28"/>
  <c r="F596" i="28"/>
  <c r="J596" i="28"/>
  <c r="B597" i="28"/>
  <c r="C597" i="28"/>
  <c r="F597" i="28"/>
  <c r="J597" i="28"/>
  <c r="B598" i="28"/>
  <c r="C598" i="28"/>
  <c r="F598" i="28"/>
  <c r="J598" i="28"/>
  <c r="B599" i="28"/>
  <c r="C599" i="28"/>
  <c r="F599" i="28"/>
  <c r="J599" i="28"/>
  <c r="B600" i="28"/>
  <c r="C600" i="28"/>
  <c r="F600" i="28"/>
  <c r="J600" i="28"/>
  <c r="B601" i="28"/>
  <c r="C601" i="28"/>
  <c r="D601" i="28" s="1"/>
  <c r="F601" i="28"/>
  <c r="J601" i="28"/>
  <c r="B602" i="28"/>
  <c r="C602" i="28"/>
  <c r="D602" i="28" s="1"/>
  <c r="F602" i="28"/>
  <c r="B603" i="28"/>
  <c r="C603" i="28"/>
  <c r="F603" i="28"/>
  <c r="B604" i="28"/>
  <c r="C604" i="28"/>
  <c r="F604" i="28"/>
  <c r="B605" i="28"/>
  <c r="C605" i="28"/>
  <c r="F605" i="28"/>
  <c r="B606" i="28"/>
  <c r="C606" i="28"/>
  <c r="D606" i="28" s="1"/>
  <c r="F606" i="28"/>
  <c r="B607" i="28"/>
  <c r="C607" i="28"/>
  <c r="D607" i="28" s="1"/>
  <c r="F607" i="28"/>
  <c r="B608" i="28"/>
  <c r="C608" i="28"/>
  <c r="F608" i="28"/>
  <c r="J608" i="28"/>
  <c r="B609" i="28"/>
  <c r="C609" i="28"/>
  <c r="F609" i="28"/>
  <c r="J609" i="28"/>
  <c r="B610" i="28"/>
  <c r="C610" i="28"/>
  <c r="F610" i="28"/>
  <c r="J610" i="28"/>
  <c r="B611" i="28"/>
  <c r="C611" i="28"/>
  <c r="F611" i="28"/>
  <c r="J611" i="28"/>
  <c r="B612" i="28"/>
  <c r="C612" i="28"/>
  <c r="F612" i="28"/>
  <c r="J612" i="28"/>
  <c r="B613" i="28"/>
  <c r="C613" i="28"/>
  <c r="F613" i="28"/>
  <c r="J613" i="28"/>
  <c r="B614" i="28"/>
  <c r="C614" i="28"/>
  <c r="F614" i="28"/>
  <c r="J614" i="28"/>
  <c r="B615" i="28"/>
  <c r="C615" i="28"/>
  <c r="F615" i="28"/>
  <c r="J615" i="28"/>
  <c r="B616" i="28"/>
  <c r="C616" i="28"/>
  <c r="F616" i="28"/>
  <c r="J616" i="28"/>
  <c r="B617" i="28"/>
  <c r="C617" i="28"/>
  <c r="D617" i="28" s="1"/>
  <c r="F617" i="28"/>
  <c r="J617" i="28"/>
  <c r="B618" i="28"/>
  <c r="C618" i="28"/>
  <c r="F618" i="28"/>
  <c r="J618" i="28"/>
  <c r="B619" i="28"/>
  <c r="C619" i="28"/>
  <c r="D619" i="28" s="1"/>
  <c r="F619" i="28"/>
  <c r="J619" i="28"/>
  <c r="B620" i="28"/>
  <c r="C620" i="28"/>
  <c r="D620" i="28" s="1"/>
  <c r="F620" i="28"/>
  <c r="J620" i="28"/>
  <c r="B621" i="28"/>
  <c r="C621" i="28"/>
  <c r="D621" i="28" s="1"/>
  <c r="F621" i="28"/>
  <c r="J621" i="28"/>
  <c r="B622" i="28"/>
  <c r="C622" i="28"/>
  <c r="D622" i="28" s="1"/>
  <c r="F622" i="28"/>
  <c r="J622" i="28"/>
  <c r="B623" i="28"/>
  <c r="C623" i="28"/>
  <c r="D623" i="28" s="1"/>
  <c r="F623" i="28"/>
  <c r="J623" i="28"/>
  <c r="B624" i="28"/>
  <c r="C624" i="28"/>
  <c r="D624" i="28" s="1"/>
  <c r="F624" i="28"/>
  <c r="J624" i="28"/>
  <c r="B625" i="28"/>
  <c r="C625" i="28"/>
  <c r="F625" i="28"/>
  <c r="J625" i="28"/>
  <c r="B626" i="28"/>
  <c r="C626" i="28"/>
  <c r="F626" i="28"/>
  <c r="J626" i="28"/>
  <c r="B627" i="28"/>
  <c r="C627" i="28"/>
  <c r="F627" i="28"/>
  <c r="J627" i="28"/>
  <c r="B628" i="28"/>
  <c r="C628" i="28"/>
  <c r="F628" i="28"/>
  <c r="J628" i="28"/>
  <c r="B629" i="28"/>
  <c r="C629" i="28"/>
  <c r="F629" i="28"/>
  <c r="J629" i="28"/>
  <c r="B630" i="28"/>
  <c r="C630" i="28"/>
  <c r="F630" i="28"/>
  <c r="J630" i="28"/>
  <c r="B631" i="28"/>
  <c r="C631" i="28"/>
  <c r="F631" i="28"/>
  <c r="J631" i="28"/>
  <c r="B632" i="28"/>
  <c r="C632" i="28"/>
  <c r="D632" i="28" s="1"/>
  <c r="F632" i="28"/>
  <c r="J632" i="28"/>
  <c r="B633" i="28"/>
  <c r="C633" i="28"/>
  <c r="D633" i="28" s="1"/>
  <c r="F633" i="28"/>
  <c r="J633" i="28"/>
  <c r="B634" i="28"/>
  <c r="C634" i="28"/>
  <c r="F634" i="28"/>
  <c r="J634" i="28"/>
  <c r="B635" i="28"/>
  <c r="C635" i="28"/>
  <c r="F635" i="28"/>
  <c r="J635" i="28"/>
  <c r="B636" i="28"/>
  <c r="C636" i="28"/>
  <c r="F636" i="28"/>
  <c r="J636" i="28"/>
  <c r="B637" i="28"/>
  <c r="C637" i="28"/>
  <c r="F637" i="28"/>
  <c r="B638" i="28"/>
  <c r="C638" i="28"/>
  <c r="F638" i="28"/>
  <c r="B639" i="28"/>
  <c r="C639" i="28"/>
  <c r="F639" i="28"/>
  <c r="J639" i="28"/>
  <c r="B640" i="28"/>
  <c r="C640" i="28"/>
  <c r="F640" i="28"/>
  <c r="J640" i="28"/>
  <c r="B641" i="28"/>
  <c r="C641" i="28"/>
  <c r="D641" i="28" s="1"/>
  <c r="F641" i="28"/>
  <c r="J641" i="28"/>
  <c r="B642" i="28"/>
  <c r="C642" i="28"/>
  <c r="D642" i="28" s="1"/>
  <c r="F642" i="28"/>
  <c r="J642" i="28"/>
  <c r="B643" i="28"/>
  <c r="C643" i="28"/>
  <c r="F643" i="28"/>
  <c r="J643" i="28"/>
  <c r="B644" i="28"/>
  <c r="C644" i="28"/>
  <c r="F644" i="28"/>
  <c r="J644" i="28"/>
  <c r="B645" i="28"/>
  <c r="C645" i="28"/>
  <c r="F645" i="28"/>
  <c r="J645" i="28"/>
  <c r="B646" i="28"/>
  <c r="C646" i="28"/>
  <c r="F646" i="28"/>
  <c r="B647" i="28"/>
  <c r="C647" i="28"/>
  <c r="F647" i="28"/>
  <c r="B648" i="28"/>
  <c r="C648" i="28"/>
  <c r="F648" i="28"/>
  <c r="B649" i="28"/>
  <c r="C649" i="28"/>
  <c r="F649" i="28"/>
  <c r="J649" i="28"/>
  <c r="B650" i="28"/>
  <c r="C650" i="28"/>
  <c r="F650" i="28"/>
  <c r="J650" i="28"/>
  <c r="B651" i="28"/>
  <c r="C651" i="28"/>
  <c r="F651" i="28"/>
  <c r="J651" i="28"/>
  <c r="B652" i="28"/>
  <c r="C652" i="28"/>
  <c r="F652" i="28"/>
  <c r="J652" i="28"/>
  <c r="B653" i="28"/>
  <c r="C653" i="28"/>
  <c r="F653" i="28"/>
  <c r="J653" i="28"/>
  <c r="B654" i="28"/>
  <c r="C654" i="28"/>
  <c r="F654" i="28"/>
  <c r="J654" i="28"/>
  <c r="B655" i="28"/>
  <c r="C655" i="28"/>
  <c r="F655" i="28"/>
  <c r="J655" i="28"/>
  <c r="B656" i="28"/>
  <c r="C656" i="28"/>
  <c r="F656" i="28"/>
  <c r="J656" i="28"/>
  <c r="B657" i="28"/>
  <c r="C657" i="28"/>
  <c r="F657" i="28"/>
  <c r="J657" i="28"/>
  <c r="B658" i="28"/>
  <c r="C658" i="28"/>
  <c r="F658" i="28"/>
  <c r="J658" i="28"/>
  <c r="B659" i="28"/>
  <c r="C659" i="28"/>
  <c r="F659" i="28"/>
  <c r="J659" i="28"/>
  <c r="B660" i="28"/>
  <c r="C660" i="28"/>
  <c r="F660" i="28"/>
  <c r="J660" i="28"/>
  <c r="B661" i="28"/>
  <c r="C661" i="28"/>
  <c r="F661" i="28"/>
  <c r="J661" i="28"/>
  <c r="B662" i="28"/>
  <c r="C662" i="28"/>
  <c r="F662" i="28"/>
  <c r="J662" i="28"/>
  <c r="B663" i="28"/>
  <c r="C663" i="28"/>
  <c r="F663" i="28"/>
  <c r="J663" i="28"/>
  <c r="B664" i="28"/>
  <c r="C664" i="28"/>
  <c r="F664" i="28"/>
  <c r="J664" i="28"/>
  <c r="B665" i="28"/>
  <c r="C665" i="28"/>
  <c r="F665" i="28"/>
  <c r="J665" i="28"/>
  <c r="B666" i="28"/>
  <c r="C666" i="28"/>
  <c r="F666" i="28"/>
  <c r="J666" i="28"/>
  <c r="B667" i="28"/>
  <c r="C667" i="28"/>
  <c r="F667" i="28"/>
  <c r="J667" i="28"/>
  <c r="B668" i="28"/>
  <c r="C668" i="28"/>
  <c r="D668" i="28" s="1"/>
  <c r="F668" i="28"/>
  <c r="J668" i="28"/>
  <c r="B669" i="28"/>
  <c r="C669" i="28"/>
  <c r="D669" i="28" s="1"/>
  <c r="F669" i="28"/>
  <c r="J669" i="28"/>
  <c r="B670" i="28"/>
  <c r="C670" i="28"/>
  <c r="D670" i="28" s="1"/>
  <c r="F670" i="28"/>
  <c r="J670" i="28"/>
  <c r="B671" i="28"/>
  <c r="C671" i="28"/>
  <c r="F671" i="28"/>
  <c r="J671" i="28"/>
  <c r="B672" i="28"/>
  <c r="C672" i="28"/>
  <c r="F672" i="28"/>
  <c r="J672" i="28"/>
  <c r="B673" i="28"/>
  <c r="C673" i="28"/>
  <c r="F673" i="28"/>
  <c r="J673" i="28"/>
  <c r="B674" i="28"/>
  <c r="C674" i="28"/>
  <c r="F674" i="28"/>
  <c r="J674" i="28"/>
  <c r="B675" i="28"/>
  <c r="C675" i="28"/>
  <c r="F675" i="28"/>
  <c r="J675" i="28"/>
  <c r="R4" i="1"/>
  <c r="K4" i="1"/>
  <c r="D670" i="1"/>
  <c r="D669" i="1"/>
  <c r="D668" i="1"/>
  <c r="D642" i="1"/>
  <c r="D641" i="1"/>
  <c r="D633" i="1"/>
  <c r="D632" i="1"/>
  <c r="D624" i="1"/>
  <c r="D623" i="1"/>
  <c r="D622" i="1"/>
  <c r="D621" i="1"/>
  <c r="D620" i="1"/>
  <c r="D619" i="1"/>
  <c r="D617" i="1"/>
  <c r="D607" i="1"/>
  <c r="D606" i="1"/>
  <c r="D602" i="1"/>
  <c r="D601" i="1"/>
  <c r="D595" i="1"/>
  <c r="D587" i="1"/>
  <c r="D585" i="1"/>
  <c r="D583" i="1"/>
  <c r="D573" i="1"/>
  <c r="D572" i="1"/>
  <c r="D571" i="1"/>
  <c r="D570" i="1"/>
  <c r="D548" i="1"/>
  <c r="D514" i="1"/>
  <c r="D513" i="1"/>
  <c r="D489" i="1"/>
  <c r="D488" i="1"/>
  <c r="D477" i="1"/>
  <c r="D475" i="1"/>
  <c r="D474" i="1"/>
  <c r="D438" i="1"/>
  <c r="D427" i="1"/>
  <c r="D393" i="1"/>
  <c r="D392" i="1"/>
  <c r="D391" i="1"/>
  <c r="D381" i="1"/>
  <c r="D380" i="1"/>
  <c r="D379" i="1"/>
  <c r="D377" i="1"/>
  <c r="D358" i="1"/>
  <c r="D357" i="1"/>
  <c r="D356" i="1"/>
  <c r="D355" i="1"/>
  <c r="D354" i="1"/>
  <c r="D352" i="1"/>
  <c r="D351" i="1"/>
  <c r="D346" i="1"/>
  <c r="D345" i="1"/>
  <c r="D344" i="1"/>
  <c r="D341" i="1"/>
  <c r="D335" i="1"/>
  <c r="D334" i="1"/>
  <c r="D333" i="1"/>
  <c r="D332" i="1"/>
  <c r="D331" i="1"/>
  <c r="D330" i="1"/>
  <c r="D322" i="1"/>
  <c r="D321" i="1"/>
  <c r="D320" i="1"/>
  <c r="D319" i="1"/>
  <c r="D318" i="1"/>
  <c r="D310" i="1"/>
  <c r="D309" i="1"/>
  <c r="D308" i="1"/>
  <c r="D307" i="1"/>
  <c r="D306" i="1"/>
  <c r="D304" i="1"/>
  <c r="D303" i="1"/>
  <c r="D298" i="1"/>
  <c r="D296" i="1"/>
  <c r="D286" i="1"/>
  <c r="D285" i="1"/>
  <c r="D284" i="1"/>
  <c r="D283" i="1"/>
  <c r="D274" i="1"/>
  <c r="D273" i="1"/>
  <c r="D272" i="1"/>
  <c r="D271" i="1"/>
  <c r="D270" i="1"/>
  <c r="D258" i="1"/>
  <c r="D257" i="1"/>
  <c r="D245" i="1"/>
  <c r="D234" i="1"/>
  <c r="D227" i="1"/>
  <c r="D226" i="1"/>
  <c r="D225" i="1"/>
  <c r="D224" i="1"/>
  <c r="D223" i="1"/>
  <c r="D222" i="1"/>
  <c r="D221" i="1"/>
  <c r="D220" i="1"/>
  <c r="D188" i="1"/>
  <c r="D154" i="1"/>
  <c r="D153" i="1"/>
  <c r="D151" i="1"/>
  <c r="D150" i="1"/>
  <c r="D149" i="1"/>
  <c r="D138" i="1"/>
  <c r="D129" i="1"/>
  <c r="D128" i="1"/>
  <c r="D127" i="1"/>
  <c r="D126" i="1"/>
  <c r="D110" i="1"/>
  <c r="D109" i="1"/>
  <c r="D108" i="1"/>
  <c r="D94" i="1"/>
  <c r="D93" i="1"/>
  <c r="D92" i="1"/>
  <c r="D91" i="1"/>
  <c r="D81" i="1"/>
  <c r="D80" i="1"/>
  <c r="D79" i="1"/>
  <c r="D70" i="1"/>
  <c r="D69" i="1"/>
  <c r="D68" i="1"/>
  <c r="D58" i="1"/>
  <c r="D57" i="1"/>
  <c r="D56" i="1"/>
  <c r="D45" i="1"/>
  <c r="D44" i="1"/>
  <c r="D43" i="1"/>
  <c r="D42" i="1"/>
  <c r="D41" i="1"/>
  <c r="D40" i="1"/>
  <c r="D39" i="1"/>
  <c r="D35" i="1"/>
  <c r="D30" i="1"/>
  <c r="D17" i="1"/>
  <c r="D8" i="1"/>
  <c r="D5" i="1"/>
  <c r="K1" i="61"/>
  <c r="W475" i="1"/>
  <c r="H40" i="61" s="1"/>
  <c r="W381" i="1"/>
  <c r="L32" i="61" s="1"/>
  <c r="W356" i="1"/>
  <c r="W345" i="1"/>
  <c r="L29" i="61" s="1"/>
  <c r="W332" i="1"/>
  <c r="J28" i="61" s="1"/>
  <c r="W319" i="1"/>
  <c r="H27" i="61" s="1"/>
  <c r="W308" i="1"/>
  <c r="J26" i="61" s="1"/>
  <c r="W669" i="1"/>
  <c r="L56" i="61" s="1"/>
  <c r="L56" i="44"/>
  <c r="W642" i="1"/>
  <c r="F54" i="44"/>
  <c r="W633" i="1"/>
  <c r="L53" i="61" s="1"/>
  <c r="L53" i="44"/>
  <c r="W624" i="1"/>
  <c r="R52" i="61" s="1"/>
  <c r="R52" i="44"/>
  <c r="W622" i="1"/>
  <c r="N52" i="61" s="1"/>
  <c r="N52" i="44"/>
  <c r="W620" i="1"/>
  <c r="J52" i="61" s="1"/>
  <c r="J52" i="44"/>
  <c r="W607" i="1"/>
  <c r="H51" i="61" s="1"/>
  <c r="H51" i="44"/>
  <c r="W602" i="1"/>
  <c r="V50" i="61" s="1"/>
  <c r="V50" i="44"/>
  <c r="W595" i="1"/>
  <c r="H50" i="61" s="1"/>
  <c r="H50" i="44"/>
  <c r="W585" i="1"/>
  <c r="L49" i="61" s="1"/>
  <c r="L49" i="44"/>
  <c r="W573" i="1"/>
  <c r="L48" i="61" s="1"/>
  <c r="L48" i="44"/>
  <c r="W571" i="1"/>
  <c r="H48" i="61" s="1"/>
  <c r="H48" i="44"/>
  <c r="W548" i="1"/>
  <c r="J46" i="61" s="1"/>
  <c r="J46" i="44"/>
  <c r="W488" i="1"/>
  <c r="J41" i="61" s="1"/>
  <c r="W392" i="1"/>
  <c r="J33" i="61" s="1"/>
  <c r="W379" i="1"/>
  <c r="H32" i="61" s="1"/>
  <c r="W358" i="1"/>
  <c r="N30" i="61" s="1"/>
  <c r="W354" i="1"/>
  <c r="F30" i="61" s="1"/>
  <c r="W351" i="1"/>
  <c r="X29" i="61" s="1"/>
  <c r="W341" i="1"/>
  <c r="D29" i="61" s="1"/>
  <c r="W334" i="1"/>
  <c r="N28" i="61" s="1"/>
  <c r="W330" i="1"/>
  <c r="W321" i="1"/>
  <c r="L27" i="61" s="1"/>
  <c r="W310" i="1"/>
  <c r="N26" i="61" s="1"/>
  <c r="W306" i="1"/>
  <c r="F26" i="61" s="1"/>
  <c r="W298" i="1"/>
  <c r="N25" i="61" s="1"/>
  <c r="W218" i="1"/>
  <c r="V18" i="61" s="1"/>
  <c r="W217" i="1"/>
  <c r="T18" i="61" s="1"/>
  <c r="W214" i="1"/>
  <c r="N18" i="61" s="1"/>
  <c r="W213" i="1"/>
  <c r="W210" i="1"/>
  <c r="F18" i="61" s="1"/>
  <c r="W209" i="1"/>
  <c r="D18" i="61" s="1"/>
  <c r="W206" i="1"/>
  <c r="V17" i="61" s="1"/>
  <c r="W205" i="1"/>
  <c r="T17" i="61" s="1"/>
  <c r="W202" i="1"/>
  <c r="N17" i="61" s="1"/>
  <c r="W201" i="1"/>
  <c r="L17" i="61" s="1"/>
  <c r="W198" i="1"/>
  <c r="F17" i="61" s="1"/>
  <c r="W197" i="1"/>
  <c r="D17" i="61" s="1"/>
  <c r="W194" i="1"/>
  <c r="V16" i="61" s="1"/>
  <c r="W193" i="1"/>
  <c r="T16" i="61" s="1"/>
  <c r="W190" i="1"/>
  <c r="N16" i="61" s="1"/>
  <c r="W189" i="1"/>
  <c r="L16" i="61" s="1"/>
  <c r="O13" i="61"/>
  <c r="I13" i="61"/>
  <c r="W148" i="1"/>
  <c r="W147" i="1"/>
  <c r="X12" i="61" s="1"/>
  <c r="W144" i="1"/>
  <c r="R12" i="61" s="1"/>
  <c r="W143" i="1"/>
  <c r="P12" i="61" s="1"/>
  <c r="W140" i="1"/>
  <c r="J12" i="61" s="1"/>
  <c r="J12" i="44"/>
  <c r="W139" i="1"/>
  <c r="H12" i="61" s="1"/>
  <c r="W285" i="1"/>
  <c r="L24" i="61" s="1"/>
  <c r="L24" i="44"/>
  <c r="W273" i="1"/>
  <c r="L23" i="61" s="1"/>
  <c r="W271" i="1"/>
  <c r="H23" i="61" s="1"/>
  <c r="W258" i="1"/>
  <c r="F22" i="61" s="1"/>
  <c r="W123" i="1"/>
  <c r="X10" i="61" s="1"/>
  <c r="W122" i="1"/>
  <c r="W119" i="1"/>
  <c r="P10" i="61" s="1"/>
  <c r="W118" i="1"/>
  <c r="N10" i="61" s="1"/>
  <c r="W115" i="1"/>
  <c r="H10" i="61" s="1"/>
  <c r="W114" i="1"/>
  <c r="F10" i="61" s="1"/>
  <c r="W111" i="1"/>
  <c r="X9" i="61" s="1"/>
  <c r="W78" i="1"/>
  <c r="F7" i="61" s="1"/>
  <c r="W75" i="1"/>
  <c r="X6" i="61" s="1"/>
  <c r="W74" i="1"/>
  <c r="V6" i="61" s="1"/>
  <c r="W71" i="1"/>
  <c r="P6" i="61" s="1"/>
  <c r="W55" i="1"/>
  <c r="H5" i="61" s="1"/>
  <c r="W52" i="1"/>
  <c r="B5" i="61" s="1"/>
  <c r="W51" i="1"/>
  <c r="X4" i="61" s="1"/>
  <c r="W48" i="1"/>
  <c r="R4" i="61" s="1"/>
  <c r="W47" i="1"/>
  <c r="P4" i="61" s="1"/>
  <c r="W28" i="1"/>
  <c r="B3" i="61" s="1"/>
  <c r="B3" i="44"/>
  <c r="W27" i="1"/>
  <c r="X2" i="61" s="1"/>
  <c r="W24" i="1"/>
  <c r="R2" i="61" s="1"/>
  <c r="W23" i="1"/>
  <c r="P2" i="61" s="1"/>
  <c r="W20" i="1"/>
  <c r="J2" i="61" s="1"/>
  <c r="W19" i="1"/>
  <c r="H2" i="61" s="1"/>
  <c r="W16" i="1"/>
  <c r="B2" i="61" s="1"/>
  <c r="J172" i="28"/>
  <c r="J174" i="28"/>
  <c r="L174" i="28"/>
  <c r="J176" i="28"/>
  <c r="J178" i="28"/>
  <c r="J180" i="28"/>
  <c r="J182" i="28"/>
  <c r="J184" i="28"/>
  <c r="J186" i="28"/>
  <c r="J220" i="28"/>
  <c r="J222" i="28"/>
  <c r="J225" i="28"/>
  <c r="J227" i="28"/>
  <c r="J234" i="28"/>
  <c r="J245" i="28"/>
  <c r="J247" i="28"/>
  <c r="J249" i="28"/>
  <c r="J251" i="28"/>
  <c r="J253" i="28"/>
  <c r="J255" i="28"/>
  <c r="J259" i="28"/>
  <c r="J261" i="28"/>
  <c r="J263" i="28"/>
  <c r="J265" i="28"/>
  <c r="J267" i="28"/>
  <c r="J269" i="28"/>
  <c r="J271" i="28"/>
  <c r="J273" i="28"/>
  <c r="J283" i="28"/>
  <c r="J285" i="28"/>
  <c r="J297" i="28"/>
  <c r="J300" i="28"/>
  <c r="J302" i="28"/>
  <c r="J304" i="28"/>
  <c r="J173" i="28"/>
  <c r="J175" i="28"/>
  <c r="L175" i="28"/>
  <c r="J177" i="28"/>
  <c r="J179" i="28"/>
  <c r="J181" i="28"/>
  <c r="J183" i="28"/>
  <c r="J185" i="28"/>
  <c r="J187" i="28"/>
  <c r="W225" i="1"/>
  <c r="L19" i="61" s="1"/>
  <c r="M19" i="61"/>
  <c r="W223" i="1"/>
  <c r="I19" i="61"/>
  <c r="W221" i="1"/>
  <c r="D19" i="61" s="1"/>
  <c r="E19" i="61"/>
  <c r="W110" i="1"/>
  <c r="V9" i="61" s="1"/>
  <c r="W9" i="61"/>
  <c r="W108" i="1"/>
  <c r="R9" i="61" s="1"/>
  <c r="S9" i="61"/>
  <c r="W93" i="1"/>
  <c r="L8" i="61" s="1"/>
  <c r="M8" i="61"/>
  <c r="W91" i="1"/>
  <c r="H8" i="61" s="1"/>
  <c r="I8" i="61"/>
  <c r="W80" i="1"/>
  <c r="J7" i="61" s="1"/>
  <c r="K7" i="61"/>
  <c r="W70" i="1"/>
  <c r="W68" i="1"/>
  <c r="W57" i="1"/>
  <c r="M5" i="61"/>
  <c r="W45" i="1"/>
  <c r="W43" i="1"/>
  <c r="H4" i="61" s="1"/>
  <c r="I4" i="61"/>
  <c r="W41" i="1"/>
  <c r="E4" i="61"/>
  <c r="W39" i="1"/>
  <c r="X3" i="61" s="1"/>
  <c r="Y3" i="61"/>
  <c r="K33" i="61"/>
  <c r="I32" i="61"/>
  <c r="K30" i="61"/>
  <c r="G30" i="61"/>
  <c r="Y29" i="61"/>
  <c r="M29" i="61"/>
  <c r="E29" i="61"/>
  <c r="O28" i="61"/>
  <c r="K28" i="61"/>
  <c r="G28" i="61"/>
  <c r="M27" i="61"/>
  <c r="I27" i="61"/>
  <c r="O26" i="61"/>
  <c r="K26" i="61"/>
  <c r="G26" i="61"/>
  <c r="O25" i="61"/>
  <c r="I23" i="61"/>
  <c r="G22" i="61"/>
  <c r="W188" i="1"/>
  <c r="K16" i="61"/>
  <c r="W153" i="1"/>
  <c r="L13" i="61" s="1"/>
  <c r="M13" i="61"/>
  <c r="W150" i="1"/>
  <c r="F13" i="61" s="1"/>
  <c r="G13" i="61"/>
  <c r="W138" i="1"/>
  <c r="F12" i="61" s="1"/>
  <c r="G12" i="61"/>
  <c r="W128" i="1"/>
  <c r="J11" i="61" s="1"/>
  <c r="K11" i="61"/>
  <c r="B1" i="61"/>
  <c r="W8" i="1"/>
  <c r="J1" i="61" s="1"/>
  <c r="M56" i="61"/>
  <c r="M56" i="44"/>
  <c r="G54" i="61"/>
  <c r="G54" i="44"/>
  <c r="M53" i="61"/>
  <c r="M53" i="44"/>
  <c r="S52" i="61"/>
  <c r="S52" i="44"/>
  <c r="O52" i="61"/>
  <c r="O52" i="44"/>
  <c r="K52" i="61"/>
  <c r="K52" i="44"/>
  <c r="I51" i="61"/>
  <c r="I51" i="44"/>
  <c r="W50" i="61"/>
  <c r="W50" i="44"/>
  <c r="I50" i="61"/>
  <c r="I50" i="44"/>
  <c r="M49" i="61"/>
  <c r="M49" i="44"/>
  <c r="M48" i="61"/>
  <c r="M48" i="44"/>
  <c r="I48" i="61"/>
  <c r="I48" i="44"/>
  <c r="K46" i="61"/>
  <c r="K46" i="44"/>
  <c r="K41" i="61"/>
  <c r="I40" i="61"/>
  <c r="X37" i="61" l="1"/>
  <c r="N71" i="61"/>
  <c r="P59" i="61"/>
  <c r="R60" i="61"/>
  <c r="Z60" i="61" s="1"/>
  <c r="B13" i="61"/>
  <c r="J69" i="61"/>
  <c r="X63" i="61"/>
  <c r="T61" i="61"/>
  <c r="Z61" i="61" s="1"/>
  <c r="F67" i="61"/>
  <c r="V62" i="61"/>
  <c r="N58" i="61"/>
  <c r="D488" i="28"/>
  <c r="D358" i="28"/>
  <c r="D357" i="28"/>
  <c r="D351" i="28"/>
  <c r="D335" i="28"/>
  <c r="D303" i="28"/>
  <c r="D270" i="28"/>
  <c r="D257" i="28"/>
  <c r="D227" i="28"/>
  <c r="D226" i="28"/>
  <c r="D127" i="28"/>
  <c r="D94" i="28"/>
  <c r="D81" i="28"/>
  <c r="D331" i="28"/>
  <c r="D321" i="28"/>
  <c r="D320" i="28"/>
  <c r="D319" i="28"/>
  <c r="D308" i="28"/>
  <c r="D307" i="28"/>
  <c r="D306" i="28"/>
  <c r="D298" i="28"/>
  <c r="D284" i="28"/>
  <c r="D273" i="28"/>
  <c r="D438" i="28"/>
  <c r="D352" i="28"/>
  <c r="D341" i="28"/>
  <c r="D271" i="28"/>
  <c r="D223" i="28"/>
  <c r="D332" i="28"/>
  <c r="D285" i="28"/>
  <c r="D272" i="28"/>
  <c r="D224" i="28"/>
  <c r="D356" i="28"/>
  <c r="D355" i="28"/>
  <c r="D345" i="28"/>
  <c r="D334" i="28"/>
  <c r="D286" i="28"/>
  <c r="D258" i="28"/>
  <c r="D245" i="28"/>
  <c r="D234" i="28"/>
  <c r="D393" i="28"/>
  <c r="J16" i="44"/>
  <c r="J16" i="61"/>
  <c r="M24" i="44"/>
  <c r="M24" i="61"/>
  <c r="D4" i="44"/>
  <c r="D4" i="61"/>
  <c r="L4" i="44"/>
  <c r="L4" i="61"/>
  <c r="L5" i="44"/>
  <c r="J6" i="44"/>
  <c r="J6" i="61"/>
  <c r="N6" i="44"/>
  <c r="H5" i="44"/>
  <c r="H19" i="61"/>
  <c r="U50" i="44"/>
  <c r="U50" i="61"/>
  <c r="M52" i="44"/>
  <c r="M52" i="61"/>
  <c r="E54" i="44"/>
  <c r="E54" i="61"/>
  <c r="U56" i="44"/>
  <c r="U56" i="61"/>
  <c r="Q30" i="44"/>
  <c r="Q30" i="61"/>
  <c r="Y31" i="44"/>
  <c r="Y31" i="61"/>
  <c r="W32" i="44"/>
  <c r="W32" i="61"/>
  <c r="G43" i="44"/>
  <c r="G43" i="61"/>
  <c r="D47" i="44"/>
  <c r="D47" i="61"/>
  <c r="L47" i="44"/>
  <c r="L47" i="61"/>
  <c r="C55" i="44"/>
  <c r="C55" i="61"/>
  <c r="C56" i="44"/>
  <c r="C56" i="61"/>
  <c r="Y55" i="44"/>
  <c r="Y55" i="61"/>
  <c r="W55" i="44"/>
  <c r="W55" i="61"/>
  <c r="U55" i="44"/>
  <c r="U55" i="61"/>
  <c r="K55" i="44"/>
  <c r="K55" i="61"/>
  <c r="I55" i="44"/>
  <c r="I55" i="61"/>
  <c r="G55" i="44"/>
  <c r="G55" i="61"/>
  <c r="U54" i="44"/>
  <c r="U54" i="61"/>
  <c r="S54" i="44"/>
  <c r="S54" i="61"/>
  <c r="K54" i="44"/>
  <c r="K54" i="61"/>
  <c r="C54" i="44"/>
  <c r="C54" i="61"/>
  <c r="W53" i="44"/>
  <c r="W53" i="61"/>
  <c r="S53" i="44"/>
  <c r="S53" i="61"/>
  <c r="O53" i="44"/>
  <c r="O53" i="61"/>
  <c r="G53" i="44"/>
  <c r="G53" i="61"/>
  <c r="C53" i="44"/>
  <c r="C53" i="61"/>
  <c r="W52" i="44"/>
  <c r="W52" i="61"/>
  <c r="E51" i="44"/>
  <c r="E51" i="61"/>
  <c r="Y50" i="44"/>
  <c r="Y50" i="61"/>
  <c r="Q50" i="44"/>
  <c r="Q50" i="61"/>
  <c r="M50" i="44"/>
  <c r="M50" i="61"/>
  <c r="G50" i="44"/>
  <c r="G50" i="61"/>
  <c r="C50" i="44"/>
  <c r="C50" i="61"/>
  <c r="W49" i="44"/>
  <c r="W49" i="61"/>
  <c r="U49" i="44"/>
  <c r="U49" i="61"/>
  <c r="S49" i="44"/>
  <c r="S49" i="61"/>
  <c r="N49" i="44"/>
  <c r="N49" i="61"/>
  <c r="G49" i="44"/>
  <c r="G49" i="61"/>
  <c r="E49" i="44"/>
  <c r="E49" i="61"/>
  <c r="W48" i="44"/>
  <c r="W48" i="61"/>
  <c r="U48" i="44"/>
  <c r="U48" i="61"/>
  <c r="O48" i="44"/>
  <c r="O48" i="61"/>
  <c r="G48" i="44"/>
  <c r="G48" i="61"/>
  <c r="C48" i="44"/>
  <c r="C48" i="61"/>
  <c r="W47" i="44"/>
  <c r="W47" i="61"/>
  <c r="S47" i="44"/>
  <c r="S47" i="61"/>
  <c r="O47" i="44"/>
  <c r="O47" i="61"/>
  <c r="G47" i="44"/>
  <c r="G47" i="61"/>
  <c r="C47" i="44"/>
  <c r="C47" i="61"/>
  <c r="Y46" i="44"/>
  <c r="Y46" i="61"/>
  <c r="W46" i="44"/>
  <c r="W46" i="61"/>
  <c r="U46" i="44"/>
  <c r="U46" i="61"/>
  <c r="O46" i="44"/>
  <c r="O46" i="61"/>
  <c r="I46" i="44"/>
  <c r="I46" i="61"/>
  <c r="E46" i="44"/>
  <c r="E46" i="61"/>
  <c r="C46" i="44"/>
  <c r="C46" i="61"/>
  <c r="Y45" i="44"/>
  <c r="Y45" i="61"/>
  <c r="W45" i="44"/>
  <c r="W45" i="61"/>
  <c r="G45" i="44"/>
  <c r="G45" i="61"/>
  <c r="C45" i="44"/>
  <c r="C45" i="61"/>
  <c r="T44" i="44"/>
  <c r="T44" i="61"/>
  <c r="R44" i="44"/>
  <c r="R44" i="61"/>
  <c r="P44" i="44"/>
  <c r="P44" i="61"/>
  <c r="O44" i="44"/>
  <c r="O44" i="61"/>
  <c r="K44" i="44"/>
  <c r="K44" i="61"/>
  <c r="G44" i="44"/>
  <c r="G44" i="61"/>
  <c r="C44" i="44"/>
  <c r="C44" i="61"/>
  <c r="W43" i="44"/>
  <c r="W43" i="61"/>
  <c r="S43" i="44"/>
  <c r="S43" i="61"/>
  <c r="K43" i="44"/>
  <c r="K43" i="61"/>
  <c r="E43" i="44"/>
  <c r="E43" i="61"/>
  <c r="Z71" i="61"/>
  <c r="Z69" i="61"/>
  <c r="Z63" i="61"/>
  <c r="Z62" i="61"/>
  <c r="Z58" i="61"/>
  <c r="M23" i="44"/>
  <c r="M23" i="61"/>
  <c r="N16" i="44"/>
  <c r="O30" i="61"/>
  <c r="L18" i="44"/>
  <c r="M32" i="61"/>
  <c r="M4" i="44"/>
  <c r="M4" i="61"/>
  <c r="K6" i="44"/>
  <c r="K6" i="61"/>
  <c r="O6" i="44"/>
  <c r="O6" i="61"/>
  <c r="I52" i="44"/>
  <c r="I52" i="61"/>
  <c r="Q52" i="44"/>
  <c r="Q52" i="61"/>
  <c r="Q56" i="44"/>
  <c r="Q56" i="61"/>
  <c r="Y56" i="44"/>
  <c r="Y56" i="61"/>
  <c r="U32" i="44"/>
  <c r="U32" i="61"/>
  <c r="R46" i="44"/>
  <c r="R46" i="61"/>
  <c r="J47" i="44"/>
  <c r="J47" i="61"/>
  <c r="M54" i="44"/>
  <c r="M54" i="61"/>
  <c r="M55" i="44"/>
  <c r="M55" i="61"/>
  <c r="W56" i="44"/>
  <c r="W56" i="61"/>
  <c r="S56" i="44"/>
  <c r="S56" i="61"/>
  <c r="I56" i="44"/>
  <c r="I56" i="61"/>
  <c r="G56" i="44"/>
  <c r="G56" i="61"/>
  <c r="E56" i="44"/>
  <c r="E56" i="61"/>
  <c r="S55" i="44"/>
  <c r="S55" i="61"/>
  <c r="Y54" i="44"/>
  <c r="Y54" i="61"/>
  <c r="W54" i="44"/>
  <c r="W54" i="61"/>
  <c r="O54" i="44"/>
  <c r="O54" i="61"/>
  <c r="I54" i="44"/>
  <c r="I54" i="61"/>
  <c r="Y53" i="44"/>
  <c r="Y53" i="61"/>
  <c r="U53" i="44"/>
  <c r="U53" i="61"/>
  <c r="Q53" i="44"/>
  <c r="Q53" i="61"/>
  <c r="I53" i="44"/>
  <c r="I53" i="61"/>
  <c r="E53" i="44"/>
  <c r="E53" i="61"/>
  <c r="Y52" i="44"/>
  <c r="Y52" i="61"/>
  <c r="U52" i="44"/>
  <c r="U52" i="61"/>
  <c r="G52" i="44"/>
  <c r="G52" i="61"/>
  <c r="C52" i="44"/>
  <c r="C52" i="61"/>
  <c r="W51" i="44"/>
  <c r="W51" i="61"/>
  <c r="S51" i="44"/>
  <c r="S51" i="61"/>
  <c r="O51" i="44"/>
  <c r="O51" i="61"/>
  <c r="K51" i="44"/>
  <c r="K51" i="61"/>
  <c r="E50" i="44"/>
  <c r="E50" i="61"/>
  <c r="Y49" i="44"/>
  <c r="Y49" i="61"/>
  <c r="T49" i="44"/>
  <c r="T49" i="61"/>
  <c r="R49" i="44"/>
  <c r="R49" i="61"/>
  <c r="O49" i="44"/>
  <c r="O49" i="61"/>
  <c r="K49" i="44"/>
  <c r="K49" i="61"/>
  <c r="C49" i="44"/>
  <c r="C49" i="61"/>
  <c r="Y48" i="44"/>
  <c r="Y48" i="61"/>
  <c r="S48" i="44"/>
  <c r="S48" i="61"/>
  <c r="Q48" i="44"/>
  <c r="Q48" i="61"/>
  <c r="E48" i="44"/>
  <c r="E48" i="61"/>
  <c r="Y47" i="44"/>
  <c r="Y47" i="61"/>
  <c r="U47" i="44"/>
  <c r="U47" i="61"/>
  <c r="Q47" i="44"/>
  <c r="Q47" i="61"/>
  <c r="I47" i="44"/>
  <c r="I47" i="61"/>
  <c r="B47" i="44"/>
  <c r="B47" i="61"/>
  <c r="X46" i="44"/>
  <c r="X46" i="61"/>
  <c r="V46" i="44"/>
  <c r="V46" i="61"/>
  <c r="T46" i="44"/>
  <c r="T46" i="61"/>
  <c r="Q46" i="44"/>
  <c r="Q46" i="61"/>
  <c r="M46" i="44"/>
  <c r="M46" i="61"/>
  <c r="G46" i="44"/>
  <c r="G46" i="61"/>
  <c r="B46" i="44"/>
  <c r="B46" i="61"/>
  <c r="X45" i="44"/>
  <c r="X45" i="61"/>
  <c r="V45" i="44"/>
  <c r="V45" i="61"/>
  <c r="U45" i="44"/>
  <c r="U45" i="61"/>
  <c r="E45" i="44"/>
  <c r="E45" i="61"/>
  <c r="Y44" i="44"/>
  <c r="Y44" i="61"/>
  <c r="U44" i="44"/>
  <c r="U44" i="61"/>
  <c r="S44" i="44"/>
  <c r="S44" i="61"/>
  <c r="Q44" i="44"/>
  <c r="Q44" i="61"/>
  <c r="M44" i="44"/>
  <c r="M44" i="61"/>
  <c r="I44" i="44"/>
  <c r="I44" i="61"/>
  <c r="E44" i="44"/>
  <c r="E44" i="61"/>
  <c r="Y43" i="44"/>
  <c r="Y43" i="61"/>
  <c r="U43" i="44"/>
  <c r="U43" i="61"/>
  <c r="Q43" i="44"/>
  <c r="Q43" i="61"/>
  <c r="I43" i="44"/>
  <c r="I43" i="61"/>
  <c r="C43" i="44"/>
  <c r="C43" i="61"/>
  <c r="L23" i="44"/>
  <c r="M37" i="61"/>
  <c r="R4" i="44"/>
  <c r="S18" i="61"/>
  <c r="Z67" i="61"/>
  <c r="Z64" i="61"/>
  <c r="Z59" i="61"/>
  <c r="V71" i="29"/>
  <c r="W71" i="29"/>
  <c r="N71" i="29"/>
  <c r="O71" i="29"/>
  <c r="F71" i="29"/>
  <c r="G71" i="29"/>
  <c r="V70" i="29"/>
  <c r="W70" i="29"/>
  <c r="N70" i="29"/>
  <c r="O70" i="29"/>
  <c r="F70" i="29"/>
  <c r="G70" i="29"/>
  <c r="V69" i="29"/>
  <c r="W69" i="29"/>
  <c r="N69" i="29"/>
  <c r="O69" i="29"/>
  <c r="F69" i="29"/>
  <c r="G69" i="29"/>
  <c r="V68" i="29"/>
  <c r="W68" i="29"/>
  <c r="N68" i="29"/>
  <c r="O68" i="29"/>
  <c r="F68" i="29"/>
  <c r="G68" i="29"/>
  <c r="V67" i="29"/>
  <c r="W67" i="29"/>
  <c r="N67" i="29"/>
  <c r="O67" i="29"/>
  <c r="F67" i="29"/>
  <c r="G67" i="29"/>
  <c r="V66" i="29"/>
  <c r="W66" i="29"/>
  <c r="N66" i="29"/>
  <c r="O66" i="29"/>
  <c r="F66" i="29"/>
  <c r="G66" i="29"/>
  <c r="V65" i="29"/>
  <c r="W65" i="29"/>
  <c r="N65" i="29"/>
  <c r="O65" i="29"/>
  <c r="F65" i="29"/>
  <c r="G65" i="29"/>
  <c r="V64" i="29"/>
  <c r="W64" i="29"/>
  <c r="N64" i="29"/>
  <c r="O64" i="29"/>
  <c r="F64" i="29"/>
  <c r="G64" i="29"/>
  <c r="V63" i="29"/>
  <c r="W63" i="29"/>
  <c r="N63" i="29"/>
  <c r="O63" i="29"/>
  <c r="F63" i="29"/>
  <c r="G63" i="29"/>
  <c r="V62" i="29"/>
  <c r="W62" i="29"/>
  <c r="N62" i="29"/>
  <c r="O62" i="29"/>
  <c r="F62" i="29"/>
  <c r="G62" i="29"/>
  <c r="V61" i="29"/>
  <c r="W61" i="29"/>
  <c r="N61" i="29"/>
  <c r="O61" i="29"/>
  <c r="F61" i="29"/>
  <c r="G61" i="29"/>
  <c r="V60" i="29"/>
  <c r="W60" i="29"/>
  <c r="N60" i="29"/>
  <c r="O60" i="29"/>
  <c r="G60" i="29"/>
  <c r="B60" i="29"/>
  <c r="W59" i="29"/>
  <c r="R59" i="29"/>
  <c r="O59" i="29"/>
  <c r="J59" i="29"/>
  <c r="G59" i="29"/>
  <c r="B59" i="29"/>
  <c r="W58" i="29"/>
  <c r="R58" i="29"/>
  <c r="O58" i="29"/>
  <c r="J58" i="29"/>
  <c r="G58" i="29"/>
  <c r="B58" i="29"/>
  <c r="W57" i="29"/>
  <c r="R57" i="29"/>
  <c r="O57" i="29"/>
  <c r="J57" i="29"/>
  <c r="G57" i="29"/>
  <c r="B57" i="29"/>
  <c r="W56" i="29"/>
  <c r="R56" i="29"/>
  <c r="O56" i="29"/>
  <c r="J56" i="29"/>
  <c r="G56" i="29"/>
  <c r="B56" i="29"/>
  <c r="W55" i="29"/>
  <c r="R55" i="29"/>
  <c r="O55" i="29"/>
  <c r="J55" i="29"/>
  <c r="G55" i="29"/>
  <c r="B55" i="29"/>
  <c r="W54" i="29"/>
  <c r="R54" i="29"/>
  <c r="O54" i="29"/>
  <c r="J54" i="29"/>
  <c r="G54" i="29"/>
  <c r="B54" i="29"/>
  <c r="W53" i="29"/>
  <c r="R53" i="29"/>
  <c r="O53" i="29"/>
  <c r="J53" i="29"/>
  <c r="G53" i="29"/>
  <c r="B53" i="29"/>
  <c r="W52" i="29"/>
  <c r="R52" i="29"/>
  <c r="O52" i="29"/>
  <c r="J52" i="29"/>
  <c r="G52" i="29"/>
  <c r="B52" i="29"/>
  <c r="W51" i="29"/>
  <c r="R51" i="29"/>
  <c r="O51" i="29"/>
  <c r="J51" i="29"/>
  <c r="G51" i="29"/>
  <c r="B51" i="29"/>
  <c r="W50" i="29"/>
  <c r="R50" i="29"/>
  <c r="O50" i="29"/>
  <c r="J50" i="29"/>
  <c r="G50" i="29"/>
  <c r="B50" i="29"/>
  <c r="W49" i="29"/>
  <c r="R49" i="29"/>
  <c r="O49" i="29"/>
  <c r="J49" i="29"/>
  <c r="G49" i="29"/>
  <c r="B49" i="29"/>
  <c r="W48" i="29"/>
  <c r="R48" i="29"/>
  <c r="O48" i="29"/>
  <c r="J48" i="29"/>
  <c r="G48" i="29"/>
  <c r="B48" i="29"/>
  <c r="W47" i="29"/>
  <c r="R47" i="29"/>
  <c r="O47" i="29"/>
  <c r="J47" i="29"/>
  <c r="G47" i="29"/>
  <c r="B47" i="29"/>
  <c r="W46" i="29"/>
  <c r="R46" i="29"/>
  <c r="O46" i="29"/>
  <c r="J46" i="29"/>
  <c r="G46" i="29"/>
  <c r="B46" i="29"/>
  <c r="W45" i="29"/>
  <c r="R45" i="29"/>
  <c r="O45" i="29"/>
  <c r="J45" i="29"/>
  <c r="G45" i="29"/>
  <c r="B45" i="29"/>
  <c r="W44" i="29"/>
  <c r="R44" i="29"/>
  <c r="O44" i="29"/>
  <c r="J44" i="29"/>
  <c r="G44" i="29"/>
  <c r="B44" i="29"/>
  <c r="W43" i="29"/>
  <c r="R43" i="29"/>
  <c r="O43" i="29"/>
  <c r="J43" i="29"/>
  <c r="G43" i="29"/>
  <c r="B43" i="29"/>
  <c r="W42" i="29"/>
  <c r="R42" i="29"/>
  <c r="O42" i="29"/>
  <c r="J42" i="29"/>
  <c r="G42" i="29"/>
  <c r="B42" i="29"/>
  <c r="W41" i="29"/>
  <c r="R41" i="29"/>
  <c r="O41" i="29"/>
  <c r="J41" i="29"/>
  <c r="G41" i="29"/>
  <c r="B41" i="29"/>
  <c r="W40" i="29"/>
  <c r="R40" i="29"/>
  <c r="O40" i="29"/>
  <c r="J40" i="29"/>
  <c r="G40" i="29"/>
  <c r="B40" i="29"/>
  <c r="W39" i="29"/>
  <c r="R39" i="29"/>
  <c r="O39" i="29"/>
  <c r="J39" i="29"/>
  <c r="G39" i="29"/>
  <c r="B39" i="29"/>
  <c r="W38" i="29"/>
  <c r="R38" i="29"/>
  <c r="O38" i="29"/>
  <c r="J38" i="29"/>
  <c r="G38" i="29"/>
  <c r="B38" i="29"/>
  <c r="W37" i="29"/>
  <c r="R37" i="29"/>
  <c r="O37" i="29"/>
  <c r="J37" i="29"/>
  <c r="G37" i="29"/>
  <c r="B37" i="29"/>
  <c r="W36" i="29"/>
  <c r="R36" i="29"/>
  <c r="O36" i="29"/>
  <c r="J36" i="29"/>
  <c r="G36" i="29"/>
  <c r="B36" i="29"/>
  <c r="W35" i="29"/>
  <c r="R35" i="29"/>
  <c r="O35" i="29"/>
  <c r="J35" i="29"/>
  <c r="F35" i="29"/>
  <c r="G35" i="29"/>
  <c r="B35" i="29"/>
  <c r="V34" i="29"/>
  <c r="W34" i="29"/>
  <c r="R34" i="29"/>
  <c r="N34" i="29"/>
  <c r="O34" i="29"/>
  <c r="J34" i="29"/>
  <c r="F34" i="29"/>
  <c r="G34" i="29"/>
  <c r="B34" i="29"/>
  <c r="V33" i="29"/>
  <c r="W33" i="29"/>
  <c r="R33" i="29"/>
  <c r="N33" i="29"/>
  <c r="O33" i="29"/>
  <c r="J33" i="29"/>
  <c r="F33" i="29"/>
  <c r="G33" i="29"/>
  <c r="B33" i="29"/>
  <c r="V32" i="29"/>
  <c r="W32" i="29"/>
  <c r="R32" i="29"/>
  <c r="N32" i="29"/>
  <c r="O32" i="29"/>
  <c r="J32" i="29"/>
  <c r="F32" i="29"/>
  <c r="G32" i="29"/>
  <c r="B32" i="29"/>
  <c r="W31" i="29"/>
  <c r="R31" i="29"/>
  <c r="O31" i="29"/>
  <c r="J31" i="29"/>
  <c r="F31" i="29"/>
  <c r="C31" i="29"/>
  <c r="V30" i="29"/>
  <c r="S30" i="29"/>
  <c r="N30" i="29"/>
  <c r="K30" i="29"/>
  <c r="F30" i="29"/>
  <c r="C30" i="29"/>
  <c r="V29" i="29"/>
  <c r="S29" i="29"/>
  <c r="N29" i="29"/>
  <c r="K29" i="29"/>
  <c r="F29" i="29"/>
  <c r="C29" i="29"/>
  <c r="V28" i="29"/>
  <c r="S28" i="29"/>
  <c r="N28" i="29"/>
  <c r="K28" i="29"/>
  <c r="F28" i="29"/>
  <c r="C28" i="29"/>
  <c r="V27" i="29"/>
  <c r="S27" i="29"/>
  <c r="N27" i="29"/>
  <c r="K27" i="29"/>
  <c r="F27" i="29"/>
  <c r="C27" i="29"/>
  <c r="V26" i="29"/>
  <c r="S26" i="29"/>
  <c r="N26" i="29"/>
  <c r="K26" i="29"/>
  <c r="F26" i="29"/>
  <c r="C26" i="29"/>
  <c r="V25" i="29"/>
  <c r="S25" i="29"/>
  <c r="N25" i="29"/>
  <c r="K25" i="29"/>
  <c r="F25" i="29"/>
  <c r="C25" i="29"/>
  <c r="V24" i="29"/>
  <c r="S24" i="29"/>
  <c r="N24" i="29"/>
  <c r="K24" i="29"/>
  <c r="F24" i="29"/>
  <c r="C24" i="29"/>
  <c r="V23" i="29"/>
  <c r="S23" i="29"/>
  <c r="N23" i="29"/>
  <c r="K23" i="29"/>
  <c r="F23" i="29"/>
  <c r="C23" i="29"/>
  <c r="V22" i="29"/>
  <c r="S22" i="29"/>
  <c r="N22" i="29"/>
  <c r="K22" i="29"/>
  <c r="F22" i="29"/>
  <c r="C22" i="29"/>
  <c r="V21" i="29"/>
  <c r="S21" i="29"/>
  <c r="N21" i="29"/>
  <c r="K21" i="29"/>
  <c r="F21" i="29"/>
  <c r="C21" i="29"/>
  <c r="V20" i="29"/>
  <c r="S20" i="29"/>
  <c r="N20" i="29"/>
  <c r="K20" i="29"/>
  <c r="F20" i="29"/>
  <c r="C20" i="29"/>
  <c r="V19" i="29"/>
  <c r="S19" i="29"/>
  <c r="N19" i="29"/>
  <c r="K19" i="29"/>
  <c r="F19" i="29"/>
  <c r="C19" i="29"/>
  <c r="V18" i="29"/>
  <c r="S18" i="29"/>
  <c r="N18" i="29"/>
  <c r="K18" i="29"/>
  <c r="F18" i="29"/>
  <c r="C18" i="29"/>
  <c r="V17" i="29"/>
  <c r="S17" i="29"/>
  <c r="N17" i="29"/>
  <c r="K17" i="29"/>
  <c r="F17" i="29"/>
  <c r="C17" i="29"/>
  <c r="V16" i="29"/>
  <c r="S16" i="29"/>
  <c r="N16" i="29"/>
  <c r="K16" i="29"/>
  <c r="F16" i="29"/>
  <c r="C16" i="29"/>
  <c r="V15" i="29"/>
  <c r="S15" i="29"/>
  <c r="N15" i="29"/>
  <c r="K15" i="29"/>
  <c r="F15" i="29"/>
  <c r="C15" i="29"/>
  <c r="V14" i="29"/>
  <c r="S14" i="29"/>
  <c r="N14" i="29"/>
  <c r="K14" i="29"/>
  <c r="F14" i="29"/>
  <c r="C14" i="29"/>
  <c r="V13" i="29"/>
  <c r="S13" i="29"/>
  <c r="C1" i="29"/>
  <c r="R71" i="29"/>
  <c r="S71" i="29"/>
  <c r="J71" i="29"/>
  <c r="K71" i="29"/>
  <c r="B71" i="29"/>
  <c r="C71" i="29"/>
  <c r="R70" i="29"/>
  <c r="S70" i="29"/>
  <c r="J70" i="29"/>
  <c r="K70" i="29"/>
  <c r="B70" i="29"/>
  <c r="C70" i="29"/>
  <c r="R69" i="29"/>
  <c r="S69" i="29"/>
  <c r="J69" i="29"/>
  <c r="K69" i="29"/>
  <c r="B69" i="29"/>
  <c r="C69" i="29"/>
  <c r="R68" i="29"/>
  <c r="S68" i="29"/>
  <c r="J68" i="29"/>
  <c r="K68" i="29"/>
  <c r="B68" i="29"/>
  <c r="C68" i="29"/>
  <c r="R67" i="29"/>
  <c r="S67" i="29"/>
  <c r="J67" i="29"/>
  <c r="K67" i="29"/>
  <c r="B67" i="29"/>
  <c r="C67" i="29"/>
  <c r="R66" i="29"/>
  <c r="S66" i="29"/>
  <c r="J66" i="29"/>
  <c r="K66" i="29"/>
  <c r="B66" i="29"/>
  <c r="C66" i="29"/>
  <c r="R65" i="29"/>
  <c r="S65" i="29"/>
  <c r="J65" i="29"/>
  <c r="K65" i="29"/>
  <c r="B65" i="29"/>
  <c r="C65" i="29"/>
  <c r="R64" i="29"/>
  <c r="S64" i="29"/>
  <c r="J64" i="29"/>
  <c r="K64" i="29"/>
  <c r="B64" i="29"/>
  <c r="C64" i="29"/>
  <c r="R63" i="29"/>
  <c r="S63" i="29"/>
  <c r="J63" i="29"/>
  <c r="K63" i="29"/>
  <c r="B63" i="29"/>
  <c r="C63" i="29"/>
  <c r="R62" i="29"/>
  <c r="S62" i="29"/>
  <c r="J62" i="29"/>
  <c r="K62" i="29"/>
  <c r="B62" i="29"/>
  <c r="C62" i="29"/>
  <c r="R61" i="29"/>
  <c r="S61" i="29"/>
  <c r="J61" i="29"/>
  <c r="K61" i="29"/>
  <c r="B61" i="29"/>
  <c r="C61" i="29"/>
  <c r="R60" i="29"/>
  <c r="S60" i="29"/>
  <c r="J60" i="29"/>
  <c r="K60" i="29"/>
  <c r="F60" i="29"/>
  <c r="C60" i="29"/>
  <c r="V59" i="29"/>
  <c r="S59" i="29"/>
  <c r="N59" i="29"/>
  <c r="K59" i="29"/>
  <c r="F59" i="29"/>
  <c r="C59" i="29"/>
  <c r="V58" i="29"/>
  <c r="S58" i="29"/>
  <c r="N58" i="29"/>
  <c r="K58" i="29"/>
  <c r="F58" i="29"/>
  <c r="C58" i="29"/>
  <c r="V57" i="29"/>
  <c r="S57" i="29"/>
  <c r="N57" i="29"/>
  <c r="K57" i="29"/>
  <c r="F57" i="29"/>
  <c r="C57" i="29"/>
  <c r="V56" i="29"/>
  <c r="S56" i="29"/>
  <c r="N56" i="29"/>
  <c r="K56" i="29"/>
  <c r="F56" i="29"/>
  <c r="C56" i="29"/>
  <c r="V55" i="29"/>
  <c r="S55" i="29"/>
  <c r="N55" i="29"/>
  <c r="K55" i="29"/>
  <c r="F55" i="29"/>
  <c r="C55" i="29"/>
  <c r="V54" i="29"/>
  <c r="S54" i="29"/>
  <c r="N54" i="29"/>
  <c r="K54" i="29"/>
  <c r="F54" i="29"/>
  <c r="C54" i="29"/>
  <c r="V53" i="29"/>
  <c r="S53" i="29"/>
  <c r="N53" i="29"/>
  <c r="K53" i="29"/>
  <c r="F53" i="29"/>
  <c r="C53" i="29"/>
  <c r="V52" i="29"/>
  <c r="S52" i="29"/>
  <c r="N52" i="29"/>
  <c r="K52" i="29"/>
  <c r="F52" i="29"/>
  <c r="C52" i="29"/>
  <c r="V51" i="29"/>
  <c r="S51" i="29"/>
  <c r="N51" i="29"/>
  <c r="K51" i="29"/>
  <c r="F51" i="29"/>
  <c r="C51" i="29"/>
  <c r="V50" i="29"/>
  <c r="S50" i="29"/>
  <c r="N50" i="29"/>
  <c r="K50" i="29"/>
  <c r="F50" i="29"/>
  <c r="C50" i="29"/>
  <c r="V49" i="29"/>
  <c r="S49" i="29"/>
  <c r="N49" i="29"/>
  <c r="K49" i="29"/>
  <c r="F49" i="29"/>
  <c r="C49" i="29"/>
  <c r="V48" i="29"/>
  <c r="S48" i="29"/>
  <c r="N48" i="29"/>
  <c r="K48" i="29"/>
  <c r="F48" i="29"/>
  <c r="C48" i="29"/>
  <c r="V47" i="29"/>
  <c r="S47" i="29"/>
  <c r="N47" i="29"/>
  <c r="K47" i="29"/>
  <c r="F47" i="29"/>
  <c r="C47" i="29"/>
  <c r="V46" i="29"/>
  <c r="S46" i="29"/>
  <c r="N46" i="29"/>
  <c r="K46" i="29"/>
  <c r="F46" i="29"/>
  <c r="C46" i="29"/>
  <c r="V45" i="29"/>
  <c r="S45" i="29"/>
  <c r="N45" i="29"/>
  <c r="K45" i="29"/>
  <c r="F45" i="29"/>
  <c r="C45" i="29"/>
  <c r="V44" i="29"/>
  <c r="S44" i="29"/>
  <c r="N44" i="29"/>
  <c r="K44" i="29"/>
  <c r="F44" i="29"/>
  <c r="C44" i="29"/>
  <c r="V43" i="29"/>
  <c r="S43" i="29"/>
  <c r="N43" i="29"/>
  <c r="K43" i="29"/>
  <c r="F43" i="29"/>
  <c r="C43" i="29"/>
  <c r="V42" i="29"/>
  <c r="S42" i="29"/>
  <c r="N42" i="29"/>
  <c r="K42" i="29"/>
  <c r="F42" i="29"/>
  <c r="C42" i="29"/>
  <c r="V41" i="29"/>
  <c r="S41" i="29"/>
  <c r="N41" i="29"/>
  <c r="K41" i="29"/>
  <c r="F41" i="29"/>
  <c r="C41" i="29"/>
  <c r="V40" i="29"/>
  <c r="S40" i="29"/>
  <c r="N40" i="29"/>
  <c r="K40" i="29"/>
  <c r="F40" i="29"/>
  <c r="C40" i="29"/>
  <c r="V39" i="29"/>
  <c r="S39" i="29"/>
  <c r="N39" i="29"/>
  <c r="K39" i="29"/>
  <c r="F39" i="29"/>
  <c r="C39" i="29"/>
  <c r="V38" i="29"/>
  <c r="S38" i="29"/>
  <c r="N38" i="29"/>
  <c r="K38" i="29"/>
  <c r="F38" i="29"/>
  <c r="C38" i="29"/>
  <c r="V37" i="29"/>
  <c r="S37" i="29"/>
  <c r="N37" i="29"/>
  <c r="K37" i="29"/>
  <c r="F37" i="29"/>
  <c r="C37" i="29"/>
  <c r="V36" i="29"/>
  <c r="S36" i="29"/>
  <c r="N36" i="29"/>
  <c r="K36" i="29"/>
  <c r="F36" i="29"/>
  <c r="C36" i="29"/>
  <c r="V35" i="29"/>
  <c r="S35" i="29"/>
  <c r="N35" i="29"/>
  <c r="K35" i="29"/>
  <c r="C35" i="29"/>
  <c r="S34" i="29"/>
  <c r="K34" i="29"/>
  <c r="C34" i="29"/>
  <c r="S33" i="29"/>
  <c r="K33" i="29"/>
  <c r="C33" i="29"/>
  <c r="S32" i="29"/>
  <c r="K32" i="29"/>
  <c r="C32" i="29"/>
  <c r="V31" i="29"/>
  <c r="S31" i="29"/>
  <c r="N31" i="29"/>
  <c r="K31" i="29"/>
  <c r="G31" i="29"/>
  <c r="B31" i="29"/>
  <c r="W30" i="29"/>
  <c r="R30" i="29"/>
  <c r="O30" i="29"/>
  <c r="J30" i="29"/>
  <c r="G30" i="29"/>
  <c r="B30" i="29"/>
  <c r="W29" i="29"/>
  <c r="R29" i="29"/>
  <c r="O29" i="29"/>
  <c r="J29" i="29"/>
  <c r="G29" i="29"/>
  <c r="B29" i="29"/>
  <c r="W28" i="29"/>
  <c r="R28" i="29"/>
  <c r="O28" i="29"/>
  <c r="J28" i="29"/>
  <c r="G28" i="29"/>
  <c r="B28" i="29"/>
  <c r="W27" i="29"/>
  <c r="R27" i="29"/>
  <c r="O27" i="29"/>
  <c r="J27" i="29"/>
  <c r="G27" i="29"/>
  <c r="B27" i="29"/>
  <c r="W26" i="29"/>
  <c r="R26" i="29"/>
  <c r="O26" i="29"/>
  <c r="J26" i="29"/>
  <c r="G26" i="29"/>
  <c r="B26" i="29"/>
  <c r="W25" i="29"/>
  <c r="R25" i="29"/>
  <c r="O25" i="29"/>
  <c r="J25" i="29"/>
  <c r="G25" i="29"/>
  <c r="B25" i="29"/>
  <c r="W24" i="29"/>
  <c r="R24" i="29"/>
  <c r="O24" i="29"/>
  <c r="J24" i="29"/>
  <c r="G24" i="29"/>
  <c r="B24" i="29"/>
  <c r="W23" i="29"/>
  <c r="R23" i="29"/>
  <c r="O23" i="29"/>
  <c r="J23" i="29"/>
  <c r="G23" i="29"/>
  <c r="B23" i="29"/>
  <c r="W22" i="29"/>
  <c r="R22" i="29"/>
  <c r="O22" i="29"/>
  <c r="J22" i="29"/>
  <c r="G22" i="29"/>
  <c r="B22" i="29"/>
  <c r="W21" i="29"/>
  <c r="R21" i="29"/>
  <c r="O21" i="29"/>
  <c r="J21" i="29"/>
  <c r="G21" i="29"/>
  <c r="B21" i="29"/>
  <c r="W20" i="29"/>
  <c r="R20" i="29"/>
  <c r="O20" i="29"/>
  <c r="J20" i="29"/>
  <c r="G20" i="29"/>
  <c r="B20" i="29"/>
  <c r="W19" i="29"/>
  <c r="R19" i="29"/>
  <c r="O19" i="29"/>
  <c r="J19" i="29"/>
  <c r="G19" i="29"/>
  <c r="B19" i="29"/>
  <c r="W18" i="29"/>
  <c r="R18" i="29"/>
  <c r="O18" i="29"/>
  <c r="J18" i="29"/>
  <c r="G18" i="29"/>
  <c r="B18" i="29"/>
  <c r="W17" i="29"/>
  <c r="R17" i="29"/>
  <c r="O17" i="29"/>
  <c r="J17" i="29"/>
  <c r="G17" i="29"/>
  <c r="B17" i="29"/>
  <c r="W16" i="29"/>
  <c r="R16" i="29"/>
  <c r="O16" i="29"/>
  <c r="J16" i="29"/>
  <c r="G16" i="29"/>
  <c r="B16" i="29"/>
  <c r="W15" i="29"/>
  <c r="R15" i="29"/>
  <c r="O15" i="29"/>
  <c r="J15" i="29"/>
  <c r="G15" i="29"/>
  <c r="B15" i="29"/>
  <c r="W14" i="29"/>
  <c r="R14" i="29"/>
  <c r="O14" i="29"/>
  <c r="J14" i="29"/>
  <c r="G14" i="29"/>
  <c r="B14" i="29"/>
  <c r="W13" i="29"/>
  <c r="R13" i="29"/>
  <c r="N13" i="29"/>
  <c r="K13" i="29"/>
  <c r="F13" i="29"/>
  <c r="C13" i="29"/>
  <c r="V12" i="29"/>
  <c r="S12" i="29"/>
  <c r="N12" i="29"/>
  <c r="K12" i="29"/>
  <c r="F12" i="29"/>
  <c r="C12" i="29"/>
  <c r="V11" i="29"/>
  <c r="S11" i="29"/>
  <c r="N11" i="29"/>
  <c r="K11" i="29"/>
  <c r="F11" i="29"/>
  <c r="C11" i="29"/>
  <c r="V10" i="29"/>
  <c r="S10" i="29"/>
  <c r="N10" i="29"/>
  <c r="K10" i="29"/>
  <c r="F10" i="29"/>
  <c r="C10" i="29"/>
  <c r="V9" i="29"/>
  <c r="S9" i="29"/>
  <c r="N9" i="29"/>
  <c r="K9" i="29"/>
  <c r="F9" i="29"/>
  <c r="C9" i="29"/>
  <c r="V8" i="29"/>
  <c r="S8" i="29"/>
  <c r="N8" i="29"/>
  <c r="K8" i="29"/>
  <c r="F8" i="29"/>
  <c r="C8" i="29"/>
  <c r="V7" i="29"/>
  <c r="S7" i="29"/>
  <c r="N7" i="29"/>
  <c r="K7" i="29"/>
  <c r="F7" i="29"/>
  <c r="C7" i="29"/>
  <c r="V6" i="29"/>
  <c r="S6" i="29"/>
  <c r="N6" i="29"/>
  <c r="K6" i="29"/>
  <c r="F6" i="29"/>
  <c r="C6" i="29"/>
  <c r="V5" i="29"/>
  <c r="S5" i="29"/>
  <c r="N5" i="29"/>
  <c r="K5" i="29"/>
  <c r="F5" i="29"/>
  <c r="C5" i="29"/>
  <c r="V4" i="29"/>
  <c r="S4" i="29"/>
  <c r="N4" i="29"/>
  <c r="K4" i="29"/>
  <c r="F4" i="29"/>
  <c r="C4" i="29"/>
  <c r="V3" i="29"/>
  <c r="S3" i="29"/>
  <c r="N3" i="29"/>
  <c r="K3" i="29"/>
  <c r="F3" i="29"/>
  <c r="C3" i="29"/>
  <c r="V2" i="29"/>
  <c r="S2" i="29"/>
  <c r="N2" i="29"/>
  <c r="K2" i="29"/>
  <c r="F2" i="29"/>
  <c r="C2" i="29"/>
  <c r="V1" i="29"/>
  <c r="S1" i="29"/>
  <c r="N1" i="29"/>
  <c r="K1" i="29"/>
  <c r="F1" i="29"/>
  <c r="X71" i="29"/>
  <c r="U71" i="29"/>
  <c r="P71" i="29"/>
  <c r="M71" i="29"/>
  <c r="H71" i="29"/>
  <c r="E71" i="29"/>
  <c r="X70" i="29"/>
  <c r="U70" i="29"/>
  <c r="P70" i="29"/>
  <c r="M70" i="29"/>
  <c r="H70" i="29"/>
  <c r="E70" i="29"/>
  <c r="X69" i="29"/>
  <c r="U69" i="29"/>
  <c r="P69" i="29"/>
  <c r="M69" i="29"/>
  <c r="H69" i="29"/>
  <c r="E69" i="29"/>
  <c r="X68" i="29"/>
  <c r="U68" i="29"/>
  <c r="P68" i="29"/>
  <c r="M68" i="29"/>
  <c r="H68" i="29"/>
  <c r="E68" i="29"/>
  <c r="X67" i="29"/>
  <c r="U67" i="29"/>
  <c r="L67" i="29"/>
  <c r="I67" i="29"/>
  <c r="D67" i="29"/>
  <c r="Y66" i="29"/>
  <c r="T66" i="29"/>
  <c r="Q66" i="29"/>
  <c r="L66" i="29"/>
  <c r="I66" i="29"/>
  <c r="D66" i="29"/>
  <c r="Y65" i="29"/>
  <c r="T65" i="29"/>
  <c r="Q65" i="29"/>
  <c r="L65" i="29"/>
  <c r="I65" i="29"/>
  <c r="D65" i="29"/>
  <c r="Y64" i="29"/>
  <c r="T64" i="29"/>
  <c r="Q64" i="29"/>
  <c r="L64" i="29"/>
  <c r="I64" i="29"/>
  <c r="D64" i="29"/>
  <c r="Y63" i="29"/>
  <c r="T63" i="29"/>
  <c r="Q63" i="29"/>
  <c r="L63" i="29"/>
  <c r="I63" i="29"/>
  <c r="D63" i="29"/>
  <c r="Y62" i="29"/>
  <c r="T62" i="29"/>
  <c r="Q62" i="29"/>
  <c r="L62" i="29"/>
  <c r="I62" i="29"/>
  <c r="D62" i="29"/>
  <c r="Y61" i="29"/>
  <c r="T61" i="29"/>
  <c r="Q61" i="29"/>
  <c r="L61" i="29"/>
  <c r="I61" i="29"/>
  <c r="D61" i="29"/>
  <c r="Y60" i="29"/>
  <c r="T60" i="29"/>
  <c r="Q60" i="29"/>
  <c r="L60" i="29"/>
  <c r="H60" i="29"/>
  <c r="I60" i="29"/>
  <c r="X59" i="29"/>
  <c r="Y59" i="29"/>
  <c r="P59" i="29"/>
  <c r="Q59" i="29"/>
  <c r="H59" i="29"/>
  <c r="I59" i="29"/>
  <c r="X58" i="29"/>
  <c r="Y58" i="29"/>
  <c r="P58" i="29"/>
  <c r="Q58" i="29"/>
  <c r="H58" i="29"/>
  <c r="I58" i="29"/>
  <c r="X57" i="29"/>
  <c r="Y57" i="29"/>
  <c r="P57" i="29"/>
  <c r="Q57" i="29"/>
  <c r="H57" i="29"/>
  <c r="I57" i="29"/>
  <c r="X56" i="29"/>
  <c r="Y56" i="29"/>
  <c r="P56" i="29"/>
  <c r="Q56" i="29"/>
  <c r="H56" i="29"/>
  <c r="I56" i="29"/>
  <c r="X55" i="29"/>
  <c r="Y55" i="29"/>
  <c r="P55" i="29"/>
  <c r="Q55" i="29"/>
  <c r="H55" i="29"/>
  <c r="I55" i="29"/>
  <c r="X54" i="29"/>
  <c r="Y54" i="29"/>
  <c r="P54" i="29"/>
  <c r="Q54" i="29"/>
  <c r="H54" i="29"/>
  <c r="I54" i="29"/>
  <c r="X53" i="29"/>
  <c r="Y53" i="29"/>
  <c r="P53" i="29"/>
  <c r="Q53" i="29"/>
  <c r="H53" i="29"/>
  <c r="I53" i="29"/>
  <c r="X52" i="29"/>
  <c r="Y52" i="29"/>
  <c r="P52" i="29"/>
  <c r="Q52" i="29"/>
  <c r="H52" i="29"/>
  <c r="I52" i="29"/>
  <c r="X51" i="29"/>
  <c r="Y51" i="29"/>
  <c r="P51" i="29"/>
  <c r="Q51" i="29"/>
  <c r="H51" i="29"/>
  <c r="I51" i="29"/>
  <c r="X50" i="29"/>
  <c r="Y50" i="29"/>
  <c r="P50" i="29"/>
  <c r="Q50" i="29"/>
  <c r="H50" i="29"/>
  <c r="I50" i="29"/>
  <c r="X49" i="29"/>
  <c r="Y49" i="29"/>
  <c r="P49" i="29"/>
  <c r="Q49" i="29"/>
  <c r="H49" i="29"/>
  <c r="I49" i="29"/>
  <c r="X48" i="29"/>
  <c r="Y48" i="29"/>
  <c r="P48" i="29"/>
  <c r="Q48" i="29"/>
  <c r="H48" i="29"/>
  <c r="I48" i="29"/>
  <c r="X47" i="29"/>
  <c r="Y47" i="29"/>
  <c r="P47" i="29"/>
  <c r="Q47" i="29"/>
  <c r="H47" i="29"/>
  <c r="I47" i="29"/>
  <c r="X46" i="29"/>
  <c r="Y46" i="29"/>
  <c r="P46" i="29"/>
  <c r="Q46" i="29"/>
  <c r="H46" i="29"/>
  <c r="I46" i="29"/>
  <c r="X45" i="29"/>
  <c r="Y45" i="29"/>
  <c r="P45" i="29"/>
  <c r="Q45" i="29"/>
  <c r="H45" i="29"/>
  <c r="I45" i="29"/>
  <c r="X44" i="29"/>
  <c r="Y44" i="29"/>
  <c r="P44" i="29"/>
  <c r="Q44" i="29"/>
  <c r="H44" i="29"/>
  <c r="I44" i="29"/>
  <c r="X43" i="29"/>
  <c r="Y43" i="29"/>
  <c r="P43" i="29"/>
  <c r="O13" i="29"/>
  <c r="J13" i="29"/>
  <c r="G13" i="29"/>
  <c r="B13" i="29"/>
  <c r="W12" i="29"/>
  <c r="R12" i="29"/>
  <c r="O12" i="29"/>
  <c r="J12" i="29"/>
  <c r="G12" i="29"/>
  <c r="B12" i="29"/>
  <c r="W11" i="29"/>
  <c r="R11" i="29"/>
  <c r="O11" i="29"/>
  <c r="J11" i="29"/>
  <c r="G11" i="29"/>
  <c r="B11" i="29"/>
  <c r="W10" i="29"/>
  <c r="R10" i="29"/>
  <c r="O10" i="29"/>
  <c r="J10" i="29"/>
  <c r="G10" i="29"/>
  <c r="B10" i="29"/>
  <c r="W9" i="29"/>
  <c r="R9" i="29"/>
  <c r="O9" i="29"/>
  <c r="J9" i="29"/>
  <c r="G9" i="29"/>
  <c r="B9" i="29"/>
  <c r="W8" i="29"/>
  <c r="R8" i="29"/>
  <c r="O8" i="29"/>
  <c r="J8" i="29"/>
  <c r="G8" i="29"/>
  <c r="B8" i="29"/>
  <c r="W7" i="29"/>
  <c r="R7" i="29"/>
  <c r="O7" i="29"/>
  <c r="J7" i="29"/>
  <c r="G7" i="29"/>
  <c r="B7" i="29"/>
  <c r="W6" i="29"/>
  <c r="R6" i="29"/>
  <c r="O6" i="29"/>
  <c r="J6" i="29"/>
  <c r="G6" i="29"/>
  <c r="B6" i="29"/>
  <c r="W5" i="29"/>
  <c r="R5" i="29"/>
  <c r="O5" i="29"/>
  <c r="J5" i="29"/>
  <c r="G5" i="29"/>
  <c r="B5" i="29"/>
  <c r="W4" i="29"/>
  <c r="R4" i="29"/>
  <c r="O4" i="29"/>
  <c r="J4" i="29"/>
  <c r="G4" i="29"/>
  <c r="B4" i="29"/>
  <c r="W3" i="29"/>
  <c r="R3" i="29"/>
  <c r="O3" i="29"/>
  <c r="J3" i="29"/>
  <c r="G3" i="29"/>
  <c r="B3" i="29"/>
  <c r="W2" i="29"/>
  <c r="R2" i="29"/>
  <c r="O2" i="29"/>
  <c r="J2" i="29"/>
  <c r="G2" i="29"/>
  <c r="B2" i="29"/>
  <c r="W1" i="29"/>
  <c r="R1" i="29"/>
  <c r="O1" i="29"/>
  <c r="J1" i="29"/>
  <c r="G1" i="29"/>
  <c r="B1" i="29"/>
  <c r="Y71" i="29"/>
  <c r="T71" i="29"/>
  <c r="Q71" i="29"/>
  <c r="L71" i="29"/>
  <c r="I71" i="29"/>
  <c r="D71" i="29"/>
  <c r="Y70" i="29"/>
  <c r="T70" i="29"/>
  <c r="Q70" i="29"/>
  <c r="L70" i="29"/>
  <c r="I70" i="29"/>
  <c r="D70" i="29"/>
  <c r="Y69" i="29"/>
  <c r="T69" i="29"/>
  <c r="Q69" i="29"/>
  <c r="L69" i="29"/>
  <c r="I69" i="29"/>
  <c r="D69" i="29"/>
  <c r="Y68" i="29"/>
  <c r="T68" i="29"/>
  <c r="Q68" i="29"/>
  <c r="L68" i="29"/>
  <c r="I68" i="29"/>
  <c r="D68" i="29"/>
  <c r="Y67" i="29"/>
  <c r="T67" i="29"/>
  <c r="M67" i="29"/>
  <c r="H67" i="29"/>
  <c r="E67" i="29"/>
  <c r="X66" i="29"/>
  <c r="U66" i="29"/>
  <c r="P66" i="29"/>
  <c r="M66" i="29"/>
  <c r="H66" i="29"/>
  <c r="E66" i="29"/>
  <c r="X65" i="29"/>
  <c r="U65" i="29"/>
  <c r="P65" i="29"/>
  <c r="M65" i="29"/>
  <c r="H65" i="29"/>
  <c r="E65" i="29"/>
  <c r="X64" i="29"/>
  <c r="U64" i="29"/>
  <c r="P64" i="29"/>
  <c r="M64" i="29"/>
  <c r="H64" i="29"/>
  <c r="E64" i="29"/>
  <c r="X63" i="29"/>
  <c r="U63" i="29"/>
  <c r="P63" i="29"/>
  <c r="M63" i="29"/>
  <c r="H63" i="29"/>
  <c r="E63" i="29"/>
  <c r="X62" i="29"/>
  <c r="U62" i="29"/>
  <c r="P62" i="29"/>
  <c r="M62" i="29"/>
  <c r="H62" i="29"/>
  <c r="E62" i="29"/>
  <c r="X61" i="29"/>
  <c r="U61" i="29"/>
  <c r="P61" i="29"/>
  <c r="M61" i="29"/>
  <c r="H61" i="29"/>
  <c r="E61" i="29"/>
  <c r="X60" i="29"/>
  <c r="U60" i="29"/>
  <c r="P60" i="29"/>
  <c r="M60" i="29"/>
  <c r="D60" i="29"/>
  <c r="E60" i="29"/>
  <c r="T59" i="29"/>
  <c r="U59" i="29"/>
  <c r="L59" i="29"/>
  <c r="M59" i="29"/>
  <c r="D59" i="29"/>
  <c r="E59" i="29"/>
  <c r="T58" i="29"/>
  <c r="U58" i="29"/>
  <c r="L58" i="29"/>
  <c r="M58" i="29"/>
  <c r="D58" i="29"/>
  <c r="E58" i="29"/>
  <c r="T57" i="29"/>
  <c r="U57" i="29"/>
  <c r="L57" i="29"/>
  <c r="M57" i="29"/>
  <c r="D57" i="29"/>
  <c r="E57" i="29"/>
  <c r="T56" i="29"/>
  <c r="U56" i="29"/>
  <c r="L56" i="29"/>
  <c r="M56" i="29"/>
  <c r="D56" i="29"/>
  <c r="E56" i="29"/>
  <c r="T55" i="29"/>
  <c r="U55" i="29"/>
  <c r="L55" i="29"/>
  <c r="M55" i="29"/>
  <c r="D55" i="29"/>
  <c r="E55" i="29"/>
  <c r="T54" i="29"/>
  <c r="U54" i="29"/>
  <c r="L54" i="29"/>
  <c r="M54" i="29"/>
  <c r="D54" i="29"/>
  <c r="E54" i="29"/>
  <c r="T53" i="29"/>
  <c r="U53" i="29"/>
  <c r="L53" i="29"/>
  <c r="M53" i="29"/>
  <c r="D53" i="29"/>
  <c r="E53" i="29"/>
  <c r="T52" i="29"/>
  <c r="U52" i="29"/>
  <c r="L52" i="29"/>
  <c r="M52" i="29"/>
  <c r="D52" i="29"/>
  <c r="E52" i="29"/>
  <c r="T51" i="29"/>
  <c r="U51" i="29"/>
  <c r="L51" i="29"/>
  <c r="M51" i="29"/>
  <c r="D51" i="29"/>
  <c r="E51" i="29"/>
  <c r="T50" i="29"/>
  <c r="U50" i="29"/>
  <c r="L50" i="29"/>
  <c r="M50" i="29"/>
  <c r="D50" i="29"/>
  <c r="E50" i="29"/>
  <c r="T49" i="29"/>
  <c r="U49" i="29"/>
  <c r="L49" i="29"/>
  <c r="M49" i="29"/>
  <c r="D49" i="29"/>
  <c r="E49" i="29"/>
  <c r="T48" i="29"/>
  <c r="U48" i="29"/>
  <c r="L48" i="29"/>
  <c r="M48" i="29"/>
  <c r="D48" i="29"/>
  <c r="E48" i="29"/>
  <c r="T47" i="29"/>
  <c r="U47" i="29"/>
  <c r="L47" i="29"/>
  <c r="M47" i="29"/>
  <c r="D47" i="29"/>
  <c r="E47" i="29"/>
  <c r="T46" i="29"/>
  <c r="U46" i="29"/>
  <c r="L46" i="29"/>
  <c r="M46" i="29"/>
  <c r="D46" i="29"/>
  <c r="E46" i="29"/>
  <c r="T45" i="29"/>
  <c r="U45" i="29"/>
  <c r="L45" i="29"/>
  <c r="M45" i="29"/>
  <c r="D45" i="29"/>
  <c r="E45" i="29"/>
  <c r="T44" i="29"/>
  <c r="U44" i="29"/>
  <c r="L44" i="29"/>
  <c r="M44" i="29"/>
  <c r="D44" i="29"/>
  <c r="E44" i="29"/>
  <c r="T43" i="29"/>
  <c r="U43" i="29"/>
  <c r="Q43" i="29"/>
  <c r="H43" i="29"/>
  <c r="I43" i="29"/>
  <c r="X42" i="29"/>
  <c r="Y42" i="29"/>
  <c r="P42" i="29"/>
  <c r="Q42" i="29"/>
  <c r="H42" i="29"/>
  <c r="I42" i="29"/>
  <c r="X41" i="29"/>
  <c r="Y41" i="29"/>
  <c r="P41" i="29"/>
  <c r="Q41" i="29"/>
  <c r="H41" i="29"/>
  <c r="I41" i="29"/>
  <c r="X40" i="29"/>
  <c r="Y40" i="29"/>
  <c r="P40" i="29"/>
  <c r="Q40" i="29"/>
  <c r="H40" i="29"/>
  <c r="I40" i="29"/>
  <c r="X39" i="29"/>
  <c r="Y39" i="29"/>
  <c r="P39" i="29"/>
  <c r="Q39" i="29"/>
  <c r="H39" i="29"/>
  <c r="I39" i="29"/>
  <c r="X38" i="29"/>
  <c r="Y38" i="29"/>
  <c r="P38" i="29"/>
  <c r="Q38" i="29"/>
  <c r="H38" i="29"/>
  <c r="I38" i="29"/>
  <c r="X37" i="29"/>
  <c r="Y37" i="29"/>
  <c r="P37" i="29"/>
  <c r="Q37" i="29"/>
  <c r="H37" i="29"/>
  <c r="I37" i="29"/>
  <c r="X36" i="29"/>
  <c r="Y36" i="29"/>
  <c r="P36" i="29"/>
  <c r="Q36" i="29"/>
  <c r="H36" i="29"/>
  <c r="I36" i="29"/>
  <c r="X35" i="29"/>
  <c r="Y35" i="29"/>
  <c r="P35" i="29"/>
  <c r="Q35" i="29"/>
  <c r="H35" i="29"/>
  <c r="I35" i="29"/>
  <c r="D35" i="29"/>
  <c r="Y34" i="29"/>
  <c r="T34" i="29"/>
  <c r="Q34" i="29"/>
  <c r="L34" i="29"/>
  <c r="I34" i="29"/>
  <c r="D34" i="29"/>
  <c r="Y33" i="29"/>
  <c r="T33" i="29"/>
  <c r="Q33" i="29"/>
  <c r="L33" i="29"/>
  <c r="I33" i="29"/>
  <c r="D33" i="29"/>
  <c r="Y32" i="29"/>
  <c r="T32" i="29"/>
  <c r="Q32" i="29"/>
  <c r="L32" i="29"/>
  <c r="I32" i="29"/>
  <c r="D32" i="29"/>
  <c r="Y31" i="29"/>
  <c r="P31" i="29"/>
  <c r="Q31" i="29"/>
  <c r="H31" i="29"/>
  <c r="I31" i="29"/>
  <c r="X30" i="29"/>
  <c r="Y30" i="29"/>
  <c r="P30" i="29"/>
  <c r="Q30" i="29"/>
  <c r="H30" i="29"/>
  <c r="I30" i="29"/>
  <c r="X29" i="29"/>
  <c r="Y29" i="29"/>
  <c r="P29" i="29"/>
  <c r="Q29" i="29"/>
  <c r="H29" i="29"/>
  <c r="I29" i="29"/>
  <c r="X28" i="29"/>
  <c r="Y28" i="29"/>
  <c r="P28" i="29"/>
  <c r="Q28" i="29"/>
  <c r="H28" i="29"/>
  <c r="I28" i="29"/>
  <c r="X27" i="29"/>
  <c r="Y27" i="29"/>
  <c r="P27" i="29"/>
  <c r="Q27" i="29"/>
  <c r="H27" i="29"/>
  <c r="I27" i="29"/>
  <c r="X26" i="29"/>
  <c r="Y26" i="29"/>
  <c r="P26" i="29"/>
  <c r="Q26" i="29"/>
  <c r="H26" i="29"/>
  <c r="I26" i="29"/>
  <c r="X25" i="29"/>
  <c r="Y25" i="29"/>
  <c r="P25" i="29"/>
  <c r="Q25" i="29"/>
  <c r="H25" i="29"/>
  <c r="I25" i="29"/>
  <c r="X24" i="29"/>
  <c r="Y24" i="29"/>
  <c r="P24" i="29"/>
  <c r="Q24" i="29"/>
  <c r="H24" i="29"/>
  <c r="I24" i="29"/>
  <c r="X23" i="29"/>
  <c r="Y23" i="29"/>
  <c r="P23" i="29"/>
  <c r="Q23" i="29"/>
  <c r="H23" i="29"/>
  <c r="I23" i="29"/>
  <c r="X22" i="29"/>
  <c r="Y22" i="29"/>
  <c r="P22" i="29"/>
  <c r="Q22" i="29"/>
  <c r="H22" i="29"/>
  <c r="I22" i="29"/>
  <c r="X21" i="29"/>
  <c r="Y21" i="29"/>
  <c r="P21" i="29"/>
  <c r="Q21" i="29"/>
  <c r="H21" i="29"/>
  <c r="I21" i="29"/>
  <c r="X20" i="29"/>
  <c r="Y20" i="29"/>
  <c r="P20" i="29"/>
  <c r="Q20" i="29"/>
  <c r="H20" i="29"/>
  <c r="I20" i="29"/>
  <c r="X19" i="29"/>
  <c r="Y19" i="29"/>
  <c r="P19" i="29"/>
  <c r="Q19" i="29"/>
  <c r="H19" i="29"/>
  <c r="I19" i="29"/>
  <c r="X18" i="29"/>
  <c r="Y18" i="29"/>
  <c r="P18" i="29"/>
  <c r="Q18" i="29"/>
  <c r="H18" i="29"/>
  <c r="I18" i="29"/>
  <c r="X17" i="29"/>
  <c r="Y17" i="29"/>
  <c r="P17" i="29"/>
  <c r="Q17" i="29"/>
  <c r="H17" i="29"/>
  <c r="I17" i="29"/>
  <c r="X16" i="29"/>
  <c r="Y16" i="29"/>
  <c r="P16" i="29"/>
  <c r="Q16" i="29"/>
  <c r="H16" i="29"/>
  <c r="I16" i="29"/>
  <c r="X15" i="29"/>
  <c r="Y15" i="29"/>
  <c r="P15" i="29"/>
  <c r="Q15" i="29"/>
  <c r="H15" i="29"/>
  <c r="I15" i="29"/>
  <c r="X14" i="29"/>
  <c r="Y14" i="29"/>
  <c r="P14" i="29"/>
  <c r="Q14" i="29"/>
  <c r="H14" i="29"/>
  <c r="I14" i="29"/>
  <c r="X13" i="29"/>
  <c r="Y13" i="29"/>
  <c r="P13" i="29"/>
  <c r="Q13" i="29"/>
  <c r="H13" i="29"/>
  <c r="I13" i="29"/>
  <c r="X12" i="29"/>
  <c r="Y12" i="29"/>
  <c r="P12" i="29"/>
  <c r="Q12" i="29"/>
  <c r="H12" i="29"/>
  <c r="I12" i="29"/>
  <c r="X11" i="29"/>
  <c r="Y11" i="29"/>
  <c r="P11" i="29"/>
  <c r="Q11" i="29"/>
  <c r="H11" i="29"/>
  <c r="I11" i="29"/>
  <c r="X10" i="29"/>
  <c r="Y10" i="29"/>
  <c r="P10" i="29"/>
  <c r="Q10" i="29"/>
  <c r="H10" i="29"/>
  <c r="I10" i="29"/>
  <c r="X9" i="29"/>
  <c r="Y9" i="29"/>
  <c r="P9" i="29"/>
  <c r="Q9" i="29"/>
  <c r="H9" i="29"/>
  <c r="I9" i="29"/>
  <c r="X8" i="29"/>
  <c r="Y8" i="29"/>
  <c r="P8" i="29"/>
  <c r="Q8" i="29"/>
  <c r="H8" i="29"/>
  <c r="I8" i="29"/>
  <c r="X7" i="29"/>
  <c r="Y7" i="29"/>
  <c r="P7" i="29"/>
  <c r="Q7" i="29"/>
  <c r="H7" i="29"/>
  <c r="I7" i="29"/>
  <c r="X6" i="29"/>
  <c r="Y6" i="29"/>
  <c r="P6" i="29"/>
  <c r="Q6" i="29"/>
  <c r="H6" i="29"/>
  <c r="I6" i="29"/>
  <c r="X5" i="29"/>
  <c r="Y5" i="29"/>
  <c r="P5" i="29"/>
  <c r="Q5" i="29"/>
  <c r="H5" i="29"/>
  <c r="I5" i="29"/>
  <c r="E5" i="29"/>
  <c r="X4" i="29"/>
  <c r="Y4" i="29"/>
  <c r="P4" i="29"/>
  <c r="Q4" i="29"/>
  <c r="H4" i="29"/>
  <c r="I4" i="29"/>
  <c r="X3" i="29"/>
  <c r="Y3" i="29"/>
  <c r="P3" i="29"/>
  <c r="Q3" i="29"/>
  <c r="H3" i="29"/>
  <c r="I3" i="29"/>
  <c r="X2" i="29"/>
  <c r="Y2" i="29"/>
  <c r="P2" i="29"/>
  <c r="Q2" i="29"/>
  <c r="H2" i="29"/>
  <c r="I2" i="29"/>
  <c r="X1" i="29"/>
  <c r="Y1" i="29"/>
  <c r="P1" i="29"/>
  <c r="Q1" i="29"/>
  <c r="H1" i="29"/>
  <c r="I1" i="29"/>
  <c r="L43" i="29"/>
  <c r="M43" i="29"/>
  <c r="D43" i="29"/>
  <c r="E43" i="29"/>
  <c r="T42" i="29"/>
  <c r="U42" i="29"/>
  <c r="L42" i="29"/>
  <c r="M42" i="29"/>
  <c r="D42" i="29"/>
  <c r="E42" i="29"/>
  <c r="T41" i="29"/>
  <c r="U41" i="29"/>
  <c r="L41" i="29"/>
  <c r="M41" i="29"/>
  <c r="D41" i="29"/>
  <c r="E41" i="29"/>
  <c r="T40" i="29"/>
  <c r="U40" i="29"/>
  <c r="L40" i="29"/>
  <c r="M40" i="29"/>
  <c r="D40" i="29"/>
  <c r="E40" i="29"/>
  <c r="T39" i="29"/>
  <c r="U39" i="29"/>
  <c r="L39" i="29"/>
  <c r="M39" i="29"/>
  <c r="D39" i="29"/>
  <c r="E39" i="29"/>
  <c r="T38" i="29"/>
  <c r="U38" i="29"/>
  <c r="L38" i="29"/>
  <c r="M38" i="29"/>
  <c r="D38" i="29"/>
  <c r="E38" i="29"/>
  <c r="T37" i="29"/>
  <c r="U37" i="29"/>
  <c r="L37" i="29"/>
  <c r="M37" i="29"/>
  <c r="D37" i="29"/>
  <c r="E37" i="29"/>
  <c r="T36" i="29"/>
  <c r="U36" i="29"/>
  <c r="L36" i="29"/>
  <c r="M36" i="29"/>
  <c r="D36" i="29"/>
  <c r="E36" i="29"/>
  <c r="T35" i="29"/>
  <c r="U35" i="29"/>
  <c r="L35" i="29"/>
  <c r="M35" i="29"/>
  <c r="E35" i="29"/>
  <c r="X34" i="29"/>
  <c r="U34" i="29"/>
  <c r="P34" i="29"/>
  <c r="M34" i="29"/>
  <c r="H34" i="29"/>
  <c r="E34" i="29"/>
  <c r="X33" i="29"/>
  <c r="U33" i="29"/>
  <c r="P33" i="29"/>
  <c r="M33" i="29"/>
  <c r="H33" i="29"/>
  <c r="E33" i="29"/>
  <c r="X32" i="29"/>
  <c r="U32" i="29"/>
  <c r="P32" i="29"/>
  <c r="M32" i="29"/>
  <c r="H32" i="29"/>
  <c r="E32" i="29"/>
  <c r="X31" i="29"/>
  <c r="T31" i="29"/>
  <c r="U31" i="29"/>
  <c r="L31" i="29"/>
  <c r="M31" i="29"/>
  <c r="D31" i="29"/>
  <c r="E31" i="29"/>
  <c r="T30" i="29"/>
  <c r="U30" i="29"/>
  <c r="L30" i="29"/>
  <c r="M30" i="29"/>
  <c r="D30" i="29"/>
  <c r="E30" i="29"/>
  <c r="T29" i="29"/>
  <c r="U29" i="29"/>
  <c r="L29" i="29"/>
  <c r="M29" i="29"/>
  <c r="D29" i="29"/>
  <c r="E29" i="29"/>
  <c r="T28" i="29"/>
  <c r="U28" i="29"/>
  <c r="L28" i="29"/>
  <c r="M28" i="29"/>
  <c r="D28" i="29"/>
  <c r="E28" i="29"/>
  <c r="T27" i="29"/>
  <c r="U27" i="29"/>
  <c r="L27" i="29"/>
  <c r="M27" i="29"/>
  <c r="D27" i="29"/>
  <c r="E27" i="29"/>
  <c r="T26" i="29"/>
  <c r="U26" i="29"/>
  <c r="L26" i="29"/>
  <c r="M26" i="29"/>
  <c r="D26" i="29"/>
  <c r="E26" i="29"/>
  <c r="T25" i="29"/>
  <c r="U25" i="29"/>
  <c r="L25" i="29"/>
  <c r="M25" i="29"/>
  <c r="D25" i="29"/>
  <c r="E25" i="29"/>
  <c r="T24" i="29"/>
  <c r="U24" i="29"/>
  <c r="L24" i="29"/>
  <c r="M24" i="29"/>
  <c r="D24" i="29"/>
  <c r="E24" i="29"/>
  <c r="T23" i="29"/>
  <c r="U23" i="29"/>
  <c r="L23" i="29"/>
  <c r="M23" i="29"/>
  <c r="D23" i="29"/>
  <c r="E23" i="29"/>
  <c r="T22" i="29"/>
  <c r="U22" i="29"/>
  <c r="L22" i="29"/>
  <c r="M22" i="29"/>
  <c r="D22" i="29"/>
  <c r="E22" i="29"/>
  <c r="T21" i="29"/>
  <c r="U21" i="29"/>
  <c r="L21" i="29"/>
  <c r="M21" i="29"/>
  <c r="D21" i="29"/>
  <c r="E21" i="29"/>
  <c r="T20" i="29"/>
  <c r="U20" i="29"/>
  <c r="L20" i="29"/>
  <c r="M20" i="29"/>
  <c r="D20" i="29"/>
  <c r="E20" i="29"/>
  <c r="T19" i="29"/>
  <c r="U19" i="29"/>
  <c r="L19" i="29"/>
  <c r="M19" i="29"/>
  <c r="D19" i="29"/>
  <c r="E19" i="29"/>
  <c r="T18" i="29"/>
  <c r="U18" i="29"/>
  <c r="L18" i="29"/>
  <c r="M18" i="29"/>
  <c r="D18" i="29"/>
  <c r="E18" i="29"/>
  <c r="T17" i="29"/>
  <c r="U17" i="29"/>
  <c r="L17" i="29"/>
  <c r="M17" i="29"/>
  <c r="D17" i="29"/>
  <c r="E17" i="29"/>
  <c r="T16" i="29"/>
  <c r="U16" i="29"/>
  <c r="L16" i="29"/>
  <c r="M16" i="29"/>
  <c r="D16" i="29"/>
  <c r="E16" i="29"/>
  <c r="T15" i="29"/>
  <c r="U15" i="29"/>
  <c r="L15" i="29"/>
  <c r="M15" i="29"/>
  <c r="D15" i="29"/>
  <c r="E15" i="29"/>
  <c r="T14" i="29"/>
  <c r="U14" i="29"/>
  <c r="L14" i="29"/>
  <c r="M14" i="29"/>
  <c r="D14" i="29"/>
  <c r="E14" i="29"/>
  <c r="T13" i="29"/>
  <c r="U13" i="29"/>
  <c r="L13" i="29"/>
  <c r="M13" i="29"/>
  <c r="D13" i="29"/>
  <c r="E13" i="29"/>
  <c r="T12" i="29"/>
  <c r="U12" i="29"/>
  <c r="L12" i="29"/>
  <c r="M12" i="29"/>
  <c r="D12" i="29"/>
  <c r="E12" i="29"/>
  <c r="T11" i="29"/>
  <c r="U11" i="29"/>
  <c r="L11" i="29"/>
  <c r="M11" i="29"/>
  <c r="D11" i="29"/>
  <c r="E11" i="29"/>
  <c r="T10" i="29"/>
  <c r="U10" i="29"/>
  <c r="L10" i="29"/>
  <c r="M10" i="29"/>
  <c r="D10" i="29"/>
  <c r="E10" i="29"/>
  <c r="T9" i="29"/>
  <c r="U9" i="29"/>
  <c r="L9" i="29"/>
  <c r="M9" i="29"/>
  <c r="D9" i="29"/>
  <c r="E9" i="29"/>
  <c r="T8" i="29"/>
  <c r="U8" i="29"/>
  <c r="L8" i="29"/>
  <c r="M8" i="29"/>
  <c r="D8" i="29"/>
  <c r="E8" i="29"/>
  <c r="T7" i="29"/>
  <c r="U7" i="29"/>
  <c r="L7" i="29"/>
  <c r="M7" i="29"/>
  <c r="D7" i="29"/>
  <c r="E7" i="29"/>
  <c r="T6" i="29"/>
  <c r="U6" i="29"/>
  <c r="L6" i="29"/>
  <c r="M6" i="29"/>
  <c r="D6" i="29"/>
  <c r="E6" i="29"/>
  <c r="T5" i="29"/>
  <c r="U5" i="29"/>
  <c r="L5" i="29"/>
  <c r="M5" i="29"/>
  <c r="D5" i="29"/>
  <c r="T4" i="29"/>
  <c r="U4" i="29"/>
  <c r="L4" i="29"/>
  <c r="M4" i="29"/>
  <c r="D4" i="29"/>
  <c r="E4" i="29"/>
  <c r="T3" i="29"/>
  <c r="U3" i="29"/>
  <c r="L3" i="29"/>
  <c r="M3" i="29"/>
  <c r="D3" i="29"/>
  <c r="E3" i="29"/>
  <c r="T2" i="29"/>
  <c r="U2" i="29"/>
  <c r="L2" i="29"/>
  <c r="M2" i="29"/>
  <c r="D2" i="29"/>
  <c r="E2" i="29"/>
  <c r="T1" i="29"/>
  <c r="U1" i="29"/>
  <c r="L1" i="29"/>
  <c r="M1" i="29"/>
  <c r="D1" i="29"/>
  <c r="E1" i="29"/>
  <c r="F12" i="44"/>
  <c r="L13" i="44"/>
  <c r="M5" i="44"/>
  <c r="U2" i="44"/>
  <c r="E3" i="44"/>
  <c r="E4" i="44"/>
  <c r="D513" i="28"/>
  <c r="D379" i="28"/>
  <c r="W569" i="1"/>
  <c r="W568" i="1"/>
  <c r="W567" i="1"/>
  <c r="W566" i="1"/>
  <c r="W565" i="1"/>
  <c r="W564" i="1"/>
  <c r="W563" i="1"/>
  <c r="W562" i="1"/>
  <c r="W559" i="1"/>
  <c r="W558" i="1"/>
  <c r="W551" i="1"/>
  <c r="W550" i="1"/>
  <c r="W549" i="1"/>
  <c r="W534" i="1"/>
  <c r="W533" i="1"/>
  <c r="W532" i="1"/>
  <c r="W531" i="1"/>
  <c r="W425" i="1"/>
  <c r="D36" i="61" s="1"/>
  <c r="W413" i="1"/>
  <c r="D35" i="61" s="1"/>
  <c r="W252" i="1"/>
  <c r="W240" i="1"/>
  <c r="W208" i="1"/>
  <c r="B18" i="61" s="1"/>
  <c r="W159" i="1"/>
  <c r="X13" i="61" s="1"/>
  <c r="W131" i="1"/>
  <c r="P11" i="61" s="1"/>
  <c r="W130" i="1"/>
  <c r="N11" i="61" s="1"/>
  <c r="W81" i="1"/>
  <c r="L7" i="61" s="1"/>
  <c r="W37" i="1"/>
  <c r="T3" i="61" s="1"/>
  <c r="W36" i="1"/>
  <c r="R3" i="61" s="1"/>
  <c r="W35" i="1"/>
  <c r="P3" i="61" s="1"/>
  <c r="J2" i="44"/>
  <c r="I13" i="44"/>
  <c r="G12" i="44"/>
  <c r="M13" i="44"/>
  <c r="K16" i="44"/>
  <c r="E5" i="44"/>
  <c r="M1" i="61"/>
  <c r="O1" i="61"/>
  <c r="S1" i="61"/>
  <c r="U1" i="61"/>
  <c r="W1" i="61"/>
  <c r="Y1" i="61"/>
  <c r="W572" i="1"/>
  <c r="K47" i="61"/>
  <c r="W540" i="1"/>
  <c r="W536" i="1"/>
  <c r="W535" i="1"/>
  <c r="W530" i="1"/>
  <c r="W519" i="1"/>
  <c r="M42" i="44"/>
  <c r="G1" i="61"/>
  <c r="I1" i="61"/>
  <c r="W10" i="1"/>
  <c r="N1" i="61" s="1"/>
  <c r="W670" i="1"/>
  <c r="W668" i="1"/>
  <c r="W606" i="1"/>
  <c r="W583" i="1"/>
  <c r="L33" i="44"/>
  <c r="L39" i="44"/>
  <c r="W463" i="1"/>
  <c r="H39" i="61" s="1"/>
  <c r="S38" i="44"/>
  <c r="O38" i="44"/>
  <c r="K38" i="44"/>
  <c r="I37" i="44"/>
  <c r="Y36" i="61"/>
  <c r="Q36" i="61"/>
  <c r="M36" i="61"/>
  <c r="I36" i="44"/>
  <c r="L35" i="44"/>
  <c r="M34" i="44"/>
  <c r="I34" i="44"/>
  <c r="E34" i="44"/>
  <c r="C34" i="44"/>
  <c r="Y33" i="44"/>
  <c r="W33" i="44"/>
  <c r="U33" i="44"/>
  <c r="S33" i="44"/>
  <c r="Q33" i="44"/>
  <c r="O33" i="44"/>
  <c r="C33" i="44"/>
  <c r="C32" i="44"/>
  <c r="W31" i="44"/>
  <c r="Q31" i="61"/>
  <c r="E31" i="44"/>
  <c r="Y30" i="44"/>
  <c r="S30" i="44"/>
  <c r="W344" i="1"/>
  <c r="J29" i="61" s="1"/>
  <c r="W322" i="1"/>
  <c r="N27" i="61" s="1"/>
  <c r="E26" i="44"/>
  <c r="Y25" i="44"/>
  <c r="U25" i="44"/>
  <c r="Q25" i="44"/>
  <c r="W296" i="1"/>
  <c r="J25" i="61" s="1"/>
  <c r="Y24" i="44"/>
  <c r="U24" i="44"/>
  <c r="Q24" i="44"/>
  <c r="W272" i="1"/>
  <c r="J23" i="61" s="1"/>
  <c r="E22" i="44"/>
  <c r="Q19" i="61"/>
  <c r="M18" i="44"/>
  <c r="G16" i="44"/>
  <c r="C16" i="61"/>
  <c r="Y15" i="44"/>
  <c r="E15" i="44"/>
  <c r="O14" i="44"/>
  <c r="K14" i="44"/>
  <c r="F14" i="44"/>
  <c r="K12" i="44"/>
  <c r="E12" i="61"/>
  <c r="C12" i="61"/>
  <c r="N11" i="44"/>
  <c r="M10" i="44"/>
  <c r="M9" i="44"/>
  <c r="I9" i="44"/>
  <c r="W84" i="1"/>
  <c r="C7" i="44"/>
  <c r="R6" i="44"/>
  <c r="I5" i="44"/>
  <c r="Q4" i="61"/>
  <c r="T3" i="44"/>
  <c r="O3" i="44"/>
  <c r="C3" i="44"/>
  <c r="W2" i="44"/>
  <c r="O2" i="61"/>
  <c r="E2" i="61"/>
  <c r="W518" i="1"/>
  <c r="W517" i="1"/>
  <c r="W515" i="1"/>
  <c r="Q41" i="61"/>
  <c r="W485" i="1"/>
  <c r="M39" i="44"/>
  <c r="W433" i="1"/>
  <c r="T36" i="61" s="1"/>
  <c r="W429" i="1"/>
  <c r="L36" i="61" s="1"/>
  <c r="W427" i="1"/>
  <c r="W426" i="1"/>
  <c r="S35" i="44"/>
  <c r="O35" i="44"/>
  <c r="M35" i="44"/>
  <c r="W401" i="1"/>
  <c r="W397" i="1"/>
  <c r="W395" i="1"/>
  <c r="W394" i="1"/>
  <c r="G33" i="44"/>
  <c r="Y32" i="44"/>
  <c r="G31" i="44"/>
  <c r="C31" i="44"/>
  <c r="U30" i="44"/>
  <c r="I30" i="61"/>
  <c r="W29" i="44"/>
  <c r="U29" i="44"/>
  <c r="S29" i="61"/>
  <c r="W337" i="1"/>
  <c r="I28" i="61"/>
  <c r="W307" i="1"/>
  <c r="H26" i="61" s="1"/>
  <c r="M25" i="44"/>
  <c r="E25" i="44"/>
  <c r="W284" i="1"/>
  <c r="J24" i="61" s="1"/>
  <c r="E24" i="44"/>
  <c r="Y23" i="44"/>
  <c r="U23" i="44"/>
  <c r="Q23" i="44"/>
  <c r="Y22" i="61"/>
  <c r="U22" i="44"/>
  <c r="Q22" i="61"/>
  <c r="I22" i="44"/>
  <c r="W256" i="1"/>
  <c r="W254" i="1"/>
  <c r="V21" i="61" s="1"/>
  <c r="W253" i="1"/>
  <c r="T21" i="61" s="1"/>
  <c r="M21" i="44"/>
  <c r="E21" i="44"/>
  <c r="Y20" i="44"/>
  <c r="W20" i="44"/>
  <c r="U20" i="44"/>
  <c r="W227" i="1"/>
  <c r="K19" i="44"/>
  <c r="W200" i="1"/>
  <c r="W192" i="1"/>
  <c r="R16" i="61" s="1"/>
  <c r="W171" i="1"/>
  <c r="X14" i="61" s="1"/>
  <c r="H14" i="44"/>
  <c r="G14" i="44"/>
  <c r="O12" i="44"/>
  <c r="O11" i="44"/>
  <c r="I11" i="61"/>
  <c r="K10" i="44"/>
  <c r="G8" i="44"/>
  <c r="W7" i="44"/>
  <c r="S4" i="44"/>
  <c r="W3" i="44"/>
  <c r="U3" i="44"/>
  <c r="W17" i="1"/>
  <c r="D2" i="61" s="1"/>
  <c r="D514" i="28"/>
  <c r="D380" i="28"/>
  <c r="D377" i="28"/>
  <c r="W7" i="1"/>
  <c r="H1" i="61" s="1"/>
  <c r="W11" i="1"/>
  <c r="P1" i="61" s="1"/>
  <c r="W12" i="1"/>
  <c r="R1" i="61" s="1"/>
  <c r="W14" i="1"/>
  <c r="V1" i="61" s="1"/>
  <c r="W593" i="1"/>
  <c r="W526" i="1"/>
  <c r="W525" i="1"/>
  <c r="W523" i="1"/>
  <c r="M41" i="61"/>
  <c r="W484" i="1"/>
  <c r="B41" i="61" s="1"/>
  <c r="W483" i="1"/>
  <c r="W481" i="1"/>
  <c r="W437" i="1"/>
  <c r="W435" i="1"/>
  <c r="X36" i="61" s="1"/>
  <c r="W434" i="1"/>
  <c r="W421" i="1"/>
  <c r="W419" i="1"/>
  <c r="W418" i="1"/>
  <c r="W405" i="1"/>
  <c r="W403" i="1"/>
  <c r="W402" i="1"/>
  <c r="W349" i="1"/>
  <c r="W347" i="1"/>
  <c r="K29" i="61"/>
  <c r="W343" i="1"/>
  <c r="W342" i="1"/>
  <c r="F29" i="61" s="1"/>
  <c r="W326" i="1"/>
  <c r="W324" i="1"/>
  <c r="W323" i="1"/>
  <c r="O27" i="61"/>
  <c r="W297" i="1"/>
  <c r="K25" i="61"/>
  <c r="W295" i="1"/>
  <c r="W294" i="1"/>
  <c r="F25" i="61" s="1"/>
  <c r="W293" i="1"/>
  <c r="W292" i="1"/>
  <c r="B25" i="61" s="1"/>
  <c r="K23" i="61"/>
  <c r="W248" i="1"/>
  <c r="W246" i="1"/>
  <c r="W245" i="1"/>
  <c r="W232" i="1"/>
  <c r="W230" i="1"/>
  <c r="W229" i="1"/>
  <c r="W228" i="1"/>
  <c r="W226" i="1"/>
  <c r="W224" i="1"/>
  <c r="W222" i="1"/>
  <c r="W220" i="1"/>
  <c r="W18" i="61"/>
  <c r="W212" i="1"/>
  <c r="J18" i="61" s="1"/>
  <c r="W204" i="1"/>
  <c r="R17" i="61" s="1"/>
  <c r="M17" i="61"/>
  <c r="Q16" i="61"/>
  <c r="S15" i="61"/>
  <c r="Q15" i="61"/>
  <c r="O15" i="61"/>
  <c r="W170" i="1"/>
  <c r="V14" i="61" s="1"/>
  <c r="W169" i="1"/>
  <c r="W167" i="1"/>
  <c r="P14" i="61" s="1"/>
  <c r="W152" i="1"/>
  <c r="J13" i="61" s="1"/>
  <c r="W136" i="1"/>
  <c r="B12" i="61" s="1"/>
  <c r="W112" i="1"/>
  <c r="B10" i="61" s="1"/>
  <c r="W50" i="1"/>
  <c r="W49" i="1"/>
  <c r="T4" i="61" s="1"/>
  <c r="W31" i="1"/>
  <c r="H3" i="61" s="1"/>
  <c r="W22" i="1"/>
  <c r="N6" i="61" s="1"/>
  <c r="W21" i="1"/>
  <c r="L5" i="61" s="1"/>
  <c r="W18" i="1"/>
  <c r="F2" i="61" s="1"/>
  <c r="C2" i="61"/>
  <c r="W380" i="1"/>
  <c r="W40" i="1"/>
  <c r="D477" i="28"/>
  <c r="D391" i="28"/>
  <c r="D333" i="28"/>
  <c r="W15" i="1"/>
  <c r="X1" i="61" s="1"/>
  <c r="W674" i="1"/>
  <c r="W673" i="1"/>
  <c r="W672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3" i="1"/>
  <c r="W651" i="1"/>
  <c r="W649" i="1"/>
  <c r="W647" i="1"/>
  <c r="W645" i="1"/>
  <c r="W643" i="1"/>
  <c r="H54" i="61" s="1"/>
  <c r="W639" i="1"/>
  <c r="W637" i="1"/>
  <c r="W635" i="1"/>
  <c r="W631" i="1"/>
  <c r="W629" i="1"/>
  <c r="W627" i="1"/>
  <c r="W625" i="1"/>
  <c r="W618" i="1"/>
  <c r="W617" i="1"/>
  <c r="W616" i="1"/>
  <c r="W615" i="1"/>
  <c r="W614" i="1"/>
  <c r="W613" i="1"/>
  <c r="W612" i="1"/>
  <c r="W611" i="1"/>
  <c r="W610" i="1"/>
  <c r="W609" i="1"/>
  <c r="W608" i="1"/>
  <c r="W592" i="1"/>
  <c r="W576" i="1"/>
  <c r="W574" i="1"/>
  <c r="W547" i="1"/>
  <c r="W539" i="1"/>
  <c r="W522" i="1"/>
  <c r="W514" i="1"/>
  <c r="W512" i="1"/>
  <c r="W510" i="1"/>
  <c r="W508" i="1"/>
  <c r="W506" i="1"/>
  <c r="W504" i="1"/>
  <c r="W502" i="1"/>
  <c r="W500" i="1"/>
  <c r="W498" i="1"/>
  <c r="W496" i="1"/>
  <c r="W494" i="1"/>
  <c r="W492" i="1"/>
  <c r="W490" i="1"/>
  <c r="N41" i="61" s="1"/>
  <c r="W487" i="1"/>
  <c r="W480" i="1"/>
  <c r="W479" i="1"/>
  <c r="W439" i="1"/>
  <c r="W438" i="1"/>
  <c r="F37" i="61" s="1"/>
  <c r="W431" i="1"/>
  <c r="P36" i="61" s="1"/>
  <c r="W430" i="1"/>
  <c r="W423" i="1"/>
  <c r="W422" i="1"/>
  <c r="W415" i="1"/>
  <c r="H35" i="61" s="1"/>
  <c r="W414" i="1"/>
  <c r="W407" i="1"/>
  <c r="W406" i="1"/>
  <c r="W399" i="1"/>
  <c r="W398" i="1"/>
  <c r="W352" i="1"/>
  <c r="B30" i="61" s="1"/>
  <c r="W350" i="1"/>
  <c r="W339" i="1"/>
  <c r="W338" i="1"/>
  <c r="W328" i="1"/>
  <c r="W327" i="1"/>
  <c r="W318" i="1"/>
  <c r="F27" i="61" s="1"/>
  <c r="W304" i="1"/>
  <c r="W257" i="1"/>
  <c r="W250" i="1"/>
  <c r="W249" i="1"/>
  <c r="W242" i="1"/>
  <c r="W241" i="1"/>
  <c r="W234" i="1"/>
  <c r="W233" i="1"/>
  <c r="U18" i="61"/>
  <c r="Q18" i="61"/>
  <c r="O18" i="61"/>
  <c r="Y17" i="61"/>
  <c r="S17" i="61"/>
  <c r="Q17" i="61"/>
  <c r="W166" i="1"/>
  <c r="W165" i="1"/>
  <c r="L14" i="61" s="1"/>
  <c r="W158" i="1"/>
  <c r="W157" i="1"/>
  <c r="T13" i="61" s="1"/>
  <c r="W145" i="1"/>
  <c r="T12" i="61" s="1"/>
  <c r="W142" i="1"/>
  <c r="W135" i="1"/>
  <c r="X11" i="61" s="1"/>
  <c r="W134" i="1"/>
  <c r="V11" i="61" s="1"/>
  <c r="W124" i="1"/>
  <c r="B11" i="61" s="1"/>
  <c r="W113" i="1"/>
  <c r="D10" i="61" s="1"/>
  <c r="W107" i="1"/>
  <c r="P9" i="61" s="1"/>
  <c r="W106" i="1"/>
  <c r="N9" i="61" s="1"/>
  <c r="W105" i="1"/>
  <c r="W104" i="1"/>
  <c r="W103" i="1"/>
  <c r="W102" i="1"/>
  <c r="F9" i="61" s="1"/>
  <c r="W101" i="1"/>
  <c r="D9" i="61" s="1"/>
  <c r="W100" i="1"/>
  <c r="B9" i="61" s="1"/>
  <c r="W59" i="1"/>
  <c r="W58" i="1"/>
  <c r="W377" i="1"/>
  <c r="D32" i="61" s="1"/>
  <c r="W335" i="1"/>
  <c r="P28" i="61" s="1"/>
  <c r="W44" i="1"/>
  <c r="J30" i="61" s="1"/>
  <c r="W33" i="1"/>
  <c r="L18" i="61" s="1"/>
  <c r="W32" i="1"/>
  <c r="W26" i="1"/>
  <c r="V10" i="61" s="1"/>
  <c r="W591" i="1"/>
  <c r="W546" i="1"/>
  <c r="W538" i="1"/>
  <c r="W521" i="1"/>
  <c r="D489" i="28"/>
  <c r="D392" i="28"/>
  <c r="D43" i="28"/>
  <c r="W6" i="1"/>
  <c r="F1" i="61" s="1"/>
  <c r="W9" i="1"/>
  <c r="L1" i="61" s="1"/>
  <c r="Q1" i="61"/>
  <c r="W13" i="1"/>
  <c r="T1" i="61" s="1"/>
  <c r="W655" i="1"/>
  <c r="W654" i="1"/>
  <c r="W652" i="1"/>
  <c r="W650" i="1"/>
  <c r="W648" i="1"/>
  <c r="W646" i="1"/>
  <c r="W644" i="1"/>
  <c r="W640" i="1"/>
  <c r="W638" i="1"/>
  <c r="W636" i="1"/>
  <c r="W634" i="1"/>
  <c r="W630" i="1"/>
  <c r="W628" i="1"/>
  <c r="W626" i="1"/>
  <c r="W594" i="1"/>
  <c r="W590" i="1"/>
  <c r="W584" i="1"/>
  <c r="W582" i="1"/>
  <c r="W581" i="1"/>
  <c r="W580" i="1"/>
  <c r="W579" i="1"/>
  <c r="W578" i="1"/>
  <c r="W577" i="1"/>
  <c r="W575" i="1"/>
  <c r="W545" i="1"/>
  <c r="W541" i="1"/>
  <c r="W537" i="1"/>
  <c r="W524" i="1"/>
  <c r="W520" i="1"/>
  <c r="W516" i="1"/>
  <c r="W511" i="1"/>
  <c r="W509" i="1"/>
  <c r="W507" i="1"/>
  <c r="W505" i="1"/>
  <c r="W503" i="1"/>
  <c r="P42" i="61" s="1"/>
  <c r="W501" i="1"/>
  <c r="W499" i="1"/>
  <c r="W497" i="1"/>
  <c r="W495" i="1"/>
  <c r="W493" i="1"/>
  <c r="W491" i="1"/>
  <c r="W489" i="1"/>
  <c r="L41" i="61" s="1"/>
  <c r="W476" i="1"/>
  <c r="W472" i="1"/>
  <c r="B40" i="61" s="1"/>
  <c r="W470" i="1"/>
  <c r="W468" i="1"/>
  <c r="W466" i="1"/>
  <c r="W464" i="1"/>
  <c r="J39" i="61" s="1"/>
  <c r="W462" i="1"/>
  <c r="W460" i="1"/>
  <c r="W458" i="1"/>
  <c r="W456" i="1"/>
  <c r="W454" i="1"/>
  <c r="W452" i="1"/>
  <c r="W450" i="1"/>
  <c r="W448" i="1"/>
  <c r="W446" i="1"/>
  <c r="W444" i="1"/>
  <c r="W440" i="1"/>
  <c r="W436" i="1"/>
  <c r="W432" i="1"/>
  <c r="W428" i="1"/>
  <c r="W424" i="1"/>
  <c r="W420" i="1"/>
  <c r="W416" i="1"/>
  <c r="W412" i="1"/>
  <c r="W408" i="1"/>
  <c r="W404" i="1"/>
  <c r="J34" i="61" s="1"/>
  <c r="W400" i="1"/>
  <c r="W396" i="1"/>
  <c r="W391" i="1"/>
  <c r="W378" i="1"/>
  <c r="W376" i="1"/>
  <c r="W375" i="1"/>
  <c r="W374" i="1"/>
  <c r="W373" i="1"/>
  <c r="W372" i="1"/>
  <c r="W371" i="1"/>
  <c r="W370" i="1"/>
  <c r="W369" i="1"/>
  <c r="L31" i="61" s="1"/>
  <c r="W368" i="1"/>
  <c r="W367" i="1"/>
  <c r="W366" i="1"/>
  <c r="W365" i="1"/>
  <c r="W364" i="1"/>
  <c r="W363" i="1"/>
  <c r="W362" i="1"/>
  <c r="V30" i="61" s="1"/>
  <c r="W361" i="1"/>
  <c r="W360" i="1"/>
  <c r="W359" i="1"/>
  <c r="W353" i="1"/>
  <c r="W348" i="1"/>
  <c r="W340" i="1"/>
  <c r="W336" i="1"/>
  <c r="W329" i="1"/>
  <c r="W325" i="1"/>
  <c r="W320" i="1"/>
  <c r="G27" i="61"/>
  <c r="W317" i="1"/>
  <c r="W316" i="1"/>
  <c r="W315" i="1"/>
  <c r="W314" i="1"/>
  <c r="W313" i="1"/>
  <c r="W312" i="1"/>
  <c r="W311" i="1"/>
  <c r="W305" i="1"/>
  <c r="C26" i="61"/>
  <c r="W303" i="1"/>
  <c r="W302" i="1"/>
  <c r="W301" i="1"/>
  <c r="W300" i="1"/>
  <c r="W299" i="1"/>
  <c r="C25" i="61"/>
  <c r="W283" i="1"/>
  <c r="H24" i="61" s="1"/>
  <c r="W270" i="1"/>
  <c r="W255" i="1"/>
  <c r="W251" i="1"/>
  <c r="W247" i="1"/>
  <c r="W243" i="1"/>
  <c r="W239" i="1"/>
  <c r="W235" i="1"/>
  <c r="W231" i="1"/>
  <c r="W219" i="1"/>
  <c r="W215" i="1"/>
  <c r="P18" i="61" s="1"/>
  <c r="W211" i="1"/>
  <c r="W207" i="1"/>
  <c r="W203" i="1"/>
  <c r="P17" i="61" s="1"/>
  <c r="W199" i="1"/>
  <c r="W195" i="1"/>
  <c r="W191" i="1"/>
  <c r="P16" i="61" s="1"/>
  <c r="W187" i="1"/>
  <c r="W186" i="1"/>
  <c r="W185" i="1"/>
  <c r="W184" i="1"/>
  <c r="B16" i="61" s="1"/>
  <c r="W183" i="1"/>
  <c r="W182" i="1"/>
  <c r="W181" i="1"/>
  <c r="W180" i="1"/>
  <c r="R15" i="61" s="1"/>
  <c r="W179" i="1"/>
  <c r="W178" i="1"/>
  <c r="N15" i="61" s="1"/>
  <c r="W177" i="1"/>
  <c r="W176" i="1"/>
  <c r="W175" i="1"/>
  <c r="W174" i="1"/>
  <c r="W173" i="1"/>
  <c r="W172" i="1"/>
  <c r="W168" i="1"/>
  <c r="R14" i="61" s="1"/>
  <c r="W164" i="1"/>
  <c r="W160" i="1"/>
  <c r="W156" i="1"/>
  <c r="W141" i="1"/>
  <c r="L12" i="61" s="1"/>
  <c r="W137" i="1"/>
  <c r="D12" i="61" s="1"/>
  <c r="W133" i="1"/>
  <c r="W127" i="1"/>
  <c r="W125" i="1"/>
  <c r="W117" i="1"/>
  <c r="W42" i="1"/>
  <c r="F28" i="61" s="1"/>
  <c r="W357" i="1"/>
  <c r="L30" i="61" s="1"/>
  <c r="W346" i="1"/>
  <c r="W333" i="1"/>
  <c r="W309" i="1"/>
  <c r="L26" i="61" s="1"/>
  <c r="W99" i="1"/>
  <c r="X8" i="61" s="1"/>
  <c r="W98" i="1"/>
  <c r="V8" i="61" s="1"/>
  <c r="W97" i="1"/>
  <c r="T8" i="61" s="1"/>
  <c r="W96" i="1"/>
  <c r="R8" i="61" s="1"/>
  <c r="W95" i="1"/>
  <c r="P8" i="61" s="1"/>
  <c r="W90" i="1"/>
  <c r="W89" i="1"/>
  <c r="W88" i="1"/>
  <c r="W87" i="1"/>
  <c r="X7" i="61" s="1"/>
  <c r="W86" i="1"/>
  <c r="W85" i="1"/>
  <c r="W83" i="1"/>
  <c r="W66" i="1"/>
  <c r="F54" i="61" s="1"/>
  <c r="W64" i="1"/>
  <c r="W62" i="1"/>
  <c r="W60" i="1"/>
  <c r="W38" i="1"/>
  <c r="W34" i="1"/>
  <c r="W30" i="1"/>
  <c r="W25" i="1"/>
  <c r="W641" i="1"/>
  <c r="W632" i="1"/>
  <c r="W623" i="1"/>
  <c r="W605" i="1"/>
  <c r="W604" i="1"/>
  <c r="W603" i="1"/>
  <c r="W600" i="1"/>
  <c r="W599" i="1"/>
  <c r="W598" i="1"/>
  <c r="W597" i="1"/>
  <c r="W596" i="1"/>
  <c r="W587" i="1"/>
  <c r="W513" i="1"/>
  <c r="L43" i="61" s="1"/>
  <c r="W486" i="1"/>
  <c r="W482" i="1"/>
  <c r="W478" i="1"/>
  <c r="W570" i="1"/>
  <c r="W291" i="1"/>
  <c r="W290" i="1"/>
  <c r="W289" i="1"/>
  <c r="W288" i="1"/>
  <c r="W287" i="1"/>
  <c r="W286" i="1"/>
  <c r="W282" i="1"/>
  <c r="W281" i="1"/>
  <c r="W280" i="1"/>
  <c r="W279" i="1"/>
  <c r="W278" i="1"/>
  <c r="W277" i="1"/>
  <c r="W276" i="1"/>
  <c r="W275" i="1"/>
  <c r="W274" i="1"/>
  <c r="W269" i="1"/>
  <c r="W268" i="1"/>
  <c r="W267" i="1"/>
  <c r="W266" i="1"/>
  <c r="W265" i="1"/>
  <c r="W264" i="1"/>
  <c r="W263" i="1"/>
  <c r="W262" i="1"/>
  <c r="W261" i="1"/>
  <c r="W260" i="1"/>
  <c r="W259" i="1"/>
  <c r="W154" i="1"/>
  <c r="W129" i="1"/>
  <c r="W109" i="1"/>
  <c r="W94" i="1"/>
  <c r="N8" i="61" s="1"/>
  <c r="W92" i="1"/>
  <c r="W477" i="1"/>
  <c r="W474" i="1"/>
  <c r="F40" i="61" s="1"/>
  <c r="W390" i="1"/>
  <c r="W389" i="1"/>
  <c r="W388" i="1"/>
  <c r="W387" i="1"/>
  <c r="W386" i="1"/>
  <c r="V32" i="61" s="1"/>
  <c r="W385" i="1"/>
  <c r="T32" i="61" s="1"/>
  <c r="W384" i="1"/>
  <c r="W383" i="1"/>
  <c r="W382" i="1"/>
  <c r="W151" i="1"/>
  <c r="W149" i="1"/>
  <c r="W126" i="1"/>
  <c r="W79" i="1"/>
  <c r="H7" i="61" s="1"/>
  <c r="W77" i="1"/>
  <c r="D66" i="61" s="1"/>
  <c r="Z66" i="61" s="1"/>
  <c r="W76" i="1"/>
  <c r="B65" i="61" s="1"/>
  <c r="Z65" i="61" s="1"/>
  <c r="W69" i="1"/>
  <c r="L57" i="61" s="1"/>
  <c r="Z57" i="61" s="1"/>
  <c r="W56" i="1"/>
  <c r="W54" i="1"/>
  <c r="W53" i="1"/>
  <c r="D40" i="61" s="1"/>
  <c r="W46" i="1"/>
  <c r="W29" i="1"/>
  <c r="D14" i="61" s="1"/>
  <c r="W5" i="1"/>
  <c r="W675" i="1"/>
  <c r="W671" i="1"/>
  <c r="W621" i="1"/>
  <c r="W619" i="1"/>
  <c r="W601" i="1"/>
  <c r="W442" i="1"/>
  <c r="N32" i="61" l="1"/>
  <c r="B26" i="61"/>
  <c r="L70" i="61"/>
  <c r="Z70" i="61" s="1"/>
  <c r="H68" i="61"/>
  <c r="Z68" i="61" s="1"/>
  <c r="Z67" i="29"/>
  <c r="N37" i="44"/>
  <c r="N37" i="61"/>
  <c r="P56" i="44"/>
  <c r="P56" i="61"/>
  <c r="X32" i="44"/>
  <c r="X32" i="61"/>
  <c r="D33" i="44"/>
  <c r="D33" i="61"/>
  <c r="I33" i="44"/>
  <c r="I33" i="61"/>
  <c r="G40" i="44"/>
  <c r="G40" i="61"/>
  <c r="M40" i="44"/>
  <c r="M40" i="61"/>
  <c r="L11" i="44"/>
  <c r="L11" i="61"/>
  <c r="H22" i="44"/>
  <c r="H22" i="61"/>
  <c r="L22" i="44"/>
  <c r="L22" i="61"/>
  <c r="P22" i="44"/>
  <c r="P22" i="61"/>
  <c r="T22" i="44"/>
  <c r="T22" i="61"/>
  <c r="X22" i="44"/>
  <c r="X22" i="61"/>
  <c r="D23" i="44"/>
  <c r="D23" i="61"/>
  <c r="O9" i="44"/>
  <c r="N23" i="61"/>
  <c r="R23" i="44"/>
  <c r="R23" i="61"/>
  <c r="W9" i="44"/>
  <c r="V23" i="61"/>
  <c r="B24" i="44"/>
  <c r="B24" i="61"/>
  <c r="G10" i="44"/>
  <c r="F24" i="61"/>
  <c r="O10" i="44"/>
  <c r="N24" i="61"/>
  <c r="R24" i="44"/>
  <c r="R24" i="61"/>
  <c r="W10" i="44"/>
  <c r="V24" i="61"/>
  <c r="F48" i="44"/>
  <c r="F48" i="61"/>
  <c r="V40" i="44"/>
  <c r="V40" i="61"/>
  <c r="P49" i="44"/>
  <c r="P49" i="61"/>
  <c r="L50" i="44"/>
  <c r="L50" i="61"/>
  <c r="D51" i="44"/>
  <c r="D51" i="61"/>
  <c r="K53" i="44"/>
  <c r="K53" i="61"/>
  <c r="V3" i="44"/>
  <c r="V3" i="61"/>
  <c r="Q5" i="44"/>
  <c r="Q5" i="61"/>
  <c r="V5" i="44"/>
  <c r="V5" i="61"/>
  <c r="F6" i="44"/>
  <c r="F6" i="61"/>
  <c r="T7" i="44"/>
  <c r="T7" i="61"/>
  <c r="L28" i="44"/>
  <c r="L28" i="61"/>
  <c r="R13" i="44"/>
  <c r="R13" i="61"/>
  <c r="J14" i="44"/>
  <c r="J14" i="61"/>
  <c r="C1" i="44"/>
  <c r="B15" i="61"/>
  <c r="F15" i="44"/>
  <c r="F15" i="61"/>
  <c r="K1" i="44"/>
  <c r="J15" i="61"/>
  <c r="Q6" i="44"/>
  <c r="P20" i="61"/>
  <c r="U21" i="44"/>
  <c r="U21" i="61"/>
  <c r="F23" i="44"/>
  <c r="F23" i="61"/>
  <c r="Y12" i="44"/>
  <c r="X26" i="61"/>
  <c r="J27" i="44"/>
  <c r="J27" i="61"/>
  <c r="R28" i="44"/>
  <c r="R28" i="61"/>
  <c r="P31" i="44"/>
  <c r="P31" i="61"/>
  <c r="U17" i="44"/>
  <c r="T31" i="61"/>
  <c r="X31" i="44"/>
  <c r="X31" i="61"/>
  <c r="E32" i="44"/>
  <c r="E32" i="61"/>
  <c r="H33" i="44"/>
  <c r="H33" i="61"/>
  <c r="B34" i="44"/>
  <c r="B34" i="61"/>
  <c r="R34" i="44"/>
  <c r="R34" i="61"/>
  <c r="K21" i="44"/>
  <c r="J35" i="61"/>
  <c r="B36" i="44"/>
  <c r="B36" i="61"/>
  <c r="S22" i="44"/>
  <c r="R36" i="61"/>
  <c r="J37" i="44"/>
  <c r="J37" i="61"/>
  <c r="V37" i="44"/>
  <c r="V37" i="61"/>
  <c r="F38" i="44"/>
  <c r="F38" i="61"/>
  <c r="N38" i="44"/>
  <c r="N38" i="61"/>
  <c r="V38" i="44"/>
  <c r="V38" i="61"/>
  <c r="F39" i="44"/>
  <c r="F39" i="61"/>
  <c r="O25" i="44"/>
  <c r="N39" i="61"/>
  <c r="W25" i="44"/>
  <c r="V39" i="61"/>
  <c r="K26" i="44"/>
  <c r="J40" i="61"/>
  <c r="T41" i="44"/>
  <c r="T41" i="61"/>
  <c r="D42" i="44"/>
  <c r="D42" i="61"/>
  <c r="L42" i="44"/>
  <c r="L42" i="61"/>
  <c r="T42" i="44"/>
  <c r="T42" i="61"/>
  <c r="E29" i="44"/>
  <c r="D43" i="61"/>
  <c r="O43" i="44"/>
  <c r="O43" i="61"/>
  <c r="B44" i="44"/>
  <c r="B44" i="61"/>
  <c r="L45" i="44"/>
  <c r="L45" i="61"/>
  <c r="D46" i="44"/>
  <c r="D46" i="61"/>
  <c r="T48" i="44"/>
  <c r="T48" i="61"/>
  <c r="X48" i="44"/>
  <c r="X48" i="61"/>
  <c r="D49" i="44"/>
  <c r="D49" i="61"/>
  <c r="I49" i="44"/>
  <c r="I49" i="61"/>
  <c r="V49" i="44"/>
  <c r="V49" i="61"/>
  <c r="V52" i="44"/>
  <c r="V52" i="61"/>
  <c r="O8" i="44"/>
  <c r="O8" i="61"/>
  <c r="H52" i="44"/>
  <c r="H52" i="61"/>
  <c r="D1" i="44"/>
  <c r="D1" i="61"/>
  <c r="Z1" i="61" s="1"/>
  <c r="E1" i="44"/>
  <c r="E1" i="61"/>
  <c r="G3" i="44"/>
  <c r="G3" i="61"/>
  <c r="N4" i="44"/>
  <c r="N4" i="61"/>
  <c r="F5" i="44"/>
  <c r="F5" i="61"/>
  <c r="L6" i="44"/>
  <c r="L6" i="61"/>
  <c r="B7" i="44"/>
  <c r="B7" i="61"/>
  <c r="G11" i="44"/>
  <c r="G11" i="61"/>
  <c r="E13" i="44"/>
  <c r="E13" i="61"/>
  <c r="M26" i="44"/>
  <c r="M26" i="61"/>
  <c r="M28" i="44"/>
  <c r="M28" i="61"/>
  <c r="M30" i="44"/>
  <c r="M30" i="61"/>
  <c r="P32" i="44"/>
  <c r="P32" i="61"/>
  <c r="P50" i="44"/>
  <c r="P50" i="61"/>
  <c r="X50" i="44"/>
  <c r="X50" i="61"/>
  <c r="P52" i="44"/>
  <c r="P52" i="61"/>
  <c r="O56" i="44"/>
  <c r="O56" i="61"/>
  <c r="F3" i="44"/>
  <c r="F3" i="61"/>
  <c r="D8" i="44"/>
  <c r="D8" i="61"/>
  <c r="L10" i="44"/>
  <c r="L10" i="61"/>
  <c r="Z10" i="61" s="1"/>
  <c r="H11" i="44"/>
  <c r="H11" i="61"/>
  <c r="V15" i="44"/>
  <c r="V15" i="61"/>
  <c r="F16" i="44"/>
  <c r="F16" i="61"/>
  <c r="H17" i="44"/>
  <c r="H17" i="61"/>
  <c r="X17" i="44"/>
  <c r="X17" i="61"/>
  <c r="X19" i="44"/>
  <c r="X19" i="61"/>
  <c r="H21" i="44"/>
  <c r="H21" i="61"/>
  <c r="I25" i="44"/>
  <c r="I25" i="61"/>
  <c r="R25" i="44"/>
  <c r="R25" i="61"/>
  <c r="V25" i="44"/>
  <c r="V25" i="61"/>
  <c r="Q12" i="44"/>
  <c r="P26" i="61"/>
  <c r="T26" i="44"/>
  <c r="T26" i="61"/>
  <c r="D27" i="44"/>
  <c r="D27" i="61"/>
  <c r="D28" i="44"/>
  <c r="D28" i="61"/>
  <c r="G29" i="44"/>
  <c r="G29" i="61"/>
  <c r="C30" i="44"/>
  <c r="C30" i="61"/>
  <c r="P30" i="44"/>
  <c r="P30" i="61"/>
  <c r="U16" i="44"/>
  <c r="T30" i="61"/>
  <c r="X30" i="44"/>
  <c r="X30" i="61"/>
  <c r="E17" i="44"/>
  <c r="D31" i="61"/>
  <c r="H31" i="44"/>
  <c r="H31" i="61"/>
  <c r="F53" i="44"/>
  <c r="F53" i="61"/>
  <c r="P5" i="44"/>
  <c r="P5" i="61"/>
  <c r="V13" i="44"/>
  <c r="V13" i="61"/>
  <c r="F20" i="44"/>
  <c r="F20" i="61"/>
  <c r="W6" i="44"/>
  <c r="V20" i="61"/>
  <c r="N21" i="44"/>
  <c r="N21" i="61"/>
  <c r="W22" i="44"/>
  <c r="W22" i="61"/>
  <c r="C14" i="44"/>
  <c r="B28" i="61"/>
  <c r="Y14" i="44"/>
  <c r="X28" i="61"/>
  <c r="E33" i="44"/>
  <c r="E33" i="61"/>
  <c r="X33" i="44"/>
  <c r="X33" i="61"/>
  <c r="Q20" i="44"/>
  <c r="P34" i="61"/>
  <c r="Y21" i="44"/>
  <c r="X35" i="61"/>
  <c r="I23" i="44"/>
  <c r="H37" i="61"/>
  <c r="S26" i="44"/>
  <c r="R40" i="61"/>
  <c r="V41" i="44"/>
  <c r="V41" i="61"/>
  <c r="G28" i="44"/>
  <c r="F42" i="61"/>
  <c r="O28" i="44"/>
  <c r="N42" i="61"/>
  <c r="V42" i="44"/>
  <c r="V42" i="61"/>
  <c r="F43" i="44"/>
  <c r="F43" i="61"/>
  <c r="N43" i="44"/>
  <c r="N43" i="61"/>
  <c r="P45" i="44"/>
  <c r="P45" i="61"/>
  <c r="N48" i="44"/>
  <c r="N48" i="61"/>
  <c r="B50" i="44"/>
  <c r="B50" i="61"/>
  <c r="L51" i="44"/>
  <c r="L51" i="61"/>
  <c r="P51" i="44"/>
  <c r="P51" i="61"/>
  <c r="T51" i="44"/>
  <c r="T51" i="61"/>
  <c r="X51" i="44"/>
  <c r="X51" i="61"/>
  <c r="D52" i="44"/>
  <c r="D52" i="61"/>
  <c r="X52" i="44"/>
  <c r="X52" i="61"/>
  <c r="H53" i="44"/>
  <c r="H53" i="61"/>
  <c r="T53" i="44"/>
  <c r="T53" i="61"/>
  <c r="L54" i="44"/>
  <c r="L54" i="61"/>
  <c r="T54" i="44"/>
  <c r="T54" i="61"/>
  <c r="D55" i="44"/>
  <c r="D55" i="61"/>
  <c r="L55" i="44"/>
  <c r="L55" i="61"/>
  <c r="P55" i="44"/>
  <c r="P55" i="61"/>
  <c r="T55" i="44"/>
  <c r="T55" i="61"/>
  <c r="X55" i="44"/>
  <c r="X55" i="61"/>
  <c r="D56" i="44"/>
  <c r="D56" i="61"/>
  <c r="H56" i="44"/>
  <c r="H56" i="61"/>
  <c r="R56" i="44"/>
  <c r="R56" i="61"/>
  <c r="V56" i="44"/>
  <c r="V56" i="61"/>
  <c r="J32" i="44"/>
  <c r="J32" i="61"/>
  <c r="N2" i="44"/>
  <c r="N2" i="61"/>
  <c r="T14" i="44"/>
  <c r="T14" i="61"/>
  <c r="M15" i="44"/>
  <c r="M15" i="61"/>
  <c r="O16" i="44"/>
  <c r="O16" i="61"/>
  <c r="C5" i="44"/>
  <c r="B19" i="61"/>
  <c r="J19" i="44"/>
  <c r="J19" i="61"/>
  <c r="S5" i="44"/>
  <c r="R19" i="61"/>
  <c r="W5" i="44"/>
  <c r="V19" i="61"/>
  <c r="D21" i="44"/>
  <c r="D21" i="61"/>
  <c r="J7" i="44"/>
  <c r="J21" i="61"/>
  <c r="D25" i="44"/>
  <c r="D25" i="61"/>
  <c r="H25" i="44"/>
  <c r="H25" i="61"/>
  <c r="L25" i="44"/>
  <c r="L25" i="61"/>
  <c r="S13" i="44"/>
  <c r="R27" i="61"/>
  <c r="T29" i="44"/>
  <c r="T29" i="61"/>
  <c r="S31" i="44"/>
  <c r="S31" i="61"/>
  <c r="G20" i="44"/>
  <c r="F34" i="61"/>
  <c r="L34" i="44"/>
  <c r="L34" i="61"/>
  <c r="Q21" i="44"/>
  <c r="P35" i="61"/>
  <c r="V36" i="44"/>
  <c r="V36" i="61"/>
  <c r="E23" i="44"/>
  <c r="D37" i="61"/>
  <c r="Y26" i="44"/>
  <c r="X40" i="61"/>
  <c r="L44" i="44"/>
  <c r="L44" i="61"/>
  <c r="D50" i="44"/>
  <c r="D50" i="61"/>
  <c r="S2" i="44"/>
  <c r="S2" i="61"/>
  <c r="K3" i="44"/>
  <c r="J17" i="61"/>
  <c r="P19" i="44"/>
  <c r="P19" i="61"/>
  <c r="C8" i="44"/>
  <c r="B22" i="61"/>
  <c r="U14" i="44"/>
  <c r="T28" i="61"/>
  <c r="I31" i="44"/>
  <c r="I31" i="61"/>
  <c r="N33" i="44"/>
  <c r="N33" i="61"/>
  <c r="T33" i="44"/>
  <c r="T33" i="61"/>
  <c r="G22" i="44"/>
  <c r="F36" i="61"/>
  <c r="T43" i="44"/>
  <c r="T43" i="61"/>
  <c r="W44" i="44"/>
  <c r="W44" i="61"/>
  <c r="K2" i="44"/>
  <c r="K2" i="61"/>
  <c r="I18" i="44"/>
  <c r="I18" i="61"/>
  <c r="W36" i="44"/>
  <c r="W36" i="61"/>
  <c r="K45" i="44"/>
  <c r="K45" i="61"/>
  <c r="O45" i="44"/>
  <c r="O45" i="61"/>
  <c r="S45" i="44"/>
  <c r="S45" i="61"/>
  <c r="M47" i="44"/>
  <c r="M47" i="61"/>
  <c r="F51" i="44"/>
  <c r="F51" i="61"/>
  <c r="N56" i="44"/>
  <c r="N56" i="61"/>
  <c r="V44" i="44"/>
  <c r="V44" i="61"/>
  <c r="J45" i="44"/>
  <c r="J45" i="61"/>
  <c r="S46" i="44"/>
  <c r="S46" i="61"/>
  <c r="J48" i="44"/>
  <c r="J48" i="61"/>
  <c r="S6" i="44"/>
  <c r="R20" i="61"/>
  <c r="X44" i="44"/>
  <c r="X44" i="61"/>
  <c r="D45" i="44"/>
  <c r="D45" i="61"/>
  <c r="L46" i="44"/>
  <c r="L46" i="61"/>
  <c r="P46" i="44"/>
  <c r="P46" i="61"/>
  <c r="H47" i="44"/>
  <c r="H47" i="61"/>
  <c r="P47" i="44"/>
  <c r="P47" i="61"/>
  <c r="T47" i="44"/>
  <c r="T47" i="61"/>
  <c r="X47" i="44"/>
  <c r="X47" i="61"/>
  <c r="D48" i="44"/>
  <c r="D48" i="61"/>
  <c r="O50" i="44"/>
  <c r="O50" i="61"/>
  <c r="C51" i="44"/>
  <c r="C51" i="61"/>
  <c r="Q51" i="44"/>
  <c r="Q51" i="61"/>
  <c r="Y51" i="44"/>
  <c r="Y51" i="61"/>
  <c r="O55" i="44"/>
  <c r="O55" i="61"/>
  <c r="E55" i="44"/>
  <c r="E55" i="61"/>
  <c r="R53" i="44"/>
  <c r="R53" i="61"/>
  <c r="B54" i="44"/>
  <c r="B54" i="61"/>
  <c r="N54" i="44"/>
  <c r="N54" i="61"/>
  <c r="V54" i="44"/>
  <c r="V54" i="61"/>
  <c r="F55" i="44"/>
  <c r="F55" i="61"/>
  <c r="D44" i="44"/>
  <c r="D44" i="61"/>
  <c r="F46" i="44"/>
  <c r="F46" i="61"/>
  <c r="V2" i="44"/>
  <c r="V2" i="61"/>
  <c r="L3" i="44"/>
  <c r="L3" i="61"/>
  <c r="J4" i="44"/>
  <c r="J4" i="61"/>
  <c r="H9" i="44"/>
  <c r="H9" i="61"/>
  <c r="L9" i="44"/>
  <c r="L9" i="61"/>
  <c r="N14" i="44"/>
  <c r="N14" i="61"/>
  <c r="K8" i="44"/>
  <c r="K8" i="61"/>
  <c r="U9" i="44"/>
  <c r="U9" i="61"/>
  <c r="T50" i="44"/>
  <c r="T50" i="61"/>
  <c r="L52" i="44"/>
  <c r="L52" i="61"/>
  <c r="X56" i="44"/>
  <c r="X56" i="61"/>
  <c r="D3" i="44"/>
  <c r="D3" i="61"/>
  <c r="G4" i="44"/>
  <c r="G4" i="61"/>
  <c r="D5" i="44"/>
  <c r="D5" i="61"/>
  <c r="J5" i="44"/>
  <c r="J5" i="61"/>
  <c r="M6" i="44"/>
  <c r="M6" i="61"/>
  <c r="D7" i="44"/>
  <c r="D7" i="61"/>
  <c r="F11" i="44"/>
  <c r="F11" i="61"/>
  <c r="D13" i="44"/>
  <c r="D13" i="61"/>
  <c r="H13" i="44"/>
  <c r="H13" i="61"/>
  <c r="K27" i="44"/>
  <c r="K27" i="61"/>
  <c r="O29" i="44"/>
  <c r="O29" i="61"/>
  <c r="R32" i="44"/>
  <c r="R32" i="61"/>
  <c r="B33" i="44"/>
  <c r="B33" i="61"/>
  <c r="F33" i="44"/>
  <c r="F33" i="61"/>
  <c r="L40" i="44"/>
  <c r="L40" i="61"/>
  <c r="J8" i="44"/>
  <c r="J8" i="61"/>
  <c r="T9" i="44"/>
  <c r="T9" i="61"/>
  <c r="N13" i="44"/>
  <c r="N13" i="61"/>
  <c r="J22" i="44"/>
  <c r="J22" i="61"/>
  <c r="N22" i="44"/>
  <c r="N22" i="61"/>
  <c r="R22" i="44"/>
  <c r="R22" i="61"/>
  <c r="V22" i="44"/>
  <c r="V22" i="61"/>
  <c r="B23" i="44"/>
  <c r="B23" i="61"/>
  <c r="G23" i="44"/>
  <c r="G23" i="61"/>
  <c r="P23" i="44"/>
  <c r="P23" i="61"/>
  <c r="T23" i="44"/>
  <c r="T23" i="61"/>
  <c r="Y9" i="44"/>
  <c r="X23" i="61"/>
  <c r="D24" i="44"/>
  <c r="D24" i="61"/>
  <c r="I24" i="44"/>
  <c r="I24" i="61"/>
  <c r="Q10" i="44"/>
  <c r="P24" i="61"/>
  <c r="T24" i="44"/>
  <c r="T24" i="61"/>
  <c r="Y10" i="44"/>
  <c r="X24" i="61"/>
  <c r="O26" i="44"/>
  <c r="N40" i="61"/>
  <c r="F41" i="44"/>
  <c r="F41" i="61"/>
  <c r="M43" i="44"/>
  <c r="M43" i="61"/>
  <c r="K48" i="44"/>
  <c r="K48" i="61"/>
  <c r="Q49" i="44"/>
  <c r="Q49" i="61"/>
  <c r="J50" i="44"/>
  <c r="J50" i="61"/>
  <c r="N50" i="44"/>
  <c r="N50" i="61"/>
  <c r="R50" i="44"/>
  <c r="R50" i="61"/>
  <c r="B51" i="44"/>
  <c r="B51" i="61"/>
  <c r="G51" i="44"/>
  <c r="G51" i="61"/>
  <c r="J53" i="44"/>
  <c r="J53" i="61"/>
  <c r="D54" i="44"/>
  <c r="D54" i="61"/>
  <c r="T2" i="44"/>
  <c r="T2" i="61"/>
  <c r="N3" i="44"/>
  <c r="N3" i="61"/>
  <c r="K4" i="44"/>
  <c r="K4" i="61"/>
  <c r="R5" i="44"/>
  <c r="R5" i="61"/>
  <c r="B6" i="44"/>
  <c r="B6" i="61"/>
  <c r="P7" i="44"/>
  <c r="P7" i="61"/>
  <c r="V7" i="44"/>
  <c r="V7" i="61"/>
  <c r="B8" i="44"/>
  <c r="B8" i="61"/>
  <c r="F8" i="44"/>
  <c r="F8" i="61"/>
  <c r="N29" i="44"/>
  <c r="N29" i="61"/>
  <c r="F4" i="44"/>
  <c r="F4" i="61"/>
  <c r="D11" i="44"/>
  <c r="D11" i="61"/>
  <c r="T11" i="44"/>
  <c r="T11" i="61"/>
  <c r="B14" i="44"/>
  <c r="B14" i="61"/>
  <c r="D15" i="44"/>
  <c r="D15" i="61"/>
  <c r="H15" i="44"/>
  <c r="H15" i="61"/>
  <c r="L15" i="44"/>
  <c r="L15" i="61"/>
  <c r="P15" i="44"/>
  <c r="P15" i="61"/>
  <c r="T15" i="44"/>
  <c r="T15" i="61"/>
  <c r="X15" i="44"/>
  <c r="X15" i="61"/>
  <c r="D16" i="44"/>
  <c r="D16" i="61"/>
  <c r="I2" i="44"/>
  <c r="H16" i="61"/>
  <c r="Y2" i="44"/>
  <c r="X16" i="61"/>
  <c r="H18" i="44"/>
  <c r="H18" i="61"/>
  <c r="Y4" i="44"/>
  <c r="X18" i="61"/>
  <c r="H20" i="44"/>
  <c r="H20" i="61"/>
  <c r="Y6" i="44"/>
  <c r="X20" i="61"/>
  <c r="P21" i="44"/>
  <c r="P21" i="61"/>
  <c r="X21" i="44"/>
  <c r="X21" i="61"/>
  <c r="G25" i="44"/>
  <c r="G25" i="61"/>
  <c r="P25" i="44"/>
  <c r="P25" i="61"/>
  <c r="T25" i="44"/>
  <c r="T25" i="61"/>
  <c r="X25" i="44"/>
  <c r="X25" i="61"/>
  <c r="D26" i="44"/>
  <c r="D26" i="61"/>
  <c r="S12" i="44"/>
  <c r="R26" i="61"/>
  <c r="W12" i="44"/>
  <c r="V26" i="61"/>
  <c r="C13" i="44"/>
  <c r="B27" i="61"/>
  <c r="U13" i="44"/>
  <c r="T27" i="61"/>
  <c r="Q28" i="44"/>
  <c r="Q28" i="61"/>
  <c r="B29" i="44"/>
  <c r="B29" i="61"/>
  <c r="R29" i="44"/>
  <c r="R29" i="61"/>
  <c r="E16" i="44"/>
  <c r="D30" i="61"/>
  <c r="R30" i="44"/>
  <c r="R30" i="61"/>
  <c r="B31" i="44"/>
  <c r="B31" i="61"/>
  <c r="G17" i="44"/>
  <c r="F31" i="61"/>
  <c r="J31" i="44"/>
  <c r="J31" i="61"/>
  <c r="O17" i="44"/>
  <c r="N31" i="61"/>
  <c r="R31" i="44"/>
  <c r="R31" i="61"/>
  <c r="W17" i="44"/>
  <c r="V31" i="61"/>
  <c r="B32" i="44"/>
  <c r="B32" i="61"/>
  <c r="G18" i="44"/>
  <c r="F32" i="61"/>
  <c r="R33" i="44"/>
  <c r="R33" i="61"/>
  <c r="B35" i="44"/>
  <c r="B35" i="61"/>
  <c r="R35" i="44"/>
  <c r="R35" i="61"/>
  <c r="K22" i="44"/>
  <c r="J36" i="61"/>
  <c r="C23" i="44"/>
  <c r="B37" i="61"/>
  <c r="R37" i="44"/>
  <c r="R37" i="61"/>
  <c r="B38" i="44"/>
  <c r="B38" i="61"/>
  <c r="J38" i="44"/>
  <c r="J38" i="61"/>
  <c r="R38" i="44"/>
  <c r="R38" i="61"/>
  <c r="B39" i="44"/>
  <c r="B39" i="61"/>
  <c r="S25" i="44"/>
  <c r="R39" i="61"/>
  <c r="C41" i="44"/>
  <c r="C41" i="61"/>
  <c r="P41" i="44"/>
  <c r="P41" i="61"/>
  <c r="X41" i="44"/>
  <c r="X41" i="61"/>
  <c r="H42" i="44"/>
  <c r="H42" i="61"/>
  <c r="Y28" i="44"/>
  <c r="X42" i="61"/>
  <c r="H43" i="44"/>
  <c r="H43" i="61"/>
  <c r="R43" i="44"/>
  <c r="R43" i="61"/>
  <c r="K30" i="44"/>
  <c r="J44" i="61"/>
  <c r="T45" i="44"/>
  <c r="T45" i="61"/>
  <c r="P48" i="44"/>
  <c r="P48" i="61"/>
  <c r="V48" i="44"/>
  <c r="V48" i="61"/>
  <c r="B49" i="44"/>
  <c r="B49" i="61"/>
  <c r="F49" i="44"/>
  <c r="F49" i="61"/>
  <c r="J49" i="44"/>
  <c r="J49" i="61"/>
  <c r="F50" i="44"/>
  <c r="F50" i="61"/>
  <c r="B53" i="44"/>
  <c r="B53" i="61"/>
  <c r="N53" i="44"/>
  <c r="N53" i="61"/>
  <c r="V53" i="44"/>
  <c r="V53" i="61"/>
  <c r="J54" i="44"/>
  <c r="J54" i="61"/>
  <c r="R54" i="44"/>
  <c r="R54" i="61"/>
  <c r="B55" i="44"/>
  <c r="B55" i="61"/>
  <c r="H55" i="44"/>
  <c r="H55" i="61"/>
  <c r="N45" i="44"/>
  <c r="N45" i="61"/>
  <c r="X49" i="44"/>
  <c r="X49" i="61"/>
  <c r="J3" i="44"/>
  <c r="J3" i="61"/>
  <c r="C4" i="44"/>
  <c r="C4" i="61"/>
  <c r="N5" i="44"/>
  <c r="N5" i="61"/>
  <c r="J9" i="44"/>
  <c r="J9" i="61"/>
  <c r="N12" i="44"/>
  <c r="N12" i="61"/>
  <c r="Z12" i="61" s="1"/>
  <c r="D20" i="44"/>
  <c r="D20" i="61"/>
  <c r="T20" i="44"/>
  <c r="T20" i="61"/>
  <c r="L21" i="44"/>
  <c r="L21" i="61"/>
  <c r="D22" i="44"/>
  <c r="D22" i="61"/>
  <c r="Y13" i="44"/>
  <c r="X27" i="61"/>
  <c r="W14" i="44"/>
  <c r="V28" i="61"/>
  <c r="V29" i="44"/>
  <c r="V29" i="61"/>
  <c r="K32" i="44"/>
  <c r="K32" i="61"/>
  <c r="V33" i="44"/>
  <c r="V33" i="61"/>
  <c r="O20" i="44"/>
  <c r="N34" i="61"/>
  <c r="G21" i="44"/>
  <c r="F35" i="61"/>
  <c r="W21" i="44"/>
  <c r="V35" i="61"/>
  <c r="O22" i="44"/>
  <c r="N36" i="61"/>
  <c r="P40" i="44"/>
  <c r="P40" i="61"/>
  <c r="I27" i="44"/>
  <c r="H41" i="61"/>
  <c r="R41" i="44"/>
  <c r="R41" i="61"/>
  <c r="B42" i="44"/>
  <c r="B42" i="61"/>
  <c r="K28" i="44"/>
  <c r="J42" i="61"/>
  <c r="S28" i="44"/>
  <c r="R42" i="61"/>
  <c r="B43" i="44"/>
  <c r="B43" i="61"/>
  <c r="J43" i="44"/>
  <c r="J43" i="61"/>
  <c r="G30" i="44"/>
  <c r="F44" i="61"/>
  <c r="I32" i="44"/>
  <c r="H46" i="61"/>
  <c r="R48" i="44"/>
  <c r="R48" i="61"/>
  <c r="J51" i="44"/>
  <c r="J51" i="61"/>
  <c r="N51" i="44"/>
  <c r="N51" i="61"/>
  <c r="R51" i="44"/>
  <c r="R51" i="61"/>
  <c r="V51" i="44"/>
  <c r="V51" i="61"/>
  <c r="B52" i="44"/>
  <c r="B52" i="61"/>
  <c r="F52" i="44"/>
  <c r="F52" i="61"/>
  <c r="T52" i="44"/>
  <c r="T52" i="61"/>
  <c r="D53" i="44"/>
  <c r="D53" i="61"/>
  <c r="P53" i="44"/>
  <c r="P53" i="61"/>
  <c r="X53" i="44"/>
  <c r="X53" i="61"/>
  <c r="P54" i="44"/>
  <c r="P54" i="61"/>
  <c r="X54" i="44"/>
  <c r="X54" i="61"/>
  <c r="K41" i="44"/>
  <c r="J55" i="61"/>
  <c r="N55" i="44"/>
  <c r="N55" i="61"/>
  <c r="R55" i="44"/>
  <c r="R55" i="61"/>
  <c r="V55" i="44"/>
  <c r="V55" i="61"/>
  <c r="B56" i="44"/>
  <c r="B56" i="61"/>
  <c r="F56" i="44"/>
  <c r="F56" i="61"/>
  <c r="K56" i="44"/>
  <c r="K56" i="61"/>
  <c r="T56" i="44"/>
  <c r="T56" i="61"/>
  <c r="B4" i="44"/>
  <c r="B4" i="61"/>
  <c r="L2" i="44"/>
  <c r="L2" i="61"/>
  <c r="V4" i="44"/>
  <c r="V4" i="61"/>
  <c r="G5" i="44"/>
  <c r="F19" i="61"/>
  <c r="N19" i="44"/>
  <c r="N19" i="61"/>
  <c r="T19" i="44"/>
  <c r="T19" i="61"/>
  <c r="C6" i="44"/>
  <c r="B20" i="61"/>
  <c r="G7" i="44"/>
  <c r="F21" i="61"/>
  <c r="M22" i="44"/>
  <c r="M22" i="61"/>
  <c r="I26" i="44"/>
  <c r="I26" i="61"/>
  <c r="Q13" i="44"/>
  <c r="P27" i="61"/>
  <c r="W13" i="44"/>
  <c r="V27" i="61"/>
  <c r="I15" i="44"/>
  <c r="H29" i="61"/>
  <c r="P29" i="44"/>
  <c r="P29" i="61"/>
  <c r="K31" i="44"/>
  <c r="K31" i="61"/>
  <c r="S32" i="44"/>
  <c r="S32" i="61"/>
  <c r="H34" i="44"/>
  <c r="H34" i="61"/>
  <c r="N35" i="44"/>
  <c r="N35" i="61"/>
  <c r="T35" i="44"/>
  <c r="T35" i="61"/>
  <c r="U26" i="44"/>
  <c r="T40" i="61"/>
  <c r="H44" i="44"/>
  <c r="H44" i="61"/>
  <c r="O30" i="44"/>
  <c r="N44" i="61"/>
  <c r="Q29" i="44"/>
  <c r="Q29" i="61"/>
  <c r="W30" i="44"/>
  <c r="W30" i="61"/>
  <c r="M33" i="44"/>
  <c r="M33" i="61"/>
  <c r="P33" i="44"/>
  <c r="P33" i="61"/>
  <c r="D34" i="44"/>
  <c r="D34" i="61"/>
  <c r="U35" i="44"/>
  <c r="U35" i="61"/>
  <c r="H36" i="44"/>
  <c r="H36" i="61"/>
  <c r="E27" i="44"/>
  <c r="D41" i="61"/>
  <c r="P43" i="44"/>
  <c r="P43" i="61"/>
  <c r="V43" i="44"/>
  <c r="V43" i="61"/>
  <c r="M2" i="44"/>
  <c r="M2" i="61"/>
  <c r="R7" i="44"/>
  <c r="R7" i="61"/>
  <c r="I45" i="44"/>
  <c r="I45" i="61"/>
  <c r="M45" i="44"/>
  <c r="M45" i="61"/>
  <c r="Q45" i="44"/>
  <c r="Q45" i="61"/>
  <c r="E47" i="44"/>
  <c r="E47" i="61"/>
  <c r="H49" i="44"/>
  <c r="H49" i="61"/>
  <c r="J56" i="44"/>
  <c r="J56" i="61"/>
  <c r="Y29" i="44"/>
  <c r="X43" i="61"/>
  <c r="H45" i="44"/>
  <c r="H45" i="61"/>
  <c r="R45" i="44"/>
  <c r="R45" i="61"/>
  <c r="S7" i="44"/>
  <c r="R21" i="61"/>
  <c r="B45" i="44"/>
  <c r="B45" i="61"/>
  <c r="F45" i="44"/>
  <c r="F45" i="61"/>
  <c r="N46" i="44"/>
  <c r="N46" i="61"/>
  <c r="F47" i="44"/>
  <c r="F47" i="61"/>
  <c r="N47" i="44"/>
  <c r="N47" i="61"/>
  <c r="R47" i="44"/>
  <c r="R47" i="61"/>
  <c r="V47" i="44"/>
  <c r="V47" i="61"/>
  <c r="B48" i="44"/>
  <c r="B48" i="61"/>
  <c r="K50" i="44"/>
  <c r="K50" i="61"/>
  <c r="S50" i="44"/>
  <c r="S50" i="61"/>
  <c r="M51" i="44"/>
  <c r="M51" i="61"/>
  <c r="U51" i="44"/>
  <c r="U51" i="61"/>
  <c r="E52" i="44"/>
  <c r="E52" i="61"/>
  <c r="Q55" i="44"/>
  <c r="Q55" i="61"/>
  <c r="Q54" i="44"/>
  <c r="Q54" i="61"/>
  <c r="Z1" i="29"/>
  <c r="Z2" i="29"/>
  <c r="Z3" i="29"/>
  <c r="Z4" i="29"/>
  <c r="Z5" i="29"/>
  <c r="Z6" i="29"/>
  <c r="Z7" i="29"/>
  <c r="Z8" i="29"/>
  <c r="Z9" i="29"/>
  <c r="Z10" i="29"/>
  <c r="Z11" i="29"/>
  <c r="Z12" i="29"/>
  <c r="Z13" i="29"/>
  <c r="Z14" i="29"/>
  <c r="Z15" i="29"/>
  <c r="Z16" i="29"/>
  <c r="Z17" i="29"/>
  <c r="Z18" i="29"/>
  <c r="Z19" i="29"/>
  <c r="Z20" i="29"/>
  <c r="Z21" i="29"/>
  <c r="Z22" i="29"/>
  <c r="Z23" i="29"/>
  <c r="Z24" i="29"/>
  <c r="Z25" i="29"/>
  <c r="Z26" i="29"/>
  <c r="Z27" i="29"/>
  <c r="Z28" i="29"/>
  <c r="Z29" i="29"/>
  <c r="Z30" i="29"/>
  <c r="Z31" i="29"/>
  <c r="Z61" i="29"/>
  <c r="Z62" i="29"/>
  <c r="Z63" i="29"/>
  <c r="Z64" i="29"/>
  <c r="Z65" i="29"/>
  <c r="Z66" i="29"/>
  <c r="Z68" i="29"/>
  <c r="Z69" i="29"/>
  <c r="Z70" i="29"/>
  <c r="Z71" i="29"/>
  <c r="Z32" i="29"/>
  <c r="Z33" i="29"/>
  <c r="Z34" i="29"/>
  <c r="Z35" i="29"/>
  <c r="Z36" i="29"/>
  <c r="Z37" i="29"/>
  <c r="Z38" i="29"/>
  <c r="Z39" i="29"/>
  <c r="Z40" i="29"/>
  <c r="Z41" i="29"/>
  <c r="Z42" i="29"/>
  <c r="Z43" i="29"/>
  <c r="Z44" i="29"/>
  <c r="Z45" i="29"/>
  <c r="Z46" i="29"/>
  <c r="Z47" i="29"/>
  <c r="Z48" i="29"/>
  <c r="Z49" i="29"/>
  <c r="Z50" i="29"/>
  <c r="Z51" i="29"/>
  <c r="Z52" i="29"/>
  <c r="Z53" i="29"/>
  <c r="Z54" i="29"/>
  <c r="Z55" i="29"/>
  <c r="Z56" i="29"/>
  <c r="Z57" i="29"/>
  <c r="Z58" i="29"/>
  <c r="Z59" i="29"/>
  <c r="Z60" i="29"/>
  <c r="B11" i="44"/>
  <c r="H35" i="44"/>
  <c r="T4" i="44"/>
  <c r="L19" i="44"/>
  <c r="K47" i="44"/>
  <c r="J33" i="44"/>
  <c r="J34" i="44"/>
  <c r="F37" i="44"/>
  <c r="G27" i="44"/>
  <c r="Q17" i="44"/>
  <c r="Y17" i="44"/>
  <c r="K5" i="44"/>
  <c r="E11" i="44"/>
  <c r="M20" i="44"/>
  <c r="H54" i="44"/>
  <c r="I40" i="44"/>
  <c r="Q1" i="44"/>
  <c r="Q18" i="44"/>
  <c r="C2" i="44"/>
  <c r="S15" i="44"/>
  <c r="Q16" i="44"/>
  <c r="W18" i="44"/>
  <c r="K25" i="44"/>
  <c r="U5" i="44"/>
  <c r="E6" i="44"/>
  <c r="I7" i="44"/>
  <c r="C9" i="44"/>
  <c r="U10" i="44"/>
  <c r="U12" i="44"/>
  <c r="Y16" i="44"/>
  <c r="Y18" i="44"/>
  <c r="I21" i="44"/>
  <c r="O24" i="44"/>
  <c r="W24" i="44"/>
  <c r="Q26" i="44"/>
  <c r="S27" i="44"/>
  <c r="W27" i="44"/>
  <c r="C28" i="44"/>
  <c r="I28" i="44"/>
  <c r="I29" i="44"/>
  <c r="S29" i="44"/>
  <c r="I30" i="44"/>
  <c r="U31" i="44"/>
  <c r="W34" i="44"/>
  <c r="C35" i="44"/>
  <c r="G35" i="44"/>
  <c r="W35" i="44"/>
  <c r="C36" i="44"/>
  <c r="O37" i="44"/>
  <c r="U37" i="44"/>
  <c r="E38" i="44"/>
  <c r="M38" i="44"/>
  <c r="U38" i="44"/>
  <c r="E39" i="44"/>
  <c r="Q39" i="44"/>
  <c r="Y39" i="44"/>
  <c r="Q41" i="44"/>
  <c r="Y41" i="44"/>
  <c r="I42" i="44"/>
  <c r="U42" i="44"/>
  <c r="E2" i="44"/>
  <c r="I3" i="44"/>
  <c r="G6" i="44"/>
  <c r="U8" i="44"/>
  <c r="E10" i="44"/>
  <c r="S10" i="44"/>
  <c r="M11" i="44"/>
  <c r="S11" i="44"/>
  <c r="W11" i="44"/>
  <c r="S14" i="44"/>
  <c r="C15" i="44"/>
  <c r="W15" i="44"/>
  <c r="O19" i="44"/>
  <c r="S19" i="44"/>
  <c r="W19" i="44"/>
  <c r="C20" i="44"/>
  <c r="K20" i="44"/>
  <c r="S23" i="44"/>
  <c r="C24" i="44"/>
  <c r="K24" i="44"/>
  <c r="W26" i="44"/>
  <c r="W28" i="44"/>
  <c r="C29" i="44"/>
  <c r="Q31" i="44"/>
  <c r="O34" i="44"/>
  <c r="S34" i="44"/>
  <c r="M36" i="44"/>
  <c r="Q36" i="44"/>
  <c r="U36" i="44"/>
  <c r="Y36" i="44"/>
  <c r="E37" i="44"/>
  <c r="K37" i="44"/>
  <c r="S37" i="44"/>
  <c r="C38" i="44"/>
  <c r="O39" i="44"/>
  <c r="W39" i="44"/>
  <c r="K40" i="44"/>
  <c r="Q40" i="44"/>
  <c r="U40" i="44"/>
  <c r="Y40" i="44"/>
  <c r="S42" i="44"/>
  <c r="G1" i="44"/>
  <c r="G41" i="44"/>
  <c r="S41" i="44"/>
  <c r="C42" i="44"/>
  <c r="W1" i="44"/>
  <c r="I39" i="44"/>
  <c r="U6" i="44"/>
  <c r="C39" i="44"/>
  <c r="S9" i="44"/>
  <c r="M32" i="44"/>
  <c r="E9" i="44"/>
  <c r="Q7" i="44"/>
  <c r="I8" i="44"/>
  <c r="C25" i="44"/>
  <c r="C26" i="44"/>
  <c r="S17" i="44"/>
  <c r="O18" i="44"/>
  <c r="U18" i="44"/>
  <c r="Q15" i="44"/>
  <c r="M17" i="44"/>
  <c r="K23" i="44"/>
  <c r="K29" i="44"/>
  <c r="M41" i="44"/>
  <c r="O5" i="44"/>
  <c r="Y5" i="44"/>
  <c r="I6" i="44"/>
  <c r="E7" i="44"/>
  <c r="O7" i="44"/>
  <c r="S8" i="44"/>
  <c r="Q11" i="44"/>
  <c r="E14" i="44"/>
  <c r="C17" i="44"/>
  <c r="C18" i="44"/>
  <c r="C19" i="44"/>
  <c r="S20" i="44"/>
  <c r="C21" i="44"/>
  <c r="O21" i="44"/>
  <c r="S21" i="44"/>
  <c r="Q22" i="44"/>
  <c r="Y22" i="44"/>
  <c r="S24" i="44"/>
  <c r="U27" i="44"/>
  <c r="Y27" i="44"/>
  <c r="E28" i="44"/>
  <c r="E30" i="44"/>
  <c r="Y34" i="44"/>
  <c r="E35" i="44"/>
  <c r="K35" i="44"/>
  <c r="Y35" i="44"/>
  <c r="E36" i="44"/>
  <c r="Q37" i="44"/>
  <c r="Y37" i="44"/>
  <c r="I38" i="44"/>
  <c r="Q38" i="44"/>
  <c r="Y38" i="44"/>
  <c r="U39" i="44"/>
  <c r="E40" i="44"/>
  <c r="O41" i="44"/>
  <c r="U41" i="44"/>
  <c r="E42" i="44"/>
  <c r="Q42" i="44"/>
  <c r="Y42" i="44"/>
  <c r="M7" i="44"/>
  <c r="Y7" i="44"/>
  <c r="Q9" i="44"/>
  <c r="C10" i="44"/>
  <c r="U11" i="44"/>
  <c r="Y11" i="44"/>
  <c r="E12" i="44"/>
  <c r="U15" i="44"/>
  <c r="S16" i="44"/>
  <c r="G19" i="44"/>
  <c r="Q19" i="44"/>
  <c r="U19" i="44"/>
  <c r="Y19" i="44"/>
  <c r="E20" i="44"/>
  <c r="I20" i="44"/>
  <c r="C22" i="44"/>
  <c r="O23" i="44"/>
  <c r="W23" i="44"/>
  <c r="G24" i="44"/>
  <c r="U28" i="44"/>
  <c r="O31" i="44"/>
  <c r="G32" i="44"/>
  <c r="G34" i="44"/>
  <c r="Q34" i="44"/>
  <c r="U34" i="44"/>
  <c r="G36" i="44"/>
  <c r="K36" i="44"/>
  <c r="O36" i="44"/>
  <c r="S36" i="44"/>
  <c r="C37" i="44"/>
  <c r="M37" i="44"/>
  <c r="W37" i="44"/>
  <c r="G38" i="44"/>
  <c r="W38" i="44"/>
  <c r="S39" i="44"/>
  <c r="C40" i="44"/>
  <c r="O40" i="44"/>
  <c r="S40" i="44"/>
  <c r="W40" i="44"/>
  <c r="W42" i="44"/>
  <c r="I1" i="44"/>
  <c r="E41" i="44"/>
  <c r="I41" i="44"/>
  <c r="W41" i="44"/>
  <c r="G42" i="44"/>
  <c r="Y1" i="44"/>
  <c r="U1" i="44"/>
  <c r="G39" i="44"/>
  <c r="Q32" i="44"/>
  <c r="K7" i="44"/>
  <c r="O32" i="44"/>
  <c r="E8" i="44"/>
  <c r="G2" i="44"/>
  <c r="X7" i="44"/>
  <c r="D12" i="44"/>
  <c r="R15" i="44"/>
  <c r="J35" i="44"/>
  <c r="V39" i="44"/>
  <c r="N41" i="44"/>
  <c r="P8" i="44"/>
  <c r="T8" i="44"/>
  <c r="X8" i="44"/>
  <c r="N15" i="44"/>
  <c r="B28" i="44"/>
  <c r="X28" i="44"/>
  <c r="P34" i="44"/>
  <c r="X35" i="44"/>
  <c r="R40" i="44"/>
  <c r="S18" i="44"/>
  <c r="L32" i="44"/>
  <c r="H7" i="44"/>
  <c r="V23" i="44"/>
  <c r="D30" i="44"/>
  <c r="W16" i="44"/>
  <c r="Q27" i="44"/>
  <c r="N32" i="44"/>
  <c r="N18" i="44"/>
  <c r="V32" i="44"/>
  <c r="V18" i="44"/>
  <c r="X23" i="44"/>
  <c r="X9" i="44"/>
  <c r="P24" i="44"/>
  <c r="P10" i="44"/>
  <c r="T32" i="44"/>
  <c r="T18" i="44"/>
  <c r="F24" i="44"/>
  <c r="F10" i="44"/>
  <c r="N24" i="44"/>
  <c r="N10" i="44"/>
  <c r="V24" i="44"/>
  <c r="V10" i="44"/>
  <c r="L43" i="44"/>
  <c r="L29" i="44"/>
  <c r="H16" i="44"/>
  <c r="H2" i="44"/>
  <c r="X16" i="44"/>
  <c r="X2" i="44"/>
  <c r="X18" i="44"/>
  <c r="X4" i="44"/>
  <c r="X20" i="44"/>
  <c r="X6" i="44"/>
  <c r="H24" i="44"/>
  <c r="H10" i="44"/>
  <c r="R26" i="44"/>
  <c r="R12" i="44"/>
  <c r="B27" i="44"/>
  <c r="B13" i="44"/>
  <c r="V30" i="44"/>
  <c r="V16" i="44"/>
  <c r="F31" i="44"/>
  <c r="F17" i="44"/>
  <c r="N31" i="44"/>
  <c r="N17" i="44"/>
  <c r="V31" i="44"/>
  <c r="V17" i="44"/>
  <c r="F32" i="44"/>
  <c r="F18" i="44"/>
  <c r="J44" i="44"/>
  <c r="J30" i="44"/>
  <c r="H41" i="44"/>
  <c r="H27" i="44"/>
  <c r="J42" i="44"/>
  <c r="J28" i="44"/>
  <c r="F44" i="44"/>
  <c r="F30" i="44"/>
  <c r="H46" i="44"/>
  <c r="H32" i="44"/>
  <c r="J55" i="44"/>
  <c r="J41" i="44"/>
  <c r="F21" i="44"/>
  <c r="F7" i="44"/>
  <c r="N44" i="44"/>
  <c r="N30" i="44"/>
  <c r="R16" i="44"/>
  <c r="R2" i="44"/>
  <c r="N8" i="44"/>
  <c r="N23" i="44"/>
  <c r="R8" i="44"/>
  <c r="V8" i="44"/>
  <c r="L26" i="44"/>
  <c r="L12" i="44"/>
  <c r="R14" i="44"/>
  <c r="P17" i="44"/>
  <c r="V26" i="44"/>
  <c r="T27" i="44"/>
  <c r="J36" i="44"/>
  <c r="B37" i="44"/>
  <c r="J39" i="44"/>
  <c r="R39" i="44"/>
  <c r="B40" i="44"/>
  <c r="P42" i="44"/>
  <c r="X42" i="44"/>
  <c r="P28" i="44"/>
  <c r="B9" i="44"/>
  <c r="F9" i="44"/>
  <c r="N9" i="44"/>
  <c r="D10" i="44"/>
  <c r="V11" i="44"/>
  <c r="T13" i="44"/>
  <c r="L14" i="44"/>
  <c r="B26" i="44"/>
  <c r="X27" i="44"/>
  <c r="V28" i="44"/>
  <c r="N34" i="44"/>
  <c r="F35" i="44"/>
  <c r="V35" i="44"/>
  <c r="N36" i="44"/>
  <c r="R42" i="44"/>
  <c r="X1" i="44"/>
  <c r="H3" i="44"/>
  <c r="B12" i="44"/>
  <c r="P14" i="44"/>
  <c r="V14" i="44"/>
  <c r="O15" i="44"/>
  <c r="R17" i="44"/>
  <c r="F19" i="44"/>
  <c r="B20" i="44"/>
  <c r="B25" i="44"/>
  <c r="F25" i="44"/>
  <c r="P27" i="44"/>
  <c r="V27" i="44"/>
  <c r="H29" i="44"/>
  <c r="X36" i="44"/>
  <c r="T40" i="44"/>
  <c r="B41" i="44"/>
  <c r="V1" i="44"/>
  <c r="P1" i="44"/>
  <c r="S3" i="44"/>
  <c r="U4" i="44"/>
  <c r="W8" i="44"/>
  <c r="G9" i="44"/>
  <c r="I10" i="44"/>
  <c r="I11" i="44"/>
  <c r="I12" i="44"/>
  <c r="K13" i="44"/>
  <c r="X14" i="44"/>
  <c r="E18" i="44"/>
  <c r="T21" i="44"/>
  <c r="B22" i="44"/>
  <c r="T28" i="44"/>
  <c r="I35" i="44"/>
  <c r="Q35" i="44"/>
  <c r="T36" i="44"/>
  <c r="O2" i="44"/>
  <c r="P3" i="44"/>
  <c r="Q4" i="44"/>
  <c r="T10" i="44"/>
  <c r="C11" i="44"/>
  <c r="C12" i="44"/>
  <c r="X13" i="44"/>
  <c r="G15" i="44"/>
  <c r="K15" i="44"/>
  <c r="C16" i="44"/>
  <c r="B17" i="44"/>
  <c r="I17" i="44"/>
  <c r="B18" i="44"/>
  <c r="J20" i="44"/>
  <c r="N20" i="44"/>
  <c r="B21" i="44"/>
  <c r="J23" i="44"/>
  <c r="J25" i="44"/>
  <c r="N27" i="44"/>
  <c r="J29" i="44"/>
  <c r="K34" i="44"/>
  <c r="T34" i="44"/>
  <c r="X34" i="44"/>
  <c r="P37" i="44"/>
  <c r="T37" i="44"/>
  <c r="X37" i="44"/>
  <c r="D38" i="44"/>
  <c r="H38" i="44"/>
  <c r="L38" i="44"/>
  <c r="P38" i="44"/>
  <c r="T38" i="44"/>
  <c r="X38" i="44"/>
  <c r="H39" i="44"/>
  <c r="P39" i="44"/>
  <c r="T39" i="44"/>
  <c r="X39" i="44"/>
  <c r="D40" i="44"/>
  <c r="R21" i="44"/>
  <c r="N1" i="44"/>
  <c r="Y8" i="44"/>
  <c r="D36" i="44"/>
  <c r="K42" i="44"/>
  <c r="O1" i="44"/>
  <c r="M31" i="44"/>
  <c r="I19" i="44"/>
  <c r="M8" i="44"/>
  <c r="Y3" i="44"/>
  <c r="G13" i="44"/>
  <c r="K11" i="44"/>
  <c r="V9" i="44"/>
  <c r="J11" i="44"/>
  <c r="D19" i="44"/>
  <c r="H8" i="44"/>
  <c r="X3" i="44"/>
  <c r="G26" i="44"/>
  <c r="F40" i="44"/>
  <c r="F26" i="44"/>
  <c r="X24" i="44"/>
  <c r="X10" i="44"/>
  <c r="N40" i="44"/>
  <c r="N26" i="44"/>
  <c r="L30" i="44"/>
  <c r="L16" i="44"/>
  <c r="B15" i="44"/>
  <c r="B1" i="44"/>
  <c r="J15" i="44"/>
  <c r="J1" i="44"/>
  <c r="B16" i="44"/>
  <c r="B2" i="44"/>
  <c r="P16" i="44"/>
  <c r="P2" i="44"/>
  <c r="P18" i="44"/>
  <c r="P4" i="44"/>
  <c r="P20" i="44"/>
  <c r="P6" i="44"/>
  <c r="P26" i="44"/>
  <c r="P12" i="44"/>
  <c r="X26" i="44"/>
  <c r="X12" i="44"/>
  <c r="T30" i="44"/>
  <c r="T16" i="44"/>
  <c r="D31" i="44"/>
  <c r="D17" i="44"/>
  <c r="L31" i="44"/>
  <c r="L17" i="44"/>
  <c r="T31" i="44"/>
  <c r="T17" i="44"/>
  <c r="N39" i="44"/>
  <c r="N25" i="44"/>
  <c r="J40" i="44"/>
  <c r="J26" i="44"/>
  <c r="L41" i="44"/>
  <c r="L27" i="44"/>
  <c r="D43" i="44"/>
  <c r="D29" i="44"/>
  <c r="D32" i="44"/>
  <c r="D18" i="44"/>
  <c r="V20" i="44"/>
  <c r="V6" i="44"/>
  <c r="H37" i="44"/>
  <c r="H23" i="44"/>
  <c r="F42" i="44"/>
  <c r="F28" i="44"/>
  <c r="N42" i="44"/>
  <c r="N28" i="44"/>
  <c r="B19" i="44"/>
  <c r="B5" i="44"/>
  <c r="O27" i="44"/>
  <c r="O13" i="44"/>
  <c r="H26" i="44"/>
  <c r="H12" i="44"/>
  <c r="F36" i="44"/>
  <c r="F22" i="44"/>
  <c r="X43" i="44"/>
  <c r="X29" i="44"/>
  <c r="R36" i="44"/>
  <c r="T1" i="44"/>
  <c r="L1" i="44"/>
  <c r="F1" i="44"/>
  <c r="D9" i="44"/>
  <c r="P9" i="44"/>
  <c r="X11" i="44"/>
  <c r="T12" i="44"/>
  <c r="F27" i="44"/>
  <c r="B30" i="44"/>
  <c r="P36" i="44"/>
  <c r="F2" i="44"/>
  <c r="B10" i="44"/>
  <c r="J13" i="44"/>
  <c r="J18" i="44"/>
  <c r="R19" i="44"/>
  <c r="V19" i="44"/>
  <c r="J21" i="44"/>
  <c r="R27" i="44"/>
  <c r="F29" i="44"/>
  <c r="F34" i="44"/>
  <c r="P35" i="44"/>
  <c r="D37" i="44"/>
  <c r="X40" i="44"/>
  <c r="R1" i="44"/>
  <c r="H1" i="44"/>
  <c r="D2" i="44"/>
  <c r="R11" i="44"/>
  <c r="M16" i="44"/>
  <c r="J17" i="44"/>
  <c r="V21" i="44"/>
  <c r="J24" i="44"/>
  <c r="L36" i="44"/>
  <c r="D41" i="44"/>
  <c r="M3" i="44"/>
  <c r="Q3" i="44"/>
  <c r="R3" i="44"/>
  <c r="O4" i="44"/>
  <c r="W4" i="44"/>
  <c r="T5" i="44"/>
  <c r="X5" i="44"/>
  <c r="D6" i="44"/>
  <c r="H6" i="44"/>
  <c r="T6" i="44"/>
  <c r="L7" i="44"/>
  <c r="N7" i="44"/>
  <c r="U7" i="44"/>
  <c r="J10" i="44"/>
  <c r="R10" i="44"/>
  <c r="P11" i="44"/>
  <c r="M12" i="44"/>
  <c r="V12" i="44"/>
  <c r="P13" i="44"/>
  <c r="D14" i="44"/>
  <c r="I14" i="44"/>
  <c r="M14" i="44"/>
  <c r="Q14" i="44"/>
  <c r="I16" i="44"/>
  <c r="K17" i="44"/>
  <c r="K18" i="44"/>
  <c r="R18" i="44"/>
  <c r="L20" i="44"/>
  <c r="R20" i="44"/>
  <c r="C27" i="44"/>
  <c r="V34" i="44"/>
  <c r="D35" i="44"/>
  <c r="G37" i="44"/>
  <c r="L37" i="44"/>
  <c r="D39" i="44"/>
  <c r="K39" i="44"/>
  <c r="H30" i="44"/>
  <c r="O42" i="44"/>
  <c r="Q8" i="44"/>
  <c r="H28" i="44"/>
  <c r="S1" i="44"/>
  <c r="M1" i="44"/>
  <c r="K9" i="44"/>
  <c r="Q2" i="44"/>
  <c r="H40" i="44"/>
  <c r="M19" i="44"/>
  <c r="E19" i="44"/>
  <c r="I4" i="44"/>
  <c r="M29" i="44"/>
  <c r="H19" i="44"/>
  <c r="L8" i="44"/>
  <c r="K33" i="44"/>
  <c r="R9" i="44"/>
  <c r="H4" i="44"/>
  <c r="M27" i="44"/>
  <c r="F13" i="44"/>
  <c r="Z41" i="61" l="1"/>
  <c r="Z25" i="61"/>
  <c r="Z26" i="61"/>
  <c r="Z18" i="61"/>
  <c r="Z9" i="61"/>
  <c r="Z48" i="61"/>
  <c r="Z46" i="61"/>
  <c r="Z40" i="61"/>
  <c r="Z20" i="61"/>
  <c r="Z2" i="61"/>
  <c r="Z14" i="61"/>
  <c r="Z6" i="61"/>
  <c r="Z47" i="61"/>
  <c r="Z30" i="61"/>
  <c r="Z16" i="61"/>
  <c r="Z11" i="61"/>
  <c r="Z45" i="61"/>
  <c r="Z4" i="61"/>
  <c r="Z56" i="61"/>
  <c r="Z52" i="61"/>
  <c r="Z43" i="61"/>
  <c r="Z42" i="61"/>
  <c r="Z55" i="61"/>
  <c r="Z53" i="61"/>
  <c r="Z49" i="61"/>
  <c r="Z39" i="61"/>
  <c r="Z38" i="61"/>
  <c r="Z37" i="61"/>
  <c r="Z35" i="61"/>
  <c r="Z32" i="61"/>
  <c r="Z31" i="61"/>
  <c r="Z29" i="61"/>
  <c r="Z27" i="61"/>
  <c r="Z8" i="61"/>
  <c r="Z51" i="61"/>
  <c r="Z23" i="61"/>
  <c r="Z33" i="61"/>
  <c r="Z13" i="61"/>
  <c r="Z5" i="61"/>
  <c r="Z3" i="61"/>
  <c r="Z54" i="61"/>
  <c r="Z17" i="61"/>
  <c r="Z7" i="61"/>
  <c r="Z22" i="61"/>
  <c r="Z21" i="61"/>
  <c r="Z19" i="61"/>
  <c r="Z50" i="61"/>
  <c r="Z28" i="61"/>
  <c r="Z44" i="61"/>
  <c r="Z36" i="61"/>
  <c r="Z34" i="61"/>
  <c r="Z15" i="61"/>
  <c r="Z24" i="61"/>
</calcChain>
</file>

<file path=xl/sharedStrings.xml><?xml version="1.0" encoding="utf-8"?>
<sst xmlns="http://schemas.openxmlformats.org/spreadsheetml/2006/main" count="1050" uniqueCount="28">
  <si>
    <t>+</t>
  </si>
  <si>
    <t>*</t>
  </si>
  <si>
    <t>#</t>
  </si>
  <si>
    <t>Value</t>
  </si>
  <si>
    <t>Patch</t>
  </si>
  <si>
    <t>Flagged</t>
  </si>
  <si>
    <t>A4H002.pt3</t>
  </si>
  <si>
    <t>A4H002: WR90 Simulated Values</t>
  </si>
  <si>
    <t>A4H002: WR90/A2H005 Limit timeseries</t>
  </si>
  <si>
    <t>Comment</t>
  </si>
  <si>
    <t>Values</t>
  </si>
  <si>
    <t>Flag</t>
  </si>
  <si>
    <t>1st Calibration Results</t>
  </si>
  <si>
    <t>*.pt3 Flagged</t>
  </si>
  <si>
    <t>A4H005 Limit Flagged</t>
  </si>
  <si>
    <t>A4H002.pt5 (2nd Patched observed)</t>
  </si>
  <si>
    <t>A3R002_pt1.prn</t>
  </si>
  <si>
    <t>A3R002: First Simulation</t>
  </si>
  <si>
    <t>A3R002_pt2.prn (1st Patched observed)</t>
  </si>
  <si>
    <t/>
  </si>
  <si>
    <t>A3R002.pt1</t>
  </si>
  <si>
    <t>File_1.prn</t>
  </si>
  <si>
    <t>First Simulation</t>
  </si>
  <si>
    <t>Ignore</t>
  </si>
  <si>
    <t>File_2.prn</t>
  </si>
  <si>
    <t>Final Simulation</t>
  </si>
  <si>
    <t>File_3.prn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</si>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</sst>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8" applyNumberFormat="0" applyAlignment="0" applyProtection="0"/>
    <xf numFmtId="0" fontId="18" fillId="6" borderId="9" applyNumberFormat="0" applyAlignment="0" applyProtection="0"/>
    <xf numFmtId="0" fontId="19" fillId="6" borderId="8" applyNumberFormat="0" applyAlignment="0" applyProtection="0"/>
    <xf numFmtId="0" fontId="20" fillId="0" borderId="10" applyNumberFormat="0" applyFill="0" applyAlignment="0" applyProtection="0"/>
    <xf numFmtId="0" fontId="21" fillId="7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1">
    <xf numFmtId="0" fontId="0" fillId="0" borderId="0" xfId="0"/>
    <xf numFmtId="0" fontId="6" fillId="0" borderId="0" xfId="1"/>
    <xf numFmtId="17" fontId="0" fillId="0" borderId="0" xfId="0" applyNumberFormat="1"/>
    <xf numFmtId="2" fontId="0" fillId="0" borderId="0" xfId="0" applyNumberFormat="1"/>
    <xf numFmtId="164" fontId="0" fillId="0" borderId="0" xfId="0" applyNumberFormat="1"/>
    <xf numFmtId="0" fontId="7" fillId="0" borderId="0" xfId="0" applyFont="1"/>
    <xf numFmtId="0" fontId="6" fillId="0" borderId="0" xfId="2"/>
    <xf numFmtId="0" fontId="0" fillId="0" borderId="0" xfId="0" applyAlignment="1">
      <alignment wrapText="1"/>
    </xf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7" fillId="0" borderId="1" xfId="0" applyFont="1" applyBorder="1" applyAlignment="1">
      <alignment wrapText="1"/>
    </xf>
    <xf numFmtId="1" fontId="0" fillId="0" borderId="1" xfId="0" applyNumberFormat="1" applyBorder="1"/>
    <xf numFmtId="0" fontId="7" fillId="0" borderId="2" xfId="0" applyFont="1" applyBorder="1" applyAlignment="1">
      <alignment wrapText="1"/>
    </xf>
    <xf numFmtId="0" fontId="0" fillId="0" borderId="2" xfId="0" applyBorder="1"/>
    <xf numFmtId="0" fontId="7" fillId="0" borderId="2" xfId="0" applyFont="1" applyBorder="1"/>
    <xf numFmtId="0" fontId="9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Border="1"/>
    <xf numFmtId="0" fontId="5" fillId="0" borderId="0" xfId="43" applyFill="1"/>
    <xf numFmtId="0" fontId="0" fillId="0" borderId="2" xfId="0" applyBorder="1" applyAlignment="1">
      <alignment wrapText="1"/>
    </xf>
    <xf numFmtId="0" fontId="5" fillId="0" borderId="0" xfId="43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61">
    <cellStyle name="20% - Accent1" xfId="20" builtinId="30" customBuiltin="1"/>
    <cellStyle name="20% - Accent1 2" xfId="49"/>
    <cellStyle name="20% - Accent2" xfId="24" builtinId="34" customBuiltin="1"/>
    <cellStyle name="20% - Accent2 2" xfId="51"/>
    <cellStyle name="20% - Accent3" xfId="28" builtinId="38" customBuiltin="1"/>
    <cellStyle name="20% - Accent3 2" xfId="53"/>
    <cellStyle name="20% - Accent4" xfId="32" builtinId="42" customBuiltin="1"/>
    <cellStyle name="20% - Accent4 2" xfId="55"/>
    <cellStyle name="20% - Accent5" xfId="36" builtinId="46" customBuiltin="1"/>
    <cellStyle name="20% - Accent5 2" xfId="57"/>
    <cellStyle name="20% - Accent6" xfId="40" builtinId="50" customBuiltin="1"/>
    <cellStyle name="20% - Accent6 2" xfId="59"/>
    <cellStyle name="40% - Accent1" xfId="21" builtinId="31" customBuiltin="1"/>
    <cellStyle name="40% - Accent1 2" xfId="50"/>
    <cellStyle name="40% - Accent2" xfId="25" builtinId="35" customBuiltin="1"/>
    <cellStyle name="40% - Accent2 2" xfId="52"/>
    <cellStyle name="40% - Accent3" xfId="29" builtinId="39" customBuiltin="1"/>
    <cellStyle name="40% - Accent3 2" xfId="54"/>
    <cellStyle name="40% - Accent4" xfId="33" builtinId="43" customBuiltin="1"/>
    <cellStyle name="40% - Accent4 2" xfId="56"/>
    <cellStyle name="40% - Accent5" xfId="37" builtinId="47" customBuiltin="1"/>
    <cellStyle name="40% - Accent5 2" xfId="58"/>
    <cellStyle name="40% - Accent6" xfId="41" builtinId="51" customBuiltin="1"/>
    <cellStyle name="40% - Accent6 2" xfId="60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43"/>
    <cellStyle name="Normal 4" xfId="45"/>
    <cellStyle name="Normal 5" xfId="46"/>
    <cellStyle name="Normal 6" xfId="47"/>
    <cellStyle name="Normal_42ARQ79" xfId="2"/>
    <cellStyle name="Note 2" xfId="44"/>
    <cellStyle name="Note 3" xfId="48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chartsheet" Target="chartsheets/sheet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DWAF Dam Balance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Calibration Levels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WR2005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929472"/>
        <c:axId val="225935360"/>
      </c:scatterChart>
      <c:valAx>
        <c:axId val="225929472"/>
        <c:scaling>
          <c:orientation val="minMax"/>
          <c:max val="39100"/>
          <c:min val="12784.25"/>
        </c:scaling>
        <c:delete val="0"/>
        <c:axPos val="b"/>
        <c:numFmt formatCode="General" sourceLinked="1"/>
        <c:majorTickMark val="out"/>
        <c:minorTickMark val="none"/>
        <c:tickLblPos val="nextTo"/>
        <c:crossAx val="225935360"/>
        <c:crosses val="autoZero"/>
        <c:crossBetween val="midCat"/>
        <c:majorUnit val="3652.5"/>
      </c:valAx>
      <c:valAx>
        <c:axId val="22593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92947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varyColors val="0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0.01</c:v>
                </c:pt>
                <c:pt idx="505">
                  <c:v>0</c:v>
                </c:pt>
                <c:pt idx="506">
                  <c:v>0.06</c:v>
                </c:pt>
                <c:pt idx="507">
                  <c:v>0.06</c:v>
                </c:pt>
                <c:pt idx="508">
                  <c:v>0.67</c:v>
                </c:pt>
                <c:pt idx="509">
                  <c:v>1.75</c:v>
                </c:pt>
                <c:pt idx="510">
                  <c:v>0.04</c:v>
                </c:pt>
                <c:pt idx="511">
                  <c:v>0</c:v>
                </c:pt>
                <c:pt idx="512">
                  <c:v>0</c:v>
                </c:pt>
                <c:pt idx="513">
                  <c:v>0.04</c:v>
                </c:pt>
                <c:pt idx="514">
                  <c:v>0.1</c:v>
                </c:pt>
                <c:pt idx="515">
                  <c:v>0.1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12693</c:v>
                </c:pt>
                <c:pt idx="1">
                  <c:v>12724</c:v>
                </c:pt>
                <c:pt idx="2">
                  <c:v>12754</c:v>
                </c:pt>
                <c:pt idx="3">
                  <c:v>12785</c:v>
                </c:pt>
                <c:pt idx="4">
                  <c:v>12816</c:v>
                </c:pt>
                <c:pt idx="5">
                  <c:v>12844</c:v>
                </c:pt>
                <c:pt idx="6">
                  <c:v>12875</c:v>
                </c:pt>
                <c:pt idx="7">
                  <c:v>12905</c:v>
                </c:pt>
                <c:pt idx="8">
                  <c:v>12936</c:v>
                </c:pt>
                <c:pt idx="9">
                  <c:v>12966</c:v>
                </c:pt>
                <c:pt idx="10">
                  <c:v>12997</c:v>
                </c:pt>
                <c:pt idx="11">
                  <c:v>13028</c:v>
                </c:pt>
                <c:pt idx="12">
                  <c:v>13058</c:v>
                </c:pt>
                <c:pt idx="13">
                  <c:v>13089</c:v>
                </c:pt>
                <c:pt idx="14">
                  <c:v>13119</c:v>
                </c:pt>
                <c:pt idx="15">
                  <c:v>13150</c:v>
                </c:pt>
                <c:pt idx="16">
                  <c:v>13181</c:v>
                </c:pt>
                <c:pt idx="17">
                  <c:v>13210</c:v>
                </c:pt>
                <c:pt idx="18">
                  <c:v>13241</c:v>
                </c:pt>
                <c:pt idx="19">
                  <c:v>13271</c:v>
                </c:pt>
                <c:pt idx="20">
                  <c:v>13302</c:v>
                </c:pt>
                <c:pt idx="21">
                  <c:v>13332</c:v>
                </c:pt>
                <c:pt idx="22">
                  <c:v>13363</c:v>
                </c:pt>
                <c:pt idx="23">
                  <c:v>13394</c:v>
                </c:pt>
                <c:pt idx="24">
                  <c:v>13424</c:v>
                </c:pt>
                <c:pt idx="25">
                  <c:v>13455</c:v>
                </c:pt>
                <c:pt idx="26">
                  <c:v>13485</c:v>
                </c:pt>
                <c:pt idx="27">
                  <c:v>13516</c:v>
                </c:pt>
                <c:pt idx="28">
                  <c:v>13547</c:v>
                </c:pt>
                <c:pt idx="29">
                  <c:v>13575</c:v>
                </c:pt>
                <c:pt idx="30">
                  <c:v>13606</c:v>
                </c:pt>
                <c:pt idx="31">
                  <c:v>13636</c:v>
                </c:pt>
                <c:pt idx="32">
                  <c:v>13667</c:v>
                </c:pt>
                <c:pt idx="33">
                  <c:v>13697</c:v>
                </c:pt>
                <c:pt idx="34">
                  <c:v>13728</c:v>
                </c:pt>
                <c:pt idx="35">
                  <c:v>13759</c:v>
                </c:pt>
                <c:pt idx="36">
                  <c:v>13789</c:v>
                </c:pt>
                <c:pt idx="37">
                  <c:v>13820</c:v>
                </c:pt>
                <c:pt idx="38">
                  <c:v>13850</c:v>
                </c:pt>
                <c:pt idx="39">
                  <c:v>13881</c:v>
                </c:pt>
                <c:pt idx="40">
                  <c:v>13912</c:v>
                </c:pt>
                <c:pt idx="41">
                  <c:v>13940</c:v>
                </c:pt>
                <c:pt idx="42">
                  <c:v>13971</c:v>
                </c:pt>
                <c:pt idx="43">
                  <c:v>14001</c:v>
                </c:pt>
                <c:pt idx="44">
                  <c:v>14032</c:v>
                </c:pt>
                <c:pt idx="45">
                  <c:v>14062</c:v>
                </c:pt>
                <c:pt idx="46">
                  <c:v>14093</c:v>
                </c:pt>
                <c:pt idx="47">
                  <c:v>14124</c:v>
                </c:pt>
                <c:pt idx="48">
                  <c:v>14154</c:v>
                </c:pt>
                <c:pt idx="49">
                  <c:v>14185</c:v>
                </c:pt>
                <c:pt idx="50">
                  <c:v>14215</c:v>
                </c:pt>
                <c:pt idx="51">
                  <c:v>14246</c:v>
                </c:pt>
                <c:pt idx="52">
                  <c:v>14277</c:v>
                </c:pt>
                <c:pt idx="53">
                  <c:v>14305</c:v>
                </c:pt>
                <c:pt idx="54">
                  <c:v>14336</c:v>
                </c:pt>
                <c:pt idx="55">
                  <c:v>14366</c:v>
                </c:pt>
                <c:pt idx="56">
                  <c:v>14397</c:v>
                </c:pt>
                <c:pt idx="57">
                  <c:v>14427</c:v>
                </c:pt>
                <c:pt idx="58">
                  <c:v>14458</c:v>
                </c:pt>
                <c:pt idx="59">
                  <c:v>14489</c:v>
                </c:pt>
                <c:pt idx="60">
                  <c:v>14519</c:v>
                </c:pt>
                <c:pt idx="61">
                  <c:v>14550</c:v>
                </c:pt>
                <c:pt idx="62">
                  <c:v>14580</c:v>
                </c:pt>
                <c:pt idx="63">
                  <c:v>14611</c:v>
                </c:pt>
                <c:pt idx="64">
                  <c:v>14642</c:v>
                </c:pt>
                <c:pt idx="65">
                  <c:v>14671</c:v>
                </c:pt>
                <c:pt idx="66">
                  <c:v>14702</c:v>
                </c:pt>
                <c:pt idx="67">
                  <c:v>14732</c:v>
                </c:pt>
                <c:pt idx="68">
                  <c:v>14763</c:v>
                </c:pt>
                <c:pt idx="69">
                  <c:v>14793</c:v>
                </c:pt>
                <c:pt idx="70">
                  <c:v>14824</c:v>
                </c:pt>
                <c:pt idx="71">
                  <c:v>14855</c:v>
                </c:pt>
                <c:pt idx="72">
                  <c:v>14885</c:v>
                </c:pt>
                <c:pt idx="73">
                  <c:v>14916</c:v>
                </c:pt>
                <c:pt idx="74">
                  <c:v>14946</c:v>
                </c:pt>
                <c:pt idx="75">
                  <c:v>14977</c:v>
                </c:pt>
                <c:pt idx="76">
                  <c:v>15008</c:v>
                </c:pt>
                <c:pt idx="77">
                  <c:v>15036</c:v>
                </c:pt>
                <c:pt idx="78">
                  <c:v>15067</c:v>
                </c:pt>
                <c:pt idx="79">
                  <c:v>15097</c:v>
                </c:pt>
                <c:pt idx="80">
                  <c:v>15128</c:v>
                </c:pt>
                <c:pt idx="81">
                  <c:v>15158</c:v>
                </c:pt>
                <c:pt idx="82">
                  <c:v>15189</c:v>
                </c:pt>
                <c:pt idx="83">
                  <c:v>15220</c:v>
                </c:pt>
                <c:pt idx="84">
                  <c:v>15250</c:v>
                </c:pt>
                <c:pt idx="85">
                  <c:v>15281</c:v>
                </c:pt>
                <c:pt idx="86">
                  <c:v>15311</c:v>
                </c:pt>
                <c:pt idx="87">
                  <c:v>15342</c:v>
                </c:pt>
                <c:pt idx="88">
                  <c:v>15373</c:v>
                </c:pt>
                <c:pt idx="89">
                  <c:v>15401</c:v>
                </c:pt>
                <c:pt idx="90">
                  <c:v>15432</c:v>
                </c:pt>
                <c:pt idx="91">
                  <c:v>15462</c:v>
                </c:pt>
                <c:pt idx="92">
                  <c:v>15493</c:v>
                </c:pt>
                <c:pt idx="93">
                  <c:v>15523</c:v>
                </c:pt>
                <c:pt idx="94">
                  <c:v>15554</c:v>
                </c:pt>
                <c:pt idx="95">
                  <c:v>15585</c:v>
                </c:pt>
                <c:pt idx="96">
                  <c:v>15615</c:v>
                </c:pt>
                <c:pt idx="97">
                  <c:v>15646</c:v>
                </c:pt>
                <c:pt idx="98">
                  <c:v>15676</c:v>
                </c:pt>
                <c:pt idx="99">
                  <c:v>15707</c:v>
                </c:pt>
                <c:pt idx="100">
                  <c:v>15738</c:v>
                </c:pt>
                <c:pt idx="101">
                  <c:v>15766</c:v>
                </c:pt>
                <c:pt idx="102">
                  <c:v>15797</c:v>
                </c:pt>
                <c:pt idx="103">
                  <c:v>15827</c:v>
                </c:pt>
                <c:pt idx="104">
                  <c:v>15858</c:v>
                </c:pt>
                <c:pt idx="105">
                  <c:v>15888</c:v>
                </c:pt>
                <c:pt idx="106">
                  <c:v>15919</c:v>
                </c:pt>
                <c:pt idx="107">
                  <c:v>15950</c:v>
                </c:pt>
                <c:pt idx="108">
                  <c:v>15980</c:v>
                </c:pt>
                <c:pt idx="109">
                  <c:v>16011</c:v>
                </c:pt>
                <c:pt idx="110">
                  <c:v>16041</c:v>
                </c:pt>
                <c:pt idx="111">
                  <c:v>16072</c:v>
                </c:pt>
                <c:pt idx="112">
                  <c:v>16103</c:v>
                </c:pt>
                <c:pt idx="113">
                  <c:v>16132</c:v>
                </c:pt>
                <c:pt idx="114">
                  <c:v>16163</c:v>
                </c:pt>
                <c:pt idx="115">
                  <c:v>16193</c:v>
                </c:pt>
                <c:pt idx="116">
                  <c:v>16224</c:v>
                </c:pt>
                <c:pt idx="117">
                  <c:v>16254</c:v>
                </c:pt>
                <c:pt idx="118">
                  <c:v>16285</c:v>
                </c:pt>
                <c:pt idx="119">
                  <c:v>16316</c:v>
                </c:pt>
                <c:pt idx="120">
                  <c:v>16346</c:v>
                </c:pt>
                <c:pt idx="121">
                  <c:v>16377</c:v>
                </c:pt>
                <c:pt idx="122">
                  <c:v>16407</c:v>
                </c:pt>
                <c:pt idx="123">
                  <c:v>16438</c:v>
                </c:pt>
                <c:pt idx="124">
                  <c:v>16469</c:v>
                </c:pt>
                <c:pt idx="125">
                  <c:v>16497</c:v>
                </c:pt>
                <c:pt idx="126">
                  <c:v>16528</c:v>
                </c:pt>
                <c:pt idx="127">
                  <c:v>16558</c:v>
                </c:pt>
                <c:pt idx="128">
                  <c:v>16589</c:v>
                </c:pt>
                <c:pt idx="129">
                  <c:v>16619</c:v>
                </c:pt>
                <c:pt idx="130">
                  <c:v>16650</c:v>
                </c:pt>
                <c:pt idx="131">
                  <c:v>16681</c:v>
                </c:pt>
                <c:pt idx="132">
                  <c:v>16711</c:v>
                </c:pt>
                <c:pt idx="133">
                  <c:v>16742</c:v>
                </c:pt>
                <c:pt idx="134">
                  <c:v>16772</c:v>
                </c:pt>
                <c:pt idx="135">
                  <c:v>16803</c:v>
                </c:pt>
                <c:pt idx="136">
                  <c:v>16834</c:v>
                </c:pt>
                <c:pt idx="137">
                  <c:v>16862</c:v>
                </c:pt>
                <c:pt idx="138">
                  <c:v>16893</c:v>
                </c:pt>
                <c:pt idx="139">
                  <c:v>16923</c:v>
                </c:pt>
                <c:pt idx="140">
                  <c:v>16954</c:v>
                </c:pt>
                <c:pt idx="141">
                  <c:v>16984</c:v>
                </c:pt>
                <c:pt idx="142">
                  <c:v>17015</c:v>
                </c:pt>
                <c:pt idx="143">
                  <c:v>17046</c:v>
                </c:pt>
                <c:pt idx="144">
                  <c:v>17076</c:v>
                </c:pt>
                <c:pt idx="145">
                  <c:v>17107</c:v>
                </c:pt>
                <c:pt idx="146">
                  <c:v>17137</c:v>
                </c:pt>
                <c:pt idx="147">
                  <c:v>17168</c:v>
                </c:pt>
                <c:pt idx="148">
                  <c:v>17199</c:v>
                </c:pt>
                <c:pt idx="149">
                  <c:v>17227</c:v>
                </c:pt>
                <c:pt idx="150">
                  <c:v>17258</c:v>
                </c:pt>
                <c:pt idx="151">
                  <c:v>17288</c:v>
                </c:pt>
                <c:pt idx="152">
                  <c:v>17319</c:v>
                </c:pt>
                <c:pt idx="153">
                  <c:v>17349</c:v>
                </c:pt>
                <c:pt idx="154">
                  <c:v>17380</c:v>
                </c:pt>
                <c:pt idx="155">
                  <c:v>17411</c:v>
                </c:pt>
                <c:pt idx="156">
                  <c:v>17441</c:v>
                </c:pt>
                <c:pt idx="157">
                  <c:v>17472</c:v>
                </c:pt>
                <c:pt idx="158">
                  <c:v>17502</c:v>
                </c:pt>
                <c:pt idx="159">
                  <c:v>17533</c:v>
                </c:pt>
                <c:pt idx="160">
                  <c:v>17564</c:v>
                </c:pt>
                <c:pt idx="161">
                  <c:v>17593</c:v>
                </c:pt>
                <c:pt idx="162">
                  <c:v>17624</c:v>
                </c:pt>
                <c:pt idx="163">
                  <c:v>17654</c:v>
                </c:pt>
                <c:pt idx="164">
                  <c:v>17685</c:v>
                </c:pt>
                <c:pt idx="165">
                  <c:v>17715</c:v>
                </c:pt>
                <c:pt idx="166">
                  <c:v>17746</c:v>
                </c:pt>
                <c:pt idx="167">
                  <c:v>17777</c:v>
                </c:pt>
                <c:pt idx="168">
                  <c:v>17807</c:v>
                </c:pt>
                <c:pt idx="169">
                  <c:v>17838</c:v>
                </c:pt>
                <c:pt idx="170">
                  <c:v>17868</c:v>
                </c:pt>
                <c:pt idx="171">
                  <c:v>17899</c:v>
                </c:pt>
                <c:pt idx="172">
                  <c:v>17930</c:v>
                </c:pt>
                <c:pt idx="173">
                  <c:v>17958</c:v>
                </c:pt>
                <c:pt idx="174">
                  <c:v>17989</c:v>
                </c:pt>
                <c:pt idx="175">
                  <c:v>18019</c:v>
                </c:pt>
                <c:pt idx="176">
                  <c:v>18050</c:v>
                </c:pt>
                <c:pt idx="177">
                  <c:v>18080</c:v>
                </c:pt>
                <c:pt idx="178">
                  <c:v>18111</c:v>
                </c:pt>
                <c:pt idx="179">
                  <c:v>18142</c:v>
                </c:pt>
                <c:pt idx="180">
                  <c:v>18172</c:v>
                </c:pt>
                <c:pt idx="181">
                  <c:v>18203</c:v>
                </c:pt>
                <c:pt idx="182">
                  <c:v>18233</c:v>
                </c:pt>
                <c:pt idx="183">
                  <c:v>18264</c:v>
                </c:pt>
                <c:pt idx="184">
                  <c:v>18295</c:v>
                </c:pt>
                <c:pt idx="185">
                  <c:v>18323</c:v>
                </c:pt>
                <c:pt idx="186">
                  <c:v>18354</c:v>
                </c:pt>
                <c:pt idx="187">
                  <c:v>18384</c:v>
                </c:pt>
                <c:pt idx="188">
                  <c:v>18415</c:v>
                </c:pt>
                <c:pt idx="189">
                  <c:v>18445</c:v>
                </c:pt>
                <c:pt idx="190">
                  <c:v>18476</c:v>
                </c:pt>
                <c:pt idx="191">
                  <c:v>18507</c:v>
                </c:pt>
                <c:pt idx="192">
                  <c:v>18537</c:v>
                </c:pt>
                <c:pt idx="193">
                  <c:v>18568</c:v>
                </c:pt>
                <c:pt idx="194">
                  <c:v>18598</c:v>
                </c:pt>
                <c:pt idx="195">
                  <c:v>18629</c:v>
                </c:pt>
                <c:pt idx="196">
                  <c:v>18660</c:v>
                </c:pt>
                <c:pt idx="197">
                  <c:v>18688</c:v>
                </c:pt>
                <c:pt idx="198">
                  <c:v>18719</c:v>
                </c:pt>
                <c:pt idx="199">
                  <c:v>18749</c:v>
                </c:pt>
                <c:pt idx="200">
                  <c:v>18780</c:v>
                </c:pt>
                <c:pt idx="201">
                  <c:v>18810</c:v>
                </c:pt>
                <c:pt idx="202">
                  <c:v>18841</c:v>
                </c:pt>
                <c:pt idx="203">
                  <c:v>18872</c:v>
                </c:pt>
                <c:pt idx="204">
                  <c:v>18902</c:v>
                </c:pt>
                <c:pt idx="205">
                  <c:v>18933</c:v>
                </c:pt>
                <c:pt idx="206">
                  <c:v>18963</c:v>
                </c:pt>
                <c:pt idx="207">
                  <c:v>18994</c:v>
                </c:pt>
                <c:pt idx="208">
                  <c:v>19025</c:v>
                </c:pt>
                <c:pt idx="209">
                  <c:v>19054</c:v>
                </c:pt>
                <c:pt idx="210">
                  <c:v>19085</c:v>
                </c:pt>
                <c:pt idx="211">
                  <c:v>19115</c:v>
                </c:pt>
                <c:pt idx="212">
                  <c:v>19146</c:v>
                </c:pt>
                <c:pt idx="213">
                  <c:v>19176</c:v>
                </c:pt>
                <c:pt idx="214">
                  <c:v>19207</c:v>
                </c:pt>
                <c:pt idx="215">
                  <c:v>19238</c:v>
                </c:pt>
                <c:pt idx="216">
                  <c:v>19268</c:v>
                </c:pt>
                <c:pt idx="217">
                  <c:v>19299</c:v>
                </c:pt>
                <c:pt idx="218">
                  <c:v>19329</c:v>
                </c:pt>
                <c:pt idx="219">
                  <c:v>19360</c:v>
                </c:pt>
                <c:pt idx="220">
                  <c:v>19391</c:v>
                </c:pt>
                <c:pt idx="221">
                  <c:v>19419</c:v>
                </c:pt>
                <c:pt idx="222">
                  <c:v>19450</c:v>
                </c:pt>
                <c:pt idx="223">
                  <c:v>19480</c:v>
                </c:pt>
                <c:pt idx="224">
                  <c:v>19511</c:v>
                </c:pt>
                <c:pt idx="225">
                  <c:v>19541</c:v>
                </c:pt>
                <c:pt idx="226">
                  <c:v>19572</c:v>
                </c:pt>
                <c:pt idx="227">
                  <c:v>19603</c:v>
                </c:pt>
                <c:pt idx="228">
                  <c:v>19633</c:v>
                </c:pt>
                <c:pt idx="229">
                  <c:v>19664</c:v>
                </c:pt>
                <c:pt idx="230">
                  <c:v>19694</c:v>
                </c:pt>
                <c:pt idx="231">
                  <c:v>19725</c:v>
                </c:pt>
                <c:pt idx="232">
                  <c:v>19756</c:v>
                </c:pt>
                <c:pt idx="233">
                  <c:v>19784</c:v>
                </c:pt>
                <c:pt idx="234">
                  <c:v>19815</c:v>
                </c:pt>
                <c:pt idx="235">
                  <c:v>19845</c:v>
                </c:pt>
                <c:pt idx="236">
                  <c:v>19876</c:v>
                </c:pt>
                <c:pt idx="237">
                  <c:v>19906</c:v>
                </c:pt>
                <c:pt idx="238">
                  <c:v>19937</c:v>
                </c:pt>
                <c:pt idx="239">
                  <c:v>19968</c:v>
                </c:pt>
                <c:pt idx="240">
                  <c:v>19998</c:v>
                </c:pt>
                <c:pt idx="241">
                  <c:v>20029</c:v>
                </c:pt>
                <c:pt idx="242">
                  <c:v>20059</c:v>
                </c:pt>
                <c:pt idx="243">
                  <c:v>20090</c:v>
                </c:pt>
                <c:pt idx="244">
                  <c:v>20121</c:v>
                </c:pt>
                <c:pt idx="245">
                  <c:v>20149</c:v>
                </c:pt>
                <c:pt idx="246">
                  <c:v>20180</c:v>
                </c:pt>
                <c:pt idx="247">
                  <c:v>20210</c:v>
                </c:pt>
                <c:pt idx="248">
                  <c:v>20241</c:v>
                </c:pt>
                <c:pt idx="249">
                  <c:v>20271</c:v>
                </c:pt>
                <c:pt idx="250">
                  <c:v>20302</c:v>
                </c:pt>
                <c:pt idx="251">
                  <c:v>20333</c:v>
                </c:pt>
                <c:pt idx="252">
                  <c:v>20363</c:v>
                </c:pt>
                <c:pt idx="253">
                  <c:v>20394</c:v>
                </c:pt>
                <c:pt idx="254">
                  <c:v>20424</c:v>
                </c:pt>
                <c:pt idx="255">
                  <c:v>20455</c:v>
                </c:pt>
                <c:pt idx="256">
                  <c:v>20486</c:v>
                </c:pt>
                <c:pt idx="257">
                  <c:v>20515</c:v>
                </c:pt>
                <c:pt idx="258">
                  <c:v>20546</c:v>
                </c:pt>
                <c:pt idx="259">
                  <c:v>20576</c:v>
                </c:pt>
                <c:pt idx="260">
                  <c:v>20607</c:v>
                </c:pt>
                <c:pt idx="261">
                  <c:v>20637</c:v>
                </c:pt>
                <c:pt idx="262">
                  <c:v>20668</c:v>
                </c:pt>
                <c:pt idx="263">
                  <c:v>20699</c:v>
                </c:pt>
                <c:pt idx="264">
                  <c:v>20729</c:v>
                </c:pt>
                <c:pt idx="265">
                  <c:v>20760</c:v>
                </c:pt>
                <c:pt idx="266">
                  <c:v>20790</c:v>
                </c:pt>
                <c:pt idx="267">
                  <c:v>20821</c:v>
                </c:pt>
                <c:pt idx="268">
                  <c:v>20852</c:v>
                </c:pt>
                <c:pt idx="269">
                  <c:v>20880</c:v>
                </c:pt>
                <c:pt idx="270">
                  <c:v>20911</c:v>
                </c:pt>
                <c:pt idx="271">
                  <c:v>20941</c:v>
                </c:pt>
                <c:pt idx="272">
                  <c:v>20972</c:v>
                </c:pt>
                <c:pt idx="273">
                  <c:v>21002</c:v>
                </c:pt>
                <c:pt idx="274">
                  <c:v>21033</c:v>
                </c:pt>
                <c:pt idx="275">
                  <c:v>21064</c:v>
                </c:pt>
                <c:pt idx="276">
                  <c:v>21094</c:v>
                </c:pt>
                <c:pt idx="277">
                  <c:v>21125</c:v>
                </c:pt>
                <c:pt idx="278">
                  <c:v>21155</c:v>
                </c:pt>
                <c:pt idx="279">
                  <c:v>21186</c:v>
                </c:pt>
                <c:pt idx="280">
                  <c:v>21217</c:v>
                </c:pt>
                <c:pt idx="281">
                  <c:v>21245</c:v>
                </c:pt>
                <c:pt idx="282">
                  <c:v>21276</c:v>
                </c:pt>
                <c:pt idx="283">
                  <c:v>21306</c:v>
                </c:pt>
                <c:pt idx="284">
                  <c:v>21337</c:v>
                </c:pt>
                <c:pt idx="285">
                  <c:v>21367</c:v>
                </c:pt>
                <c:pt idx="286">
                  <c:v>21398</c:v>
                </c:pt>
                <c:pt idx="287">
                  <c:v>21429</c:v>
                </c:pt>
                <c:pt idx="288">
                  <c:v>21459</c:v>
                </c:pt>
                <c:pt idx="289">
                  <c:v>21490</c:v>
                </c:pt>
                <c:pt idx="290">
                  <c:v>21520</c:v>
                </c:pt>
                <c:pt idx="291">
                  <c:v>21551</c:v>
                </c:pt>
                <c:pt idx="292">
                  <c:v>21582</c:v>
                </c:pt>
                <c:pt idx="293">
                  <c:v>21610</c:v>
                </c:pt>
                <c:pt idx="294">
                  <c:v>21641</c:v>
                </c:pt>
                <c:pt idx="295">
                  <c:v>21671</c:v>
                </c:pt>
                <c:pt idx="296">
                  <c:v>21702</c:v>
                </c:pt>
                <c:pt idx="297">
                  <c:v>21732</c:v>
                </c:pt>
                <c:pt idx="298">
                  <c:v>21763</c:v>
                </c:pt>
                <c:pt idx="299">
                  <c:v>21794</c:v>
                </c:pt>
                <c:pt idx="300">
                  <c:v>21824</c:v>
                </c:pt>
                <c:pt idx="301">
                  <c:v>21855</c:v>
                </c:pt>
                <c:pt idx="302">
                  <c:v>21885</c:v>
                </c:pt>
                <c:pt idx="303">
                  <c:v>21916</c:v>
                </c:pt>
                <c:pt idx="304">
                  <c:v>21947</c:v>
                </c:pt>
                <c:pt idx="305">
                  <c:v>21976</c:v>
                </c:pt>
                <c:pt idx="306">
                  <c:v>22007</c:v>
                </c:pt>
                <c:pt idx="307">
                  <c:v>22037</c:v>
                </c:pt>
                <c:pt idx="308">
                  <c:v>22068</c:v>
                </c:pt>
                <c:pt idx="309">
                  <c:v>22098</c:v>
                </c:pt>
                <c:pt idx="310">
                  <c:v>22129</c:v>
                </c:pt>
                <c:pt idx="311">
                  <c:v>22160</c:v>
                </c:pt>
                <c:pt idx="312">
                  <c:v>22190</c:v>
                </c:pt>
                <c:pt idx="313">
                  <c:v>22221</c:v>
                </c:pt>
                <c:pt idx="314">
                  <c:v>22251</c:v>
                </c:pt>
                <c:pt idx="315">
                  <c:v>22282</c:v>
                </c:pt>
                <c:pt idx="316">
                  <c:v>22313</c:v>
                </c:pt>
                <c:pt idx="317">
                  <c:v>22341</c:v>
                </c:pt>
                <c:pt idx="318">
                  <c:v>22372</c:v>
                </c:pt>
                <c:pt idx="319">
                  <c:v>22402</c:v>
                </c:pt>
                <c:pt idx="320">
                  <c:v>22433</c:v>
                </c:pt>
                <c:pt idx="321">
                  <c:v>22463</c:v>
                </c:pt>
                <c:pt idx="322">
                  <c:v>22494</c:v>
                </c:pt>
                <c:pt idx="323">
                  <c:v>22525</c:v>
                </c:pt>
                <c:pt idx="324">
                  <c:v>22555</c:v>
                </c:pt>
                <c:pt idx="325">
                  <c:v>22586</c:v>
                </c:pt>
                <c:pt idx="326">
                  <c:v>22616</c:v>
                </c:pt>
                <c:pt idx="327">
                  <c:v>22647</c:v>
                </c:pt>
                <c:pt idx="328">
                  <c:v>22678</c:v>
                </c:pt>
                <c:pt idx="329">
                  <c:v>22706</c:v>
                </c:pt>
                <c:pt idx="330">
                  <c:v>22737</c:v>
                </c:pt>
                <c:pt idx="331">
                  <c:v>22767</c:v>
                </c:pt>
                <c:pt idx="332">
                  <c:v>22798</c:v>
                </c:pt>
                <c:pt idx="333">
                  <c:v>22828</c:v>
                </c:pt>
                <c:pt idx="334">
                  <c:v>22859</c:v>
                </c:pt>
                <c:pt idx="335">
                  <c:v>22890</c:v>
                </c:pt>
                <c:pt idx="336">
                  <c:v>22920</c:v>
                </c:pt>
                <c:pt idx="337">
                  <c:v>22951</c:v>
                </c:pt>
                <c:pt idx="338">
                  <c:v>22981</c:v>
                </c:pt>
                <c:pt idx="339">
                  <c:v>23012</c:v>
                </c:pt>
                <c:pt idx="340">
                  <c:v>23043</c:v>
                </c:pt>
                <c:pt idx="341">
                  <c:v>23071</c:v>
                </c:pt>
                <c:pt idx="342">
                  <c:v>23102</c:v>
                </c:pt>
                <c:pt idx="343">
                  <c:v>23132</c:v>
                </c:pt>
                <c:pt idx="344">
                  <c:v>23163</c:v>
                </c:pt>
                <c:pt idx="345">
                  <c:v>23193</c:v>
                </c:pt>
                <c:pt idx="346">
                  <c:v>23224</c:v>
                </c:pt>
                <c:pt idx="347">
                  <c:v>23255</c:v>
                </c:pt>
                <c:pt idx="348">
                  <c:v>23285</c:v>
                </c:pt>
                <c:pt idx="349">
                  <c:v>23316</c:v>
                </c:pt>
                <c:pt idx="350">
                  <c:v>23346</c:v>
                </c:pt>
                <c:pt idx="351">
                  <c:v>23377</c:v>
                </c:pt>
                <c:pt idx="352">
                  <c:v>23408</c:v>
                </c:pt>
                <c:pt idx="353">
                  <c:v>23437</c:v>
                </c:pt>
                <c:pt idx="354">
                  <c:v>23468</c:v>
                </c:pt>
                <c:pt idx="355">
                  <c:v>23498</c:v>
                </c:pt>
                <c:pt idx="356">
                  <c:v>23529</c:v>
                </c:pt>
                <c:pt idx="357">
                  <c:v>23559</c:v>
                </c:pt>
                <c:pt idx="358">
                  <c:v>23590</c:v>
                </c:pt>
                <c:pt idx="359">
                  <c:v>23621</c:v>
                </c:pt>
                <c:pt idx="360">
                  <c:v>23651</c:v>
                </c:pt>
                <c:pt idx="361">
                  <c:v>23682</c:v>
                </c:pt>
                <c:pt idx="362">
                  <c:v>23712</c:v>
                </c:pt>
                <c:pt idx="363">
                  <c:v>23743</c:v>
                </c:pt>
                <c:pt idx="364">
                  <c:v>23774</c:v>
                </c:pt>
                <c:pt idx="365">
                  <c:v>23802</c:v>
                </c:pt>
                <c:pt idx="366">
                  <c:v>23833</c:v>
                </c:pt>
                <c:pt idx="367">
                  <c:v>23863</c:v>
                </c:pt>
                <c:pt idx="368">
                  <c:v>23894</c:v>
                </c:pt>
                <c:pt idx="369">
                  <c:v>23924</c:v>
                </c:pt>
                <c:pt idx="370">
                  <c:v>23955</c:v>
                </c:pt>
                <c:pt idx="371">
                  <c:v>23986</c:v>
                </c:pt>
                <c:pt idx="372">
                  <c:v>24016</c:v>
                </c:pt>
                <c:pt idx="373">
                  <c:v>24047</c:v>
                </c:pt>
                <c:pt idx="374">
                  <c:v>24077</c:v>
                </c:pt>
                <c:pt idx="375">
                  <c:v>24108</c:v>
                </c:pt>
                <c:pt idx="376">
                  <c:v>24139</c:v>
                </c:pt>
                <c:pt idx="377">
                  <c:v>24167</c:v>
                </c:pt>
                <c:pt idx="378">
                  <c:v>24198</c:v>
                </c:pt>
                <c:pt idx="379">
                  <c:v>24228</c:v>
                </c:pt>
                <c:pt idx="380">
                  <c:v>24259</c:v>
                </c:pt>
                <c:pt idx="381">
                  <c:v>24289</c:v>
                </c:pt>
                <c:pt idx="382">
                  <c:v>24320</c:v>
                </c:pt>
                <c:pt idx="383">
                  <c:v>24351</c:v>
                </c:pt>
                <c:pt idx="384">
                  <c:v>24381</c:v>
                </c:pt>
                <c:pt idx="385">
                  <c:v>24412</c:v>
                </c:pt>
                <c:pt idx="386">
                  <c:v>24442</c:v>
                </c:pt>
                <c:pt idx="387">
                  <c:v>24473</c:v>
                </c:pt>
                <c:pt idx="388">
                  <c:v>24504</c:v>
                </c:pt>
                <c:pt idx="389">
                  <c:v>24532</c:v>
                </c:pt>
                <c:pt idx="390">
                  <c:v>24563</c:v>
                </c:pt>
                <c:pt idx="391">
                  <c:v>24593</c:v>
                </c:pt>
                <c:pt idx="392">
                  <c:v>24624</c:v>
                </c:pt>
                <c:pt idx="393">
                  <c:v>24654</c:v>
                </c:pt>
                <c:pt idx="394">
                  <c:v>24685</c:v>
                </c:pt>
                <c:pt idx="395">
                  <c:v>24716</c:v>
                </c:pt>
                <c:pt idx="396">
                  <c:v>24746</c:v>
                </c:pt>
                <c:pt idx="397">
                  <c:v>24777</c:v>
                </c:pt>
                <c:pt idx="398">
                  <c:v>24807</c:v>
                </c:pt>
                <c:pt idx="399">
                  <c:v>24838</c:v>
                </c:pt>
                <c:pt idx="400">
                  <c:v>24869</c:v>
                </c:pt>
                <c:pt idx="401">
                  <c:v>24898</c:v>
                </c:pt>
                <c:pt idx="402">
                  <c:v>24929</c:v>
                </c:pt>
                <c:pt idx="403">
                  <c:v>24959</c:v>
                </c:pt>
                <c:pt idx="404">
                  <c:v>24990</c:v>
                </c:pt>
                <c:pt idx="405">
                  <c:v>25020</c:v>
                </c:pt>
                <c:pt idx="406">
                  <c:v>25051</c:v>
                </c:pt>
                <c:pt idx="407">
                  <c:v>25082</c:v>
                </c:pt>
                <c:pt idx="408">
                  <c:v>25112</c:v>
                </c:pt>
                <c:pt idx="409">
                  <c:v>25143</c:v>
                </c:pt>
                <c:pt idx="410">
                  <c:v>25173</c:v>
                </c:pt>
                <c:pt idx="411">
                  <c:v>25204</c:v>
                </c:pt>
                <c:pt idx="412">
                  <c:v>25235</c:v>
                </c:pt>
                <c:pt idx="413">
                  <c:v>25263</c:v>
                </c:pt>
                <c:pt idx="414">
                  <c:v>25294</c:v>
                </c:pt>
                <c:pt idx="415">
                  <c:v>25324</c:v>
                </c:pt>
                <c:pt idx="416">
                  <c:v>25355</c:v>
                </c:pt>
                <c:pt idx="417">
                  <c:v>25385</c:v>
                </c:pt>
                <c:pt idx="418">
                  <c:v>25416</c:v>
                </c:pt>
                <c:pt idx="419">
                  <c:v>25447</c:v>
                </c:pt>
                <c:pt idx="420">
                  <c:v>25477</c:v>
                </c:pt>
                <c:pt idx="421">
                  <c:v>25508</c:v>
                </c:pt>
                <c:pt idx="422">
                  <c:v>25538</c:v>
                </c:pt>
                <c:pt idx="423">
                  <c:v>25569</c:v>
                </c:pt>
                <c:pt idx="424">
                  <c:v>25600</c:v>
                </c:pt>
                <c:pt idx="425">
                  <c:v>25628</c:v>
                </c:pt>
                <c:pt idx="426">
                  <c:v>25659</c:v>
                </c:pt>
                <c:pt idx="427">
                  <c:v>25689</c:v>
                </c:pt>
                <c:pt idx="428">
                  <c:v>25720</c:v>
                </c:pt>
                <c:pt idx="429">
                  <c:v>25750</c:v>
                </c:pt>
                <c:pt idx="430">
                  <c:v>25781</c:v>
                </c:pt>
                <c:pt idx="431">
                  <c:v>25812</c:v>
                </c:pt>
                <c:pt idx="432">
                  <c:v>25842</c:v>
                </c:pt>
                <c:pt idx="433">
                  <c:v>25873</c:v>
                </c:pt>
                <c:pt idx="434">
                  <c:v>25903</c:v>
                </c:pt>
                <c:pt idx="435">
                  <c:v>25934</c:v>
                </c:pt>
                <c:pt idx="436">
                  <c:v>25965</c:v>
                </c:pt>
                <c:pt idx="437">
                  <c:v>25993</c:v>
                </c:pt>
                <c:pt idx="438">
                  <c:v>26024</c:v>
                </c:pt>
                <c:pt idx="439">
                  <c:v>26054</c:v>
                </c:pt>
                <c:pt idx="440">
                  <c:v>26085</c:v>
                </c:pt>
                <c:pt idx="441">
                  <c:v>26115</c:v>
                </c:pt>
                <c:pt idx="442">
                  <c:v>26146</c:v>
                </c:pt>
                <c:pt idx="443">
                  <c:v>26177</c:v>
                </c:pt>
                <c:pt idx="444">
                  <c:v>26207</c:v>
                </c:pt>
                <c:pt idx="445">
                  <c:v>26238</c:v>
                </c:pt>
                <c:pt idx="446">
                  <c:v>26268</c:v>
                </c:pt>
                <c:pt idx="447">
                  <c:v>26299</c:v>
                </c:pt>
                <c:pt idx="448">
                  <c:v>26330</c:v>
                </c:pt>
                <c:pt idx="449">
                  <c:v>26359</c:v>
                </c:pt>
                <c:pt idx="450">
                  <c:v>26390</c:v>
                </c:pt>
                <c:pt idx="451">
                  <c:v>26420</c:v>
                </c:pt>
                <c:pt idx="452">
                  <c:v>26451</c:v>
                </c:pt>
                <c:pt idx="453">
                  <c:v>26481</c:v>
                </c:pt>
                <c:pt idx="454">
                  <c:v>26512</c:v>
                </c:pt>
                <c:pt idx="455">
                  <c:v>26543</c:v>
                </c:pt>
                <c:pt idx="456">
                  <c:v>26573</c:v>
                </c:pt>
                <c:pt idx="457">
                  <c:v>26604</c:v>
                </c:pt>
                <c:pt idx="458">
                  <c:v>26634</c:v>
                </c:pt>
                <c:pt idx="459">
                  <c:v>26665</c:v>
                </c:pt>
                <c:pt idx="460">
                  <c:v>26696</c:v>
                </c:pt>
                <c:pt idx="461">
                  <c:v>26724</c:v>
                </c:pt>
                <c:pt idx="462">
                  <c:v>26755</c:v>
                </c:pt>
                <c:pt idx="463">
                  <c:v>26785</c:v>
                </c:pt>
                <c:pt idx="464">
                  <c:v>26816</c:v>
                </c:pt>
                <c:pt idx="465">
                  <c:v>26846</c:v>
                </c:pt>
                <c:pt idx="466">
                  <c:v>26877</c:v>
                </c:pt>
                <c:pt idx="467">
                  <c:v>26908</c:v>
                </c:pt>
                <c:pt idx="468">
                  <c:v>26938</c:v>
                </c:pt>
                <c:pt idx="469">
                  <c:v>26969</c:v>
                </c:pt>
                <c:pt idx="470">
                  <c:v>26999</c:v>
                </c:pt>
                <c:pt idx="471">
                  <c:v>27030</c:v>
                </c:pt>
                <c:pt idx="472">
                  <c:v>27061</c:v>
                </c:pt>
                <c:pt idx="473">
                  <c:v>27089</c:v>
                </c:pt>
                <c:pt idx="474">
                  <c:v>27120</c:v>
                </c:pt>
                <c:pt idx="475">
                  <c:v>27150</c:v>
                </c:pt>
                <c:pt idx="476">
                  <c:v>27181</c:v>
                </c:pt>
                <c:pt idx="477">
                  <c:v>27211</c:v>
                </c:pt>
                <c:pt idx="478">
                  <c:v>27242</c:v>
                </c:pt>
                <c:pt idx="479">
                  <c:v>27273</c:v>
                </c:pt>
                <c:pt idx="480">
                  <c:v>27303</c:v>
                </c:pt>
                <c:pt idx="481">
                  <c:v>27334</c:v>
                </c:pt>
                <c:pt idx="482">
                  <c:v>27364</c:v>
                </c:pt>
                <c:pt idx="483">
                  <c:v>27395</c:v>
                </c:pt>
                <c:pt idx="484">
                  <c:v>27426</c:v>
                </c:pt>
                <c:pt idx="485">
                  <c:v>27454</c:v>
                </c:pt>
                <c:pt idx="486">
                  <c:v>27485</c:v>
                </c:pt>
                <c:pt idx="487">
                  <c:v>27515</c:v>
                </c:pt>
                <c:pt idx="488">
                  <c:v>27546</c:v>
                </c:pt>
                <c:pt idx="489">
                  <c:v>27576</c:v>
                </c:pt>
                <c:pt idx="490">
                  <c:v>27607</c:v>
                </c:pt>
                <c:pt idx="491">
                  <c:v>27638</c:v>
                </c:pt>
                <c:pt idx="492">
                  <c:v>27668</c:v>
                </c:pt>
                <c:pt idx="493">
                  <c:v>27699</c:v>
                </c:pt>
                <c:pt idx="494">
                  <c:v>27729</c:v>
                </c:pt>
                <c:pt idx="495">
                  <c:v>27760</c:v>
                </c:pt>
                <c:pt idx="496">
                  <c:v>27791</c:v>
                </c:pt>
                <c:pt idx="497">
                  <c:v>27820</c:v>
                </c:pt>
                <c:pt idx="498">
                  <c:v>27851</c:v>
                </c:pt>
                <c:pt idx="499">
                  <c:v>27881</c:v>
                </c:pt>
                <c:pt idx="500">
                  <c:v>27912</c:v>
                </c:pt>
                <c:pt idx="501">
                  <c:v>27942</c:v>
                </c:pt>
                <c:pt idx="502">
                  <c:v>27973</c:v>
                </c:pt>
                <c:pt idx="503">
                  <c:v>28004</c:v>
                </c:pt>
                <c:pt idx="504">
                  <c:v>28034</c:v>
                </c:pt>
                <c:pt idx="505">
                  <c:v>28065</c:v>
                </c:pt>
                <c:pt idx="506">
                  <c:v>28095</c:v>
                </c:pt>
                <c:pt idx="507">
                  <c:v>28126</c:v>
                </c:pt>
                <c:pt idx="508">
                  <c:v>28157</c:v>
                </c:pt>
                <c:pt idx="509">
                  <c:v>28185</c:v>
                </c:pt>
                <c:pt idx="510">
                  <c:v>28216</c:v>
                </c:pt>
                <c:pt idx="511">
                  <c:v>28246</c:v>
                </c:pt>
                <c:pt idx="512">
                  <c:v>28277</c:v>
                </c:pt>
                <c:pt idx="513">
                  <c:v>28307</c:v>
                </c:pt>
                <c:pt idx="514">
                  <c:v>28338</c:v>
                </c:pt>
                <c:pt idx="515">
                  <c:v>28369</c:v>
                </c:pt>
                <c:pt idx="516">
                  <c:v>28399</c:v>
                </c:pt>
                <c:pt idx="517">
                  <c:v>28430</c:v>
                </c:pt>
                <c:pt idx="518">
                  <c:v>28460</c:v>
                </c:pt>
                <c:pt idx="519">
                  <c:v>28491</c:v>
                </c:pt>
                <c:pt idx="520">
                  <c:v>28522</c:v>
                </c:pt>
                <c:pt idx="521">
                  <c:v>28550</c:v>
                </c:pt>
                <c:pt idx="522">
                  <c:v>28581</c:v>
                </c:pt>
                <c:pt idx="523">
                  <c:v>28611</c:v>
                </c:pt>
                <c:pt idx="524">
                  <c:v>28642</c:v>
                </c:pt>
                <c:pt idx="525">
                  <c:v>28672</c:v>
                </c:pt>
                <c:pt idx="526">
                  <c:v>28703</c:v>
                </c:pt>
                <c:pt idx="527">
                  <c:v>28734</c:v>
                </c:pt>
                <c:pt idx="528">
                  <c:v>28764</c:v>
                </c:pt>
                <c:pt idx="529">
                  <c:v>28795</c:v>
                </c:pt>
                <c:pt idx="530">
                  <c:v>28825</c:v>
                </c:pt>
                <c:pt idx="531">
                  <c:v>28856</c:v>
                </c:pt>
                <c:pt idx="532">
                  <c:v>28887</c:v>
                </c:pt>
                <c:pt idx="533">
                  <c:v>28915</c:v>
                </c:pt>
                <c:pt idx="534">
                  <c:v>28946</c:v>
                </c:pt>
                <c:pt idx="535">
                  <c:v>28976</c:v>
                </c:pt>
                <c:pt idx="536">
                  <c:v>29007</c:v>
                </c:pt>
                <c:pt idx="537">
                  <c:v>29037</c:v>
                </c:pt>
                <c:pt idx="538">
                  <c:v>29068</c:v>
                </c:pt>
                <c:pt idx="539">
                  <c:v>29099</c:v>
                </c:pt>
                <c:pt idx="540">
                  <c:v>29129</c:v>
                </c:pt>
                <c:pt idx="541">
                  <c:v>29160</c:v>
                </c:pt>
                <c:pt idx="542">
                  <c:v>29190</c:v>
                </c:pt>
                <c:pt idx="543">
                  <c:v>29221</c:v>
                </c:pt>
                <c:pt idx="544">
                  <c:v>29252</c:v>
                </c:pt>
                <c:pt idx="545">
                  <c:v>29281</c:v>
                </c:pt>
                <c:pt idx="546">
                  <c:v>29312</c:v>
                </c:pt>
                <c:pt idx="547">
                  <c:v>29342</c:v>
                </c:pt>
                <c:pt idx="548">
                  <c:v>29373</c:v>
                </c:pt>
                <c:pt idx="549">
                  <c:v>29403</c:v>
                </c:pt>
                <c:pt idx="550">
                  <c:v>29434</c:v>
                </c:pt>
                <c:pt idx="551">
                  <c:v>29465</c:v>
                </c:pt>
                <c:pt idx="552">
                  <c:v>29495</c:v>
                </c:pt>
                <c:pt idx="553">
                  <c:v>29526</c:v>
                </c:pt>
                <c:pt idx="554">
                  <c:v>29556</c:v>
                </c:pt>
                <c:pt idx="555">
                  <c:v>29587</c:v>
                </c:pt>
                <c:pt idx="556">
                  <c:v>29618</c:v>
                </c:pt>
                <c:pt idx="557">
                  <c:v>29646</c:v>
                </c:pt>
                <c:pt idx="558">
                  <c:v>29677</c:v>
                </c:pt>
                <c:pt idx="559">
                  <c:v>29707</c:v>
                </c:pt>
                <c:pt idx="560">
                  <c:v>29738</c:v>
                </c:pt>
                <c:pt idx="561">
                  <c:v>29768</c:v>
                </c:pt>
                <c:pt idx="562">
                  <c:v>29799</c:v>
                </c:pt>
                <c:pt idx="563">
                  <c:v>29830</c:v>
                </c:pt>
                <c:pt idx="564">
                  <c:v>29860</c:v>
                </c:pt>
                <c:pt idx="565">
                  <c:v>29891</c:v>
                </c:pt>
                <c:pt idx="566">
                  <c:v>29921</c:v>
                </c:pt>
                <c:pt idx="567">
                  <c:v>29952</c:v>
                </c:pt>
                <c:pt idx="568">
                  <c:v>29983</c:v>
                </c:pt>
                <c:pt idx="569">
                  <c:v>30011</c:v>
                </c:pt>
                <c:pt idx="570">
                  <c:v>30042</c:v>
                </c:pt>
                <c:pt idx="571">
                  <c:v>30072</c:v>
                </c:pt>
                <c:pt idx="572">
                  <c:v>30103</c:v>
                </c:pt>
                <c:pt idx="573">
                  <c:v>30133</c:v>
                </c:pt>
                <c:pt idx="574">
                  <c:v>30164</c:v>
                </c:pt>
                <c:pt idx="575">
                  <c:v>30195</c:v>
                </c:pt>
                <c:pt idx="576">
                  <c:v>30225</c:v>
                </c:pt>
                <c:pt idx="577">
                  <c:v>30256</c:v>
                </c:pt>
                <c:pt idx="578">
                  <c:v>30286</c:v>
                </c:pt>
                <c:pt idx="579">
                  <c:v>30317</c:v>
                </c:pt>
                <c:pt idx="580">
                  <c:v>30348</c:v>
                </c:pt>
                <c:pt idx="581">
                  <c:v>30376</c:v>
                </c:pt>
                <c:pt idx="582">
                  <c:v>30407</c:v>
                </c:pt>
                <c:pt idx="583">
                  <c:v>30437</c:v>
                </c:pt>
                <c:pt idx="584">
                  <c:v>30468</c:v>
                </c:pt>
                <c:pt idx="585">
                  <c:v>30498</c:v>
                </c:pt>
                <c:pt idx="586">
                  <c:v>30529</c:v>
                </c:pt>
                <c:pt idx="587">
                  <c:v>30560</c:v>
                </c:pt>
                <c:pt idx="588">
                  <c:v>30590</c:v>
                </c:pt>
                <c:pt idx="589">
                  <c:v>30621</c:v>
                </c:pt>
                <c:pt idx="590">
                  <c:v>30651</c:v>
                </c:pt>
                <c:pt idx="591">
                  <c:v>30682</c:v>
                </c:pt>
                <c:pt idx="592">
                  <c:v>30713</c:v>
                </c:pt>
                <c:pt idx="593">
                  <c:v>30742</c:v>
                </c:pt>
                <c:pt idx="594">
                  <c:v>30773</c:v>
                </c:pt>
                <c:pt idx="595">
                  <c:v>30803</c:v>
                </c:pt>
                <c:pt idx="596">
                  <c:v>30834</c:v>
                </c:pt>
                <c:pt idx="597">
                  <c:v>30864</c:v>
                </c:pt>
                <c:pt idx="598">
                  <c:v>30895</c:v>
                </c:pt>
                <c:pt idx="599">
                  <c:v>30926</c:v>
                </c:pt>
                <c:pt idx="600">
                  <c:v>30956</c:v>
                </c:pt>
                <c:pt idx="601">
                  <c:v>30987</c:v>
                </c:pt>
                <c:pt idx="602">
                  <c:v>31017</c:v>
                </c:pt>
                <c:pt idx="603">
                  <c:v>31048</c:v>
                </c:pt>
                <c:pt idx="604">
                  <c:v>31079</c:v>
                </c:pt>
                <c:pt idx="605">
                  <c:v>31107</c:v>
                </c:pt>
                <c:pt idx="606">
                  <c:v>31138</c:v>
                </c:pt>
                <c:pt idx="607">
                  <c:v>31168</c:v>
                </c:pt>
                <c:pt idx="608">
                  <c:v>31199</c:v>
                </c:pt>
                <c:pt idx="609">
                  <c:v>31229</c:v>
                </c:pt>
                <c:pt idx="610">
                  <c:v>31260</c:v>
                </c:pt>
                <c:pt idx="611">
                  <c:v>31291</c:v>
                </c:pt>
                <c:pt idx="612">
                  <c:v>31321</c:v>
                </c:pt>
                <c:pt idx="613">
                  <c:v>31352</c:v>
                </c:pt>
                <c:pt idx="614">
                  <c:v>31382</c:v>
                </c:pt>
                <c:pt idx="615">
                  <c:v>31413</c:v>
                </c:pt>
                <c:pt idx="616">
                  <c:v>31444</c:v>
                </c:pt>
                <c:pt idx="617">
                  <c:v>31472</c:v>
                </c:pt>
                <c:pt idx="618">
                  <c:v>31503</c:v>
                </c:pt>
                <c:pt idx="619">
                  <c:v>31533</c:v>
                </c:pt>
                <c:pt idx="620">
                  <c:v>31564</c:v>
                </c:pt>
                <c:pt idx="621">
                  <c:v>31594</c:v>
                </c:pt>
                <c:pt idx="622">
                  <c:v>31625</c:v>
                </c:pt>
                <c:pt idx="623">
                  <c:v>31656</c:v>
                </c:pt>
                <c:pt idx="624">
                  <c:v>31686</c:v>
                </c:pt>
                <c:pt idx="625">
                  <c:v>31717</c:v>
                </c:pt>
                <c:pt idx="626">
                  <c:v>31747</c:v>
                </c:pt>
                <c:pt idx="627">
                  <c:v>31778</c:v>
                </c:pt>
                <c:pt idx="628">
                  <c:v>31809</c:v>
                </c:pt>
                <c:pt idx="629">
                  <c:v>31837</c:v>
                </c:pt>
                <c:pt idx="630">
                  <c:v>31868</c:v>
                </c:pt>
                <c:pt idx="631">
                  <c:v>31898</c:v>
                </c:pt>
                <c:pt idx="632">
                  <c:v>31929</c:v>
                </c:pt>
                <c:pt idx="633">
                  <c:v>31959</c:v>
                </c:pt>
                <c:pt idx="634">
                  <c:v>31990</c:v>
                </c:pt>
                <c:pt idx="635">
                  <c:v>32021</c:v>
                </c:pt>
                <c:pt idx="636">
                  <c:v>32051</c:v>
                </c:pt>
                <c:pt idx="637">
                  <c:v>32082</c:v>
                </c:pt>
                <c:pt idx="638">
                  <c:v>32112</c:v>
                </c:pt>
                <c:pt idx="639">
                  <c:v>32143</c:v>
                </c:pt>
                <c:pt idx="640">
                  <c:v>32174</c:v>
                </c:pt>
                <c:pt idx="641">
                  <c:v>32203</c:v>
                </c:pt>
                <c:pt idx="642">
                  <c:v>32234</c:v>
                </c:pt>
                <c:pt idx="643">
                  <c:v>32264</c:v>
                </c:pt>
                <c:pt idx="644">
                  <c:v>32295</c:v>
                </c:pt>
                <c:pt idx="645">
                  <c:v>32325</c:v>
                </c:pt>
                <c:pt idx="646">
                  <c:v>32356</c:v>
                </c:pt>
                <c:pt idx="647">
                  <c:v>32387</c:v>
                </c:pt>
                <c:pt idx="648">
                  <c:v>32417</c:v>
                </c:pt>
                <c:pt idx="649">
                  <c:v>32448</c:v>
                </c:pt>
                <c:pt idx="650">
                  <c:v>32478</c:v>
                </c:pt>
                <c:pt idx="651">
                  <c:v>32509</c:v>
                </c:pt>
                <c:pt idx="652">
                  <c:v>32540</c:v>
                </c:pt>
                <c:pt idx="653">
                  <c:v>32568</c:v>
                </c:pt>
                <c:pt idx="654">
                  <c:v>32599</c:v>
                </c:pt>
                <c:pt idx="655">
                  <c:v>32629</c:v>
                </c:pt>
                <c:pt idx="656">
                  <c:v>32660</c:v>
                </c:pt>
                <c:pt idx="657">
                  <c:v>32690</c:v>
                </c:pt>
                <c:pt idx="658">
                  <c:v>32721</c:v>
                </c:pt>
                <c:pt idx="659">
                  <c:v>32752</c:v>
                </c:pt>
                <c:pt idx="660">
                  <c:v>32782</c:v>
                </c:pt>
                <c:pt idx="661">
                  <c:v>32813</c:v>
                </c:pt>
                <c:pt idx="662">
                  <c:v>32843</c:v>
                </c:pt>
                <c:pt idx="663">
                  <c:v>32874</c:v>
                </c:pt>
                <c:pt idx="664">
                  <c:v>32905</c:v>
                </c:pt>
                <c:pt idx="665">
                  <c:v>32933</c:v>
                </c:pt>
                <c:pt idx="666">
                  <c:v>32964</c:v>
                </c:pt>
                <c:pt idx="667">
                  <c:v>32994</c:v>
                </c:pt>
                <c:pt idx="668">
                  <c:v>33025</c:v>
                </c:pt>
                <c:pt idx="669">
                  <c:v>33055</c:v>
                </c:pt>
                <c:pt idx="670">
                  <c:v>33086</c:v>
                </c:pt>
                <c:pt idx="671">
                  <c:v>33117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0.03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0.49</c:v>
                </c:pt>
                <c:pt idx="6">
                  <c:v>0.31</c:v>
                </c:pt>
                <c:pt idx="7">
                  <c:v>0.12</c:v>
                </c:pt>
                <c:pt idx="8">
                  <c:v>0.1</c:v>
                </c:pt>
                <c:pt idx="9">
                  <c:v>7.0000000000000007E-2</c:v>
                </c:pt>
                <c:pt idx="10">
                  <c:v>0.03</c:v>
                </c:pt>
                <c:pt idx="11">
                  <c:v>0.01</c:v>
                </c:pt>
                <c:pt idx="12">
                  <c:v>0.01</c:v>
                </c:pt>
                <c:pt idx="13">
                  <c:v>0.13</c:v>
                </c:pt>
                <c:pt idx="14">
                  <c:v>0.09</c:v>
                </c:pt>
                <c:pt idx="15">
                  <c:v>0.03</c:v>
                </c:pt>
                <c:pt idx="16">
                  <c:v>0.03</c:v>
                </c:pt>
                <c:pt idx="17">
                  <c:v>9.31</c:v>
                </c:pt>
                <c:pt idx="18">
                  <c:v>7.23</c:v>
                </c:pt>
                <c:pt idx="19">
                  <c:v>3.05</c:v>
                </c:pt>
                <c:pt idx="20">
                  <c:v>1.81</c:v>
                </c:pt>
                <c:pt idx="21">
                  <c:v>1.1399999999999999</c:v>
                </c:pt>
                <c:pt idx="22">
                  <c:v>0.97</c:v>
                </c:pt>
                <c:pt idx="23">
                  <c:v>0.7</c:v>
                </c:pt>
                <c:pt idx="24">
                  <c:v>0.32</c:v>
                </c:pt>
                <c:pt idx="25">
                  <c:v>0.13</c:v>
                </c:pt>
                <c:pt idx="26">
                  <c:v>0.51</c:v>
                </c:pt>
                <c:pt idx="27">
                  <c:v>0.39</c:v>
                </c:pt>
                <c:pt idx="28">
                  <c:v>0.5</c:v>
                </c:pt>
                <c:pt idx="29">
                  <c:v>0.37</c:v>
                </c:pt>
                <c:pt idx="30">
                  <c:v>0.22</c:v>
                </c:pt>
                <c:pt idx="31">
                  <c:v>0.14000000000000001</c:v>
                </c:pt>
                <c:pt idx="32">
                  <c:v>0.09</c:v>
                </c:pt>
                <c:pt idx="33">
                  <c:v>0.06</c:v>
                </c:pt>
                <c:pt idx="34">
                  <c:v>0.03</c:v>
                </c:pt>
                <c:pt idx="35">
                  <c:v>0.02</c:v>
                </c:pt>
                <c:pt idx="36">
                  <c:v>2.5299999999999998</c:v>
                </c:pt>
                <c:pt idx="37">
                  <c:v>1.18</c:v>
                </c:pt>
                <c:pt idx="38">
                  <c:v>7.0000000000000007E-2</c:v>
                </c:pt>
                <c:pt idx="39">
                  <c:v>0.1</c:v>
                </c:pt>
                <c:pt idx="40">
                  <c:v>3.72</c:v>
                </c:pt>
                <c:pt idx="41">
                  <c:v>1.78</c:v>
                </c:pt>
                <c:pt idx="42">
                  <c:v>0.27</c:v>
                </c:pt>
                <c:pt idx="43">
                  <c:v>0.17</c:v>
                </c:pt>
                <c:pt idx="44">
                  <c:v>0.12</c:v>
                </c:pt>
                <c:pt idx="45">
                  <c:v>0.44</c:v>
                </c:pt>
                <c:pt idx="46">
                  <c:v>0.47</c:v>
                </c:pt>
                <c:pt idx="47">
                  <c:v>0.39</c:v>
                </c:pt>
                <c:pt idx="48">
                  <c:v>0.25</c:v>
                </c:pt>
                <c:pt idx="49">
                  <c:v>0.12</c:v>
                </c:pt>
                <c:pt idx="50">
                  <c:v>0.24</c:v>
                </c:pt>
                <c:pt idx="51">
                  <c:v>0.13</c:v>
                </c:pt>
                <c:pt idx="52">
                  <c:v>4.6500000000000004</c:v>
                </c:pt>
                <c:pt idx="53">
                  <c:v>2.16</c:v>
                </c:pt>
                <c:pt idx="54">
                  <c:v>0.41</c:v>
                </c:pt>
                <c:pt idx="55">
                  <c:v>0.33</c:v>
                </c:pt>
                <c:pt idx="56">
                  <c:v>0.19</c:v>
                </c:pt>
                <c:pt idx="57">
                  <c:v>0.09</c:v>
                </c:pt>
                <c:pt idx="58">
                  <c:v>0.04</c:v>
                </c:pt>
                <c:pt idx="59">
                  <c:v>0.01</c:v>
                </c:pt>
                <c:pt idx="60">
                  <c:v>0.09</c:v>
                </c:pt>
                <c:pt idx="61">
                  <c:v>0.09</c:v>
                </c:pt>
                <c:pt idx="62">
                  <c:v>0.06</c:v>
                </c:pt>
                <c:pt idx="63">
                  <c:v>0.04</c:v>
                </c:pt>
                <c:pt idx="64">
                  <c:v>1.05</c:v>
                </c:pt>
                <c:pt idx="65">
                  <c:v>4.67</c:v>
                </c:pt>
                <c:pt idx="66">
                  <c:v>2.25</c:v>
                </c:pt>
                <c:pt idx="67">
                  <c:v>0.51</c:v>
                </c:pt>
                <c:pt idx="68">
                  <c:v>0.3</c:v>
                </c:pt>
                <c:pt idx="69">
                  <c:v>0.16</c:v>
                </c:pt>
                <c:pt idx="70">
                  <c:v>7.0000000000000007E-2</c:v>
                </c:pt>
                <c:pt idx="71">
                  <c:v>0.02</c:v>
                </c:pt>
                <c:pt idx="72">
                  <c:v>0</c:v>
                </c:pt>
                <c:pt idx="73">
                  <c:v>0</c:v>
                </c:pt>
                <c:pt idx="74">
                  <c:v>0.04</c:v>
                </c:pt>
                <c:pt idx="75">
                  <c:v>12.15</c:v>
                </c:pt>
                <c:pt idx="76">
                  <c:v>8.07</c:v>
                </c:pt>
                <c:pt idx="77">
                  <c:v>1.69</c:v>
                </c:pt>
                <c:pt idx="78">
                  <c:v>0.52</c:v>
                </c:pt>
                <c:pt idx="79">
                  <c:v>0.39</c:v>
                </c:pt>
                <c:pt idx="80">
                  <c:v>0.23</c:v>
                </c:pt>
                <c:pt idx="81">
                  <c:v>0.14000000000000001</c:v>
                </c:pt>
                <c:pt idx="82">
                  <c:v>0.08</c:v>
                </c:pt>
                <c:pt idx="83">
                  <c:v>0.03</c:v>
                </c:pt>
                <c:pt idx="84">
                  <c:v>0.02</c:v>
                </c:pt>
                <c:pt idx="85">
                  <c:v>0.32</c:v>
                </c:pt>
                <c:pt idx="86">
                  <c:v>0.48</c:v>
                </c:pt>
                <c:pt idx="87">
                  <c:v>0.2</c:v>
                </c:pt>
                <c:pt idx="88">
                  <c:v>12.56</c:v>
                </c:pt>
                <c:pt idx="89">
                  <c:v>16.27</c:v>
                </c:pt>
                <c:pt idx="90">
                  <c:v>5.64</c:v>
                </c:pt>
                <c:pt idx="91">
                  <c:v>1.01</c:v>
                </c:pt>
                <c:pt idx="92">
                  <c:v>0.54</c:v>
                </c:pt>
                <c:pt idx="93">
                  <c:v>0.28000000000000003</c:v>
                </c:pt>
                <c:pt idx="94">
                  <c:v>0.12</c:v>
                </c:pt>
                <c:pt idx="95">
                  <c:v>0.05</c:v>
                </c:pt>
                <c:pt idx="96">
                  <c:v>0.04</c:v>
                </c:pt>
                <c:pt idx="97">
                  <c:v>0.79</c:v>
                </c:pt>
                <c:pt idx="98">
                  <c:v>2.29</c:v>
                </c:pt>
                <c:pt idx="99">
                  <c:v>1.1100000000000001</c:v>
                </c:pt>
                <c:pt idx="100">
                  <c:v>0.3</c:v>
                </c:pt>
                <c:pt idx="101">
                  <c:v>0.22</c:v>
                </c:pt>
                <c:pt idx="102">
                  <c:v>0.17</c:v>
                </c:pt>
                <c:pt idx="103">
                  <c:v>0.12</c:v>
                </c:pt>
                <c:pt idx="104">
                  <c:v>0.09</c:v>
                </c:pt>
                <c:pt idx="105">
                  <c:v>0.08</c:v>
                </c:pt>
                <c:pt idx="106">
                  <c:v>0.15</c:v>
                </c:pt>
                <c:pt idx="107">
                  <c:v>2.57</c:v>
                </c:pt>
                <c:pt idx="108">
                  <c:v>8.06</c:v>
                </c:pt>
                <c:pt idx="109">
                  <c:v>3.56</c:v>
                </c:pt>
                <c:pt idx="110">
                  <c:v>0.51</c:v>
                </c:pt>
                <c:pt idx="111">
                  <c:v>2.83</c:v>
                </c:pt>
                <c:pt idx="112">
                  <c:v>1.32</c:v>
                </c:pt>
                <c:pt idx="113">
                  <c:v>0.19</c:v>
                </c:pt>
                <c:pt idx="114">
                  <c:v>0.15</c:v>
                </c:pt>
                <c:pt idx="115">
                  <c:v>0.22</c:v>
                </c:pt>
                <c:pt idx="116">
                  <c:v>0.23</c:v>
                </c:pt>
                <c:pt idx="117">
                  <c:v>0.13</c:v>
                </c:pt>
                <c:pt idx="118">
                  <c:v>0.05</c:v>
                </c:pt>
                <c:pt idx="119">
                  <c:v>0.02</c:v>
                </c:pt>
                <c:pt idx="120">
                  <c:v>0.02</c:v>
                </c:pt>
                <c:pt idx="121">
                  <c:v>1.45</c:v>
                </c:pt>
                <c:pt idx="122">
                  <c:v>1.72</c:v>
                </c:pt>
                <c:pt idx="123">
                  <c:v>1.03</c:v>
                </c:pt>
                <c:pt idx="124">
                  <c:v>0.4</c:v>
                </c:pt>
                <c:pt idx="125">
                  <c:v>0.19</c:v>
                </c:pt>
                <c:pt idx="126">
                  <c:v>0.32</c:v>
                </c:pt>
                <c:pt idx="127">
                  <c:v>0.38</c:v>
                </c:pt>
                <c:pt idx="128">
                  <c:v>0.3</c:v>
                </c:pt>
                <c:pt idx="129">
                  <c:v>0.25</c:v>
                </c:pt>
                <c:pt idx="130">
                  <c:v>0.2</c:v>
                </c:pt>
                <c:pt idx="131">
                  <c:v>0.09</c:v>
                </c:pt>
                <c:pt idx="132">
                  <c:v>0.03</c:v>
                </c:pt>
                <c:pt idx="133">
                  <c:v>0.04</c:v>
                </c:pt>
                <c:pt idx="134">
                  <c:v>4.74</c:v>
                </c:pt>
                <c:pt idx="135">
                  <c:v>2.15</c:v>
                </c:pt>
                <c:pt idx="136">
                  <c:v>0.63</c:v>
                </c:pt>
                <c:pt idx="137">
                  <c:v>1.1100000000000001</c:v>
                </c:pt>
                <c:pt idx="138">
                  <c:v>0.8</c:v>
                </c:pt>
                <c:pt idx="139">
                  <c:v>0.5</c:v>
                </c:pt>
                <c:pt idx="140">
                  <c:v>0.33</c:v>
                </c:pt>
                <c:pt idx="141">
                  <c:v>0.23</c:v>
                </c:pt>
                <c:pt idx="142">
                  <c:v>0.22</c:v>
                </c:pt>
                <c:pt idx="143">
                  <c:v>0.17</c:v>
                </c:pt>
                <c:pt idx="144">
                  <c:v>0.32</c:v>
                </c:pt>
                <c:pt idx="145">
                  <c:v>0.24</c:v>
                </c:pt>
                <c:pt idx="146">
                  <c:v>0.12</c:v>
                </c:pt>
                <c:pt idx="147">
                  <c:v>0.06</c:v>
                </c:pt>
                <c:pt idx="148">
                  <c:v>0.04</c:v>
                </c:pt>
                <c:pt idx="149">
                  <c:v>5.96</c:v>
                </c:pt>
                <c:pt idx="150">
                  <c:v>3.13</c:v>
                </c:pt>
                <c:pt idx="151">
                  <c:v>0.84</c:v>
                </c:pt>
                <c:pt idx="152">
                  <c:v>0.84</c:v>
                </c:pt>
                <c:pt idx="153">
                  <c:v>0.78</c:v>
                </c:pt>
                <c:pt idx="154">
                  <c:v>0.5</c:v>
                </c:pt>
                <c:pt idx="155">
                  <c:v>0.17</c:v>
                </c:pt>
                <c:pt idx="156">
                  <c:v>0.02</c:v>
                </c:pt>
                <c:pt idx="157">
                  <c:v>0.56999999999999995</c:v>
                </c:pt>
                <c:pt idx="158">
                  <c:v>2.4300000000000002</c:v>
                </c:pt>
                <c:pt idx="159">
                  <c:v>0.99</c:v>
                </c:pt>
                <c:pt idx="160">
                  <c:v>2.76</c:v>
                </c:pt>
                <c:pt idx="161">
                  <c:v>1.51</c:v>
                </c:pt>
                <c:pt idx="162">
                  <c:v>0.6</c:v>
                </c:pt>
                <c:pt idx="163">
                  <c:v>0.44</c:v>
                </c:pt>
                <c:pt idx="164">
                  <c:v>0.21</c:v>
                </c:pt>
                <c:pt idx="165">
                  <c:v>7.0000000000000007E-2</c:v>
                </c:pt>
                <c:pt idx="166">
                  <c:v>0.02</c:v>
                </c:pt>
                <c:pt idx="167">
                  <c:v>0.01</c:v>
                </c:pt>
                <c:pt idx="168">
                  <c:v>0</c:v>
                </c:pt>
                <c:pt idx="169">
                  <c:v>1.65</c:v>
                </c:pt>
                <c:pt idx="170">
                  <c:v>0.92</c:v>
                </c:pt>
                <c:pt idx="171">
                  <c:v>7.45</c:v>
                </c:pt>
                <c:pt idx="172">
                  <c:v>3.35</c:v>
                </c:pt>
                <c:pt idx="173">
                  <c:v>3.61</c:v>
                </c:pt>
                <c:pt idx="174">
                  <c:v>2.4900000000000002</c:v>
                </c:pt>
                <c:pt idx="175">
                  <c:v>1</c:v>
                </c:pt>
                <c:pt idx="176">
                  <c:v>0.56999999999999995</c:v>
                </c:pt>
                <c:pt idx="177">
                  <c:v>0.41</c:v>
                </c:pt>
                <c:pt idx="178">
                  <c:v>0.25</c:v>
                </c:pt>
                <c:pt idx="179">
                  <c:v>0.06</c:v>
                </c:pt>
                <c:pt idx="180">
                  <c:v>0.03</c:v>
                </c:pt>
                <c:pt idx="181">
                  <c:v>4.17</c:v>
                </c:pt>
                <c:pt idx="182">
                  <c:v>1.98</c:v>
                </c:pt>
                <c:pt idx="183">
                  <c:v>0.11</c:v>
                </c:pt>
                <c:pt idx="184">
                  <c:v>0.02</c:v>
                </c:pt>
                <c:pt idx="185">
                  <c:v>2.2599999999999998</c:v>
                </c:pt>
                <c:pt idx="186">
                  <c:v>1.19</c:v>
                </c:pt>
                <c:pt idx="187">
                  <c:v>0.28000000000000003</c:v>
                </c:pt>
                <c:pt idx="188">
                  <c:v>0.28999999999999998</c:v>
                </c:pt>
                <c:pt idx="189">
                  <c:v>0.26</c:v>
                </c:pt>
                <c:pt idx="190">
                  <c:v>0.13</c:v>
                </c:pt>
                <c:pt idx="191">
                  <c:v>0.03</c:v>
                </c:pt>
                <c:pt idx="192">
                  <c:v>0.75</c:v>
                </c:pt>
                <c:pt idx="193">
                  <c:v>0.47</c:v>
                </c:pt>
                <c:pt idx="194">
                  <c:v>0.85</c:v>
                </c:pt>
                <c:pt idx="195">
                  <c:v>0.54</c:v>
                </c:pt>
                <c:pt idx="196">
                  <c:v>0.15</c:v>
                </c:pt>
                <c:pt idx="197">
                  <c:v>0.05</c:v>
                </c:pt>
                <c:pt idx="198">
                  <c:v>0.8</c:v>
                </c:pt>
                <c:pt idx="199">
                  <c:v>0.47</c:v>
                </c:pt>
                <c:pt idx="200">
                  <c:v>0.15</c:v>
                </c:pt>
                <c:pt idx="201">
                  <c:v>0.12</c:v>
                </c:pt>
                <c:pt idx="202">
                  <c:v>0.06</c:v>
                </c:pt>
                <c:pt idx="203">
                  <c:v>0.02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26.37</c:v>
                </c:pt>
                <c:pt idx="208">
                  <c:v>11.81</c:v>
                </c:pt>
                <c:pt idx="209">
                  <c:v>0.5</c:v>
                </c:pt>
                <c:pt idx="210">
                  <c:v>0.08</c:v>
                </c:pt>
                <c:pt idx="211">
                  <c:v>0.02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0.26</c:v>
                </c:pt>
                <c:pt idx="219">
                  <c:v>7.09</c:v>
                </c:pt>
                <c:pt idx="220">
                  <c:v>3.14</c:v>
                </c:pt>
                <c:pt idx="221">
                  <c:v>0.77</c:v>
                </c:pt>
                <c:pt idx="222">
                  <c:v>5.77</c:v>
                </c:pt>
                <c:pt idx="223">
                  <c:v>3.73</c:v>
                </c:pt>
                <c:pt idx="224">
                  <c:v>1.59</c:v>
                </c:pt>
                <c:pt idx="225">
                  <c:v>0.9</c:v>
                </c:pt>
                <c:pt idx="226">
                  <c:v>0.42</c:v>
                </c:pt>
                <c:pt idx="227">
                  <c:v>0.11</c:v>
                </c:pt>
                <c:pt idx="228">
                  <c:v>0.04</c:v>
                </c:pt>
                <c:pt idx="229">
                  <c:v>0.03</c:v>
                </c:pt>
                <c:pt idx="230">
                  <c:v>0.02</c:v>
                </c:pt>
                <c:pt idx="231">
                  <c:v>0</c:v>
                </c:pt>
                <c:pt idx="232">
                  <c:v>0</c:v>
                </c:pt>
                <c:pt idx="233">
                  <c:v>0.91</c:v>
                </c:pt>
                <c:pt idx="234">
                  <c:v>2.88</c:v>
                </c:pt>
                <c:pt idx="235">
                  <c:v>1.64</c:v>
                </c:pt>
                <c:pt idx="236">
                  <c:v>0.68</c:v>
                </c:pt>
                <c:pt idx="237">
                  <c:v>0.35</c:v>
                </c:pt>
                <c:pt idx="238">
                  <c:v>0.13</c:v>
                </c:pt>
                <c:pt idx="239">
                  <c:v>0.03</c:v>
                </c:pt>
                <c:pt idx="240">
                  <c:v>0.01</c:v>
                </c:pt>
                <c:pt idx="241">
                  <c:v>0.01</c:v>
                </c:pt>
                <c:pt idx="242">
                  <c:v>0.18</c:v>
                </c:pt>
                <c:pt idx="243">
                  <c:v>0.09</c:v>
                </c:pt>
                <c:pt idx="244">
                  <c:v>1.28</c:v>
                </c:pt>
                <c:pt idx="245">
                  <c:v>1.43</c:v>
                </c:pt>
                <c:pt idx="246">
                  <c:v>0.94</c:v>
                </c:pt>
                <c:pt idx="247">
                  <c:v>0.62</c:v>
                </c:pt>
                <c:pt idx="248">
                  <c:v>0.36</c:v>
                </c:pt>
                <c:pt idx="249">
                  <c:v>0.15</c:v>
                </c:pt>
                <c:pt idx="250">
                  <c:v>0.05</c:v>
                </c:pt>
                <c:pt idx="251">
                  <c:v>0.02</c:v>
                </c:pt>
                <c:pt idx="252">
                  <c:v>0.55000000000000004</c:v>
                </c:pt>
                <c:pt idx="253">
                  <c:v>0.35</c:v>
                </c:pt>
                <c:pt idx="254">
                  <c:v>0.02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0.01</c:v>
                </c:pt>
                <c:pt idx="262">
                  <c:v>0.01</c:v>
                </c:pt>
                <c:pt idx="263">
                  <c:v>0.04</c:v>
                </c:pt>
                <c:pt idx="264">
                  <c:v>0.06</c:v>
                </c:pt>
                <c:pt idx="265">
                  <c:v>0.04</c:v>
                </c:pt>
                <c:pt idx="266">
                  <c:v>0.11</c:v>
                </c:pt>
                <c:pt idx="267">
                  <c:v>0.39</c:v>
                </c:pt>
                <c:pt idx="268">
                  <c:v>1.32</c:v>
                </c:pt>
                <c:pt idx="269">
                  <c:v>0.68</c:v>
                </c:pt>
                <c:pt idx="270">
                  <c:v>0.34</c:v>
                </c:pt>
                <c:pt idx="271">
                  <c:v>0.42</c:v>
                </c:pt>
                <c:pt idx="272">
                  <c:v>0.35</c:v>
                </c:pt>
                <c:pt idx="273">
                  <c:v>0.19</c:v>
                </c:pt>
                <c:pt idx="274">
                  <c:v>0.05</c:v>
                </c:pt>
                <c:pt idx="275">
                  <c:v>0.02</c:v>
                </c:pt>
                <c:pt idx="276">
                  <c:v>0.01</c:v>
                </c:pt>
                <c:pt idx="277">
                  <c:v>0.01</c:v>
                </c:pt>
                <c:pt idx="278">
                  <c:v>0.02</c:v>
                </c:pt>
                <c:pt idx="279">
                  <c:v>3.16</c:v>
                </c:pt>
                <c:pt idx="280">
                  <c:v>13.54</c:v>
                </c:pt>
                <c:pt idx="281">
                  <c:v>13.78</c:v>
                </c:pt>
                <c:pt idx="282">
                  <c:v>4.53</c:v>
                </c:pt>
                <c:pt idx="283">
                  <c:v>0.77</c:v>
                </c:pt>
                <c:pt idx="284">
                  <c:v>0.38</c:v>
                </c:pt>
                <c:pt idx="285">
                  <c:v>0.18</c:v>
                </c:pt>
                <c:pt idx="286">
                  <c:v>0.05</c:v>
                </c:pt>
                <c:pt idx="287">
                  <c:v>0.02</c:v>
                </c:pt>
                <c:pt idx="288">
                  <c:v>0.04</c:v>
                </c:pt>
                <c:pt idx="289">
                  <c:v>0.03</c:v>
                </c:pt>
                <c:pt idx="290">
                  <c:v>0.01</c:v>
                </c:pt>
                <c:pt idx="291">
                  <c:v>0</c:v>
                </c:pt>
                <c:pt idx="292">
                  <c:v>0.2</c:v>
                </c:pt>
                <c:pt idx="293">
                  <c:v>0.12</c:v>
                </c:pt>
                <c:pt idx="294">
                  <c:v>0.05</c:v>
                </c:pt>
                <c:pt idx="295">
                  <c:v>0.05</c:v>
                </c:pt>
                <c:pt idx="296">
                  <c:v>0.03</c:v>
                </c:pt>
                <c:pt idx="297">
                  <c:v>0.02</c:v>
                </c:pt>
                <c:pt idx="298">
                  <c:v>0.02</c:v>
                </c:pt>
                <c:pt idx="299">
                  <c:v>0.04</c:v>
                </c:pt>
                <c:pt idx="300">
                  <c:v>0.03</c:v>
                </c:pt>
                <c:pt idx="301">
                  <c:v>0.02</c:v>
                </c:pt>
                <c:pt idx="302">
                  <c:v>0.2</c:v>
                </c:pt>
                <c:pt idx="303">
                  <c:v>16.37</c:v>
                </c:pt>
                <c:pt idx="304">
                  <c:v>16.600000000000001</c:v>
                </c:pt>
                <c:pt idx="305">
                  <c:v>5.95</c:v>
                </c:pt>
                <c:pt idx="306">
                  <c:v>1.44</c:v>
                </c:pt>
                <c:pt idx="307">
                  <c:v>0.71</c:v>
                </c:pt>
                <c:pt idx="308">
                  <c:v>0.41</c:v>
                </c:pt>
                <c:pt idx="309">
                  <c:v>0.17</c:v>
                </c:pt>
                <c:pt idx="310">
                  <c:v>0.09</c:v>
                </c:pt>
                <c:pt idx="311">
                  <c:v>0.04</c:v>
                </c:pt>
                <c:pt idx="312">
                  <c:v>0.02</c:v>
                </c:pt>
                <c:pt idx="313">
                  <c:v>0.52</c:v>
                </c:pt>
                <c:pt idx="314">
                  <c:v>0.46</c:v>
                </c:pt>
                <c:pt idx="315">
                  <c:v>0.06</c:v>
                </c:pt>
                <c:pt idx="316">
                  <c:v>1.68</c:v>
                </c:pt>
                <c:pt idx="317">
                  <c:v>1.1399999999999999</c:v>
                </c:pt>
                <c:pt idx="318">
                  <c:v>0.52</c:v>
                </c:pt>
                <c:pt idx="319">
                  <c:v>0.3</c:v>
                </c:pt>
                <c:pt idx="320">
                  <c:v>0.24</c:v>
                </c:pt>
                <c:pt idx="321">
                  <c:v>0.21</c:v>
                </c:pt>
                <c:pt idx="322">
                  <c:v>0.08</c:v>
                </c:pt>
                <c:pt idx="323">
                  <c:v>0.06</c:v>
                </c:pt>
                <c:pt idx="324">
                  <c:v>0.04</c:v>
                </c:pt>
                <c:pt idx="325">
                  <c:v>0.2</c:v>
                </c:pt>
                <c:pt idx="326">
                  <c:v>5.83</c:v>
                </c:pt>
                <c:pt idx="327">
                  <c:v>9.6300000000000008</c:v>
                </c:pt>
                <c:pt idx="328">
                  <c:v>3.92</c:v>
                </c:pt>
                <c:pt idx="329">
                  <c:v>7.69</c:v>
                </c:pt>
                <c:pt idx="330">
                  <c:v>3.93</c:v>
                </c:pt>
                <c:pt idx="331">
                  <c:v>1.04</c:v>
                </c:pt>
                <c:pt idx="332">
                  <c:v>0.69</c:v>
                </c:pt>
                <c:pt idx="333">
                  <c:v>0.37</c:v>
                </c:pt>
                <c:pt idx="334">
                  <c:v>0.09</c:v>
                </c:pt>
                <c:pt idx="335">
                  <c:v>0.06</c:v>
                </c:pt>
                <c:pt idx="336">
                  <c:v>1.6</c:v>
                </c:pt>
                <c:pt idx="337">
                  <c:v>0.83</c:v>
                </c:pt>
                <c:pt idx="338">
                  <c:v>0.06</c:v>
                </c:pt>
                <c:pt idx="339">
                  <c:v>0.64</c:v>
                </c:pt>
                <c:pt idx="340">
                  <c:v>0.49</c:v>
                </c:pt>
                <c:pt idx="341">
                  <c:v>0.79</c:v>
                </c:pt>
                <c:pt idx="342">
                  <c:v>0.39</c:v>
                </c:pt>
                <c:pt idx="343">
                  <c:v>0.1</c:v>
                </c:pt>
                <c:pt idx="344">
                  <c:v>0.06</c:v>
                </c:pt>
                <c:pt idx="345">
                  <c:v>0.03</c:v>
                </c:pt>
                <c:pt idx="346">
                  <c:v>0.02</c:v>
                </c:pt>
                <c:pt idx="347">
                  <c:v>0.19</c:v>
                </c:pt>
                <c:pt idx="348">
                  <c:v>0.28999999999999998</c:v>
                </c:pt>
                <c:pt idx="349">
                  <c:v>0.17</c:v>
                </c:pt>
                <c:pt idx="350">
                  <c:v>0.24</c:v>
                </c:pt>
                <c:pt idx="351">
                  <c:v>0.35</c:v>
                </c:pt>
                <c:pt idx="352">
                  <c:v>0.3</c:v>
                </c:pt>
                <c:pt idx="353">
                  <c:v>3.9</c:v>
                </c:pt>
                <c:pt idx="354">
                  <c:v>3.26</c:v>
                </c:pt>
                <c:pt idx="355">
                  <c:v>1.1499999999999999</c:v>
                </c:pt>
                <c:pt idx="356">
                  <c:v>0.4</c:v>
                </c:pt>
                <c:pt idx="357">
                  <c:v>0.11</c:v>
                </c:pt>
                <c:pt idx="358">
                  <c:v>7.0000000000000007E-2</c:v>
                </c:pt>
                <c:pt idx="359">
                  <c:v>0.05</c:v>
                </c:pt>
                <c:pt idx="360">
                  <c:v>0.04</c:v>
                </c:pt>
                <c:pt idx="361">
                  <c:v>0.02</c:v>
                </c:pt>
                <c:pt idx="362">
                  <c:v>0.27</c:v>
                </c:pt>
                <c:pt idx="363">
                  <c:v>0.16</c:v>
                </c:pt>
                <c:pt idx="364">
                  <c:v>0.08</c:v>
                </c:pt>
                <c:pt idx="365">
                  <c:v>0.06</c:v>
                </c:pt>
                <c:pt idx="366">
                  <c:v>0.05</c:v>
                </c:pt>
                <c:pt idx="367">
                  <c:v>0.06</c:v>
                </c:pt>
                <c:pt idx="368">
                  <c:v>0.05</c:v>
                </c:pt>
                <c:pt idx="369">
                  <c:v>0.05</c:v>
                </c:pt>
                <c:pt idx="370">
                  <c:v>0.3</c:v>
                </c:pt>
                <c:pt idx="371">
                  <c:v>0.22</c:v>
                </c:pt>
                <c:pt idx="372">
                  <c:v>0.13</c:v>
                </c:pt>
                <c:pt idx="373">
                  <c:v>0.11</c:v>
                </c:pt>
                <c:pt idx="374">
                  <c:v>7.0000000000000007E-2</c:v>
                </c:pt>
                <c:pt idx="375">
                  <c:v>0.19</c:v>
                </c:pt>
                <c:pt idx="376">
                  <c:v>5.05</c:v>
                </c:pt>
                <c:pt idx="377">
                  <c:v>2.5499999999999998</c:v>
                </c:pt>
                <c:pt idx="378">
                  <c:v>0.12</c:v>
                </c:pt>
                <c:pt idx="379">
                  <c:v>0.05</c:v>
                </c:pt>
                <c:pt idx="380">
                  <c:v>0.03</c:v>
                </c:pt>
                <c:pt idx="381">
                  <c:v>0.02</c:v>
                </c:pt>
                <c:pt idx="382">
                  <c:v>0.02</c:v>
                </c:pt>
                <c:pt idx="383">
                  <c:v>0.02</c:v>
                </c:pt>
                <c:pt idx="384">
                  <c:v>0.02</c:v>
                </c:pt>
                <c:pt idx="385">
                  <c:v>0.1</c:v>
                </c:pt>
                <c:pt idx="386">
                  <c:v>0.08</c:v>
                </c:pt>
                <c:pt idx="387">
                  <c:v>1.36</c:v>
                </c:pt>
                <c:pt idx="388">
                  <c:v>3.16</c:v>
                </c:pt>
                <c:pt idx="389">
                  <c:v>1.1299999999999999</c:v>
                </c:pt>
                <c:pt idx="390">
                  <c:v>0.18</c:v>
                </c:pt>
                <c:pt idx="391">
                  <c:v>0.15</c:v>
                </c:pt>
                <c:pt idx="392">
                  <c:v>0.15</c:v>
                </c:pt>
                <c:pt idx="393">
                  <c:v>0.11</c:v>
                </c:pt>
                <c:pt idx="394">
                  <c:v>0.32</c:v>
                </c:pt>
                <c:pt idx="395">
                  <c:v>0.23</c:v>
                </c:pt>
                <c:pt idx="396">
                  <c:v>0.09</c:v>
                </c:pt>
                <c:pt idx="397">
                  <c:v>7.0000000000000007E-2</c:v>
                </c:pt>
                <c:pt idx="398">
                  <c:v>0.13</c:v>
                </c:pt>
                <c:pt idx="399">
                  <c:v>0.08</c:v>
                </c:pt>
                <c:pt idx="400">
                  <c:v>0.04</c:v>
                </c:pt>
                <c:pt idx="401">
                  <c:v>0.04</c:v>
                </c:pt>
                <c:pt idx="402">
                  <c:v>0.44</c:v>
                </c:pt>
                <c:pt idx="403">
                  <c:v>0.28000000000000003</c:v>
                </c:pt>
                <c:pt idx="404">
                  <c:v>0.11</c:v>
                </c:pt>
                <c:pt idx="405">
                  <c:v>0.11</c:v>
                </c:pt>
                <c:pt idx="406">
                  <c:v>0.09</c:v>
                </c:pt>
                <c:pt idx="407">
                  <c:v>0.06</c:v>
                </c:pt>
                <c:pt idx="408">
                  <c:v>0.35</c:v>
                </c:pt>
                <c:pt idx="409">
                  <c:v>0.27</c:v>
                </c:pt>
                <c:pt idx="410">
                  <c:v>0.1</c:v>
                </c:pt>
                <c:pt idx="411">
                  <c:v>0.04</c:v>
                </c:pt>
                <c:pt idx="412">
                  <c:v>0.03</c:v>
                </c:pt>
                <c:pt idx="413">
                  <c:v>0.02</c:v>
                </c:pt>
                <c:pt idx="414">
                  <c:v>0.03</c:v>
                </c:pt>
                <c:pt idx="415">
                  <c:v>0.04</c:v>
                </c:pt>
                <c:pt idx="416">
                  <c:v>0.04</c:v>
                </c:pt>
                <c:pt idx="417">
                  <c:v>0.09</c:v>
                </c:pt>
                <c:pt idx="418">
                  <c:v>0.1</c:v>
                </c:pt>
                <c:pt idx="419">
                  <c:v>0.06</c:v>
                </c:pt>
                <c:pt idx="420">
                  <c:v>0.04</c:v>
                </c:pt>
                <c:pt idx="421">
                  <c:v>0.22</c:v>
                </c:pt>
                <c:pt idx="422">
                  <c:v>0.56000000000000005</c:v>
                </c:pt>
                <c:pt idx="423">
                  <c:v>0.27</c:v>
                </c:pt>
                <c:pt idx="424">
                  <c:v>0.06</c:v>
                </c:pt>
                <c:pt idx="425">
                  <c:v>0.08</c:v>
                </c:pt>
                <c:pt idx="426">
                  <c:v>7.0000000000000007E-2</c:v>
                </c:pt>
                <c:pt idx="427">
                  <c:v>7.0000000000000007E-2</c:v>
                </c:pt>
                <c:pt idx="428">
                  <c:v>0.06</c:v>
                </c:pt>
                <c:pt idx="429">
                  <c:v>0.05</c:v>
                </c:pt>
                <c:pt idx="430">
                  <c:v>0.06</c:v>
                </c:pt>
                <c:pt idx="431">
                  <c:v>0.06</c:v>
                </c:pt>
                <c:pt idx="432">
                  <c:v>0.16</c:v>
                </c:pt>
                <c:pt idx="433">
                  <c:v>0.15</c:v>
                </c:pt>
                <c:pt idx="434">
                  <c:v>7.0000000000000007E-2</c:v>
                </c:pt>
                <c:pt idx="435">
                  <c:v>0.04</c:v>
                </c:pt>
                <c:pt idx="436">
                  <c:v>0.22</c:v>
                </c:pt>
                <c:pt idx="437">
                  <c:v>0.21</c:v>
                </c:pt>
                <c:pt idx="438">
                  <c:v>0.13</c:v>
                </c:pt>
                <c:pt idx="439">
                  <c:v>7.0000000000000007E-2</c:v>
                </c:pt>
                <c:pt idx="440">
                  <c:v>7.0000000000000007E-2</c:v>
                </c:pt>
                <c:pt idx="441">
                  <c:v>7.0000000000000007E-2</c:v>
                </c:pt>
                <c:pt idx="442">
                  <c:v>0.05</c:v>
                </c:pt>
                <c:pt idx="443">
                  <c:v>0.03</c:v>
                </c:pt>
                <c:pt idx="444">
                  <c:v>0.52</c:v>
                </c:pt>
                <c:pt idx="445">
                  <c:v>0.32</c:v>
                </c:pt>
                <c:pt idx="446">
                  <c:v>0.44</c:v>
                </c:pt>
                <c:pt idx="447">
                  <c:v>0.33</c:v>
                </c:pt>
                <c:pt idx="448">
                  <c:v>0.12</c:v>
                </c:pt>
                <c:pt idx="449">
                  <c:v>0.11</c:v>
                </c:pt>
                <c:pt idx="450">
                  <c:v>0.08</c:v>
                </c:pt>
                <c:pt idx="451">
                  <c:v>0.05</c:v>
                </c:pt>
                <c:pt idx="452">
                  <c:v>0.03</c:v>
                </c:pt>
                <c:pt idx="453">
                  <c:v>0.03</c:v>
                </c:pt>
                <c:pt idx="454">
                  <c:v>0.03</c:v>
                </c:pt>
                <c:pt idx="455">
                  <c:v>0.04</c:v>
                </c:pt>
                <c:pt idx="456">
                  <c:v>1.1100000000000001</c:v>
                </c:pt>
                <c:pt idx="457">
                  <c:v>0.8</c:v>
                </c:pt>
                <c:pt idx="458">
                  <c:v>0.21</c:v>
                </c:pt>
                <c:pt idx="459">
                  <c:v>0.05</c:v>
                </c:pt>
                <c:pt idx="460">
                  <c:v>0.48</c:v>
                </c:pt>
                <c:pt idx="461">
                  <c:v>0.27</c:v>
                </c:pt>
                <c:pt idx="462">
                  <c:v>0.11</c:v>
                </c:pt>
                <c:pt idx="463">
                  <c:v>0.09</c:v>
                </c:pt>
                <c:pt idx="464">
                  <c:v>0.05</c:v>
                </c:pt>
                <c:pt idx="465">
                  <c:v>0.04</c:v>
                </c:pt>
                <c:pt idx="466">
                  <c:v>0.05</c:v>
                </c:pt>
                <c:pt idx="467">
                  <c:v>1.54</c:v>
                </c:pt>
                <c:pt idx="468">
                  <c:v>0.81</c:v>
                </c:pt>
                <c:pt idx="469">
                  <c:v>2.0099999999999998</c:v>
                </c:pt>
                <c:pt idx="470">
                  <c:v>0.87</c:v>
                </c:pt>
                <c:pt idx="471">
                  <c:v>7.0000000000000007E-2</c:v>
                </c:pt>
                <c:pt idx="472">
                  <c:v>85.33</c:v>
                </c:pt>
                <c:pt idx="473">
                  <c:v>50.61</c:v>
                </c:pt>
                <c:pt idx="474">
                  <c:v>8.17</c:v>
                </c:pt>
                <c:pt idx="475">
                  <c:v>1.39</c:v>
                </c:pt>
                <c:pt idx="476">
                  <c:v>0.65</c:v>
                </c:pt>
                <c:pt idx="477">
                  <c:v>0.24</c:v>
                </c:pt>
                <c:pt idx="478">
                  <c:v>0.14000000000000001</c:v>
                </c:pt>
                <c:pt idx="479">
                  <c:v>0.22</c:v>
                </c:pt>
                <c:pt idx="480">
                  <c:v>0.79</c:v>
                </c:pt>
                <c:pt idx="481">
                  <c:v>0.81</c:v>
                </c:pt>
                <c:pt idx="482">
                  <c:v>0.74</c:v>
                </c:pt>
                <c:pt idx="483">
                  <c:v>1.89</c:v>
                </c:pt>
                <c:pt idx="484">
                  <c:v>14.86</c:v>
                </c:pt>
                <c:pt idx="485">
                  <c:v>6.42</c:v>
                </c:pt>
                <c:pt idx="486">
                  <c:v>0.41</c:v>
                </c:pt>
                <c:pt idx="487">
                  <c:v>0.25</c:v>
                </c:pt>
                <c:pt idx="488">
                  <c:v>0.18</c:v>
                </c:pt>
                <c:pt idx="489">
                  <c:v>0.11</c:v>
                </c:pt>
                <c:pt idx="490">
                  <c:v>7.0000000000000007E-2</c:v>
                </c:pt>
                <c:pt idx="491">
                  <c:v>0.04</c:v>
                </c:pt>
                <c:pt idx="492">
                  <c:v>0.03</c:v>
                </c:pt>
                <c:pt idx="493">
                  <c:v>0.16</c:v>
                </c:pt>
                <c:pt idx="494">
                  <c:v>0.1</c:v>
                </c:pt>
                <c:pt idx="495">
                  <c:v>0.06</c:v>
                </c:pt>
                <c:pt idx="496">
                  <c:v>0.08</c:v>
                </c:pt>
                <c:pt idx="497">
                  <c:v>1.1000000000000001</c:v>
                </c:pt>
                <c:pt idx="498">
                  <c:v>0.72</c:v>
                </c:pt>
                <c:pt idx="499">
                  <c:v>0.28000000000000003</c:v>
                </c:pt>
                <c:pt idx="500">
                  <c:v>0.18</c:v>
                </c:pt>
                <c:pt idx="501">
                  <c:v>0.13</c:v>
                </c:pt>
                <c:pt idx="502">
                  <c:v>0.09</c:v>
                </c:pt>
                <c:pt idx="503">
                  <c:v>0.06</c:v>
                </c:pt>
                <c:pt idx="504">
                  <c:v>0.04</c:v>
                </c:pt>
                <c:pt idx="505">
                  <c:v>0.03</c:v>
                </c:pt>
                <c:pt idx="506">
                  <c:v>0.05</c:v>
                </c:pt>
                <c:pt idx="507">
                  <c:v>9.26</c:v>
                </c:pt>
                <c:pt idx="508">
                  <c:v>7.31</c:v>
                </c:pt>
                <c:pt idx="509">
                  <c:v>4.2300000000000004</c:v>
                </c:pt>
                <c:pt idx="510">
                  <c:v>1.1100000000000001</c:v>
                </c:pt>
                <c:pt idx="511">
                  <c:v>0.17</c:v>
                </c:pt>
                <c:pt idx="512">
                  <c:v>0.09</c:v>
                </c:pt>
                <c:pt idx="513">
                  <c:v>0.08</c:v>
                </c:pt>
                <c:pt idx="514">
                  <c:v>0.06</c:v>
                </c:pt>
                <c:pt idx="515">
                  <c:v>0.05</c:v>
                </c:pt>
                <c:pt idx="516">
                  <c:v>4.42</c:v>
                </c:pt>
                <c:pt idx="517">
                  <c:v>3.18</c:v>
                </c:pt>
                <c:pt idx="518">
                  <c:v>0.22</c:v>
                </c:pt>
                <c:pt idx="519">
                  <c:v>0.08</c:v>
                </c:pt>
                <c:pt idx="520">
                  <c:v>0.04</c:v>
                </c:pt>
                <c:pt idx="521">
                  <c:v>0.04</c:v>
                </c:pt>
                <c:pt idx="522">
                  <c:v>0.04</c:v>
                </c:pt>
                <c:pt idx="523">
                  <c:v>0.03</c:v>
                </c:pt>
                <c:pt idx="524">
                  <c:v>0.03</c:v>
                </c:pt>
                <c:pt idx="525">
                  <c:v>0.03</c:v>
                </c:pt>
                <c:pt idx="526">
                  <c:v>0.03</c:v>
                </c:pt>
                <c:pt idx="527">
                  <c:v>0.03</c:v>
                </c:pt>
                <c:pt idx="528">
                  <c:v>0.06</c:v>
                </c:pt>
                <c:pt idx="529">
                  <c:v>0.08</c:v>
                </c:pt>
                <c:pt idx="530">
                  <c:v>0.05</c:v>
                </c:pt>
                <c:pt idx="531">
                  <c:v>0.12</c:v>
                </c:pt>
                <c:pt idx="532">
                  <c:v>0.53</c:v>
                </c:pt>
                <c:pt idx="533">
                  <c:v>0.31</c:v>
                </c:pt>
                <c:pt idx="534">
                  <c:v>0.15</c:v>
                </c:pt>
                <c:pt idx="535">
                  <c:v>0.13</c:v>
                </c:pt>
                <c:pt idx="536">
                  <c:v>0.09</c:v>
                </c:pt>
                <c:pt idx="537">
                  <c:v>0.06</c:v>
                </c:pt>
                <c:pt idx="538">
                  <c:v>0.05</c:v>
                </c:pt>
                <c:pt idx="539">
                  <c:v>0.04</c:v>
                </c:pt>
                <c:pt idx="540">
                  <c:v>0.3</c:v>
                </c:pt>
                <c:pt idx="541">
                  <c:v>0.28999999999999998</c:v>
                </c:pt>
                <c:pt idx="542">
                  <c:v>0.15</c:v>
                </c:pt>
                <c:pt idx="543">
                  <c:v>2.93</c:v>
                </c:pt>
                <c:pt idx="544">
                  <c:v>7.29</c:v>
                </c:pt>
                <c:pt idx="545">
                  <c:v>2.79</c:v>
                </c:pt>
                <c:pt idx="546">
                  <c:v>0.23</c:v>
                </c:pt>
                <c:pt idx="547">
                  <c:v>0.12</c:v>
                </c:pt>
                <c:pt idx="548">
                  <c:v>7.0000000000000007E-2</c:v>
                </c:pt>
                <c:pt idx="549">
                  <c:v>0.05</c:v>
                </c:pt>
                <c:pt idx="550">
                  <c:v>0.04</c:v>
                </c:pt>
                <c:pt idx="551">
                  <c:v>0.03</c:v>
                </c:pt>
                <c:pt idx="552">
                  <c:v>0.03</c:v>
                </c:pt>
                <c:pt idx="553">
                  <c:v>0.03</c:v>
                </c:pt>
                <c:pt idx="554">
                  <c:v>0.03</c:v>
                </c:pt>
                <c:pt idx="555">
                  <c:v>0.05</c:v>
                </c:pt>
                <c:pt idx="556">
                  <c:v>0.05</c:v>
                </c:pt>
                <c:pt idx="557">
                  <c:v>0.21</c:v>
                </c:pt>
                <c:pt idx="558">
                  <c:v>0.14000000000000001</c:v>
                </c:pt>
                <c:pt idx="559">
                  <c:v>7.0000000000000007E-2</c:v>
                </c:pt>
                <c:pt idx="560">
                  <c:v>0.06</c:v>
                </c:pt>
                <c:pt idx="561">
                  <c:v>0.05</c:v>
                </c:pt>
                <c:pt idx="562">
                  <c:v>0.04</c:v>
                </c:pt>
                <c:pt idx="563">
                  <c:v>0.03</c:v>
                </c:pt>
                <c:pt idx="564">
                  <c:v>0.04</c:v>
                </c:pt>
                <c:pt idx="565">
                  <c:v>0.06</c:v>
                </c:pt>
                <c:pt idx="566">
                  <c:v>1.52</c:v>
                </c:pt>
                <c:pt idx="567">
                  <c:v>2.02</c:v>
                </c:pt>
                <c:pt idx="568">
                  <c:v>3.74</c:v>
                </c:pt>
                <c:pt idx="569">
                  <c:v>2.02</c:v>
                </c:pt>
                <c:pt idx="570">
                  <c:v>0.23</c:v>
                </c:pt>
                <c:pt idx="571">
                  <c:v>0.16</c:v>
                </c:pt>
                <c:pt idx="572">
                  <c:v>0.1</c:v>
                </c:pt>
                <c:pt idx="573">
                  <c:v>0.08</c:v>
                </c:pt>
                <c:pt idx="574">
                  <c:v>7.0000000000000007E-2</c:v>
                </c:pt>
                <c:pt idx="575">
                  <c:v>0.06</c:v>
                </c:pt>
                <c:pt idx="576">
                  <c:v>0.05</c:v>
                </c:pt>
                <c:pt idx="577">
                  <c:v>1.38</c:v>
                </c:pt>
                <c:pt idx="578">
                  <c:v>0.93</c:v>
                </c:pt>
                <c:pt idx="579">
                  <c:v>0.23</c:v>
                </c:pt>
                <c:pt idx="580">
                  <c:v>0.09</c:v>
                </c:pt>
                <c:pt idx="581">
                  <c:v>2.44</c:v>
                </c:pt>
                <c:pt idx="582">
                  <c:v>1.04</c:v>
                </c:pt>
                <c:pt idx="583">
                  <c:v>0.21</c:v>
                </c:pt>
                <c:pt idx="584">
                  <c:v>0.17</c:v>
                </c:pt>
                <c:pt idx="585">
                  <c:v>0.14000000000000001</c:v>
                </c:pt>
                <c:pt idx="586">
                  <c:v>0.1</c:v>
                </c:pt>
                <c:pt idx="587">
                  <c:v>7.0000000000000007E-2</c:v>
                </c:pt>
                <c:pt idx="588">
                  <c:v>0.05</c:v>
                </c:pt>
                <c:pt idx="589">
                  <c:v>0.05</c:v>
                </c:pt>
                <c:pt idx="590">
                  <c:v>0.05</c:v>
                </c:pt>
                <c:pt idx="591">
                  <c:v>0.28000000000000003</c:v>
                </c:pt>
                <c:pt idx="592">
                  <c:v>7.27</c:v>
                </c:pt>
                <c:pt idx="593">
                  <c:v>5.0999999999999996</c:v>
                </c:pt>
                <c:pt idx="594">
                  <c:v>0.32</c:v>
                </c:pt>
                <c:pt idx="595">
                  <c:v>0.14000000000000001</c:v>
                </c:pt>
                <c:pt idx="596">
                  <c:v>0.08</c:v>
                </c:pt>
                <c:pt idx="597">
                  <c:v>0.06</c:v>
                </c:pt>
                <c:pt idx="598">
                  <c:v>0.05</c:v>
                </c:pt>
                <c:pt idx="599">
                  <c:v>0.04</c:v>
                </c:pt>
                <c:pt idx="600">
                  <c:v>0.06</c:v>
                </c:pt>
                <c:pt idx="601">
                  <c:v>0.09</c:v>
                </c:pt>
                <c:pt idx="602">
                  <c:v>0.2</c:v>
                </c:pt>
                <c:pt idx="603">
                  <c:v>0.34</c:v>
                </c:pt>
                <c:pt idx="604">
                  <c:v>0.17</c:v>
                </c:pt>
                <c:pt idx="605">
                  <c:v>0.06</c:v>
                </c:pt>
                <c:pt idx="606">
                  <c:v>0.06</c:v>
                </c:pt>
                <c:pt idx="607">
                  <c:v>0.05</c:v>
                </c:pt>
                <c:pt idx="608">
                  <c:v>0.04</c:v>
                </c:pt>
                <c:pt idx="609">
                  <c:v>0.04</c:v>
                </c:pt>
                <c:pt idx="610">
                  <c:v>0.03</c:v>
                </c:pt>
                <c:pt idx="611">
                  <c:v>0.03</c:v>
                </c:pt>
                <c:pt idx="612">
                  <c:v>0.02</c:v>
                </c:pt>
                <c:pt idx="613">
                  <c:v>0.02</c:v>
                </c:pt>
                <c:pt idx="614">
                  <c:v>1.48</c:v>
                </c:pt>
                <c:pt idx="615">
                  <c:v>1.21</c:v>
                </c:pt>
                <c:pt idx="616">
                  <c:v>0.44</c:v>
                </c:pt>
                <c:pt idx="617">
                  <c:v>0.28999999999999998</c:v>
                </c:pt>
                <c:pt idx="618">
                  <c:v>0.24</c:v>
                </c:pt>
                <c:pt idx="619">
                  <c:v>0.17</c:v>
                </c:pt>
                <c:pt idx="620">
                  <c:v>0.12</c:v>
                </c:pt>
                <c:pt idx="621">
                  <c:v>0.08</c:v>
                </c:pt>
                <c:pt idx="622">
                  <c:v>0.06</c:v>
                </c:pt>
                <c:pt idx="623">
                  <c:v>0.05</c:v>
                </c:pt>
                <c:pt idx="624">
                  <c:v>0.05</c:v>
                </c:pt>
                <c:pt idx="625">
                  <c:v>0.32</c:v>
                </c:pt>
                <c:pt idx="626">
                  <c:v>0.23</c:v>
                </c:pt>
                <c:pt idx="627">
                  <c:v>0.1</c:v>
                </c:pt>
                <c:pt idx="628">
                  <c:v>0.09</c:v>
                </c:pt>
                <c:pt idx="629">
                  <c:v>1.73</c:v>
                </c:pt>
                <c:pt idx="630">
                  <c:v>6.77</c:v>
                </c:pt>
                <c:pt idx="631">
                  <c:v>4.58</c:v>
                </c:pt>
                <c:pt idx="632">
                  <c:v>1.02</c:v>
                </c:pt>
                <c:pt idx="633">
                  <c:v>0.39</c:v>
                </c:pt>
                <c:pt idx="634">
                  <c:v>0.24</c:v>
                </c:pt>
                <c:pt idx="635">
                  <c:v>0.15</c:v>
                </c:pt>
                <c:pt idx="636">
                  <c:v>0.15</c:v>
                </c:pt>
                <c:pt idx="637">
                  <c:v>21.44</c:v>
                </c:pt>
                <c:pt idx="638">
                  <c:v>11.31</c:v>
                </c:pt>
                <c:pt idx="639">
                  <c:v>3.92</c:v>
                </c:pt>
                <c:pt idx="640">
                  <c:v>1.39</c:v>
                </c:pt>
                <c:pt idx="641">
                  <c:v>0.11</c:v>
                </c:pt>
                <c:pt idx="642">
                  <c:v>0.08</c:v>
                </c:pt>
                <c:pt idx="643">
                  <c:v>0.19</c:v>
                </c:pt>
                <c:pt idx="644">
                  <c:v>0.18</c:v>
                </c:pt>
                <c:pt idx="645">
                  <c:v>0.11</c:v>
                </c:pt>
                <c:pt idx="646">
                  <c:v>0.51</c:v>
                </c:pt>
                <c:pt idx="647">
                  <c:v>0.34</c:v>
                </c:pt>
                <c:pt idx="648">
                  <c:v>0.12</c:v>
                </c:pt>
                <c:pt idx="649">
                  <c:v>0.06</c:v>
                </c:pt>
                <c:pt idx="650">
                  <c:v>0.18</c:v>
                </c:pt>
                <c:pt idx="651">
                  <c:v>0.19</c:v>
                </c:pt>
                <c:pt idx="652">
                  <c:v>0.12</c:v>
                </c:pt>
                <c:pt idx="653">
                  <c:v>0.8</c:v>
                </c:pt>
                <c:pt idx="654">
                  <c:v>0.45</c:v>
                </c:pt>
                <c:pt idx="655">
                  <c:v>0.14000000000000001</c:v>
                </c:pt>
                <c:pt idx="656">
                  <c:v>0.11</c:v>
                </c:pt>
                <c:pt idx="657">
                  <c:v>0.08</c:v>
                </c:pt>
                <c:pt idx="658">
                  <c:v>0.06</c:v>
                </c:pt>
                <c:pt idx="659">
                  <c:v>0.05</c:v>
                </c:pt>
                <c:pt idx="660">
                  <c:v>0.05</c:v>
                </c:pt>
                <c:pt idx="661">
                  <c:v>0.05</c:v>
                </c:pt>
                <c:pt idx="662">
                  <c:v>0.05</c:v>
                </c:pt>
                <c:pt idx="663">
                  <c:v>0.08</c:v>
                </c:pt>
                <c:pt idx="664">
                  <c:v>0.13</c:v>
                </c:pt>
                <c:pt idx="665">
                  <c:v>0.64</c:v>
                </c:pt>
                <c:pt idx="666">
                  <c:v>0.43</c:v>
                </c:pt>
                <c:pt idx="667">
                  <c:v>0.19</c:v>
                </c:pt>
                <c:pt idx="668">
                  <c:v>0.12</c:v>
                </c:pt>
                <c:pt idx="669">
                  <c:v>0.08</c:v>
                </c:pt>
                <c:pt idx="670">
                  <c:v>7.0000000000000007E-2</c:v>
                </c:pt>
                <c:pt idx="671">
                  <c:v>7.0000000000000007E-2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004352"/>
        <c:axId val="226006528"/>
      </c:scatterChart>
      <c:valAx>
        <c:axId val="226004352"/>
        <c:scaling>
          <c:orientation val="minMax"/>
          <c:max val="24615"/>
          <c:min val="17807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006528"/>
        <c:crosses val="autoZero"/>
        <c:crossBetween val="midCat"/>
        <c:majorUnit val="120"/>
        <c:minorUnit val="60"/>
      </c:valAx>
      <c:valAx>
        <c:axId val="226006528"/>
        <c:scaling>
          <c:orientation val="minMax"/>
          <c:max val="1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60043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varyColors val="0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0.01</c:v>
                </c:pt>
                <c:pt idx="505">
                  <c:v>0</c:v>
                </c:pt>
                <c:pt idx="506">
                  <c:v>0.06</c:v>
                </c:pt>
                <c:pt idx="507">
                  <c:v>0.06</c:v>
                </c:pt>
                <c:pt idx="508">
                  <c:v>0.67</c:v>
                </c:pt>
                <c:pt idx="509">
                  <c:v>1.75</c:v>
                </c:pt>
                <c:pt idx="510">
                  <c:v>0.04</c:v>
                </c:pt>
                <c:pt idx="511">
                  <c:v>0</c:v>
                </c:pt>
                <c:pt idx="512">
                  <c:v>0</c:v>
                </c:pt>
                <c:pt idx="513">
                  <c:v>0.04</c:v>
                </c:pt>
                <c:pt idx="514">
                  <c:v>0.1</c:v>
                </c:pt>
                <c:pt idx="515">
                  <c:v>0.1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12693</c:v>
                </c:pt>
                <c:pt idx="1">
                  <c:v>12724</c:v>
                </c:pt>
                <c:pt idx="2">
                  <c:v>12754</c:v>
                </c:pt>
                <c:pt idx="3">
                  <c:v>12785</c:v>
                </c:pt>
                <c:pt idx="4">
                  <c:v>12816</c:v>
                </c:pt>
                <c:pt idx="5">
                  <c:v>12844</c:v>
                </c:pt>
                <c:pt idx="6">
                  <c:v>12875</c:v>
                </c:pt>
                <c:pt idx="7">
                  <c:v>12905</c:v>
                </c:pt>
                <c:pt idx="8">
                  <c:v>12936</c:v>
                </c:pt>
                <c:pt idx="9">
                  <c:v>12966</c:v>
                </c:pt>
                <c:pt idx="10">
                  <c:v>12997</c:v>
                </c:pt>
                <c:pt idx="11">
                  <c:v>13028</c:v>
                </c:pt>
                <c:pt idx="12">
                  <c:v>13058</c:v>
                </c:pt>
                <c:pt idx="13">
                  <c:v>13089</c:v>
                </c:pt>
                <c:pt idx="14">
                  <c:v>13119</c:v>
                </c:pt>
                <c:pt idx="15">
                  <c:v>13150</c:v>
                </c:pt>
                <c:pt idx="16">
                  <c:v>13181</c:v>
                </c:pt>
                <c:pt idx="17">
                  <c:v>13210</c:v>
                </c:pt>
                <c:pt idx="18">
                  <c:v>13241</c:v>
                </c:pt>
                <c:pt idx="19">
                  <c:v>13271</c:v>
                </c:pt>
                <c:pt idx="20">
                  <c:v>13302</c:v>
                </c:pt>
                <c:pt idx="21">
                  <c:v>13332</c:v>
                </c:pt>
                <c:pt idx="22">
                  <c:v>13363</c:v>
                </c:pt>
                <c:pt idx="23">
                  <c:v>13394</c:v>
                </c:pt>
                <c:pt idx="24">
                  <c:v>13424</c:v>
                </c:pt>
                <c:pt idx="25">
                  <c:v>13455</c:v>
                </c:pt>
                <c:pt idx="26">
                  <c:v>13485</c:v>
                </c:pt>
                <c:pt idx="27">
                  <c:v>13516</c:v>
                </c:pt>
                <c:pt idx="28">
                  <c:v>13547</c:v>
                </c:pt>
                <c:pt idx="29">
                  <c:v>13575</c:v>
                </c:pt>
                <c:pt idx="30">
                  <c:v>13606</c:v>
                </c:pt>
                <c:pt idx="31">
                  <c:v>13636</c:v>
                </c:pt>
                <c:pt idx="32">
                  <c:v>13667</c:v>
                </c:pt>
                <c:pt idx="33">
                  <c:v>13697</c:v>
                </c:pt>
                <c:pt idx="34">
                  <c:v>13728</c:v>
                </c:pt>
                <c:pt idx="35">
                  <c:v>13759</c:v>
                </c:pt>
                <c:pt idx="36">
                  <c:v>13789</c:v>
                </c:pt>
                <c:pt idx="37">
                  <c:v>13820</c:v>
                </c:pt>
                <c:pt idx="38">
                  <c:v>13850</c:v>
                </c:pt>
                <c:pt idx="39">
                  <c:v>13881</c:v>
                </c:pt>
                <c:pt idx="40">
                  <c:v>13912</c:v>
                </c:pt>
                <c:pt idx="41">
                  <c:v>13940</c:v>
                </c:pt>
                <c:pt idx="42">
                  <c:v>13971</c:v>
                </c:pt>
                <c:pt idx="43">
                  <c:v>14001</c:v>
                </c:pt>
                <c:pt idx="44">
                  <c:v>14032</c:v>
                </c:pt>
                <c:pt idx="45">
                  <c:v>14062</c:v>
                </c:pt>
                <c:pt idx="46">
                  <c:v>14093</c:v>
                </c:pt>
                <c:pt idx="47">
                  <c:v>14124</c:v>
                </c:pt>
                <c:pt idx="48">
                  <c:v>14154</c:v>
                </c:pt>
                <c:pt idx="49">
                  <c:v>14185</c:v>
                </c:pt>
                <c:pt idx="50">
                  <c:v>14215</c:v>
                </c:pt>
                <c:pt idx="51">
                  <c:v>14246</c:v>
                </c:pt>
                <c:pt idx="52">
                  <c:v>14277</c:v>
                </c:pt>
                <c:pt idx="53">
                  <c:v>14305</c:v>
                </c:pt>
                <c:pt idx="54">
                  <c:v>14336</c:v>
                </c:pt>
                <c:pt idx="55">
                  <c:v>14366</c:v>
                </c:pt>
                <c:pt idx="56">
                  <c:v>14397</c:v>
                </c:pt>
                <c:pt idx="57">
                  <c:v>14427</c:v>
                </c:pt>
                <c:pt idx="58">
                  <c:v>14458</c:v>
                </c:pt>
                <c:pt idx="59">
                  <c:v>14489</c:v>
                </c:pt>
                <c:pt idx="60">
                  <c:v>14519</c:v>
                </c:pt>
                <c:pt idx="61">
                  <c:v>14550</c:v>
                </c:pt>
                <c:pt idx="62">
                  <c:v>14580</c:v>
                </c:pt>
                <c:pt idx="63">
                  <c:v>14611</c:v>
                </c:pt>
                <c:pt idx="64">
                  <c:v>14642</c:v>
                </c:pt>
                <c:pt idx="65">
                  <c:v>14671</c:v>
                </c:pt>
                <c:pt idx="66">
                  <c:v>14702</c:v>
                </c:pt>
                <c:pt idx="67">
                  <c:v>14732</c:v>
                </c:pt>
                <c:pt idx="68">
                  <c:v>14763</c:v>
                </c:pt>
                <c:pt idx="69">
                  <c:v>14793</c:v>
                </c:pt>
                <c:pt idx="70">
                  <c:v>14824</c:v>
                </c:pt>
                <c:pt idx="71">
                  <c:v>14855</c:v>
                </c:pt>
                <c:pt idx="72">
                  <c:v>14885</c:v>
                </c:pt>
                <c:pt idx="73">
                  <c:v>14916</c:v>
                </c:pt>
                <c:pt idx="74">
                  <c:v>14946</c:v>
                </c:pt>
                <c:pt idx="75">
                  <c:v>14977</c:v>
                </c:pt>
                <c:pt idx="76">
                  <c:v>15008</c:v>
                </c:pt>
                <c:pt idx="77">
                  <c:v>15036</c:v>
                </c:pt>
                <c:pt idx="78">
                  <c:v>15067</c:v>
                </c:pt>
                <c:pt idx="79">
                  <c:v>15097</c:v>
                </c:pt>
                <c:pt idx="80">
                  <c:v>15128</c:v>
                </c:pt>
                <c:pt idx="81">
                  <c:v>15158</c:v>
                </c:pt>
                <c:pt idx="82">
                  <c:v>15189</c:v>
                </c:pt>
                <c:pt idx="83">
                  <c:v>15220</c:v>
                </c:pt>
                <c:pt idx="84">
                  <c:v>15250</c:v>
                </c:pt>
                <c:pt idx="85">
                  <c:v>15281</c:v>
                </c:pt>
                <c:pt idx="86">
                  <c:v>15311</c:v>
                </c:pt>
                <c:pt idx="87">
                  <c:v>15342</c:v>
                </c:pt>
                <c:pt idx="88">
                  <c:v>15373</c:v>
                </c:pt>
                <c:pt idx="89">
                  <c:v>15401</c:v>
                </c:pt>
                <c:pt idx="90">
                  <c:v>15432</c:v>
                </c:pt>
                <c:pt idx="91">
                  <c:v>15462</c:v>
                </c:pt>
                <c:pt idx="92">
                  <c:v>15493</c:v>
                </c:pt>
                <c:pt idx="93">
                  <c:v>15523</c:v>
                </c:pt>
                <c:pt idx="94">
                  <c:v>15554</c:v>
                </c:pt>
                <c:pt idx="95">
                  <c:v>15585</c:v>
                </c:pt>
                <c:pt idx="96">
                  <c:v>15615</c:v>
                </c:pt>
                <c:pt idx="97">
                  <c:v>15646</c:v>
                </c:pt>
                <c:pt idx="98">
                  <c:v>15676</c:v>
                </c:pt>
                <c:pt idx="99">
                  <c:v>15707</c:v>
                </c:pt>
                <c:pt idx="100">
                  <c:v>15738</c:v>
                </c:pt>
                <c:pt idx="101">
                  <c:v>15766</c:v>
                </c:pt>
                <c:pt idx="102">
                  <c:v>15797</c:v>
                </c:pt>
                <c:pt idx="103">
                  <c:v>15827</c:v>
                </c:pt>
                <c:pt idx="104">
                  <c:v>15858</c:v>
                </c:pt>
                <c:pt idx="105">
                  <c:v>15888</c:v>
                </c:pt>
                <c:pt idx="106">
                  <c:v>15919</c:v>
                </c:pt>
                <c:pt idx="107">
                  <c:v>15950</c:v>
                </c:pt>
                <c:pt idx="108">
                  <c:v>15980</c:v>
                </c:pt>
                <c:pt idx="109">
                  <c:v>16011</c:v>
                </c:pt>
                <c:pt idx="110">
                  <c:v>16041</c:v>
                </c:pt>
                <c:pt idx="111">
                  <c:v>16072</c:v>
                </c:pt>
                <c:pt idx="112">
                  <c:v>16103</c:v>
                </c:pt>
                <c:pt idx="113">
                  <c:v>16132</c:v>
                </c:pt>
                <c:pt idx="114">
                  <c:v>16163</c:v>
                </c:pt>
                <c:pt idx="115">
                  <c:v>16193</c:v>
                </c:pt>
                <c:pt idx="116">
                  <c:v>16224</c:v>
                </c:pt>
                <c:pt idx="117">
                  <c:v>16254</c:v>
                </c:pt>
                <c:pt idx="118">
                  <c:v>16285</c:v>
                </c:pt>
                <c:pt idx="119">
                  <c:v>16316</c:v>
                </c:pt>
                <c:pt idx="120">
                  <c:v>16346</c:v>
                </c:pt>
                <c:pt idx="121">
                  <c:v>16377</c:v>
                </c:pt>
                <c:pt idx="122">
                  <c:v>16407</c:v>
                </c:pt>
                <c:pt idx="123">
                  <c:v>16438</c:v>
                </c:pt>
                <c:pt idx="124">
                  <c:v>16469</c:v>
                </c:pt>
                <c:pt idx="125">
                  <c:v>16497</c:v>
                </c:pt>
                <c:pt idx="126">
                  <c:v>16528</c:v>
                </c:pt>
                <c:pt idx="127">
                  <c:v>16558</c:v>
                </c:pt>
                <c:pt idx="128">
                  <c:v>16589</c:v>
                </c:pt>
                <c:pt idx="129">
                  <c:v>16619</c:v>
                </c:pt>
                <c:pt idx="130">
                  <c:v>16650</c:v>
                </c:pt>
                <c:pt idx="131">
                  <c:v>16681</c:v>
                </c:pt>
                <c:pt idx="132">
                  <c:v>16711</c:v>
                </c:pt>
                <c:pt idx="133">
                  <c:v>16742</c:v>
                </c:pt>
                <c:pt idx="134">
                  <c:v>16772</c:v>
                </c:pt>
                <c:pt idx="135">
                  <c:v>16803</c:v>
                </c:pt>
                <c:pt idx="136">
                  <c:v>16834</c:v>
                </c:pt>
                <c:pt idx="137">
                  <c:v>16862</c:v>
                </c:pt>
                <c:pt idx="138">
                  <c:v>16893</c:v>
                </c:pt>
                <c:pt idx="139">
                  <c:v>16923</c:v>
                </c:pt>
                <c:pt idx="140">
                  <c:v>16954</c:v>
                </c:pt>
                <c:pt idx="141">
                  <c:v>16984</c:v>
                </c:pt>
                <c:pt idx="142">
                  <c:v>17015</c:v>
                </c:pt>
                <c:pt idx="143">
                  <c:v>17046</c:v>
                </c:pt>
                <c:pt idx="144">
                  <c:v>17076</c:v>
                </c:pt>
                <c:pt idx="145">
                  <c:v>17107</c:v>
                </c:pt>
                <c:pt idx="146">
                  <c:v>17137</c:v>
                </c:pt>
                <c:pt idx="147">
                  <c:v>17168</c:v>
                </c:pt>
                <c:pt idx="148">
                  <c:v>17199</c:v>
                </c:pt>
                <c:pt idx="149">
                  <c:v>17227</c:v>
                </c:pt>
                <c:pt idx="150">
                  <c:v>17258</c:v>
                </c:pt>
                <c:pt idx="151">
                  <c:v>17288</c:v>
                </c:pt>
                <c:pt idx="152">
                  <c:v>17319</c:v>
                </c:pt>
                <c:pt idx="153">
                  <c:v>17349</c:v>
                </c:pt>
                <c:pt idx="154">
                  <c:v>17380</c:v>
                </c:pt>
                <c:pt idx="155">
                  <c:v>17411</c:v>
                </c:pt>
                <c:pt idx="156">
                  <c:v>17441</c:v>
                </c:pt>
                <c:pt idx="157">
                  <c:v>17472</c:v>
                </c:pt>
                <c:pt idx="158">
                  <c:v>17502</c:v>
                </c:pt>
                <c:pt idx="159">
                  <c:v>17533</c:v>
                </c:pt>
                <c:pt idx="160">
                  <c:v>17564</c:v>
                </c:pt>
                <c:pt idx="161">
                  <c:v>17593</c:v>
                </c:pt>
                <c:pt idx="162">
                  <c:v>17624</c:v>
                </c:pt>
                <c:pt idx="163">
                  <c:v>17654</c:v>
                </c:pt>
                <c:pt idx="164">
                  <c:v>17685</c:v>
                </c:pt>
                <c:pt idx="165">
                  <c:v>17715</c:v>
                </c:pt>
                <c:pt idx="166">
                  <c:v>17746</c:v>
                </c:pt>
                <c:pt idx="167">
                  <c:v>17777</c:v>
                </c:pt>
                <c:pt idx="168">
                  <c:v>17807</c:v>
                </c:pt>
                <c:pt idx="169">
                  <c:v>17838</c:v>
                </c:pt>
                <c:pt idx="170">
                  <c:v>17868</c:v>
                </c:pt>
                <c:pt idx="171">
                  <c:v>17899</c:v>
                </c:pt>
                <c:pt idx="172">
                  <c:v>17930</c:v>
                </c:pt>
                <c:pt idx="173">
                  <c:v>17958</c:v>
                </c:pt>
                <c:pt idx="174">
                  <c:v>17989</c:v>
                </c:pt>
                <c:pt idx="175">
                  <c:v>18019</c:v>
                </c:pt>
                <c:pt idx="176">
                  <c:v>18050</c:v>
                </c:pt>
                <c:pt idx="177">
                  <c:v>18080</c:v>
                </c:pt>
                <c:pt idx="178">
                  <c:v>18111</c:v>
                </c:pt>
                <c:pt idx="179">
                  <c:v>18142</c:v>
                </c:pt>
                <c:pt idx="180">
                  <c:v>18172</c:v>
                </c:pt>
                <c:pt idx="181">
                  <c:v>18203</c:v>
                </c:pt>
                <c:pt idx="182">
                  <c:v>18233</c:v>
                </c:pt>
                <c:pt idx="183">
                  <c:v>18264</c:v>
                </c:pt>
                <c:pt idx="184">
                  <c:v>18295</c:v>
                </c:pt>
                <c:pt idx="185">
                  <c:v>18323</c:v>
                </c:pt>
                <c:pt idx="186">
                  <c:v>18354</c:v>
                </c:pt>
                <c:pt idx="187">
                  <c:v>18384</c:v>
                </c:pt>
                <c:pt idx="188">
                  <c:v>18415</c:v>
                </c:pt>
                <c:pt idx="189">
                  <c:v>18445</c:v>
                </c:pt>
                <c:pt idx="190">
                  <c:v>18476</c:v>
                </c:pt>
                <c:pt idx="191">
                  <c:v>18507</c:v>
                </c:pt>
                <c:pt idx="192">
                  <c:v>18537</c:v>
                </c:pt>
                <c:pt idx="193">
                  <c:v>18568</c:v>
                </c:pt>
                <c:pt idx="194">
                  <c:v>18598</c:v>
                </c:pt>
                <c:pt idx="195">
                  <c:v>18629</c:v>
                </c:pt>
                <c:pt idx="196">
                  <c:v>18660</c:v>
                </c:pt>
                <c:pt idx="197">
                  <c:v>18688</c:v>
                </c:pt>
                <c:pt idx="198">
                  <c:v>18719</c:v>
                </c:pt>
                <c:pt idx="199">
                  <c:v>18749</c:v>
                </c:pt>
                <c:pt idx="200">
                  <c:v>18780</c:v>
                </c:pt>
                <c:pt idx="201">
                  <c:v>18810</c:v>
                </c:pt>
                <c:pt idx="202">
                  <c:v>18841</c:v>
                </c:pt>
                <c:pt idx="203">
                  <c:v>18872</c:v>
                </c:pt>
                <c:pt idx="204">
                  <c:v>18902</c:v>
                </c:pt>
                <c:pt idx="205">
                  <c:v>18933</c:v>
                </c:pt>
                <c:pt idx="206">
                  <c:v>18963</c:v>
                </c:pt>
                <c:pt idx="207">
                  <c:v>18994</c:v>
                </c:pt>
                <c:pt idx="208">
                  <c:v>19025</c:v>
                </c:pt>
                <c:pt idx="209">
                  <c:v>19054</c:v>
                </c:pt>
                <c:pt idx="210">
                  <c:v>19085</c:v>
                </c:pt>
                <c:pt idx="211">
                  <c:v>19115</c:v>
                </c:pt>
                <c:pt idx="212">
                  <c:v>19146</c:v>
                </c:pt>
                <c:pt idx="213">
                  <c:v>19176</c:v>
                </c:pt>
                <c:pt idx="214">
                  <c:v>19207</c:v>
                </c:pt>
                <c:pt idx="215">
                  <c:v>19238</c:v>
                </c:pt>
                <c:pt idx="216">
                  <c:v>19268</c:v>
                </c:pt>
                <c:pt idx="217">
                  <c:v>19299</c:v>
                </c:pt>
                <c:pt idx="218">
                  <c:v>19329</c:v>
                </c:pt>
                <c:pt idx="219">
                  <c:v>19360</c:v>
                </c:pt>
                <c:pt idx="220">
                  <c:v>19391</c:v>
                </c:pt>
                <c:pt idx="221">
                  <c:v>19419</c:v>
                </c:pt>
                <c:pt idx="222">
                  <c:v>19450</c:v>
                </c:pt>
                <c:pt idx="223">
                  <c:v>19480</c:v>
                </c:pt>
                <c:pt idx="224">
                  <c:v>19511</c:v>
                </c:pt>
                <c:pt idx="225">
                  <c:v>19541</c:v>
                </c:pt>
                <c:pt idx="226">
                  <c:v>19572</c:v>
                </c:pt>
                <c:pt idx="227">
                  <c:v>19603</c:v>
                </c:pt>
                <c:pt idx="228">
                  <c:v>19633</c:v>
                </c:pt>
                <c:pt idx="229">
                  <c:v>19664</c:v>
                </c:pt>
                <c:pt idx="230">
                  <c:v>19694</c:v>
                </c:pt>
                <c:pt idx="231">
                  <c:v>19725</c:v>
                </c:pt>
                <c:pt idx="232">
                  <c:v>19756</c:v>
                </c:pt>
                <c:pt idx="233">
                  <c:v>19784</c:v>
                </c:pt>
                <c:pt idx="234">
                  <c:v>19815</c:v>
                </c:pt>
                <c:pt idx="235">
                  <c:v>19845</c:v>
                </c:pt>
                <c:pt idx="236">
                  <c:v>19876</c:v>
                </c:pt>
                <c:pt idx="237">
                  <c:v>19906</c:v>
                </c:pt>
                <c:pt idx="238">
                  <c:v>19937</c:v>
                </c:pt>
                <c:pt idx="239">
                  <c:v>19968</c:v>
                </c:pt>
                <c:pt idx="240">
                  <c:v>19998</c:v>
                </c:pt>
                <c:pt idx="241">
                  <c:v>20029</c:v>
                </c:pt>
                <c:pt idx="242">
                  <c:v>20059</c:v>
                </c:pt>
                <c:pt idx="243">
                  <c:v>20090</c:v>
                </c:pt>
                <c:pt idx="244">
                  <c:v>20121</c:v>
                </c:pt>
                <c:pt idx="245">
                  <c:v>20149</c:v>
                </c:pt>
                <c:pt idx="246">
                  <c:v>20180</c:v>
                </c:pt>
                <c:pt idx="247">
                  <c:v>20210</c:v>
                </c:pt>
                <c:pt idx="248">
                  <c:v>20241</c:v>
                </c:pt>
                <c:pt idx="249">
                  <c:v>20271</c:v>
                </c:pt>
                <c:pt idx="250">
                  <c:v>20302</c:v>
                </c:pt>
                <c:pt idx="251">
                  <c:v>20333</c:v>
                </c:pt>
                <c:pt idx="252">
                  <c:v>20363</c:v>
                </c:pt>
                <c:pt idx="253">
                  <c:v>20394</c:v>
                </c:pt>
                <c:pt idx="254">
                  <c:v>20424</c:v>
                </c:pt>
                <c:pt idx="255">
                  <c:v>20455</c:v>
                </c:pt>
                <c:pt idx="256">
                  <c:v>20486</c:v>
                </c:pt>
                <c:pt idx="257">
                  <c:v>20515</c:v>
                </c:pt>
                <c:pt idx="258">
                  <c:v>20546</c:v>
                </c:pt>
                <c:pt idx="259">
                  <c:v>20576</c:v>
                </c:pt>
                <c:pt idx="260">
                  <c:v>20607</c:v>
                </c:pt>
                <c:pt idx="261">
                  <c:v>20637</c:v>
                </c:pt>
                <c:pt idx="262">
                  <c:v>20668</c:v>
                </c:pt>
                <c:pt idx="263">
                  <c:v>20699</c:v>
                </c:pt>
                <c:pt idx="264">
                  <c:v>20729</c:v>
                </c:pt>
                <c:pt idx="265">
                  <c:v>20760</c:v>
                </c:pt>
                <c:pt idx="266">
                  <c:v>20790</c:v>
                </c:pt>
                <c:pt idx="267">
                  <c:v>20821</c:v>
                </c:pt>
                <c:pt idx="268">
                  <c:v>20852</c:v>
                </c:pt>
                <c:pt idx="269">
                  <c:v>20880</c:v>
                </c:pt>
                <c:pt idx="270">
                  <c:v>20911</c:v>
                </c:pt>
                <c:pt idx="271">
                  <c:v>20941</c:v>
                </c:pt>
                <c:pt idx="272">
                  <c:v>20972</c:v>
                </c:pt>
                <c:pt idx="273">
                  <c:v>21002</c:v>
                </c:pt>
                <c:pt idx="274">
                  <c:v>21033</c:v>
                </c:pt>
                <c:pt idx="275">
                  <c:v>21064</c:v>
                </c:pt>
                <c:pt idx="276">
                  <c:v>21094</c:v>
                </c:pt>
                <c:pt idx="277">
                  <c:v>21125</c:v>
                </c:pt>
                <c:pt idx="278">
                  <c:v>21155</c:v>
                </c:pt>
                <c:pt idx="279">
                  <c:v>21186</c:v>
                </c:pt>
                <c:pt idx="280">
                  <c:v>21217</c:v>
                </c:pt>
                <c:pt idx="281">
                  <c:v>21245</c:v>
                </c:pt>
                <c:pt idx="282">
                  <c:v>21276</c:v>
                </c:pt>
                <c:pt idx="283">
                  <c:v>21306</c:v>
                </c:pt>
                <c:pt idx="284">
                  <c:v>21337</c:v>
                </c:pt>
                <c:pt idx="285">
                  <c:v>21367</c:v>
                </c:pt>
                <c:pt idx="286">
                  <c:v>21398</c:v>
                </c:pt>
                <c:pt idx="287">
                  <c:v>21429</c:v>
                </c:pt>
                <c:pt idx="288">
                  <c:v>21459</c:v>
                </c:pt>
                <c:pt idx="289">
                  <c:v>21490</c:v>
                </c:pt>
                <c:pt idx="290">
                  <c:v>21520</c:v>
                </c:pt>
                <c:pt idx="291">
                  <c:v>21551</c:v>
                </c:pt>
                <c:pt idx="292">
                  <c:v>21582</c:v>
                </c:pt>
                <c:pt idx="293">
                  <c:v>21610</c:v>
                </c:pt>
                <c:pt idx="294">
                  <c:v>21641</c:v>
                </c:pt>
                <c:pt idx="295">
                  <c:v>21671</c:v>
                </c:pt>
                <c:pt idx="296">
                  <c:v>21702</c:v>
                </c:pt>
                <c:pt idx="297">
                  <c:v>21732</c:v>
                </c:pt>
                <c:pt idx="298">
                  <c:v>21763</c:v>
                </c:pt>
                <c:pt idx="299">
                  <c:v>21794</c:v>
                </c:pt>
                <c:pt idx="300">
                  <c:v>21824</c:v>
                </c:pt>
                <c:pt idx="301">
                  <c:v>21855</c:v>
                </c:pt>
                <c:pt idx="302">
                  <c:v>21885</c:v>
                </c:pt>
                <c:pt idx="303">
                  <c:v>21916</c:v>
                </c:pt>
                <c:pt idx="304">
                  <c:v>21947</c:v>
                </c:pt>
                <c:pt idx="305">
                  <c:v>21976</c:v>
                </c:pt>
                <c:pt idx="306">
                  <c:v>22007</c:v>
                </c:pt>
                <c:pt idx="307">
                  <c:v>22037</c:v>
                </c:pt>
                <c:pt idx="308">
                  <c:v>22068</c:v>
                </c:pt>
                <c:pt idx="309">
                  <c:v>22098</c:v>
                </c:pt>
                <c:pt idx="310">
                  <c:v>22129</c:v>
                </c:pt>
                <c:pt idx="311">
                  <c:v>22160</c:v>
                </c:pt>
                <c:pt idx="312">
                  <c:v>22190</c:v>
                </c:pt>
                <c:pt idx="313">
                  <c:v>22221</c:v>
                </c:pt>
                <c:pt idx="314">
                  <c:v>22251</c:v>
                </c:pt>
                <c:pt idx="315">
                  <c:v>22282</c:v>
                </c:pt>
                <c:pt idx="316">
                  <c:v>22313</c:v>
                </c:pt>
                <c:pt idx="317">
                  <c:v>22341</c:v>
                </c:pt>
                <c:pt idx="318">
                  <c:v>22372</c:v>
                </c:pt>
                <c:pt idx="319">
                  <c:v>22402</c:v>
                </c:pt>
                <c:pt idx="320">
                  <c:v>22433</c:v>
                </c:pt>
                <c:pt idx="321">
                  <c:v>22463</c:v>
                </c:pt>
                <c:pt idx="322">
                  <c:v>22494</c:v>
                </c:pt>
                <c:pt idx="323">
                  <c:v>22525</c:v>
                </c:pt>
                <c:pt idx="324">
                  <c:v>22555</c:v>
                </c:pt>
                <c:pt idx="325">
                  <c:v>22586</c:v>
                </c:pt>
                <c:pt idx="326">
                  <c:v>22616</c:v>
                </c:pt>
                <c:pt idx="327">
                  <c:v>22647</c:v>
                </c:pt>
                <c:pt idx="328">
                  <c:v>22678</c:v>
                </c:pt>
                <c:pt idx="329">
                  <c:v>22706</c:v>
                </c:pt>
                <c:pt idx="330">
                  <c:v>22737</c:v>
                </c:pt>
                <c:pt idx="331">
                  <c:v>22767</c:v>
                </c:pt>
                <c:pt idx="332">
                  <c:v>22798</c:v>
                </c:pt>
                <c:pt idx="333">
                  <c:v>22828</c:v>
                </c:pt>
                <c:pt idx="334">
                  <c:v>22859</c:v>
                </c:pt>
                <c:pt idx="335">
                  <c:v>22890</c:v>
                </c:pt>
                <c:pt idx="336">
                  <c:v>22920</c:v>
                </c:pt>
                <c:pt idx="337">
                  <c:v>22951</c:v>
                </c:pt>
                <c:pt idx="338">
                  <c:v>22981</c:v>
                </c:pt>
                <c:pt idx="339">
                  <c:v>23012</c:v>
                </c:pt>
                <c:pt idx="340">
                  <c:v>23043</c:v>
                </c:pt>
                <c:pt idx="341">
                  <c:v>23071</c:v>
                </c:pt>
                <c:pt idx="342">
                  <c:v>23102</c:v>
                </c:pt>
                <c:pt idx="343">
                  <c:v>23132</c:v>
                </c:pt>
                <c:pt idx="344">
                  <c:v>23163</c:v>
                </c:pt>
                <c:pt idx="345">
                  <c:v>23193</c:v>
                </c:pt>
                <c:pt idx="346">
                  <c:v>23224</c:v>
                </c:pt>
                <c:pt idx="347">
                  <c:v>23255</c:v>
                </c:pt>
                <c:pt idx="348">
                  <c:v>23285</c:v>
                </c:pt>
                <c:pt idx="349">
                  <c:v>23316</c:v>
                </c:pt>
                <c:pt idx="350">
                  <c:v>23346</c:v>
                </c:pt>
                <c:pt idx="351">
                  <c:v>23377</c:v>
                </c:pt>
                <c:pt idx="352">
                  <c:v>23408</c:v>
                </c:pt>
                <c:pt idx="353">
                  <c:v>23437</c:v>
                </c:pt>
                <c:pt idx="354">
                  <c:v>23468</c:v>
                </c:pt>
                <c:pt idx="355">
                  <c:v>23498</c:v>
                </c:pt>
                <c:pt idx="356">
                  <c:v>23529</c:v>
                </c:pt>
                <c:pt idx="357">
                  <c:v>23559</c:v>
                </c:pt>
                <c:pt idx="358">
                  <c:v>23590</c:v>
                </c:pt>
                <c:pt idx="359">
                  <c:v>23621</c:v>
                </c:pt>
                <c:pt idx="360">
                  <c:v>23651</c:v>
                </c:pt>
                <c:pt idx="361">
                  <c:v>23682</c:v>
                </c:pt>
                <c:pt idx="362">
                  <c:v>23712</c:v>
                </c:pt>
                <c:pt idx="363">
                  <c:v>23743</c:v>
                </c:pt>
                <c:pt idx="364">
                  <c:v>23774</c:v>
                </c:pt>
                <c:pt idx="365">
                  <c:v>23802</c:v>
                </c:pt>
                <c:pt idx="366">
                  <c:v>23833</c:v>
                </c:pt>
                <c:pt idx="367">
                  <c:v>23863</c:v>
                </c:pt>
                <c:pt idx="368">
                  <c:v>23894</c:v>
                </c:pt>
                <c:pt idx="369">
                  <c:v>23924</c:v>
                </c:pt>
                <c:pt idx="370">
                  <c:v>23955</c:v>
                </c:pt>
                <c:pt idx="371">
                  <c:v>23986</c:v>
                </c:pt>
                <c:pt idx="372">
                  <c:v>24016</c:v>
                </c:pt>
                <c:pt idx="373">
                  <c:v>24047</c:v>
                </c:pt>
                <c:pt idx="374">
                  <c:v>24077</c:v>
                </c:pt>
                <c:pt idx="375">
                  <c:v>24108</c:v>
                </c:pt>
                <c:pt idx="376">
                  <c:v>24139</c:v>
                </c:pt>
                <c:pt idx="377">
                  <c:v>24167</c:v>
                </c:pt>
                <c:pt idx="378">
                  <c:v>24198</c:v>
                </c:pt>
                <c:pt idx="379">
                  <c:v>24228</c:v>
                </c:pt>
                <c:pt idx="380">
                  <c:v>24259</c:v>
                </c:pt>
                <c:pt idx="381">
                  <c:v>24289</c:v>
                </c:pt>
                <c:pt idx="382">
                  <c:v>24320</c:v>
                </c:pt>
                <c:pt idx="383">
                  <c:v>24351</c:v>
                </c:pt>
                <c:pt idx="384">
                  <c:v>24381</c:v>
                </c:pt>
                <c:pt idx="385">
                  <c:v>24412</c:v>
                </c:pt>
                <c:pt idx="386">
                  <c:v>24442</c:v>
                </c:pt>
                <c:pt idx="387">
                  <c:v>24473</c:v>
                </c:pt>
                <c:pt idx="388">
                  <c:v>24504</c:v>
                </c:pt>
                <c:pt idx="389">
                  <c:v>24532</c:v>
                </c:pt>
                <c:pt idx="390">
                  <c:v>24563</c:v>
                </c:pt>
                <c:pt idx="391">
                  <c:v>24593</c:v>
                </c:pt>
                <c:pt idx="392">
                  <c:v>24624</c:v>
                </c:pt>
                <c:pt idx="393">
                  <c:v>24654</c:v>
                </c:pt>
                <c:pt idx="394">
                  <c:v>24685</c:v>
                </c:pt>
                <c:pt idx="395">
                  <c:v>24716</c:v>
                </c:pt>
                <c:pt idx="396">
                  <c:v>24746</c:v>
                </c:pt>
                <c:pt idx="397">
                  <c:v>24777</c:v>
                </c:pt>
                <c:pt idx="398">
                  <c:v>24807</c:v>
                </c:pt>
                <c:pt idx="399">
                  <c:v>24838</c:v>
                </c:pt>
                <c:pt idx="400">
                  <c:v>24869</c:v>
                </c:pt>
                <c:pt idx="401">
                  <c:v>24898</c:v>
                </c:pt>
                <c:pt idx="402">
                  <c:v>24929</c:v>
                </c:pt>
                <c:pt idx="403">
                  <c:v>24959</c:v>
                </c:pt>
                <c:pt idx="404">
                  <c:v>24990</c:v>
                </c:pt>
                <c:pt idx="405">
                  <c:v>25020</c:v>
                </c:pt>
                <c:pt idx="406">
                  <c:v>25051</c:v>
                </c:pt>
                <c:pt idx="407">
                  <c:v>25082</c:v>
                </c:pt>
                <c:pt idx="408">
                  <c:v>25112</c:v>
                </c:pt>
                <c:pt idx="409">
                  <c:v>25143</c:v>
                </c:pt>
                <c:pt idx="410">
                  <c:v>25173</c:v>
                </c:pt>
                <c:pt idx="411">
                  <c:v>25204</c:v>
                </c:pt>
                <c:pt idx="412">
                  <c:v>25235</c:v>
                </c:pt>
                <c:pt idx="413">
                  <c:v>25263</c:v>
                </c:pt>
                <c:pt idx="414">
                  <c:v>25294</c:v>
                </c:pt>
                <c:pt idx="415">
                  <c:v>25324</c:v>
                </c:pt>
                <c:pt idx="416">
                  <c:v>25355</c:v>
                </c:pt>
                <c:pt idx="417">
                  <c:v>25385</c:v>
                </c:pt>
                <c:pt idx="418">
                  <c:v>25416</c:v>
                </c:pt>
                <c:pt idx="419">
                  <c:v>25447</c:v>
                </c:pt>
                <c:pt idx="420">
                  <c:v>25477</c:v>
                </c:pt>
                <c:pt idx="421">
                  <c:v>25508</c:v>
                </c:pt>
                <c:pt idx="422">
                  <c:v>25538</c:v>
                </c:pt>
                <c:pt idx="423">
                  <c:v>25569</c:v>
                </c:pt>
                <c:pt idx="424">
                  <c:v>25600</c:v>
                </c:pt>
                <c:pt idx="425">
                  <c:v>25628</c:v>
                </c:pt>
                <c:pt idx="426">
                  <c:v>25659</c:v>
                </c:pt>
                <c:pt idx="427">
                  <c:v>25689</c:v>
                </c:pt>
                <c:pt idx="428">
                  <c:v>25720</c:v>
                </c:pt>
                <c:pt idx="429">
                  <c:v>25750</c:v>
                </c:pt>
                <c:pt idx="430">
                  <c:v>25781</c:v>
                </c:pt>
                <c:pt idx="431">
                  <c:v>25812</c:v>
                </c:pt>
                <c:pt idx="432">
                  <c:v>25842</c:v>
                </c:pt>
                <c:pt idx="433">
                  <c:v>25873</c:v>
                </c:pt>
                <c:pt idx="434">
                  <c:v>25903</c:v>
                </c:pt>
                <c:pt idx="435">
                  <c:v>25934</c:v>
                </c:pt>
                <c:pt idx="436">
                  <c:v>25965</c:v>
                </c:pt>
                <c:pt idx="437">
                  <c:v>25993</c:v>
                </c:pt>
                <c:pt idx="438">
                  <c:v>26024</c:v>
                </c:pt>
                <c:pt idx="439">
                  <c:v>26054</c:v>
                </c:pt>
                <c:pt idx="440">
                  <c:v>26085</c:v>
                </c:pt>
                <c:pt idx="441">
                  <c:v>26115</c:v>
                </c:pt>
                <c:pt idx="442">
                  <c:v>26146</c:v>
                </c:pt>
                <c:pt idx="443">
                  <c:v>26177</c:v>
                </c:pt>
                <c:pt idx="444">
                  <c:v>26207</c:v>
                </c:pt>
                <c:pt idx="445">
                  <c:v>26238</c:v>
                </c:pt>
                <c:pt idx="446">
                  <c:v>26268</c:v>
                </c:pt>
                <c:pt idx="447">
                  <c:v>26299</c:v>
                </c:pt>
                <c:pt idx="448">
                  <c:v>26330</c:v>
                </c:pt>
                <c:pt idx="449">
                  <c:v>26359</c:v>
                </c:pt>
                <c:pt idx="450">
                  <c:v>26390</c:v>
                </c:pt>
                <c:pt idx="451">
                  <c:v>26420</c:v>
                </c:pt>
                <c:pt idx="452">
                  <c:v>26451</c:v>
                </c:pt>
                <c:pt idx="453">
                  <c:v>26481</c:v>
                </c:pt>
                <c:pt idx="454">
                  <c:v>26512</c:v>
                </c:pt>
                <c:pt idx="455">
                  <c:v>26543</c:v>
                </c:pt>
                <c:pt idx="456">
                  <c:v>26573</c:v>
                </c:pt>
                <c:pt idx="457">
                  <c:v>26604</c:v>
                </c:pt>
                <c:pt idx="458">
                  <c:v>26634</c:v>
                </c:pt>
                <c:pt idx="459">
                  <c:v>26665</c:v>
                </c:pt>
                <c:pt idx="460">
                  <c:v>26696</c:v>
                </c:pt>
                <c:pt idx="461">
                  <c:v>26724</c:v>
                </c:pt>
                <c:pt idx="462">
                  <c:v>26755</c:v>
                </c:pt>
                <c:pt idx="463">
                  <c:v>26785</c:v>
                </c:pt>
                <c:pt idx="464">
                  <c:v>26816</c:v>
                </c:pt>
                <c:pt idx="465">
                  <c:v>26846</c:v>
                </c:pt>
                <c:pt idx="466">
                  <c:v>26877</c:v>
                </c:pt>
                <c:pt idx="467">
                  <c:v>26908</c:v>
                </c:pt>
                <c:pt idx="468">
                  <c:v>26938</c:v>
                </c:pt>
                <c:pt idx="469">
                  <c:v>26969</c:v>
                </c:pt>
                <c:pt idx="470">
                  <c:v>26999</c:v>
                </c:pt>
                <c:pt idx="471">
                  <c:v>27030</c:v>
                </c:pt>
                <c:pt idx="472">
                  <c:v>27061</c:v>
                </c:pt>
                <c:pt idx="473">
                  <c:v>27089</c:v>
                </c:pt>
                <c:pt idx="474">
                  <c:v>27120</c:v>
                </c:pt>
                <c:pt idx="475">
                  <c:v>27150</c:v>
                </c:pt>
                <c:pt idx="476">
                  <c:v>27181</c:v>
                </c:pt>
                <c:pt idx="477">
                  <c:v>27211</c:v>
                </c:pt>
                <c:pt idx="478">
                  <c:v>27242</c:v>
                </c:pt>
                <c:pt idx="479">
                  <c:v>27273</c:v>
                </c:pt>
                <c:pt idx="480">
                  <c:v>27303</c:v>
                </c:pt>
                <c:pt idx="481">
                  <c:v>27334</c:v>
                </c:pt>
                <c:pt idx="482">
                  <c:v>27364</c:v>
                </c:pt>
                <c:pt idx="483">
                  <c:v>27395</c:v>
                </c:pt>
                <c:pt idx="484">
                  <c:v>27426</c:v>
                </c:pt>
                <c:pt idx="485">
                  <c:v>27454</c:v>
                </c:pt>
                <c:pt idx="486">
                  <c:v>27485</c:v>
                </c:pt>
                <c:pt idx="487">
                  <c:v>27515</c:v>
                </c:pt>
                <c:pt idx="488">
                  <c:v>27546</c:v>
                </c:pt>
                <c:pt idx="489">
                  <c:v>27576</c:v>
                </c:pt>
                <c:pt idx="490">
                  <c:v>27607</c:v>
                </c:pt>
                <c:pt idx="491">
                  <c:v>27638</c:v>
                </c:pt>
                <c:pt idx="492">
                  <c:v>27668</c:v>
                </c:pt>
                <c:pt idx="493">
                  <c:v>27699</c:v>
                </c:pt>
                <c:pt idx="494">
                  <c:v>27729</c:v>
                </c:pt>
                <c:pt idx="495">
                  <c:v>27760</c:v>
                </c:pt>
                <c:pt idx="496">
                  <c:v>27791</c:v>
                </c:pt>
                <c:pt idx="497">
                  <c:v>27820</c:v>
                </c:pt>
                <c:pt idx="498">
                  <c:v>27851</c:v>
                </c:pt>
                <c:pt idx="499">
                  <c:v>27881</c:v>
                </c:pt>
                <c:pt idx="500">
                  <c:v>27912</c:v>
                </c:pt>
                <c:pt idx="501">
                  <c:v>27942</c:v>
                </c:pt>
                <c:pt idx="502">
                  <c:v>27973</c:v>
                </c:pt>
                <c:pt idx="503">
                  <c:v>28004</c:v>
                </c:pt>
                <c:pt idx="504">
                  <c:v>28034</c:v>
                </c:pt>
                <c:pt idx="505">
                  <c:v>28065</c:v>
                </c:pt>
                <c:pt idx="506">
                  <c:v>28095</c:v>
                </c:pt>
                <c:pt idx="507">
                  <c:v>28126</c:v>
                </c:pt>
                <c:pt idx="508">
                  <c:v>28157</c:v>
                </c:pt>
                <c:pt idx="509">
                  <c:v>28185</c:v>
                </c:pt>
                <c:pt idx="510">
                  <c:v>28216</c:v>
                </c:pt>
                <c:pt idx="511">
                  <c:v>28246</c:v>
                </c:pt>
                <c:pt idx="512">
                  <c:v>28277</c:v>
                </c:pt>
                <c:pt idx="513">
                  <c:v>28307</c:v>
                </c:pt>
                <c:pt idx="514">
                  <c:v>28338</c:v>
                </c:pt>
                <c:pt idx="515">
                  <c:v>28369</c:v>
                </c:pt>
                <c:pt idx="516">
                  <c:v>28399</c:v>
                </c:pt>
                <c:pt idx="517">
                  <c:v>28430</c:v>
                </c:pt>
                <c:pt idx="518">
                  <c:v>28460</c:v>
                </c:pt>
                <c:pt idx="519">
                  <c:v>28491</c:v>
                </c:pt>
                <c:pt idx="520">
                  <c:v>28522</c:v>
                </c:pt>
                <c:pt idx="521">
                  <c:v>28550</c:v>
                </c:pt>
                <c:pt idx="522">
                  <c:v>28581</c:v>
                </c:pt>
                <c:pt idx="523">
                  <c:v>28611</c:v>
                </c:pt>
                <c:pt idx="524">
                  <c:v>28642</c:v>
                </c:pt>
                <c:pt idx="525">
                  <c:v>28672</c:v>
                </c:pt>
                <c:pt idx="526">
                  <c:v>28703</c:v>
                </c:pt>
                <c:pt idx="527">
                  <c:v>28734</c:v>
                </c:pt>
                <c:pt idx="528">
                  <c:v>28764</c:v>
                </c:pt>
                <c:pt idx="529">
                  <c:v>28795</c:v>
                </c:pt>
                <c:pt idx="530">
                  <c:v>28825</c:v>
                </c:pt>
                <c:pt idx="531">
                  <c:v>28856</c:v>
                </c:pt>
                <c:pt idx="532">
                  <c:v>28887</c:v>
                </c:pt>
                <c:pt idx="533">
                  <c:v>28915</c:v>
                </c:pt>
                <c:pt idx="534">
                  <c:v>28946</c:v>
                </c:pt>
                <c:pt idx="535">
                  <c:v>28976</c:v>
                </c:pt>
                <c:pt idx="536">
                  <c:v>29007</c:v>
                </c:pt>
                <c:pt idx="537">
                  <c:v>29037</c:v>
                </c:pt>
                <c:pt idx="538">
                  <c:v>29068</c:v>
                </c:pt>
                <c:pt idx="539">
                  <c:v>29099</c:v>
                </c:pt>
                <c:pt idx="540">
                  <c:v>29129</c:v>
                </c:pt>
                <c:pt idx="541">
                  <c:v>29160</c:v>
                </c:pt>
                <c:pt idx="542">
                  <c:v>29190</c:v>
                </c:pt>
                <c:pt idx="543">
                  <c:v>29221</c:v>
                </c:pt>
                <c:pt idx="544">
                  <c:v>29252</c:v>
                </c:pt>
                <c:pt idx="545">
                  <c:v>29281</c:v>
                </c:pt>
                <c:pt idx="546">
                  <c:v>29312</c:v>
                </c:pt>
                <c:pt idx="547">
                  <c:v>29342</c:v>
                </c:pt>
                <c:pt idx="548">
                  <c:v>29373</c:v>
                </c:pt>
                <c:pt idx="549">
                  <c:v>29403</c:v>
                </c:pt>
                <c:pt idx="550">
                  <c:v>29434</c:v>
                </c:pt>
                <c:pt idx="551">
                  <c:v>29465</c:v>
                </c:pt>
                <c:pt idx="552">
                  <c:v>29495</c:v>
                </c:pt>
                <c:pt idx="553">
                  <c:v>29526</c:v>
                </c:pt>
                <c:pt idx="554">
                  <c:v>29556</c:v>
                </c:pt>
                <c:pt idx="555">
                  <c:v>29587</c:v>
                </c:pt>
                <c:pt idx="556">
                  <c:v>29618</c:v>
                </c:pt>
                <c:pt idx="557">
                  <c:v>29646</c:v>
                </c:pt>
                <c:pt idx="558">
                  <c:v>29677</c:v>
                </c:pt>
                <c:pt idx="559">
                  <c:v>29707</c:v>
                </c:pt>
                <c:pt idx="560">
                  <c:v>29738</c:v>
                </c:pt>
                <c:pt idx="561">
                  <c:v>29768</c:v>
                </c:pt>
                <c:pt idx="562">
                  <c:v>29799</c:v>
                </c:pt>
                <c:pt idx="563">
                  <c:v>29830</c:v>
                </c:pt>
                <c:pt idx="564">
                  <c:v>29860</c:v>
                </c:pt>
                <c:pt idx="565">
                  <c:v>29891</c:v>
                </c:pt>
                <c:pt idx="566">
                  <c:v>29921</c:v>
                </c:pt>
                <c:pt idx="567">
                  <c:v>29952</c:v>
                </c:pt>
                <c:pt idx="568">
                  <c:v>29983</c:v>
                </c:pt>
                <c:pt idx="569">
                  <c:v>30011</c:v>
                </c:pt>
                <c:pt idx="570">
                  <c:v>30042</c:v>
                </c:pt>
                <c:pt idx="571">
                  <c:v>30072</c:v>
                </c:pt>
                <c:pt idx="572">
                  <c:v>30103</c:v>
                </c:pt>
                <c:pt idx="573">
                  <c:v>30133</c:v>
                </c:pt>
                <c:pt idx="574">
                  <c:v>30164</c:v>
                </c:pt>
                <c:pt idx="575">
                  <c:v>30195</c:v>
                </c:pt>
                <c:pt idx="576">
                  <c:v>30225</c:v>
                </c:pt>
                <c:pt idx="577">
                  <c:v>30256</c:v>
                </c:pt>
                <c:pt idx="578">
                  <c:v>30286</c:v>
                </c:pt>
                <c:pt idx="579">
                  <c:v>30317</c:v>
                </c:pt>
                <c:pt idx="580">
                  <c:v>30348</c:v>
                </c:pt>
                <c:pt idx="581">
                  <c:v>30376</c:v>
                </c:pt>
                <c:pt idx="582">
                  <c:v>30407</c:v>
                </c:pt>
                <c:pt idx="583">
                  <c:v>30437</c:v>
                </c:pt>
                <c:pt idx="584">
                  <c:v>30468</c:v>
                </c:pt>
                <c:pt idx="585">
                  <c:v>30498</c:v>
                </c:pt>
                <c:pt idx="586">
                  <c:v>30529</c:v>
                </c:pt>
                <c:pt idx="587">
                  <c:v>30560</c:v>
                </c:pt>
                <c:pt idx="588">
                  <c:v>30590</c:v>
                </c:pt>
                <c:pt idx="589">
                  <c:v>30621</c:v>
                </c:pt>
                <c:pt idx="590">
                  <c:v>30651</c:v>
                </c:pt>
                <c:pt idx="591">
                  <c:v>30682</c:v>
                </c:pt>
                <c:pt idx="592">
                  <c:v>30713</c:v>
                </c:pt>
                <c:pt idx="593">
                  <c:v>30742</c:v>
                </c:pt>
                <c:pt idx="594">
                  <c:v>30773</c:v>
                </c:pt>
                <c:pt idx="595">
                  <c:v>30803</c:v>
                </c:pt>
                <c:pt idx="596">
                  <c:v>30834</c:v>
                </c:pt>
                <c:pt idx="597">
                  <c:v>30864</c:v>
                </c:pt>
                <c:pt idx="598">
                  <c:v>30895</c:v>
                </c:pt>
                <c:pt idx="599">
                  <c:v>30926</c:v>
                </c:pt>
                <c:pt idx="600">
                  <c:v>30956</c:v>
                </c:pt>
                <c:pt idx="601">
                  <c:v>30987</c:v>
                </c:pt>
                <c:pt idx="602">
                  <c:v>31017</c:v>
                </c:pt>
                <c:pt idx="603">
                  <c:v>31048</c:v>
                </c:pt>
                <c:pt idx="604">
                  <c:v>31079</c:v>
                </c:pt>
                <c:pt idx="605">
                  <c:v>31107</c:v>
                </c:pt>
                <c:pt idx="606">
                  <c:v>31138</c:v>
                </c:pt>
                <c:pt idx="607">
                  <c:v>31168</c:v>
                </c:pt>
                <c:pt idx="608">
                  <c:v>31199</c:v>
                </c:pt>
                <c:pt idx="609">
                  <c:v>31229</c:v>
                </c:pt>
                <c:pt idx="610">
                  <c:v>31260</c:v>
                </c:pt>
                <c:pt idx="611">
                  <c:v>31291</c:v>
                </c:pt>
                <c:pt idx="612">
                  <c:v>31321</c:v>
                </c:pt>
                <c:pt idx="613">
                  <c:v>31352</c:v>
                </c:pt>
                <c:pt idx="614">
                  <c:v>31382</c:v>
                </c:pt>
                <c:pt idx="615">
                  <c:v>31413</c:v>
                </c:pt>
                <c:pt idx="616">
                  <c:v>31444</c:v>
                </c:pt>
                <c:pt idx="617">
                  <c:v>31472</c:v>
                </c:pt>
                <c:pt idx="618">
                  <c:v>31503</c:v>
                </c:pt>
                <c:pt idx="619">
                  <c:v>31533</c:v>
                </c:pt>
                <c:pt idx="620">
                  <c:v>31564</c:v>
                </c:pt>
                <c:pt idx="621">
                  <c:v>31594</c:v>
                </c:pt>
                <c:pt idx="622">
                  <c:v>31625</c:v>
                </c:pt>
                <c:pt idx="623">
                  <c:v>31656</c:v>
                </c:pt>
                <c:pt idx="624">
                  <c:v>31686</c:v>
                </c:pt>
                <c:pt idx="625">
                  <c:v>31717</c:v>
                </c:pt>
                <c:pt idx="626">
                  <c:v>31747</c:v>
                </c:pt>
                <c:pt idx="627">
                  <c:v>31778</c:v>
                </c:pt>
                <c:pt idx="628">
                  <c:v>31809</c:v>
                </c:pt>
                <c:pt idx="629">
                  <c:v>31837</c:v>
                </c:pt>
                <c:pt idx="630">
                  <c:v>31868</c:v>
                </c:pt>
                <c:pt idx="631">
                  <c:v>31898</c:v>
                </c:pt>
                <c:pt idx="632">
                  <c:v>31929</c:v>
                </c:pt>
                <c:pt idx="633">
                  <c:v>31959</c:v>
                </c:pt>
                <c:pt idx="634">
                  <c:v>31990</c:v>
                </c:pt>
                <c:pt idx="635">
                  <c:v>32021</c:v>
                </c:pt>
                <c:pt idx="636">
                  <c:v>32051</c:v>
                </c:pt>
                <c:pt idx="637">
                  <c:v>32082</c:v>
                </c:pt>
                <c:pt idx="638">
                  <c:v>32112</c:v>
                </c:pt>
                <c:pt idx="639">
                  <c:v>32143</c:v>
                </c:pt>
                <c:pt idx="640">
                  <c:v>32174</c:v>
                </c:pt>
                <c:pt idx="641">
                  <c:v>32203</c:v>
                </c:pt>
                <c:pt idx="642">
                  <c:v>32234</c:v>
                </c:pt>
                <c:pt idx="643">
                  <c:v>32264</c:v>
                </c:pt>
                <c:pt idx="644">
                  <c:v>32295</c:v>
                </c:pt>
                <c:pt idx="645">
                  <c:v>32325</c:v>
                </c:pt>
                <c:pt idx="646">
                  <c:v>32356</c:v>
                </c:pt>
                <c:pt idx="647">
                  <c:v>32387</c:v>
                </c:pt>
                <c:pt idx="648">
                  <c:v>32417</c:v>
                </c:pt>
                <c:pt idx="649">
                  <c:v>32448</c:v>
                </c:pt>
                <c:pt idx="650">
                  <c:v>32478</c:v>
                </c:pt>
                <c:pt idx="651">
                  <c:v>32509</c:v>
                </c:pt>
                <c:pt idx="652">
                  <c:v>32540</c:v>
                </c:pt>
                <c:pt idx="653">
                  <c:v>32568</c:v>
                </c:pt>
                <c:pt idx="654">
                  <c:v>32599</c:v>
                </c:pt>
                <c:pt idx="655">
                  <c:v>32629</c:v>
                </c:pt>
                <c:pt idx="656">
                  <c:v>32660</c:v>
                </c:pt>
                <c:pt idx="657">
                  <c:v>32690</c:v>
                </c:pt>
                <c:pt idx="658">
                  <c:v>32721</c:v>
                </c:pt>
                <c:pt idx="659">
                  <c:v>32752</c:v>
                </c:pt>
                <c:pt idx="660">
                  <c:v>32782</c:v>
                </c:pt>
                <c:pt idx="661">
                  <c:v>32813</c:v>
                </c:pt>
                <c:pt idx="662">
                  <c:v>32843</c:v>
                </c:pt>
                <c:pt idx="663">
                  <c:v>32874</c:v>
                </c:pt>
                <c:pt idx="664">
                  <c:v>32905</c:v>
                </c:pt>
                <c:pt idx="665">
                  <c:v>32933</c:v>
                </c:pt>
                <c:pt idx="666">
                  <c:v>32964</c:v>
                </c:pt>
                <c:pt idx="667">
                  <c:v>32994</c:v>
                </c:pt>
                <c:pt idx="668">
                  <c:v>33025</c:v>
                </c:pt>
                <c:pt idx="669">
                  <c:v>33055</c:v>
                </c:pt>
                <c:pt idx="670">
                  <c:v>33086</c:v>
                </c:pt>
                <c:pt idx="671">
                  <c:v>33117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0.03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0.49</c:v>
                </c:pt>
                <c:pt idx="6">
                  <c:v>0.31</c:v>
                </c:pt>
                <c:pt idx="7">
                  <c:v>0.12</c:v>
                </c:pt>
                <c:pt idx="8">
                  <c:v>0.1</c:v>
                </c:pt>
                <c:pt idx="9">
                  <c:v>7.0000000000000007E-2</c:v>
                </c:pt>
                <c:pt idx="10">
                  <c:v>0.03</c:v>
                </c:pt>
                <c:pt idx="11">
                  <c:v>0.01</c:v>
                </c:pt>
                <c:pt idx="12">
                  <c:v>0.01</c:v>
                </c:pt>
                <c:pt idx="13">
                  <c:v>0.13</c:v>
                </c:pt>
                <c:pt idx="14">
                  <c:v>0.09</c:v>
                </c:pt>
                <c:pt idx="15">
                  <c:v>0.03</c:v>
                </c:pt>
                <c:pt idx="16">
                  <c:v>0.03</c:v>
                </c:pt>
                <c:pt idx="17">
                  <c:v>9.31</c:v>
                </c:pt>
                <c:pt idx="18">
                  <c:v>7.23</c:v>
                </c:pt>
                <c:pt idx="19">
                  <c:v>3.05</c:v>
                </c:pt>
                <c:pt idx="20">
                  <c:v>1.81</c:v>
                </c:pt>
                <c:pt idx="21">
                  <c:v>1.1399999999999999</c:v>
                </c:pt>
                <c:pt idx="22">
                  <c:v>0.97</c:v>
                </c:pt>
                <c:pt idx="23">
                  <c:v>0.7</c:v>
                </c:pt>
                <c:pt idx="24">
                  <c:v>0.32</c:v>
                </c:pt>
                <c:pt idx="25">
                  <c:v>0.13</c:v>
                </c:pt>
                <c:pt idx="26">
                  <c:v>0.51</c:v>
                </c:pt>
                <c:pt idx="27">
                  <c:v>0.39</c:v>
                </c:pt>
                <c:pt idx="28">
                  <c:v>0.5</c:v>
                </c:pt>
                <c:pt idx="29">
                  <c:v>0.37</c:v>
                </c:pt>
                <c:pt idx="30">
                  <c:v>0.22</c:v>
                </c:pt>
                <c:pt idx="31">
                  <c:v>0.14000000000000001</c:v>
                </c:pt>
                <c:pt idx="32">
                  <c:v>0.09</c:v>
                </c:pt>
                <c:pt idx="33">
                  <c:v>0.06</c:v>
                </c:pt>
                <c:pt idx="34">
                  <c:v>0.03</c:v>
                </c:pt>
                <c:pt idx="35">
                  <c:v>0.02</c:v>
                </c:pt>
                <c:pt idx="36">
                  <c:v>2.5299999999999998</c:v>
                </c:pt>
                <c:pt idx="37">
                  <c:v>1.18</c:v>
                </c:pt>
                <c:pt idx="38">
                  <c:v>7.0000000000000007E-2</c:v>
                </c:pt>
                <c:pt idx="39">
                  <c:v>0.1</c:v>
                </c:pt>
                <c:pt idx="40">
                  <c:v>3.72</c:v>
                </c:pt>
                <c:pt idx="41">
                  <c:v>1.78</c:v>
                </c:pt>
                <c:pt idx="42">
                  <c:v>0.27</c:v>
                </c:pt>
                <c:pt idx="43">
                  <c:v>0.17</c:v>
                </c:pt>
                <c:pt idx="44">
                  <c:v>0.12</c:v>
                </c:pt>
                <c:pt idx="45">
                  <c:v>0.44</c:v>
                </c:pt>
                <c:pt idx="46">
                  <c:v>0.47</c:v>
                </c:pt>
                <c:pt idx="47">
                  <c:v>0.39</c:v>
                </c:pt>
                <c:pt idx="48">
                  <c:v>0.25</c:v>
                </c:pt>
                <c:pt idx="49">
                  <c:v>0.12</c:v>
                </c:pt>
                <c:pt idx="50">
                  <c:v>0.24</c:v>
                </c:pt>
                <c:pt idx="51">
                  <c:v>0.13</c:v>
                </c:pt>
                <c:pt idx="52">
                  <c:v>4.6500000000000004</c:v>
                </c:pt>
                <c:pt idx="53">
                  <c:v>2.16</c:v>
                </c:pt>
                <c:pt idx="54">
                  <c:v>0.41</c:v>
                </c:pt>
                <c:pt idx="55">
                  <c:v>0.33</c:v>
                </c:pt>
                <c:pt idx="56">
                  <c:v>0.19</c:v>
                </c:pt>
                <c:pt idx="57">
                  <c:v>0.09</c:v>
                </c:pt>
                <c:pt idx="58">
                  <c:v>0.04</c:v>
                </c:pt>
                <c:pt idx="59">
                  <c:v>0.01</c:v>
                </c:pt>
                <c:pt idx="60">
                  <c:v>0.09</c:v>
                </c:pt>
                <c:pt idx="61">
                  <c:v>0.09</c:v>
                </c:pt>
                <c:pt idx="62">
                  <c:v>0.06</c:v>
                </c:pt>
                <c:pt idx="63">
                  <c:v>0.04</c:v>
                </c:pt>
                <c:pt idx="64">
                  <c:v>1.05</c:v>
                </c:pt>
                <c:pt idx="65">
                  <c:v>4.67</c:v>
                </c:pt>
                <c:pt idx="66">
                  <c:v>2.25</c:v>
                </c:pt>
                <c:pt idx="67">
                  <c:v>0.51</c:v>
                </c:pt>
                <c:pt idx="68">
                  <c:v>0.3</c:v>
                </c:pt>
                <c:pt idx="69">
                  <c:v>0.16</c:v>
                </c:pt>
                <c:pt idx="70">
                  <c:v>7.0000000000000007E-2</c:v>
                </c:pt>
                <c:pt idx="71">
                  <c:v>0.02</c:v>
                </c:pt>
                <c:pt idx="72">
                  <c:v>0</c:v>
                </c:pt>
                <c:pt idx="73">
                  <c:v>0</c:v>
                </c:pt>
                <c:pt idx="74">
                  <c:v>0.04</c:v>
                </c:pt>
                <c:pt idx="75">
                  <c:v>12.15</c:v>
                </c:pt>
                <c:pt idx="76">
                  <c:v>8.07</c:v>
                </c:pt>
                <c:pt idx="77">
                  <c:v>1.69</c:v>
                </c:pt>
                <c:pt idx="78">
                  <c:v>0.52</c:v>
                </c:pt>
                <c:pt idx="79">
                  <c:v>0.39</c:v>
                </c:pt>
                <c:pt idx="80">
                  <c:v>0.23</c:v>
                </c:pt>
                <c:pt idx="81">
                  <c:v>0.14000000000000001</c:v>
                </c:pt>
                <c:pt idx="82">
                  <c:v>0.08</c:v>
                </c:pt>
                <c:pt idx="83">
                  <c:v>0.03</c:v>
                </c:pt>
                <c:pt idx="84">
                  <c:v>0.02</c:v>
                </c:pt>
                <c:pt idx="85">
                  <c:v>0.32</c:v>
                </c:pt>
                <c:pt idx="86">
                  <c:v>0.48</c:v>
                </c:pt>
                <c:pt idx="87">
                  <c:v>0.2</c:v>
                </c:pt>
                <c:pt idx="88">
                  <c:v>12.56</c:v>
                </c:pt>
                <c:pt idx="89">
                  <c:v>16.27</c:v>
                </c:pt>
                <c:pt idx="90">
                  <c:v>5.64</c:v>
                </c:pt>
                <c:pt idx="91">
                  <c:v>1.01</c:v>
                </c:pt>
                <c:pt idx="92">
                  <c:v>0.54</c:v>
                </c:pt>
                <c:pt idx="93">
                  <c:v>0.28000000000000003</c:v>
                </c:pt>
                <c:pt idx="94">
                  <c:v>0.12</c:v>
                </c:pt>
                <c:pt idx="95">
                  <c:v>0.05</c:v>
                </c:pt>
                <c:pt idx="96">
                  <c:v>0.04</c:v>
                </c:pt>
                <c:pt idx="97">
                  <c:v>0.79</c:v>
                </c:pt>
                <c:pt idx="98">
                  <c:v>2.29</c:v>
                </c:pt>
                <c:pt idx="99">
                  <c:v>1.1100000000000001</c:v>
                </c:pt>
                <c:pt idx="100">
                  <c:v>0.3</c:v>
                </c:pt>
                <c:pt idx="101">
                  <c:v>0.22</c:v>
                </c:pt>
                <c:pt idx="102">
                  <c:v>0.17</c:v>
                </c:pt>
                <c:pt idx="103">
                  <c:v>0.12</c:v>
                </c:pt>
                <c:pt idx="104">
                  <c:v>0.09</c:v>
                </c:pt>
                <c:pt idx="105">
                  <c:v>0.08</c:v>
                </c:pt>
                <c:pt idx="106">
                  <c:v>0.15</c:v>
                </c:pt>
                <c:pt idx="107">
                  <c:v>2.57</c:v>
                </c:pt>
                <c:pt idx="108">
                  <c:v>8.06</c:v>
                </c:pt>
                <c:pt idx="109">
                  <c:v>3.56</c:v>
                </c:pt>
                <c:pt idx="110">
                  <c:v>0.51</c:v>
                </c:pt>
                <c:pt idx="111">
                  <c:v>2.83</c:v>
                </c:pt>
                <c:pt idx="112">
                  <c:v>1.32</c:v>
                </c:pt>
                <c:pt idx="113">
                  <c:v>0.19</c:v>
                </c:pt>
                <c:pt idx="114">
                  <c:v>0.15</c:v>
                </c:pt>
                <c:pt idx="115">
                  <c:v>0.22</c:v>
                </c:pt>
                <c:pt idx="116">
                  <c:v>0.23</c:v>
                </c:pt>
                <c:pt idx="117">
                  <c:v>0.13</c:v>
                </c:pt>
                <c:pt idx="118">
                  <c:v>0.05</c:v>
                </c:pt>
                <c:pt idx="119">
                  <c:v>0.02</c:v>
                </c:pt>
                <c:pt idx="120">
                  <c:v>0.02</c:v>
                </c:pt>
                <c:pt idx="121">
                  <c:v>1.45</c:v>
                </c:pt>
                <c:pt idx="122">
                  <c:v>1.72</c:v>
                </c:pt>
                <c:pt idx="123">
                  <c:v>1.03</c:v>
                </c:pt>
                <c:pt idx="124">
                  <c:v>0.4</c:v>
                </c:pt>
                <c:pt idx="125">
                  <c:v>0.19</c:v>
                </c:pt>
                <c:pt idx="126">
                  <c:v>0.32</c:v>
                </c:pt>
                <c:pt idx="127">
                  <c:v>0.38</c:v>
                </c:pt>
                <c:pt idx="128">
                  <c:v>0.3</c:v>
                </c:pt>
                <c:pt idx="129">
                  <c:v>0.25</c:v>
                </c:pt>
                <c:pt idx="130">
                  <c:v>0.2</c:v>
                </c:pt>
                <c:pt idx="131">
                  <c:v>0.09</c:v>
                </c:pt>
                <c:pt idx="132">
                  <c:v>0.03</c:v>
                </c:pt>
                <c:pt idx="133">
                  <c:v>0.04</c:v>
                </c:pt>
                <c:pt idx="134">
                  <c:v>4.74</c:v>
                </c:pt>
                <c:pt idx="135">
                  <c:v>2.15</c:v>
                </c:pt>
                <c:pt idx="136">
                  <c:v>0.63</c:v>
                </c:pt>
                <c:pt idx="137">
                  <c:v>1.1100000000000001</c:v>
                </c:pt>
                <c:pt idx="138">
                  <c:v>0.8</c:v>
                </c:pt>
                <c:pt idx="139">
                  <c:v>0.5</c:v>
                </c:pt>
                <c:pt idx="140">
                  <c:v>0.33</c:v>
                </c:pt>
                <c:pt idx="141">
                  <c:v>0.23</c:v>
                </c:pt>
                <c:pt idx="142">
                  <c:v>0.22</c:v>
                </c:pt>
                <c:pt idx="143">
                  <c:v>0.17</c:v>
                </c:pt>
                <c:pt idx="144">
                  <c:v>0.32</c:v>
                </c:pt>
                <c:pt idx="145">
                  <c:v>0.24</c:v>
                </c:pt>
                <c:pt idx="146">
                  <c:v>0.12</c:v>
                </c:pt>
                <c:pt idx="147">
                  <c:v>0.06</c:v>
                </c:pt>
                <c:pt idx="148">
                  <c:v>0.04</c:v>
                </c:pt>
                <c:pt idx="149">
                  <c:v>5.96</c:v>
                </c:pt>
                <c:pt idx="150">
                  <c:v>3.13</c:v>
                </c:pt>
                <c:pt idx="151">
                  <c:v>0.84</c:v>
                </c:pt>
                <c:pt idx="152">
                  <c:v>0.84</c:v>
                </c:pt>
                <c:pt idx="153">
                  <c:v>0.78</c:v>
                </c:pt>
                <c:pt idx="154">
                  <c:v>0.5</c:v>
                </c:pt>
                <c:pt idx="155">
                  <c:v>0.17</c:v>
                </c:pt>
                <c:pt idx="156">
                  <c:v>0.02</c:v>
                </c:pt>
                <c:pt idx="157">
                  <c:v>0.56999999999999995</c:v>
                </c:pt>
                <c:pt idx="158">
                  <c:v>2.4300000000000002</c:v>
                </c:pt>
                <c:pt idx="159">
                  <c:v>0.99</c:v>
                </c:pt>
                <c:pt idx="160">
                  <c:v>2.76</c:v>
                </c:pt>
                <c:pt idx="161">
                  <c:v>1.51</c:v>
                </c:pt>
                <c:pt idx="162">
                  <c:v>0.6</c:v>
                </c:pt>
                <c:pt idx="163">
                  <c:v>0.44</c:v>
                </c:pt>
                <c:pt idx="164">
                  <c:v>0.21</c:v>
                </c:pt>
                <c:pt idx="165">
                  <c:v>7.0000000000000007E-2</c:v>
                </c:pt>
                <c:pt idx="166">
                  <c:v>0.02</c:v>
                </c:pt>
                <c:pt idx="167">
                  <c:v>0.01</c:v>
                </c:pt>
                <c:pt idx="168">
                  <c:v>0</c:v>
                </c:pt>
                <c:pt idx="169">
                  <c:v>1.65</c:v>
                </c:pt>
                <c:pt idx="170">
                  <c:v>0.92</c:v>
                </c:pt>
                <c:pt idx="171">
                  <c:v>7.45</c:v>
                </c:pt>
                <c:pt idx="172">
                  <c:v>3.35</c:v>
                </c:pt>
                <c:pt idx="173">
                  <c:v>3.61</c:v>
                </c:pt>
                <c:pt idx="174">
                  <c:v>2.4900000000000002</c:v>
                </c:pt>
                <c:pt idx="175">
                  <c:v>1</c:v>
                </c:pt>
                <c:pt idx="176">
                  <c:v>0.56999999999999995</c:v>
                </c:pt>
                <c:pt idx="177">
                  <c:v>0.41</c:v>
                </c:pt>
                <c:pt idx="178">
                  <c:v>0.25</c:v>
                </c:pt>
                <c:pt idx="179">
                  <c:v>0.06</c:v>
                </c:pt>
                <c:pt idx="180">
                  <c:v>0.03</c:v>
                </c:pt>
                <c:pt idx="181">
                  <c:v>4.17</c:v>
                </c:pt>
                <c:pt idx="182">
                  <c:v>1.98</c:v>
                </c:pt>
                <c:pt idx="183">
                  <c:v>0.11</c:v>
                </c:pt>
                <c:pt idx="184">
                  <c:v>0.02</c:v>
                </c:pt>
                <c:pt idx="185">
                  <c:v>2.2599999999999998</c:v>
                </c:pt>
                <c:pt idx="186">
                  <c:v>1.19</c:v>
                </c:pt>
                <c:pt idx="187">
                  <c:v>0.28000000000000003</c:v>
                </c:pt>
                <c:pt idx="188">
                  <c:v>0.28999999999999998</c:v>
                </c:pt>
                <c:pt idx="189">
                  <c:v>0.26</c:v>
                </c:pt>
                <c:pt idx="190">
                  <c:v>0.13</c:v>
                </c:pt>
                <c:pt idx="191">
                  <c:v>0.03</c:v>
                </c:pt>
                <c:pt idx="192">
                  <c:v>0.75</c:v>
                </c:pt>
                <c:pt idx="193">
                  <c:v>0.47</c:v>
                </c:pt>
                <c:pt idx="194">
                  <c:v>0.85</c:v>
                </c:pt>
                <c:pt idx="195">
                  <c:v>0.54</c:v>
                </c:pt>
                <c:pt idx="196">
                  <c:v>0.15</c:v>
                </c:pt>
                <c:pt idx="197">
                  <c:v>0.05</c:v>
                </c:pt>
                <c:pt idx="198">
                  <c:v>0.8</c:v>
                </c:pt>
                <c:pt idx="199">
                  <c:v>0.47</c:v>
                </c:pt>
                <c:pt idx="200">
                  <c:v>0.15</c:v>
                </c:pt>
                <c:pt idx="201">
                  <c:v>0.12</c:v>
                </c:pt>
                <c:pt idx="202">
                  <c:v>0.06</c:v>
                </c:pt>
                <c:pt idx="203">
                  <c:v>0.02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26.37</c:v>
                </c:pt>
                <c:pt idx="208">
                  <c:v>11.81</c:v>
                </c:pt>
                <c:pt idx="209">
                  <c:v>0.5</c:v>
                </c:pt>
                <c:pt idx="210">
                  <c:v>0.08</c:v>
                </c:pt>
                <c:pt idx="211">
                  <c:v>0.02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0.26</c:v>
                </c:pt>
                <c:pt idx="219">
                  <c:v>7.09</c:v>
                </c:pt>
                <c:pt idx="220">
                  <c:v>3.14</c:v>
                </c:pt>
                <c:pt idx="221">
                  <c:v>0.77</c:v>
                </c:pt>
                <c:pt idx="222">
                  <c:v>5.77</c:v>
                </c:pt>
                <c:pt idx="223">
                  <c:v>3.73</c:v>
                </c:pt>
                <c:pt idx="224">
                  <c:v>1.59</c:v>
                </c:pt>
                <c:pt idx="225">
                  <c:v>0.9</c:v>
                </c:pt>
                <c:pt idx="226">
                  <c:v>0.42</c:v>
                </c:pt>
                <c:pt idx="227">
                  <c:v>0.11</c:v>
                </c:pt>
                <c:pt idx="228">
                  <c:v>0.04</c:v>
                </c:pt>
                <c:pt idx="229">
                  <c:v>0.03</c:v>
                </c:pt>
                <c:pt idx="230">
                  <c:v>0.02</c:v>
                </c:pt>
                <c:pt idx="231">
                  <c:v>0</c:v>
                </c:pt>
                <c:pt idx="232">
                  <c:v>0</c:v>
                </c:pt>
                <c:pt idx="233">
                  <c:v>0.91</c:v>
                </c:pt>
                <c:pt idx="234">
                  <c:v>2.88</c:v>
                </c:pt>
                <c:pt idx="235">
                  <c:v>1.64</c:v>
                </c:pt>
                <c:pt idx="236">
                  <c:v>0.68</c:v>
                </c:pt>
                <c:pt idx="237">
                  <c:v>0.35</c:v>
                </c:pt>
                <c:pt idx="238">
                  <c:v>0.13</c:v>
                </c:pt>
                <c:pt idx="239">
                  <c:v>0.03</c:v>
                </c:pt>
                <c:pt idx="240">
                  <c:v>0.01</c:v>
                </c:pt>
                <c:pt idx="241">
                  <c:v>0.01</c:v>
                </c:pt>
                <c:pt idx="242">
                  <c:v>0.18</c:v>
                </c:pt>
                <c:pt idx="243">
                  <c:v>0.09</c:v>
                </c:pt>
                <c:pt idx="244">
                  <c:v>1.28</c:v>
                </c:pt>
                <c:pt idx="245">
                  <c:v>1.43</c:v>
                </c:pt>
                <c:pt idx="246">
                  <c:v>0.94</c:v>
                </c:pt>
                <c:pt idx="247">
                  <c:v>0.62</c:v>
                </c:pt>
                <c:pt idx="248">
                  <c:v>0.36</c:v>
                </c:pt>
                <c:pt idx="249">
                  <c:v>0.15</c:v>
                </c:pt>
                <c:pt idx="250">
                  <c:v>0.05</c:v>
                </c:pt>
                <c:pt idx="251">
                  <c:v>0.02</c:v>
                </c:pt>
                <c:pt idx="252">
                  <c:v>0.55000000000000004</c:v>
                </c:pt>
                <c:pt idx="253">
                  <c:v>0.35</c:v>
                </c:pt>
                <c:pt idx="254">
                  <c:v>0.02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0.01</c:v>
                </c:pt>
                <c:pt idx="262">
                  <c:v>0.01</c:v>
                </c:pt>
                <c:pt idx="263">
                  <c:v>0.04</c:v>
                </c:pt>
                <c:pt idx="264">
                  <c:v>0.06</c:v>
                </c:pt>
                <c:pt idx="265">
                  <c:v>0.04</c:v>
                </c:pt>
                <c:pt idx="266">
                  <c:v>0.11</c:v>
                </c:pt>
                <c:pt idx="267">
                  <c:v>0.39</c:v>
                </c:pt>
                <c:pt idx="268">
                  <c:v>1.32</c:v>
                </c:pt>
                <c:pt idx="269">
                  <c:v>0.68</c:v>
                </c:pt>
                <c:pt idx="270">
                  <c:v>0.34</c:v>
                </c:pt>
                <c:pt idx="271">
                  <c:v>0.42</c:v>
                </c:pt>
                <c:pt idx="272">
                  <c:v>0.35</c:v>
                </c:pt>
                <c:pt idx="273">
                  <c:v>0.19</c:v>
                </c:pt>
                <c:pt idx="274">
                  <c:v>0.05</c:v>
                </c:pt>
                <c:pt idx="275">
                  <c:v>0.02</c:v>
                </c:pt>
                <c:pt idx="276">
                  <c:v>0.01</c:v>
                </c:pt>
                <c:pt idx="277">
                  <c:v>0.01</c:v>
                </c:pt>
                <c:pt idx="278">
                  <c:v>0.02</c:v>
                </c:pt>
                <c:pt idx="279">
                  <c:v>3.16</c:v>
                </c:pt>
                <c:pt idx="280">
                  <c:v>13.54</c:v>
                </c:pt>
                <c:pt idx="281">
                  <c:v>13.78</c:v>
                </c:pt>
                <c:pt idx="282">
                  <c:v>4.53</c:v>
                </c:pt>
                <c:pt idx="283">
                  <c:v>0.77</c:v>
                </c:pt>
                <c:pt idx="284">
                  <c:v>0.38</c:v>
                </c:pt>
                <c:pt idx="285">
                  <c:v>0.18</c:v>
                </c:pt>
                <c:pt idx="286">
                  <c:v>0.05</c:v>
                </c:pt>
                <c:pt idx="287">
                  <c:v>0.02</c:v>
                </c:pt>
                <c:pt idx="288">
                  <c:v>0.04</c:v>
                </c:pt>
                <c:pt idx="289">
                  <c:v>0.03</c:v>
                </c:pt>
                <c:pt idx="290">
                  <c:v>0.01</c:v>
                </c:pt>
                <c:pt idx="291">
                  <c:v>0</c:v>
                </c:pt>
                <c:pt idx="292">
                  <c:v>0.2</c:v>
                </c:pt>
                <c:pt idx="293">
                  <c:v>0.12</c:v>
                </c:pt>
                <c:pt idx="294">
                  <c:v>0.05</c:v>
                </c:pt>
                <c:pt idx="295">
                  <c:v>0.05</c:v>
                </c:pt>
                <c:pt idx="296">
                  <c:v>0.03</c:v>
                </c:pt>
                <c:pt idx="297">
                  <c:v>0.02</c:v>
                </c:pt>
                <c:pt idx="298">
                  <c:v>0.02</c:v>
                </c:pt>
                <c:pt idx="299">
                  <c:v>0.04</c:v>
                </c:pt>
                <c:pt idx="300">
                  <c:v>0.03</c:v>
                </c:pt>
                <c:pt idx="301">
                  <c:v>0.02</c:v>
                </c:pt>
                <c:pt idx="302">
                  <c:v>0.2</c:v>
                </c:pt>
                <c:pt idx="303">
                  <c:v>16.37</c:v>
                </c:pt>
                <c:pt idx="304">
                  <c:v>16.600000000000001</c:v>
                </c:pt>
                <c:pt idx="305">
                  <c:v>5.95</c:v>
                </c:pt>
                <c:pt idx="306">
                  <c:v>1.44</c:v>
                </c:pt>
                <c:pt idx="307">
                  <c:v>0.71</c:v>
                </c:pt>
                <c:pt idx="308">
                  <c:v>0.41</c:v>
                </c:pt>
                <c:pt idx="309">
                  <c:v>0.17</c:v>
                </c:pt>
                <c:pt idx="310">
                  <c:v>0.09</c:v>
                </c:pt>
                <c:pt idx="311">
                  <c:v>0.04</c:v>
                </c:pt>
                <c:pt idx="312">
                  <c:v>0.02</c:v>
                </c:pt>
                <c:pt idx="313">
                  <c:v>0.52</c:v>
                </c:pt>
                <c:pt idx="314">
                  <c:v>0.46</c:v>
                </c:pt>
                <c:pt idx="315">
                  <c:v>0.06</c:v>
                </c:pt>
                <c:pt idx="316">
                  <c:v>1.68</c:v>
                </c:pt>
                <c:pt idx="317">
                  <c:v>1.1399999999999999</c:v>
                </c:pt>
                <c:pt idx="318">
                  <c:v>0.52</c:v>
                </c:pt>
                <c:pt idx="319">
                  <c:v>0.3</c:v>
                </c:pt>
                <c:pt idx="320">
                  <c:v>0.24</c:v>
                </c:pt>
                <c:pt idx="321">
                  <c:v>0.21</c:v>
                </c:pt>
                <c:pt idx="322">
                  <c:v>0.08</c:v>
                </c:pt>
                <c:pt idx="323">
                  <c:v>0.06</c:v>
                </c:pt>
                <c:pt idx="324">
                  <c:v>0.04</c:v>
                </c:pt>
                <c:pt idx="325">
                  <c:v>0.2</c:v>
                </c:pt>
                <c:pt idx="326">
                  <c:v>5.83</c:v>
                </c:pt>
                <c:pt idx="327">
                  <c:v>9.6300000000000008</c:v>
                </c:pt>
                <c:pt idx="328">
                  <c:v>3.92</c:v>
                </c:pt>
                <c:pt idx="329">
                  <c:v>7.69</c:v>
                </c:pt>
                <c:pt idx="330">
                  <c:v>3.93</c:v>
                </c:pt>
                <c:pt idx="331">
                  <c:v>1.04</c:v>
                </c:pt>
                <c:pt idx="332">
                  <c:v>0.69</c:v>
                </c:pt>
                <c:pt idx="333">
                  <c:v>0.37</c:v>
                </c:pt>
                <c:pt idx="334">
                  <c:v>0.09</c:v>
                </c:pt>
                <c:pt idx="335">
                  <c:v>0.06</c:v>
                </c:pt>
                <c:pt idx="336">
                  <c:v>1.6</c:v>
                </c:pt>
                <c:pt idx="337">
                  <c:v>0.83</c:v>
                </c:pt>
                <c:pt idx="338">
                  <c:v>0.06</c:v>
                </c:pt>
                <c:pt idx="339">
                  <c:v>0.64</c:v>
                </c:pt>
                <c:pt idx="340">
                  <c:v>0.49</c:v>
                </c:pt>
                <c:pt idx="341">
                  <c:v>0.79</c:v>
                </c:pt>
                <c:pt idx="342">
                  <c:v>0.39</c:v>
                </c:pt>
                <c:pt idx="343">
                  <c:v>0.1</c:v>
                </c:pt>
                <c:pt idx="344">
                  <c:v>0.06</c:v>
                </c:pt>
                <c:pt idx="345">
                  <c:v>0.03</c:v>
                </c:pt>
                <c:pt idx="346">
                  <c:v>0.02</c:v>
                </c:pt>
                <c:pt idx="347">
                  <c:v>0.19</c:v>
                </c:pt>
                <c:pt idx="348">
                  <c:v>0.28999999999999998</c:v>
                </c:pt>
                <c:pt idx="349">
                  <c:v>0.17</c:v>
                </c:pt>
                <c:pt idx="350">
                  <c:v>0.24</c:v>
                </c:pt>
                <c:pt idx="351">
                  <c:v>0.35</c:v>
                </c:pt>
                <c:pt idx="352">
                  <c:v>0.3</c:v>
                </c:pt>
                <c:pt idx="353">
                  <c:v>3.9</c:v>
                </c:pt>
                <c:pt idx="354">
                  <c:v>3.26</c:v>
                </c:pt>
                <c:pt idx="355">
                  <c:v>1.1499999999999999</c:v>
                </c:pt>
                <c:pt idx="356">
                  <c:v>0.4</c:v>
                </c:pt>
                <c:pt idx="357">
                  <c:v>0.11</c:v>
                </c:pt>
                <c:pt idx="358">
                  <c:v>7.0000000000000007E-2</c:v>
                </c:pt>
                <c:pt idx="359">
                  <c:v>0.05</c:v>
                </c:pt>
                <c:pt idx="360">
                  <c:v>0.04</c:v>
                </c:pt>
                <c:pt idx="361">
                  <c:v>0.02</c:v>
                </c:pt>
                <c:pt idx="362">
                  <c:v>0.27</c:v>
                </c:pt>
                <c:pt idx="363">
                  <c:v>0.16</c:v>
                </c:pt>
                <c:pt idx="364">
                  <c:v>0.08</c:v>
                </c:pt>
                <c:pt idx="365">
                  <c:v>0.06</c:v>
                </c:pt>
                <c:pt idx="366">
                  <c:v>0.05</c:v>
                </c:pt>
                <c:pt idx="367">
                  <c:v>0.06</c:v>
                </c:pt>
                <c:pt idx="368">
                  <c:v>0.05</c:v>
                </c:pt>
                <c:pt idx="369">
                  <c:v>0.05</c:v>
                </c:pt>
                <c:pt idx="370">
                  <c:v>0.3</c:v>
                </c:pt>
                <c:pt idx="371">
                  <c:v>0.22</c:v>
                </c:pt>
                <c:pt idx="372">
                  <c:v>0.13</c:v>
                </c:pt>
                <c:pt idx="373">
                  <c:v>0.11</c:v>
                </c:pt>
                <c:pt idx="374">
                  <c:v>7.0000000000000007E-2</c:v>
                </c:pt>
                <c:pt idx="375">
                  <c:v>0.19</c:v>
                </c:pt>
                <c:pt idx="376">
                  <c:v>5.05</c:v>
                </c:pt>
                <c:pt idx="377">
                  <c:v>2.5499999999999998</c:v>
                </c:pt>
                <c:pt idx="378">
                  <c:v>0.12</c:v>
                </c:pt>
                <c:pt idx="379">
                  <c:v>0.05</c:v>
                </c:pt>
                <c:pt idx="380">
                  <c:v>0.03</c:v>
                </c:pt>
                <c:pt idx="381">
                  <c:v>0.02</c:v>
                </c:pt>
                <c:pt idx="382">
                  <c:v>0.02</c:v>
                </c:pt>
                <c:pt idx="383">
                  <c:v>0.02</c:v>
                </c:pt>
                <c:pt idx="384">
                  <c:v>0.02</c:v>
                </c:pt>
                <c:pt idx="385">
                  <c:v>0.1</c:v>
                </c:pt>
                <c:pt idx="386">
                  <c:v>0.08</c:v>
                </c:pt>
                <c:pt idx="387">
                  <c:v>1.36</c:v>
                </c:pt>
                <c:pt idx="388">
                  <c:v>3.16</c:v>
                </c:pt>
                <c:pt idx="389">
                  <c:v>1.1299999999999999</c:v>
                </c:pt>
                <c:pt idx="390">
                  <c:v>0.18</c:v>
                </c:pt>
                <c:pt idx="391">
                  <c:v>0.15</c:v>
                </c:pt>
                <c:pt idx="392">
                  <c:v>0.15</c:v>
                </c:pt>
                <c:pt idx="393">
                  <c:v>0.11</c:v>
                </c:pt>
                <c:pt idx="394">
                  <c:v>0.32</c:v>
                </c:pt>
                <c:pt idx="395">
                  <c:v>0.23</c:v>
                </c:pt>
                <c:pt idx="396">
                  <c:v>0.09</c:v>
                </c:pt>
                <c:pt idx="397">
                  <c:v>7.0000000000000007E-2</c:v>
                </c:pt>
                <c:pt idx="398">
                  <c:v>0.13</c:v>
                </c:pt>
                <c:pt idx="399">
                  <c:v>0.08</c:v>
                </c:pt>
                <c:pt idx="400">
                  <c:v>0.04</c:v>
                </c:pt>
                <c:pt idx="401">
                  <c:v>0.04</c:v>
                </c:pt>
                <c:pt idx="402">
                  <c:v>0.44</c:v>
                </c:pt>
                <c:pt idx="403">
                  <c:v>0.28000000000000003</c:v>
                </c:pt>
                <c:pt idx="404">
                  <c:v>0.11</c:v>
                </c:pt>
                <c:pt idx="405">
                  <c:v>0.11</c:v>
                </c:pt>
                <c:pt idx="406">
                  <c:v>0.09</c:v>
                </c:pt>
                <c:pt idx="407">
                  <c:v>0.06</c:v>
                </c:pt>
                <c:pt idx="408">
                  <c:v>0.35</c:v>
                </c:pt>
                <c:pt idx="409">
                  <c:v>0.27</c:v>
                </c:pt>
                <c:pt idx="410">
                  <c:v>0.1</c:v>
                </c:pt>
                <c:pt idx="411">
                  <c:v>0.04</c:v>
                </c:pt>
                <c:pt idx="412">
                  <c:v>0.03</c:v>
                </c:pt>
                <c:pt idx="413">
                  <c:v>0.02</c:v>
                </c:pt>
                <c:pt idx="414">
                  <c:v>0.03</c:v>
                </c:pt>
                <c:pt idx="415">
                  <c:v>0.04</c:v>
                </c:pt>
                <c:pt idx="416">
                  <c:v>0.04</c:v>
                </c:pt>
                <c:pt idx="417">
                  <c:v>0.09</c:v>
                </c:pt>
                <c:pt idx="418">
                  <c:v>0.1</c:v>
                </c:pt>
                <c:pt idx="419">
                  <c:v>0.06</c:v>
                </c:pt>
                <c:pt idx="420">
                  <c:v>0.04</c:v>
                </c:pt>
                <c:pt idx="421">
                  <c:v>0.22</c:v>
                </c:pt>
                <c:pt idx="422">
                  <c:v>0.56000000000000005</c:v>
                </c:pt>
                <c:pt idx="423">
                  <c:v>0.27</c:v>
                </c:pt>
                <c:pt idx="424">
                  <c:v>0.06</c:v>
                </c:pt>
                <c:pt idx="425">
                  <c:v>0.08</c:v>
                </c:pt>
                <c:pt idx="426">
                  <c:v>7.0000000000000007E-2</c:v>
                </c:pt>
                <c:pt idx="427">
                  <c:v>7.0000000000000007E-2</c:v>
                </c:pt>
                <c:pt idx="428">
                  <c:v>0.06</c:v>
                </c:pt>
                <c:pt idx="429">
                  <c:v>0.05</c:v>
                </c:pt>
                <c:pt idx="430">
                  <c:v>0.06</c:v>
                </c:pt>
                <c:pt idx="431">
                  <c:v>0.06</c:v>
                </c:pt>
                <c:pt idx="432">
                  <c:v>0.16</c:v>
                </c:pt>
                <c:pt idx="433">
                  <c:v>0.15</c:v>
                </c:pt>
                <c:pt idx="434">
                  <c:v>7.0000000000000007E-2</c:v>
                </c:pt>
                <c:pt idx="435">
                  <c:v>0.04</c:v>
                </c:pt>
                <c:pt idx="436">
                  <c:v>0.22</c:v>
                </c:pt>
                <c:pt idx="437">
                  <c:v>0.21</c:v>
                </c:pt>
                <c:pt idx="438">
                  <c:v>0.13</c:v>
                </c:pt>
                <c:pt idx="439">
                  <c:v>7.0000000000000007E-2</c:v>
                </c:pt>
                <c:pt idx="440">
                  <c:v>7.0000000000000007E-2</c:v>
                </c:pt>
                <c:pt idx="441">
                  <c:v>7.0000000000000007E-2</c:v>
                </c:pt>
                <c:pt idx="442">
                  <c:v>0.05</c:v>
                </c:pt>
                <c:pt idx="443">
                  <c:v>0.03</c:v>
                </c:pt>
                <c:pt idx="444">
                  <c:v>0.52</c:v>
                </c:pt>
                <c:pt idx="445">
                  <c:v>0.32</c:v>
                </c:pt>
                <c:pt idx="446">
                  <c:v>0.44</c:v>
                </c:pt>
                <c:pt idx="447">
                  <c:v>0.33</c:v>
                </c:pt>
                <c:pt idx="448">
                  <c:v>0.12</c:v>
                </c:pt>
                <c:pt idx="449">
                  <c:v>0.11</c:v>
                </c:pt>
                <c:pt idx="450">
                  <c:v>0.08</c:v>
                </c:pt>
                <c:pt idx="451">
                  <c:v>0.05</c:v>
                </c:pt>
                <c:pt idx="452">
                  <c:v>0.03</c:v>
                </c:pt>
                <c:pt idx="453">
                  <c:v>0.03</c:v>
                </c:pt>
                <c:pt idx="454">
                  <c:v>0.03</c:v>
                </c:pt>
                <c:pt idx="455">
                  <c:v>0.04</c:v>
                </c:pt>
                <c:pt idx="456">
                  <c:v>1.1100000000000001</c:v>
                </c:pt>
                <c:pt idx="457">
                  <c:v>0.8</c:v>
                </c:pt>
                <c:pt idx="458">
                  <c:v>0.21</c:v>
                </c:pt>
                <c:pt idx="459">
                  <c:v>0.05</c:v>
                </c:pt>
                <c:pt idx="460">
                  <c:v>0.48</c:v>
                </c:pt>
                <c:pt idx="461">
                  <c:v>0.27</c:v>
                </c:pt>
                <c:pt idx="462">
                  <c:v>0.11</c:v>
                </c:pt>
                <c:pt idx="463">
                  <c:v>0.09</c:v>
                </c:pt>
                <c:pt idx="464">
                  <c:v>0.05</c:v>
                </c:pt>
                <c:pt idx="465">
                  <c:v>0.04</c:v>
                </c:pt>
                <c:pt idx="466">
                  <c:v>0.05</c:v>
                </c:pt>
                <c:pt idx="467">
                  <c:v>1.54</c:v>
                </c:pt>
                <c:pt idx="468">
                  <c:v>0.81</c:v>
                </c:pt>
                <c:pt idx="469">
                  <c:v>2.0099999999999998</c:v>
                </c:pt>
                <c:pt idx="470">
                  <c:v>0.87</c:v>
                </c:pt>
                <c:pt idx="471">
                  <c:v>7.0000000000000007E-2</c:v>
                </c:pt>
                <c:pt idx="472">
                  <c:v>85.33</c:v>
                </c:pt>
                <c:pt idx="473">
                  <c:v>50.61</c:v>
                </c:pt>
                <c:pt idx="474">
                  <c:v>8.17</c:v>
                </c:pt>
                <c:pt idx="475">
                  <c:v>1.39</c:v>
                </c:pt>
                <c:pt idx="476">
                  <c:v>0.65</c:v>
                </c:pt>
                <c:pt idx="477">
                  <c:v>0.24</c:v>
                </c:pt>
                <c:pt idx="478">
                  <c:v>0.14000000000000001</c:v>
                </c:pt>
                <c:pt idx="479">
                  <c:v>0.22</c:v>
                </c:pt>
                <c:pt idx="480">
                  <c:v>0.79</c:v>
                </c:pt>
                <c:pt idx="481">
                  <c:v>0.81</c:v>
                </c:pt>
                <c:pt idx="482">
                  <c:v>0.74</c:v>
                </c:pt>
                <c:pt idx="483">
                  <c:v>1.89</c:v>
                </c:pt>
                <c:pt idx="484">
                  <c:v>14.86</c:v>
                </c:pt>
                <c:pt idx="485">
                  <c:v>6.42</c:v>
                </c:pt>
                <c:pt idx="486">
                  <c:v>0.41</c:v>
                </c:pt>
                <c:pt idx="487">
                  <c:v>0.25</c:v>
                </c:pt>
                <c:pt idx="488">
                  <c:v>0.18</c:v>
                </c:pt>
                <c:pt idx="489">
                  <c:v>0.11</c:v>
                </c:pt>
                <c:pt idx="490">
                  <c:v>7.0000000000000007E-2</c:v>
                </c:pt>
                <c:pt idx="491">
                  <c:v>0.04</c:v>
                </c:pt>
                <c:pt idx="492">
                  <c:v>0.03</c:v>
                </c:pt>
                <c:pt idx="493">
                  <c:v>0.16</c:v>
                </c:pt>
                <c:pt idx="494">
                  <c:v>0.1</c:v>
                </c:pt>
                <c:pt idx="495">
                  <c:v>0.06</c:v>
                </c:pt>
                <c:pt idx="496">
                  <c:v>0.08</c:v>
                </c:pt>
                <c:pt idx="497">
                  <c:v>1.1000000000000001</c:v>
                </c:pt>
                <c:pt idx="498">
                  <c:v>0.72</c:v>
                </c:pt>
                <c:pt idx="499">
                  <c:v>0.28000000000000003</c:v>
                </c:pt>
                <c:pt idx="500">
                  <c:v>0.18</c:v>
                </c:pt>
                <c:pt idx="501">
                  <c:v>0.13</c:v>
                </c:pt>
                <c:pt idx="502">
                  <c:v>0.09</c:v>
                </c:pt>
                <c:pt idx="503">
                  <c:v>0.06</c:v>
                </c:pt>
                <c:pt idx="504">
                  <c:v>0.04</c:v>
                </c:pt>
                <c:pt idx="505">
                  <c:v>0.03</c:v>
                </c:pt>
                <c:pt idx="506">
                  <c:v>0.05</c:v>
                </c:pt>
                <c:pt idx="507">
                  <c:v>9.26</c:v>
                </c:pt>
                <c:pt idx="508">
                  <c:v>7.31</c:v>
                </c:pt>
                <c:pt idx="509">
                  <c:v>4.2300000000000004</c:v>
                </c:pt>
                <c:pt idx="510">
                  <c:v>1.1100000000000001</c:v>
                </c:pt>
                <c:pt idx="511">
                  <c:v>0.17</c:v>
                </c:pt>
                <c:pt idx="512">
                  <c:v>0.09</c:v>
                </c:pt>
                <c:pt idx="513">
                  <c:v>0.08</c:v>
                </c:pt>
                <c:pt idx="514">
                  <c:v>0.06</c:v>
                </c:pt>
                <c:pt idx="515">
                  <c:v>0.05</c:v>
                </c:pt>
                <c:pt idx="516">
                  <c:v>4.42</c:v>
                </c:pt>
                <c:pt idx="517">
                  <c:v>3.18</c:v>
                </c:pt>
                <c:pt idx="518">
                  <c:v>0.22</c:v>
                </c:pt>
                <c:pt idx="519">
                  <c:v>0.08</c:v>
                </c:pt>
                <c:pt idx="520">
                  <c:v>0.04</c:v>
                </c:pt>
                <c:pt idx="521">
                  <c:v>0.04</c:v>
                </c:pt>
                <c:pt idx="522">
                  <c:v>0.04</c:v>
                </c:pt>
                <c:pt idx="523">
                  <c:v>0.03</c:v>
                </c:pt>
                <c:pt idx="524">
                  <c:v>0.03</c:v>
                </c:pt>
                <c:pt idx="525">
                  <c:v>0.03</c:v>
                </c:pt>
                <c:pt idx="526">
                  <c:v>0.03</c:v>
                </c:pt>
                <c:pt idx="527">
                  <c:v>0.03</c:v>
                </c:pt>
                <c:pt idx="528">
                  <c:v>0.06</c:v>
                </c:pt>
                <c:pt idx="529">
                  <c:v>0.08</c:v>
                </c:pt>
                <c:pt idx="530">
                  <c:v>0.05</c:v>
                </c:pt>
                <c:pt idx="531">
                  <c:v>0.12</c:v>
                </c:pt>
                <c:pt idx="532">
                  <c:v>0.53</c:v>
                </c:pt>
                <c:pt idx="533">
                  <c:v>0.31</c:v>
                </c:pt>
                <c:pt idx="534">
                  <c:v>0.15</c:v>
                </c:pt>
                <c:pt idx="535">
                  <c:v>0.13</c:v>
                </c:pt>
                <c:pt idx="536">
                  <c:v>0.09</c:v>
                </c:pt>
                <c:pt idx="537">
                  <c:v>0.06</c:v>
                </c:pt>
                <c:pt idx="538">
                  <c:v>0.05</c:v>
                </c:pt>
                <c:pt idx="539">
                  <c:v>0.04</c:v>
                </c:pt>
                <c:pt idx="540">
                  <c:v>0.3</c:v>
                </c:pt>
                <c:pt idx="541">
                  <c:v>0.28999999999999998</c:v>
                </c:pt>
                <c:pt idx="542">
                  <c:v>0.15</c:v>
                </c:pt>
                <c:pt idx="543">
                  <c:v>2.93</c:v>
                </c:pt>
                <c:pt idx="544">
                  <c:v>7.29</c:v>
                </c:pt>
                <c:pt idx="545">
                  <c:v>2.79</c:v>
                </c:pt>
                <c:pt idx="546">
                  <c:v>0.23</c:v>
                </c:pt>
                <c:pt idx="547">
                  <c:v>0.12</c:v>
                </c:pt>
                <c:pt idx="548">
                  <c:v>7.0000000000000007E-2</c:v>
                </c:pt>
                <c:pt idx="549">
                  <c:v>0.05</c:v>
                </c:pt>
                <c:pt idx="550">
                  <c:v>0.04</c:v>
                </c:pt>
                <c:pt idx="551">
                  <c:v>0.03</c:v>
                </c:pt>
                <c:pt idx="552">
                  <c:v>0.03</c:v>
                </c:pt>
                <c:pt idx="553">
                  <c:v>0.03</c:v>
                </c:pt>
                <c:pt idx="554">
                  <c:v>0.03</c:v>
                </c:pt>
                <c:pt idx="555">
                  <c:v>0.05</c:v>
                </c:pt>
                <c:pt idx="556">
                  <c:v>0.05</c:v>
                </c:pt>
                <c:pt idx="557">
                  <c:v>0.21</c:v>
                </c:pt>
                <c:pt idx="558">
                  <c:v>0.14000000000000001</c:v>
                </c:pt>
                <c:pt idx="559">
                  <c:v>7.0000000000000007E-2</c:v>
                </c:pt>
                <c:pt idx="560">
                  <c:v>0.06</c:v>
                </c:pt>
                <c:pt idx="561">
                  <c:v>0.05</c:v>
                </c:pt>
                <c:pt idx="562">
                  <c:v>0.04</c:v>
                </c:pt>
                <c:pt idx="563">
                  <c:v>0.03</c:v>
                </c:pt>
                <c:pt idx="564">
                  <c:v>0.04</c:v>
                </c:pt>
                <c:pt idx="565">
                  <c:v>0.06</c:v>
                </c:pt>
                <c:pt idx="566">
                  <c:v>1.52</c:v>
                </c:pt>
                <c:pt idx="567">
                  <c:v>2.02</c:v>
                </c:pt>
                <c:pt idx="568">
                  <c:v>3.74</c:v>
                </c:pt>
                <c:pt idx="569">
                  <c:v>2.02</c:v>
                </c:pt>
                <c:pt idx="570">
                  <c:v>0.23</c:v>
                </c:pt>
                <c:pt idx="571">
                  <c:v>0.16</c:v>
                </c:pt>
                <c:pt idx="572">
                  <c:v>0.1</c:v>
                </c:pt>
                <c:pt idx="573">
                  <c:v>0.08</c:v>
                </c:pt>
                <c:pt idx="574">
                  <c:v>7.0000000000000007E-2</c:v>
                </c:pt>
                <c:pt idx="575">
                  <c:v>0.06</c:v>
                </c:pt>
                <c:pt idx="576">
                  <c:v>0.05</c:v>
                </c:pt>
                <c:pt idx="577">
                  <c:v>1.38</c:v>
                </c:pt>
                <c:pt idx="578">
                  <c:v>0.93</c:v>
                </c:pt>
                <c:pt idx="579">
                  <c:v>0.23</c:v>
                </c:pt>
                <c:pt idx="580">
                  <c:v>0.09</c:v>
                </c:pt>
                <c:pt idx="581">
                  <c:v>2.44</c:v>
                </c:pt>
                <c:pt idx="582">
                  <c:v>1.04</c:v>
                </c:pt>
                <c:pt idx="583">
                  <c:v>0.21</c:v>
                </c:pt>
                <c:pt idx="584">
                  <c:v>0.17</c:v>
                </c:pt>
                <c:pt idx="585">
                  <c:v>0.14000000000000001</c:v>
                </c:pt>
                <c:pt idx="586">
                  <c:v>0.1</c:v>
                </c:pt>
                <c:pt idx="587">
                  <c:v>7.0000000000000007E-2</c:v>
                </c:pt>
                <c:pt idx="588">
                  <c:v>0.05</c:v>
                </c:pt>
                <c:pt idx="589">
                  <c:v>0.05</c:v>
                </c:pt>
                <c:pt idx="590">
                  <c:v>0.05</c:v>
                </c:pt>
                <c:pt idx="591">
                  <c:v>0.28000000000000003</c:v>
                </c:pt>
                <c:pt idx="592">
                  <c:v>7.27</c:v>
                </c:pt>
                <c:pt idx="593">
                  <c:v>5.0999999999999996</c:v>
                </c:pt>
                <c:pt idx="594">
                  <c:v>0.32</c:v>
                </c:pt>
                <c:pt idx="595">
                  <c:v>0.14000000000000001</c:v>
                </c:pt>
                <c:pt idx="596">
                  <c:v>0.08</c:v>
                </c:pt>
                <c:pt idx="597">
                  <c:v>0.06</c:v>
                </c:pt>
                <c:pt idx="598">
                  <c:v>0.05</c:v>
                </c:pt>
                <c:pt idx="599">
                  <c:v>0.04</c:v>
                </c:pt>
                <c:pt idx="600">
                  <c:v>0.06</c:v>
                </c:pt>
                <c:pt idx="601">
                  <c:v>0.09</c:v>
                </c:pt>
                <c:pt idx="602">
                  <c:v>0.2</c:v>
                </c:pt>
                <c:pt idx="603">
                  <c:v>0.34</c:v>
                </c:pt>
                <c:pt idx="604">
                  <c:v>0.17</c:v>
                </c:pt>
                <c:pt idx="605">
                  <c:v>0.06</c:v>
                </c:pt>
                <c:pt idx="606">
                  <c:v>0.06</c:v>
                </c:pt>
                <c:pt idx="607">
                  <c:v>0.05</c:v>
                </c:pt>
                <c:pt idx="608">
                  <c:v>0.04</c:v>
                </c:pt>
                <c:pt idx="609">
                  <c:v>0.04</c:v>
                </c:pt>
                <c:pt idx="610">
                  <c:v>0.03</c:v>
                </c:pt>
                <c:pt idx="611">
                  <c:v>0.03</c:v>
                </c:pt>
                <c:pt idx="612">
                  <c:v>0.02</c:v>
                </c:pt>
                <c:pt idx="613">
                  <c:v>0.02</c:v>
                </c:pt>
                <c:pt idx="614">
                  <c:v>1.48</c:v>
                </c:pt>
                <c:pt idx="615">
                  <c:v>1.21</c:v>
                </c:pt>
                <c:pt idx="616">
                  <c:v>0.44</c:v>
                </c:pt>
                <c:pt idx="617">
                  <c:v>0.28999999999999998</c:v>
                </c:pt>
                <c:pt idx="618">
                  <c:v>0.24</c:v>
                </c:pt>
                <c:pt idx="619">
                  <c:v>0.17</c:v>
                </c:pt>
                <c:pt idx="620">
                  <c:v>0.12</c:v>
                </c:pt>
                <c:pt idx="621">
                  <c:v>0.08</c:v>
                </c:pt>
                <c:pt idx="622">
                  <c:v>0.06</c:v>
                </c:pt>
                <c:pt idx="623">
                  <c:v>0.05</c:v>
                </c:pt>
                <c:pt idx="624">
                  <c:v>0.05</c:v>
                </c:pt>
                <c:pt idx="625">
                  <c:v>0.32</c:v>
                </c:pt>
                <c:pt idx="626">
                  <c:v>0.23</c:v>
                </c:pt>
                <c:pt idx="627">
                  <c:v>0.1</c:v>
                </c:pt>
                <c:pt idx="628">
                  <c:v>0.09</c:v>
                </c:pt>
                <c:pt idx="629">
                  <c:v>1.73</c:v>
                </c:pt>
                <c:pt idx="630">
                  <c:v>6.77</c:v>
                </c:pt>
                <c:pt idx="631">
                  <c:v>4.58</c:v>
                </c:pt>
                <c:pt idx="632">
                  <c:v>1.02</c:v>
                </c:pt>
                <c:pt idx="633">
                  <c:v>0.39</c:v>
                </c:pt>
                <c:pt idx="634">
                  <c:v>0.24</c:v>
                </c:pt>
                <c:pt idx="635">
                  <c:v>0.15</c:v>
                </c:pt>
                <c:pt idx="636">
                  <c:v>0.15</c:v>
                </c:pt>
                <c:pt idx="637">
                  <c:v>21.44</c:v>
                </c:pt>
                <c:pt idx="638">
                  <c:v>11.31</c:v>
                </c:pt>
                <c:pt idx="639">
                  <c:v>3.92</c:v>
                </c:pt>
                <c:pt idx="640">
                  <c:v>1.39</c:v>
                </c:pt>
                <c:pt idx="641">
                  <c:v>0.11</c:v>
                </c:pt>
                <c:pt idx="642">
                  <c:v>0.08</c:v>
                </c:pt>
                <c:pt idx="643">
                  <c:v>0.19</c:v>
                </c:pt>
                <c:pt idx="644">
                  <c:v>0.18</c:v>
                </c:pt>
                <c:pt idx="645">
                  <c:v>0.11</c:v>
                </c:pt>
                <c:pt idx="646">
                  <c:v>0.51</c:v>
                </c:pt>
                <c:pt idx="647">
                  <c:v>0.34</c:v>
                </c:pt>
                <c:pt idx="648">
                  <c:v>0.12</c:v>
                </c:pt>
                <c:pt idx="649">
                  <c:v>0.06</c:v>
                </c:pt>
                <c:pt idx="650">
                  <c:v>0.18</c:v>
                </c:pt>
                <c:pt idx="651">
                  <c:v>0.19</c:v>
                </c:pt>
                <c:pt idx="652">
                  <c:v>0.12</c:v>
                </c:pt>
                <c:pt idx="653">
                  <c:v>0.8</c:v>
                </c:pt>
                <c:pt idx="654">
                  <c:v>0.45</c:v>
                </c:pt>
                <c:pt idx="655">
                  <c:v>0.14000000000000001</c:v>
                </c:pt>
                <c:pt idx="656">
                  <c:v>0.11</c:v>
                </c:pt>
                <c:pt idx="657">
                  <c:v>0.08</c:v>
                </c:pt>
                <c:pt idx="658">
                  <c:v>0.06</c:v>
                </c:pt>
                <c:pt idx="659">
                  <c:v>0.05</c:v>
                </c:pt>
                <c:pt idx="660">
                  <c:v>0.05</c:v>
                </c:pt>
                <c:pt idx="661">
                  <c:v>0.05</c:v>
                </c:pt>
                <c:pt idx="662">
                  <c:v>0.05</c:v>
                </c:pt>
                <c:pt idx="663">
                  <c:v>0.08</c:v>
                </c:pt>
                <c:pt idx="664">
                  <c:v>0.13</c:v>
                </c:pt>
                <c:pt idx="665">
                  <c:v>0.64</c:v>
                </c:pt>
                <c:pt idx="666">
                  <c:v>0.43</c:v>
                </c:pt>
                <c:pt idx="667">
                  <c:v>0.19</c:v>
                </c:pt>
                <c:pt idx="668">
                  <c:v>0.12</c:v>
                </c:pt>
                <c:pt idx="669">
                  <c:v>0.08</c:v>
                </c:pt>
                <c:pt idx="670">
                  <c:v>7.0000000000000007E-2</c:v>
                </c:pt>
                <c:pt idx="671">
                  <c:v>7.0000000000000007E-2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817024"/>
        <c:axId val="234818944"/>
      </c:scatterChart>
      <c:valAx>
        <c:axId val="234817024"/>
        <c:scaling>
          <c:orientation val="minMax"/>
          <c:max val="31423"/>
          <c:min val="24615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818944"/>
        <c:crosses val="autoZero"/>
        <c:crossBetween val="midCat"/>
        <c:majorUnit val="120"/>
        <c:minorUnit val="60"/>
      </c:valAx>
      <c:valAx>
        <c:axId val="234818944"/>
        <c:scaling>
          <c:orientation val="minMax"/>
          <c:max val="1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48170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varyColors val="0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0.01</c:v>
                </c:pt>
                <c:pt idx="505">
                  <c:v>0</c:v>
                </c:pt>
                <c:pt idx="506">
                  <c:v>0.06</c:v>
                </c:pt>
                <c:pt idx="507">
                  <c:v>0.06</c:v>
                </c:pt>
                <c:pt idx="508">
                  <c:v>0.67</c:v>
                </c:pt>
                <c:pt idx="509">
                  <c:v>1.75</c:v>
                </c:pt>
                <c:pt idx="510">
                  <c:v>0.04</c:v>
                </c:pt>
                <c:pt idx="511">
                  <c:v>0</c:v>
                </c:pt>
                <c:pt idx="512">
                  <c:v>0</c:v>
                </c:pt>
                <c:pt idx="513">
                  <c:v>0.04</c:v>
                </c:pt>
                <c:pt idx="514">
                  <c:v>0.1</c:v>
                </c:pt>
                <c:pt idx="515">
                  <c:v>0.1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12693</c:v>
                </c:pt>
                <c:pt idx="1">
                  <c:v>12724</c:v>
                </c:pt>
                <c:pt idx="2">
                  <c:v>12754</c:v>
                </c:pt>
                <c:pt idx="3">
                  <c:v>12785</c:v>
                </c:pt>
                <c:pt idx="4">
                  <c:v>12816</c:v>
                </c:pt>
                <c:pt idx="5">
                  <c:v>12844</c:v>
                </c:pt>
                <c:pt idx="6">
                  <c:v>12875</c:v>
                </c:pt>
                <c:pt idx="7">
                  <c:v>12905</c:v>
                </c:pt>
                <c:pt idx="8">
                  <c:v>12936</c:v>
                </c:pt>
                <c:pt idx="9">
                  <c:v>12966</c:v>
                </c:pt>
                <c:pt idx="10">
                  <c:v>12997</c:v>
                </c:pt>
                <c:pt idx="11">
                  <c:v>13028</c:v>
                </c:pt>
                <c:pt idx="12">
                  <c:v>13058</c:v>
                </c:pt>
                <c:pt idx="13">
                  <c:v>13089</c:v>
                </c:pt>
                <c:pt idx="14">
                  <c:v>13119</c:v>
                </c:pt>
                <c:pt idx="15">
                  <c:v>13150</c:v>
                </c:pt>
                <c:pt idx="16">
                  <c:v>13181</c:v>
                </c:pt>
                <c:pt idx="17">
                  <c:v>13210</c:v>
                </c:pt>
                <c:pt idx="18">
                  <c:v>13241</c:v>
                </c:pt>
                <c:pt idx="19">
                  <c:v>13271</c:v>
                </c:pt>
                <c:pt idx="20">
                  <c:v>13302</c:v>
                </c:pt>
                <c:pt idx="21">
                  <c:v>13332</c:v>
                </c:pt>
                <c:pt idx="22">
                  <c:v>13363</c:v>
                </c:pt>
                <c:pt idx="23">
                  <c:v>13394</c:v>
                </c:pt>
                <c:pt idx="24">
                  <c:v>13424</c:v>
                </c:pt>
                <c:pt idx="25">
                  <c:v>13455</c:v>
                </c:pt>
                <c:pt idx="26">
                  <c:v>13485</c:v>
                </c:pt>
                <c:pt idx="27">
                  <c:v>13516</c:v>
                </c:pt>
                <c:pt idx="28">
                  <c:v>13547</c:v>
                </c:pt>
                <c:pt idx="29">
                  <c:v>13575</c:v>
                </c:pt>
                <c:pt idx="30">
                  <c:v>13606</c:v>
                </c:pt>
                <c:pt idx="31">
                  <c:v>13636</c:v>
                </c:pt>
                <c:pt idx="32">
                  <c:v>13667</c:v>
                </c:pt>
                <c:pt idx="33">
                  <c:v>13697</c:v>
                </c:pt>
                <c:pt idx="34">
                  <c:v>13728</c:v>
                </c:pt>
                <c:pt idx="35">
                  <c:v>13759</c:v>
                </c:pt>
                <c:pt idx="36">
                  <c:v>13789</c:v>
                </c:pt>
                <c:pt idx="37">
                  <c:v>13820</c:v>
                </c:pt>
                <c:pt idx="38">
                  <c:v>13850</c:v>
                </c:pt>
                <c:pt idx="39">
                  <c:v>13881</c:v>
                </c:pt>
                <c:pt idx="40">
                  <c:v>13912</c:v>
                </c:pt>
                <c:pt idx="41">
                  <c:v>13940</c:v>
                </c:pt>
                <c:pt idx="42">
                  <c:v>13971</c:v>
                </c:pt>
                <c:pt idx="43">
                  <c:v>14001</c:v>
                </c:pt>
                <c:pt idx="44">
                  <c:v>14032</c:v>
                </c:pt>
                <c:pt idx="45">
                  <c:v>14062</c:v>
                </c:pt>
                <c:pt idx="46">
                  <c:v>14093</c:v>
                </c:pt>
                <c:pt idx="47">
                  <c:v>14124</c:v>
                </c:pt>
                <c:pt idx="48">
                  <c:v>14154</c:v>
                </c:pt>
                <c:pt idx="49">
                  <c:v>14185</c:v>
                </c:pt>
                <c:pt idx="50">
                  <c:v>14215</c:v>
                </c:pt>
                <c:pt idx="51">
                  <c:v>14246</c:v>
                </c:pt>
                <c:pt idx="52">
                  <c:v>14277</c:v>
                </c:pt>
                <c:pt idx="53">
                  <c:v>14305</c:v>
                </c:pt>
                <c:pt idx="54">
                  <c:v>14336</c:v>
                </c:pt>
                <c:pt idx="55">
                  <c:v>14366</c:v>
                </c:pt>
                <c:pt idx="56">
                  <c:v>14397</c:v>
                </c:pt>
                <c:pt idx="57">
                  <c:v>14427</c:v>
                </c:pt>
                <c:pt idx="58">
                  <c:v>14458</c:v>
                </c:pt>
                <c:pt idx="59">
                  <c:v>14489</c:v>
                </c:pt>
                <c:pt idx="60">
                  <c:v>14519</c:v>
                </c:pt>
                <c:pt idx="61">
                  <c:v>14550</c:v>
                </c:pt>
                <c:pt idx="62">
                  <c:v>14580</c:v>
                </c:pt>
                <c:pt idx="63">
                  <c:v>14611</c:v>
                </c:pt>
                <c:pt idx="64">
                  <c:v>14642</c:v>
                </c:pt>
                <c:pt idx="65">
                  <c:v>14671</c:v>
                </c:pt>
                <c:pt idx="66">
                  <c:v>14702</c:v>
                </c:pt>
                <c:pt idx="67">
                  <c:v>14732</c:v>
                </c:pt>
                <c:pt idx="68">
                  <c:v>14763</c:v>
                </c:pt>
                <c:pt idx="69">
                  <c:v>14793</c:v>
                </c:pt>
                <c:pt idx="70">
                  <c:v>14824</c:v>
                </c:pt>
                <c:pt idx="71">
                  <c:v>14855</c:v>
                </c:pt>
                <c:pt idx="72">
                  <c:v>14885</c:v>
                </c:pt>
                <c:pt idx="73">
                  <c:v>14916</c:v>
                </c:pt>
                <c:pt idx="74">
                  <c:v>14946</c:v>
                </c:pt>
                <c:pt idx="75">
                  <c:v>14977</c:v>
                </c:pt>
                <c:pt idx="76">
                  <c:v>15008</c:v>
                </c:pt>
                <c:pt idx="77">
                  <c:v>15036</c:v>
                </c:pt>
                <c:pt idx="78">
                  <c:v>15067</c:v>
                </c:pt>
                <c:pt idx="79">
                  <c:v>15097</c:v>
                </c:pt>
                <c:pt idx="80">
                  <c:v>15128</c:v>
                </c:pt>
                <c:pt idx="81">
                  <c:v>15158</c:v>
                </c:pt>
                <c:pt idx="82">
                  <c:v>15189</c:v>
                </c:pt>
                <c:pt idx="83">
                  <c:v>15220</c:v>
                </c:pt>
                <c:pt idx="84">
                  <c:v>15250</c:v>
                </c:pt>
                <c:pt idx="85">
                  <c:v>15281</c:v>
                </c:pt>
                <c:pt idx="86">
                  <c:v>15311</c:v>
                </c:pt>
                <c:pt idx="87">
                  <c:v>15342</c:v>
                </c:pt>
                <c:pt idx="88">
                  <c:v>15373</c:v>
                </c:pt>
                <c:pt idx="89">
                  <c:v>15401</c:v>
                </c:pt>
                <c:pt idx="90">
                  <c:v>15432</c:v>
                </c:pt>
                <c:pt idx="91">
                  <c:v>15462</c:v>
                </c:pt>
                <c:pt idx="92">
                  <c:v>15493</c:v>
                </c:pt>
                <c:pt idx="93">
                  <c:v>15523</c:v>
                </c:pt>
                <c:pt idx="94">
                  <c:v>15554</c:v>
                </c:pt>
                <c:pt idx="95">
                  <c:v>15585</c:v>
                </c:pt>
                <c:pt idx="96">
                  <c:v>15615</c:v>
                </c:pt>
                <c:pt idx="97">
                  <c:v>15646</c:v>
                </c:pt>
                <c:pt idx="98">
                  <c:v>15676</c:v>
                </c:pt>
                <c:pt idx="99">
                  <c:v>15707</c:v>
                </c:pt>
                <c:pt idx="100">
                  <c:v>15738</c:v>
                </c:pt>
                <c:pt idx="101">
                  <c:v>15766</c:v>
                </c:pt>
                <c:pt idx="102">
                  <c:v>15797</c:v>
                </c:pt>
                <c:pt idx="103">
                  <c:v>15827</c:v>
                </c:pt>
                <c:pt idx="104">
                  <c:v>15858</c:v>
                </c:pt>
                <c:pt idx="105">
                  <c:v>15888</c:v>
                </c:pt>
                <c:pt idx="106">
                  <c:v>15919</c:v>
                </c:pt>
                <c:pt idx="107">
                  <c:v>15950</c:v>
                </c:pt>
                <c:pt idx="108">
                  <c:v>15980</c:v>
                </c:pt>
                <c:pt idx="109">
                  <c:v>16011</c:v>
                </c:pt>
                <c:pt idx="110">
                  <c:v>16041</c:v>
                </c:pt>
                <c:pt idx="111">
                  <c:v>16072</c:v>
                </c:pt>
                <c:pt idx="112">
                  <c:v>16103</c:v>
                </c:pt>
                <c:pt idx="113">
                  <c:v>16132</c:v>
                </c:pt>
                <c:pt idx="114">
                  <c:v>16163</c:v>
                </c:pt>
                <c:pt idx="115">
                  <c:v>16193</c:v>
                </c:pt>
                <c:pt idx="116">
                  <c:v>16224</c:v>
                </c:pt>
                <c:pt idx="117">
                  <c:v>16254</c:v>
                </c:pt>
                <c:pt idx="118">
                  <c:v>16285</c:v>
                </c:pt>
                <c:pt idx="119">
                  <c:v>16316</c:v>
                </c:pt>
                <c:pt idx="120">
                  <c:v>16346</c:v>
                </c:pt>
                <c:pt idx="121">
                  <c:v>16377</c:v>
                </c:pt>
                <c:pt idx="122">
                  <c:v>16407</c:v>
                </c:pt>
                <c:pt idx="123">
                  <c:v>16438</c:v>
                </c:pt>
                <c:pt idx="124">
                  <c:v>16469</c:v>
                </c:pt>
                <c:pt idx="125">
                  <c:v>16497</c:v>
                </c:pt>
                <c:pt idx="126">
                  <c:v>16528</c:v>
                </c:pt>
                <c:pt idx="127">
                  <c:v>16558</c:v>
                </c:pt>
                <c:pt idx="128">
                  <c:v>16589</c:v>
                </c:pt>
                <c:pt idx="129">
                  <c:v>16619</c:v>
                </c:pt>
                <c:pt idx="130">
                  <c:v>16650</c:v>
                </c:pt>
                <c:pt idx="131">
                  <c:v>16681</c:v>
                </c:pt>
                <c:pt idx="132">
                  <c:v>16711</c:v>
                </c:pt>
                <c:pt idx="133">
                  <c:v>16742</c:v>
                </c:pt>
                <c:pt idx="134">
                  <c:v>16772</c:v>
                </c:pt>
                <c:pt idx="135">
                  <c:v>16803</c:v>
                </c:pt>
                <c:pt idx="136">
                  <c:v>16834</c:v>
                </c:pt>
                <c:pt idx="137">
                  <c:v>16862</c:v>
                </c:pt>
                <c:pt idx="138">
                  <c:v>16893</c:v>
                </c:pt>
                <c:pt idx="139">
                  <c:v>16923</c:v>
                </c:pt>
                <c:pt idx="140">
                  <c:v>16954</c:v>
                </c:pt>
                <c:pt idx="141">
                  <c:v>16984</c:v>
                </c:pt>
                <c:pt idx="142">
                  <c:v>17015</c:v>
                </c:pt>
                <c:pt idx="143">
                  <c:v>17046</c:v>
                </c:pt>
                <c:pt idx="144">
                  <c:v>17076</c:v>
                </c:pt>
                <c:pt idx="145">
                  <c:v>17107</c:v>
                </c:pt>
                <c:pt idx="146">
                  <c:v>17137</c:v>
                </c:pt>
                <c:pt idx="147">
                  <c:v>17168</c:v>
                </c:pt>
                <c:pt idx="148">
                  <c:v>17199</c:v>
                </c:pt>
                <c:pt idx="149">
                  <c:v>17227</c:v>
                </c:pt>
                <c:pt idx="150">
                  <c:v>17258</c:v>
                </c:pt>
                <c:pt idx="151">
                  <c:v>17288</c:v>
                </c:pt>
                <c:pt idx="152">
                  <c:v>17319</c:v>
                </c:pt>
                <c:pt idx="153">
                  <c:v>17349</c:v>
                </c:pt>
                <c:pt idx="154">
                  <c:v>17380</c:v>
                </c:pt>
                <c:pt idx="155">
                  <c:v>17411</c:v>
                </c:pt>
                <c:pt idx="156">
                  <c:v>17441</c:v>
                </c:pt>
                <c:pt idx="157">
                  <c:v>17472</c:v>
                </c:pt>
                <c:pt idx="158">
                  <c:v>17502</c:v>
                </c:pt>
                <c:pt idx="159">
                  <c:v>17533</c:v>
                </c:pt>
                <c:pt idx="160">
                  <c:v>17564</c:v>
                </c:pt>
                <c:pt idx="161">
                  <c:v>17593</c:v>
                </c:pt>
                <c:pt idx="162">
                  <c:v>17624</c:v>
                </c:pt>
                <c:pt idx="163">
                  <c:v>17654</c:v>
                </c:pt>
                <c:pt idx="164">
                  <c:v>17685</c:v>
                </c:pt>
                <c:pt idx="165">
                  <c:v>17715</c:v>
                </c:pt>
                <c:pt idx="166">
                  <c:v>17746</c:v>
                </c:pt>
                <c:pt idx="167">
                  <c:v>17777</c:v>
                </c:pt>
                <c:pt idx="168">
                  <c:v>17807</c:v>
                </c:pt>
                <c:pt idx="169">
                  <c:v>17838</c:v>
                </c:pt>
                <c:pt idx="170">
                  <c:v>17868</c:v>
                </c:pt>
                <c:pt idx="171">
                  <c:v>17899</c:v>
                </c:pt>
                <c:pt idx="172">
                  <c:v>17930</c:v>
                </c:pt>
                <c:pt idx="173">
                  <c:v>17958</c:v>
                </c:pt>
                <c:pt idx="174">
                  <c:v>17989</c:v>
                </c:pt>
                <c:pt idx="175">
                  <c:v>18019</c:v>
                </c:pt>
                <c:pt idx="176">
                  <c:v>18050</c:v>
                </c:pt>
                <c:pt idx="177">
                  <c:v>18080</c:v>
                </c:pt>
                <c:pt idx="178">
                  <c:v>18111</c:v>
                </c:pt>
                <c:pt idx="179">
                  <c:v>18142</c:v>
                </c:pt>
                <c:pt idx="180">
                  <c:v>18172</c:v>
                </c:pt>
                <c:pt idx="181">
                  <c:v>18203</c:v>
                </c:pt>
                <c:pt idx="182">
                  <c:v>18233</c:v>
                </c:pt>
                <c:pt idx="183">
                  <c:v>18264</c:v>
                </c:pt>
                <c:pt idx="184">
                  <c:v>18295</c:v>
                </c:pt>
                <c:pt idx="185">
                  <c:v>18323</c:v>
                </c:pt>
                <c:pt idx="186">
                  <c:v>18354</c:v>
                </c:pt>
                <c:pt idx="187">
                  <c:v>18384</c:v>
                </c:pt>
                <c:pt idx="188">
                  <c:v>18415</c:v>
                </c:pt>
                <c:pt idx="189">
                  <c:v>18445</c:v>
                </c:pt>
                <c:pt idx="190">
                  <c:v>18476</c:v>
                </c:pt>
                <c:pt idx="191">
                  <c:v>18507</c:v>
                </c:pt>
                <c:pt idx="192">
                  <c:v>18537</c:v>
                </c:pt>
                <c:pt idx="193">
                  <c:v>18568</c:v>
                </c:pt>
                <c:pt idx="194">
                  <c:v>18598</c:v>
                </c:pt>
                <c:pt idx="195">
                  <c:v>18629</c:v>
                </c:pt>
                <c:pt idx="196">
                  <c:v>18660</c:v>
                </c:pt>
                <c:pt idx="197">
                  <c:v>18688</c:v>
                </c:pt>
                <c:pt idx="198">
                  <c:v>18719</c:v>
                </c:pt>
                <c:pt idx="199">
                  <c:v>18749</c:v>
                </c:pt>
                <c:pt idx="200">
                  <c:v>18780</c:v>
                </c:pt>
                <c:pt idx="201">
                  <c:v>18810</c:v>
                </c:pt>
                <c:pt idx="202">
                  <c:v>18841</c:v>
                </c:pt>
                <c:pt idx="203">
                  <c:v>18872</c:v>
                </c:pt>
                <c:pt idx="204">
                  <c:v>18902</c:v>
                </c:pt>
                <c:pt idx="205">
                  <c:v>18933</c:v>
                </c:pt>
                <c:pt idx="206">
                  <c:v>18963</c:v>
                </c:pt>
                <c:pt idx="207">
                  <c:v>18994</c:v>
                </c:pt>
                <c:pt idx="208">
                  <c:v>19025</c:v>
                </c:pt>
                <c:pt idx="209">
                  <c:v>19054</c:v>
                </c:pt>
                <c:pt idx="210">
                  <c:v>19085</c:v>
                </c:pt>
                <c:pt idx="211">
                  <c:v>19115</c:v>
                </c:pt>
                <c:pt idx="212">
                  <c:v>19146</c:v>
                </c:pt>
                <c:pt idx="213">
                  <c:v>19176</c:v>
                </c:pt>
                <c:pt idx="214">
                  <c:v>19207</c:v>
                </c:pt>
                <c:pt idx="215">
                  <c:v>19238</c:v>
                </c:pt>
                <c:pt idx="216">
                  <c:v>19268</c:v>
                </c:pt>
                <c:pt idx="217">
                  <c:v>19299</c:v>
                </c:pt>
                <c:pt idx="218">
                  <c:v>19329</c:v>
                </c:pt>
                <c:pt idx="219">
                  <c:v>19360</c:v>
                </c:pt>
                <c:pt idx="220">
                  <c:v>19391</c:v>
                </c:pt>
                <c:pt idx="221">
                  <c:v>19419</c:v>
                </c:pt>
                <c:pt idx="222">
                  <c:v>19450</c:v>
                </c:pt>
                <c:pt idx="223">
                  <c:v>19480</c:v>
                </c:pt>
                <c:pt idx="224">
                  <c:v>19511</c:v>
                </c:pt>
                <c:pt idx="225">
                  <c:v>19541</c:v>
                </c:pt>
                <c:pt idx="226">
                  <c:v>19572</c:v>
                </c:pt>
                <c:pt idx="227">
                  <c:v>19603</c:v>
                </c:pt>
                <c:pt idx="228">
                  <c:v>19633</c:v>
                </c:pt>
                <c:pt idx="229">
                  <c:v>19664</c:v>
                </c:pt>
                <c:pt idx="230">
                  <c:v>19694</c:v>
                </c:pt>
                <c:pt idx="231">
                  <c:v>19725</c:v>
                </c:pt>
                <c:pt idx="232">
                  <c:v>19756</c:v>
                </c:pt>
                <c:pt idx="233">
                  <c:v>19784</c:v>
                </c:pt>
                <c:pt idx="234">
                  <c:v>19815</c:v>
                </c:pt>
                <c:pt idx="235">
                  <c:v>19845</c:v>
                </c:pt>
                <c:pt idx="236">
                  <c:v>19876</c:v>
                </c:pt>
                <c:pt idx="237">
                  <c:v>19906</c:v>
                </c:pt>
                <c:pt idx="238">
                  <c:v>19937</c:v>
                </c:pt>
                <c:pt idx="239">
                  <c:v>19968</c:v>
                </c:pt>
                <c:pt idx="240">
                  <c:v>19998</c:v>
                </c:pt>
                <c:pt idx="241">
                  <c:v>20029</c:v>
                </c:pt>
                <c:pt idx="242">
                  <c:v>20059</c:v>
                </c:pt>
                <c:pt idx="243">
                  <c:v>20090</c:v>
                </c:pt>
                <c:pt idx="244">
                  <c:v>20121</c:v>
                </c:pt>
                <c:pt idx="245">
                  <c:v>20149</c:v>
                </c:pt>
                <c:pt idx="246">
                  <c:v>20180</c:v>
                </c:pt>
                <c:pt idx="247">
                  <c:v>20210</c:v>
                </c:pt>
                <c:pt idx="248">
                  <c:v>20241</c:v>
                </c:pt>
                <c:pt idx="249">
                  <c:v>20271</c:v>
                </c:pt>
                <c:pt idx="250">
                  <c:v>20302</c:v>
                </c:pt>
                <c:pt idx="251">
                  <c:v>20333</c:v>
                </c:pt>
                <c:pt idx="252">
                  <c:v>20363</c:v>
                </c:pt>
                <c:pt idx="253">
                  <c:v>20394</c:v>
                </c:pt>
                <c:pt idx="254">
                  <c:v>20424</c:v>
                </c:pt>
                <c:pt idx="255">
                  <c:v>20455</c:v>
                </c:pt>
                <c:pt idx="256">
                  <c:v>20486</c:v>
                </c:pt>
                <c:pt idx="257">
                  <c:v>20515</c:v>
                </c:pt>
                <c:pt idx="258">
                  <c:v>20546</c:v>
                </c:pt>
                <c:pt idx="259">
                  <c:v>20576</c:v>
                </c:pt>
                <c:pt idx="260">
                  <c:v>20607</c:v>
                </c:pt>
                <c:pt idx="261">
                  <c:v>20637</c:v>
                </c:pt>
                <c:pt idx="262">
                  <c:v>20668</c:v>
                </c:pt>
                <c:pt idx="263">
                  <c:v>20699</c:v>
                </c:pt>
                <c:pt idx="264">
                  <c:v>20729</c:v>
                </c:pt>
                <c:pt idx="265">
                  <c:v>20760</c:v>
                </c:pt>
                <c:pt idx="266">
                  <c:v>20790</c:v>
                </c:pt>
                <c:pt idx="267">
                  <c:v>20821</c:v>
                </c:pt>
                <c:pt idx="268">
                  <c:v>20852</c:v>
                </c:pt>
                <c:pt idx="269">
                  <c:v>20880</c:v>
                </c:pt>
                <c:pt idx="270">
                  <c:v>20911</c:v>
                </c:pt>
                <c:pt idx="271">
                  <c:v>20941</c:v>
                </c:pt>
                <c:pt idx="272">
                  <c:v>20972</c:v>
                </c:pt>
                <c:pt idx="273">
                  <c:v>21002</c:v>
                </c:pt>
                <c:pt idx="274">
                  <c:v>21033</c:v>
                </c:pt>
                <c:pt idx="275">
                  <c:v>21064</c:v>
                </c:pt>
                <c:pt idx="276">
                  <c:v>21094</c:v>
                </c:pt>
                <c:pt idx="277">
                  <c:v>21125</c:v>
                </c:pt>
                <c:pt idx="278">
                  <c:v>21155</c:v>
                </c:pt>
                <c:pt idx="279">
                  <c:v>21186</c:v>
                </c:pt>
                <c:pt idx="280">
                  <c:v>21217</c:v>
                </c:pt>
                <c:pt idx="281">
                  <c:v>21245</c:v>
                </c:pt>
                <c:pt idx="282">
                  <c:v>21276</c:v>
                </c:pt>
                <c:pt idx="283">
                  <c:v>21306</c:v>
                </c:pt>
                <c:pt idx="284">
                  <c:v>21337</c:v>
                </c:pt>
                <c:pt idx="285">
                  <c:v>21367</c:v>
                </c:pt>
                <c:pt idx="286">
                  <c:v>21398</c:v>
                </c:pt>
                <c:pt idx="287">
                  <c:v>21429</c:v>
                </c:pt>
                <c:pt idx="288">
                  <c:v>21459</c:v>
                </c:pt>
                <c:pt idx="289">
                  <c:v>21490</c:v>
                </c:pt>
                <c:pt idx="290">
                  <c:v>21520</c:v>
                </c:pt>
                <c:pt idx="291">
                  <c:v>21551</c:v>
                </c:pt>
                <c:pt idx="292">
                  <c:v>21582</c:v>
                </c:pt>
                <c:pt idx="293">
                  <c:v>21610</c:v>
                </c:pt>
                <c:pt idx="294">
                  <c:v>21641</c:v>
                </c:pt>
                <c:pt idx="295">
                  <c:v>21671</c:v>
                </c:pt>
                <c:pt idx="296">
                  <c:v>21702</c:v>
                </c:pt>
                <c:pt idx="297">
                  <c:v>21732</c:v>
                </c:pt>
                <c:pt idx="298">
                  <c:v>21763</c:v>
                </c:pt>
                <c:pt idx="299">
                  <c:v>21794</c:v>
                </c:pt>
                <c:pt idx="300">
                  <c:v>21824</c:v>
                </c:pt>
                <c:pt idx="301">
                  <c:v>21855</c:v>
                </c:pt>
                <c:pt idx="302">
                  <c:v>21885</c:v>
                </c:pt>
                <c:pt idx="303">
                  <c:v>21916</c:v>
                </c:pt>
                <c:pt idx="304">
                  <c:v>21947</c:v>
                </c:pt>
                <c:pt idx="305">
                  <c:v>21976</c:v>
                </c:pt>
                <c:pt idx="306">
                  <c:v>22007</c:v>
                </c:pt>
                <c:pt idx="307">
                  <c:v>22037</c:v>
                </c:pt>
                <c:pt idx="308">
                  <c:v>22068</c:v>
                </c:pt>
                <c:pt idx="309">
                  <c:v>22098</c:v>
                </c:pt>
                <c:pt idx="310">
                  <c:v>22129</c:v>
                </c:pt>
                <c:pt idx="311">
                  <c:v>22160</c:v>
                </c:pt>
                <c:pt idx="312">
                  <c:v>22190</c:v>
                </c:pt>
                <c:pt idx="313">
                  <c:v>22221</c:v>
                </c:pt>
                <c:pt idx="314">
                  <c:v>22251</c:v>
                </c:pt>
                <c:pt idx="315">
                  <c:v>22282</c:v>
                </c:pt>
                <c:pt idx="316">
                  <c:v>22313</c:v>
                </c:pt>
                <c:pt idx="317">
                  <c:v>22341</c:v>
                </c:pt>
                <c:pt idx="318">
                  <c:v>22372</c:v>
                </c:pt>
                <c:pt idx="319">
                  <c:v>22402</c:v>
                </c:pt>
                <c:pt idx="320">
                  <c:v>22433</c:v>
                </c:pt>
                <c:pt idx="321">
                  <c:v>22463</c:v>
                </c:pt>
                <c:pt idx="322">
                  <c:v>22494</c:v>
                </c:pt>
                <c:pt idx="323">
                  <c:v>22525</c:v>
                </c:pt>
                <c:pt idx="324">
                  <c:v>22555</c:v>
                </c:pt>
                <c:pt idx="325">
                  <c:v>22586</c:v>
                </c:pt>
                <c:pt idx="326">
                  <c:v>22616</c:v>
                </c:pt>
                <c:pt idx="327">
                  <c:v>22647</c:v>
                </c:pt>
                <c:pt idx="328">
                  <c:v>22678</c:v>
                </c:pt>
                <c:pt idx="329">
                  <c:v>22706</c:v>
                </c:pt>
                <c:pt idx="330">
                  <c:v>22737</c:v>
                </c:pt>
                <c:pt idx="331">
                  <c:v>22767</c:v>
                </c:pt>
                <c:pt idx="332">
                  <c:v>22798</c:v>
                </c:pt>
                <c:pt idx="333">
                  <c:v>22828</c:v>
                </c:pt>
                <c:pt idx="334">
                  <c:v>22859</c:v>
                </c:pt>
                <c:pt idx="335">
                  <c:v>22890</c:v>
                </c:pt>
                <c:pt idx="336">
                  <c:v>22920</c:v>
                </c:pt>
                <c:pt idx="337">
                  <c:v>22951</c:v>
                </c:pt>
                <c:pt idx="338">
                  <c:v>22981</c:v>
                </c:pt>
                <c:pt idx="339">
                  <c:v>23012</c:v>
                </c:pt>
                <c:pt idx="340">
                  <c:v>23043</c:v>
                </c:pt>
                <c:pt idx="341">
                  <c:v>23071</c:v>
                </c:pt>
                <c:pt idx="342">
                  <c:v>23102</c:v>
                </c:pt>
                <c:pt idx="343">
                  <c:v>23132</c:v>
                </c:pt>
                <c:pt idx="344">
                  <c:v>23163</c:v>
                </c:pt>
                <c:pt idx="345">
                  <c:v>23193</c:v>
                </c:pt>
                <c:pt idx="346">
                  <c:v>23224</c:v>
                </c:pt>
                <c:pt idx="347">
                  <c:v>23255</c:v>
                </c:pt>
                <c:pt idx="348">
                  <c:v>23285</c:v>
                </c:pt>
                <c:pt idx="349">
                  <c:v>23316</c:v>
                </c:pt>
                <c:pt idx="350">
                  <c:v>23346</c:v>
                </c:pt>
                <c:pt idx="351">
                  <c:v>23377</c:v>
                </c:pt>
                <c:pt idx="352">
                  <c:v>23408</c:v>
                </c:pt>
                <c:pt idx="353">
                  <c:v>23437</c:v>
                </c:pt>
                <c:pt idx="354">
                  <c:v>23468</c:v>
                </c:pt>
                <c:pt idx="355">
                  <c:v>23498</c:v>
                </c:pt>
                <c:pt idx="356">
                  <c:v>23529</c:v>
                </c:pt>
                <c:pt idx="357">
                  <c:v>23559</c:v>
                </c:pt>
                <c:pt idx="358">
                  <c:v>23590</c:v>
                </c:pt>
                <c:pt idx="359">
                  <c:v>23621</c:v>
                </c:pt>
                <c:pt idx="360">
                  <c:v>23651</c:v>
                </c:pt>
                <c:pt idx="361">
                  <c:v>23682</c:v>
                </c:pt>
                <c:pt idx="362">
                  <c:v>23712</c:v>
                </c:pt>
                <c:pt idx="363">
                  <c:v>23743</c:v>
                </c:pt>
                <c:pt idx="364">
                  <c:v>23774</c:v>
                </c:pt>
                <c:pt idx="365">
                  <c:v>23802</c:v>
                </c:pt>
                <c:pt idx="366">
                  <c:v>23833</c:v>
                </c:pt>
                <c:pt idx="367">
                  <c:v>23863</c:v>
                </c:pt>
                <c:pt idx="368">
                  <c:v>23894</c:v>
                </c:pt>
                <c:pt idx="369">
                  <c:v>23924</c:v>
                </c:pt>
                <c:pt idx="370">
                  <c:v>23955</c:v>
                </c:pt>
                <c:pt idx="371">
                  <c:v>23986</c:v>
                </c:pt>
                <c:pt idx="372">
                  <c:v>24016</c:v>
                </c:pt>
                <c:pt idx="373">
                  <c:v>24047</c:v>
                </c:pt>
                <c:pt idx="374">
                  <c:v>24077</c:v>
                </c:pt>
                <c:pt idx="375">
                  <c:v>24108</c:v>
                </c:pt>
                <c:pt idx="376">
                  <c:v>24139</c:v>
                </c:pt>
                <c:pt idx="377">
                  <c:v>24167</c:v>
                </c:pt>
                <c:pt idx="378">
                  <c:v>24198</c:v>
                </c:pt>
                <c:pt idx="379">
                  <c:v>24228</c:v>
                </c:pt>
                <c:pt idx="380">
                  <c:v>24259</c:v>
                </c:pt>
                <c:pt idx="381">
                  <c:v>24289</c:v>
                </c:pt>
                <c:pt idx="382">
                  <c:v>24320</c:v>
                </c:pt>
                <c:pt idx="383">
                  <c:v>24351</c:v>
                </c:pt>
                <c:pt idx="384">
                  <c:v>24381</c:v>
                </c:pt>
                <c:pt idx="385">
                  <c:v>24412</c:v>
                </c:pt>
                <c:pt idx="386">
                  <c:v>24442</c:v>
                </c:pt>
                <c:pt idx="387">
                  <c:v>24473</c:v>
                </c:pt>
                <c:pt idx="388">
                  <c:v>24504</c:v>
                </c:pt>
                <c:pt idx="389">
                  <c:v>24532</c:v>
                </c:pt>
                <c:pt idx="390">
                  <c:v>24563</c:v>
                </c:pt>
                <c:pt idx="391">
                  <c:v>24593</c:v>
                </c:pt>
                <c:pt idx="392">
                  <c:v>24624</c:v>
                </c:pt>
                <c:pt idx="393">
                  <c:v>24654</c:v>
                </c:pt>
                <c:pt idx="394">
                  <c:v>24685</c:v>
                </c:pt>
                <c:pt idx="395">
                  <c:v>24716</c:v>
                </c:pt>
                <c:pt idx="396">
                  <c:v>24746</c:v>
                </c:pt>
                <c:pt idx="397">
                  <c:v>24777</c:v>
                </c:pt>
                <c:pt idx="398">
                  <c:v>24807</c:v>
                </c:pt>
                <c:pt idx="399">
                  <c:v>24838</c:v>
                </c:pt>
                <c:pt idx="400">
                  <c:v>24869</c:v>
                </c:pt>
                <c:pt idx="401">
                  <c:v>24898</c:v>
                </c:pt>
                <c:pt idx="402">
                  <c:v>24929</c:v>
                </c:pt>
                <c:pt idx="403">
                  <c:v>24959</c:v>
                </c:pt>
                <c:pt idx="404">
                  <c:v>24990</c:v>
                </c:pt>
                <c:pt idx="405">
                  <c:v>25020</c:v>
                </c:pt>
                <c:pt idx="406">
                  <c:v>25051</c:v>
                </c:pt>
                <c:pt idx="407">
                  <c:v>25082</c:v>
                </c:pt>
                <c:pt idx="408">
                  <c:v>25112</c:v>
                </c:pt>
                <c:pt idx="409">
                  <c:v>25143</c:v>
                </c:pt>
                <c:pt idx="410">
                  <c:v>25173</c:v>
                </c:pt>
                <c:pt idx="411">
                  <c:v>25204</c:v>
                </c:pt>
                <c:pt idx="412">
                  <c:v>25235</c:v>
                </c:pt>
                <c:pt idx="413">
                  <c:v>25263</c:v>
                </c:pt>
                <c:pt idx="414">
                  <c:v>25294</c:v>
                </c:pt>
                <c:pt idx="415">
                  <c:v>25324</c:v>
                </c:pt>
                <c:pt idx="416">
                  <c:v>25355</c:v>
                </c:pt>
                <c:pt idx="417">
                  <c:v>25385</c:v>
                </c:pt>
                <c:pt idx="418">
                  <c:v>25416</c:v>
                </c:pt>
                <c:pt idx="419">
                  <c:v>25447</c:v>
                </c:pt>
                <c:pt idx="420">
                  <c:v>25477</c:v>
                </c:pt>
                <c:pt idx="421">
                  <c:v>25508</c:v>
                </c:pt>
                <c:pt idx="422">
                  <c:v>25538</c:v>
                </c:pt>
                <c:pt idx="423">
                  <c:v>25569</c:v>
                </c:pt>
                <c:pt idx="424">
                  <c:v>25600</c:v>
                </c:pt>
                <c:pt idx="425">
                  <c:v>25628</c:v>
                </c:pt>
                <c:pt idx="426">
                  <c:v>25659</c:v>
                </c:pt>
                <c:pt idx="427">
                  <c:v>25689</c:v>
                </c:pt>
                <c:pt idx="428">
                  <c:v>25720</c:v>
                </c:pt>
                <c:pt idx="429">
                  <c:v>25750</c:v>
                </c:pt>
                <c:pt idx="430">
                  <c:v>25781</c:v>
                </c:pt>
                <c:pt idx="431">
                  <c:v>25812</c:v>
                </c:pt>
                <c:pt idx="432">
                  <c:v>25842</c:v>
                </c:pt>
                <c:pt idx="433">
                  <c:v>25873</c:v>
                </c:pt>
                <c:pt idx="434">
                  <c:v>25903</c:v>
                </c:pt>
                <c:pt idx="435">
                  <c:v>25934</c:v>
                </c:pt>
                <c:pt idx="436">
                  <c:v>25965</c:v>
                </c:pt>
                <c:pt idx="437">
                  <c:v>25993</c:v>
                </c:pt>
                <c:pt idx="438">
                  <c:v>26024</c:v>
                </c:pt>
                <c:pt idx="439">
                  <c:v>26054</c:v>
                </c:pt>
                <c:pt idx="440">
                  <c:v>26085</c:v>
                </c:pt>
                <c:pt idx="441">
                  <c:v>26115</c:v>
                </c:pt>
                <c:pt idx="442">
                  <c:v>26146</c:v>
                </c:pt>
                <c:pt idx="443">
                  <c:v>26177</c:v>
                </c:pt>
                <c:pt idx="444">
                  <c:v>26207</c:v>
                </c:pt>
                <c:pt idx="445">
                  <c:v>26238</c:v>
                </c:pt>
                <c:pt idx="446">
                  <c:v>26268</c:v>
                </c:pt>
                <c:pt idx="447">
                  <c:v>26299</c:v>
                </c:pt>
                <c:pt idx="448">
                  <c:v>26330</c:v>
                </c:pt>
                <c:pt idx="449">
                  <c:v>26359</c:v>
                </c:pt>
                <c:pt idx="450">
                  <c:v>26390</c:v>
                </c:pt>
                <c:pt idx="451">
                  <c:v>26420</c:v>
                </c:pt>
                <c:pt idx="452">
                  <c:v>26451</c:v>
                </c:pt>
                <c:pt idx="453">
                  <c:v>26481</c:v>
                </c:pt>
                <c:pt idx="454">
                  <c:v>26512</c:v>
                </c:pt>
                <c:pt idx="455">
                  <c:v>26543</c:v>
                </c:pt>
                <c:pt idx="456">
                  <c:v>26573</c:v>
                </c:pt>
                <c:pt idx="457">
                  <c:v>26604</c:v>
                </c:pt>
                <c:pt idx="458">
                  <c:v>26634</c:v>
                </c:pt>
                <c:pt idx="459">
                  <c:v>26665</c:v>
                </c:pt>
                <c:pt idx="460">
                  <c:v>26696</c:v>
                </c:pt>
                <c:pt idx="461">
                  <c:v>26724</c:v>
                </c:pt>
                <c:pt idx="462">
                  <c:v>26755</c:v>
                </c:pt>
                <c:pt idx="463">
                  <c:v>26785</c:v>
                </c:pt>
                <c:pt idx="464">
                  <c:v>26816</c:v>
                </c:pt>
                <c:pt idx="465">
                  <c:v>26846</c:v>
                </c:pt>
                <c:pt idx="466">
                  <c:v>26877</c:v>
                </c:pt>
                <c:pt idx="467">
                  <c:v>26908</c:v>
                </c:pt>
                <c:pt idx="468">
                  <c:v>26938</c:v>
                </c:pt>
                <c:pt idx="469">
                  <c:v>26969</c:v>
                </c:pt>
                <c:pt idx="470">
                  <c:v>26999</c:v>
                </c:pt>
                <c:pt idx="471">
                  <c:v>27030</c:v>
                </c:pt>
                <c:pt idx="472">
                  <c:v>27061</c:v>
                </c:pt>
                <c:pt idx="473">
                  <c:v>27089</c:v>
                </c:pt>
                <c:pt idx="474">
                  <c:v>27120</c:v>
                </c:pt>
                <c:pt idx="475">
                  <c:v>27150</c:v>
                </c:pt>
                <c:pt idx="476">
                  <c:v>27181</c:v>
                </c:pt>
                <c:pt idx="477">
                  <c:v>27211</c:v>
                </c:pt>
                <c:pt idx="478">
                  <c:v>27242</c:v>
                </c:pt>
                <c:pt idx="479">
                  <c:v>27273</c:v>
                </c:pt>
                <c:pt idx="480">
                  <c:v>27303</c:v>
                </c:pt>
                <c:pt idx="481">
                  <c:v>27334</c:v>
                </c:pt>
                <c:pt idx="482">
                  <c:v>27364</c:v>
                </c:pt>
                <c:pt idx="483">
                  <c:v>27395</c:v>
                </c:pt>
                <c:pt idx="484">
                  <c:v>27426</c:v>
                </c:pt>
                <c:pt idx="485">
                  <c:v>27454</c:v>
                </c:pt>
                <c:pt idx="486">
                  <c:v>27485</c:v>
                </c:pt>
                <c:pt idx="487">
                  <c:v>27515</c:v>
                </c:pt>
                <c:pt idx="488">
                  <c:v>27546</c:v>
                </c:pt>
                <c:pt idx="489">
                  <c:v>27576</c:v>
                </c:pt>
                <c:pt idx="490">
                  <c:v>27607</c:v>
                </c:pt>
                <c:pt idx="491">
                  <c:v>27638</c:v>
                </c:pt>
                <c:pt idx="492">
                  <c:v>27668</c:v>
                </c:pt>
                <c:pt idx="493">
                  <c:v>27699</c:v>
                </c:pt>
                <c:pt idx="494">
                  <c:v>27729</c:v>
                </c:pt>
                <c:pt idx="495">
                  <c:v>27760</c:v>
                </c:pt>
                <c:pt idx="496">
                  <c:v>27791</c:v>
                </c:pt>
                <c:pt idx="497">
                  <c:v>27820</c:v>
                </c:pt>
                <c:pt idx="498">
                  <c:v>27851</c:v>
                </c:pt>
                <c:pt idx="499">
                  <c:v>27881</c:v>
                </c:pt>
                <c:pt idx="500">
                  <c:v>27912</c:v>
                </c:pt>
                <c:pt idx="501">
                  <c:v>27942</c:v>
                </c:pt>
                <c:pt idx="502">
                  <c:v>27973</c:v>
                </c:pt>
                <c:pt idx="503">
                  <c:v>28004</c:v>
                </c:pt>
                <c:pt idx="504">
                  <c:v>28034</c:v>
                </c:pt>
                <c:pt idx="505">
                  <c:v>28065</c:v>
                </c:pt>
                <c:pt idx="506">
                  <c:v>28095</c:v>
                </c:pt>
                <c:pt idx="507">
                  <c:v>28126</c:v>
                </c:pt>
                <c:pt idx="508">
                  <c:v>28157</c:v>
                </c:pt>
                <c:pt idx="509">
                  <c:v>28185</c:v>
                </c:pt>
                <c:pt idx="510">
                  <c:v>28216</c:v>
                </c:pt>
                <c:pt idx="511">
                  <c:v>28246</c:v>
                </c:pt>
                <c:pt idx="512">
                  <c:v>28277</c:v>
                </c:pt>
                <c:pt idx="513">
                  <c:v>28307</c:v>
                </c:pt>
                <c:pt idx="514">
                  <c:v>28338</c:v>
                </c:pt>
                <c:pt idx="515">
                  <c:v>28369</c:v>
                </c:pt>
                <c:pt idx="516">
                  <c:v>28399</c:v>
                </c:pt>
                <c:pt idx="517">
                  <c:v>28430</c:v>
                </c:pt>
                <c:pt idx="518">
                  <c:v>28460</c:v>
                </c:pt>
                <c:pt idx="519">
                  <c:v>28491</c:v>
                </c:pt>
                <c:pt idx="520">
                  <c:v>28522</c:v>
                </c:pt>
                <c:pt idx="521">
                  <c:v>28550</c:v>
                </c:pt>
                <c:pt idx="522">
                  <c:v>28581</c:v>
                </c:pt>
                <c:pt idx="523">
                  <c:v>28611</c:v>
                </c:pt>
                <c:pt idx="524">
                  <c:v>28642</c:v>
                </c:pt>
                <c:pt idx="525">
                  <c:v>28672</c:v>
                </c:pt>
                <c:pt idx="526">
                  <c:v>28703</c:v>
                </c:pt>
                <c:pt idx="527">
                  <c:v>28734</c:v>
                </c:pt>
                <c:pt idx="528">
                  <c:v>28764</c:v>
                </c:pt>
                <c:pt idx="529">
                  <c:v>28795</c:v>
                </c:pt>
                <c:pt idx="530">
                  <c:v>28825</c:v>
                </c:pt>
                <c:pt idx="531">
                  <c:v>28856</c:v>
                </c:pt>
                <c:pt idx="532">
                  <c:v>28887</c:v>
                </c:pt>
                <c:pt idx="533">
                  <c:v>28915</c:v>
                </c:pt>
                <c:pt idx="534">
                  <c:v>28946</c:v>
                </c:pt>
                <c:pt idx="535">
                  <c:v>28976</c:v>
                </c:pt>
                <c:pt idx="536">
                  <c:v>29007</c:v>
                </c:pt>
                <c:pt idx="537">
                  <c:v>29037</c:v>
                </c:pt>
                <c:pt idx="538">
                  <c:v>29068</c:v>
                </c:pt>
                <c:pt idx="539">
                  <c:v>29099</c:v>
                </c:pt>
                <c:pt idx="540">
                  <c:v>29129</c:v>
                </c:pt>
                <c:pt idx="541">
                  <c:v>29160</c:v>
                </c:pt>
                <c:pt idx="542">
                  <c:v>29190</c:v>
                </c:pt>
                <c:pt idx="543">
                  <c:v>29221</c:v>
                </c:pt>
                <c:pt idx="544">
                  <c:v>29252</c:v>
                </c:pt>
                <c:pt idx="545">
                  <c:v>29281</c:v>
                </c:pt>
                <c:pt idx="546">
                  <c:v>29312</c:v>
                </c:pt>
                <c:pt idx="547">
                  <c:v>29342</c:v>
                </c:pt>
                <c:pt idx="548">
                  <c:v>29373</c:v>
                </c:pt>
                <c:pt idx="549">
                  <c:v>29403</c:v>
                </c:pt>
                <c:pt idx="550">
                  <c:v>29434</c:v>
                </c:pt>
                <c:pt idx="551">
                  <c:v>29465</c:v>
                </c:pt>
                <c:pt idx="552">
                  <c:v>29495</c:v>
                </c:pt>
                <c:pt idx="553">
                  <c:v>29526</c:v>
                </c:pt>
                <c:pt idx="554">
                  <c:v>29556</c:v>
                </c:pt>
                <c:pt idx="555">
                  <c:v>29587</c:v>
                </c:pt>
                <c:pt idx="556">
                  <c:v>29618</c:v>
                </c:pt>
                <c:pt idx="557">
                  <c:v>29646</c:v>
                </c:pt>
                <c:pt idx="558">
                  <c:v>29677</c:v>
                </c:pt>
                <c:pt idx="559">
                  <c:v>29707</c:v>
                </c:pt>
                <c:pt idx="560">
                  <c:v>29738</c:v>
                </c:pt>
                <c:pt idx="561">
                  <c:v>29768</c:v>
                </c:pt>
                <c:pt idx="562">
                  <c:v>29799</c:v>
                </c:pt>
                <c:pt idx="563">
                  <c:v>29830</c:v>
                </c:pt>
                <c:pt idx="564">
                  <c:v>29860</c:v>
                </c:pt>
                <c:pt idx="565">
                  <c:v>29891</c:v>
                </c:pt>
                <c:pt idx="566">
                  <c:v>29921</c:v>
                </c:pt>
                <c:pt idx="567">
                  <c:v>29952</c:v>
                </c:pt>
                <c:pt idx="568">
                  <c:v>29983</c:v>
                </c:pt>
                <c:pt idx="569">
                  <c:v>30011</c:v>
                </c:pt>
                <c:pt idx="570">
                  <c:v>30042</c:v>
                </c:pt>
                <c:pt idx="571">
                  <c:v>30072</c:v>
                </c:pt>
                <c:pt idx="572">
                  <c:v>30103</c:v>
                </c:pt>
                <c:pt idx="573">
                  <c:v>30133</c:v>
                </c:pt>
                <c:pt idx="574">
                  <c:v>30164</c:v>
                </c:pt>
                <c:pt idx="575">
                  <c:v>30195</c:v>
                </c:pt>
                <c:pt idx="576">
                  <c:v>30225</c:v>
                </c:pt>
                <c:pt idx="577">
                  <c:v>30256</c:v>
                </c:pt>
                <c:pt idx="578">
                  <c:v>30286</c:v>
                </c:pt>
                <c:pt idx="579">
                  <c:v>30317</c:v>
                </c:pt>
                <c:pt idx="580">
                  <c:v>30348</c:v>
                </c:pt>
                <c:pt idx="581">
                  <c:v>30376</c:v>
                </c:pt>
                <c:pt idx="582">
                  <c:v>30407</c:v>
                </c:pt>
                <c:pt idx="583">
                  <c:v>30437</c:v>
                </c:pt>
                <c:pt idx="584">
                  <c:v>30468</c:v>
                </c:pt>
                <c:pt idx="585">
                  <c:v>30498</c:v>
                </c:pt>
                <c:pt idx="586">
                  <c:v>30529</c:v>
                </c:pt>
                <c:pt idx="587">
                  <c:v>30560</c:v>
                </c:pt>
                <c:pt idx="588">
                  <c:v>30590</c:v>
                </c:pt>
                <c:pt idx="589">
                  <c:v>30621</c:v>
                </c:pt>
                <c:pt idx="590">
                  <c:v>30651</c:v>
                </c:pt>
                <c:pt idx="591">
                  <c:v>30682</c:v>
                </c:pt>
                <c:pt idx="592">
                  <c:v>30713</c:v>
                </c:pt>
                <c:pt idx="593">
                  <c:v>30742</c:v>
                </c:pt>
                <c:pt idx="594">
                  <c:v>30773</c:v>
                </c:pt>
                <c:pt idx="595">
                  <c:v>30803</c:v>
                </c:pt>
                <c:pt idx="596">
                  <c:v>30834</c:v>
                </c:pt>
                <c:pt idx="597">
                  <c:v>30864</c:v>
                </c:pt>
                <c:pt idx="598">
                  <c:v>30895</c:v>
                </c:pt>
                <c:pt idx="599">
                  <c:v>30926</c:v>
                </c:pt>
                <c:pt idx="600">
                  <c:v>30956</c:v>
                </c:pt>
                <c:pt idx="601">
                  <c:v>30987</c:v>
                </c:pt>
                <c:pt idx="602">
                  <c:v>31017</c:v>
                </c:pt>
                <c:pt idx="603">
                  <c:v>31048</c:v>
                </c:pt>
                <c:pt idx="604">
                  <c:v>31079</c:v>
                </c:pt>
                <c:pt idx="605">
                  <c:v>31107</c:v>
                </c:pt>
                <c:pt idx="606">
                  <c:v>31138</c:v>
                </c:pt>
                <c:pt idx="607">
                  <c:v>31168</c:v>
                </c:pt>
                <c:pt idx="608">
                  <c:v>31199</c:v>
                </c:pt>
                <c:pt idx="609">
                  <c:v>31229</c:v>
                </c:pt>
                <c:pt idx="610">
                  <c:v>31260</c:v>
                </c:pt>
                <c:pt idx="611">
                  <c:v>31291</c:v>
                </c:pt>
                <c:pt idx="612">
                  <c:v>31321</c:v>
                </c:pt>
                <c:pt idx="613">
                  <c:v>31352</c:v>
                </c:pt>
                <c:pt idx="614">
                  <c:v>31382</c:v>
                </c:pt>
                <c:pt idx="615">
                  <c:v>31413</c:v>
                </c:pt>
                <c:pt idx="616">
                  <c:v>31444</c:v>
                </c:pt>
                <c:pt idx="617">
                  <c:v>31472</c:v>
                </c:pt>
                <c:pt idx="618">
                  <c:v>31503</c:v>
                </c:pt>
                <c:pt idx="619">
                  <c:v>31533</c:v>
                </c:pt>
                <c:pt idx="620">
                  <c:v>31564</c:v>
                </c:pt>
                <c:pt idx="621">
                  <c:v>31594</c:v>
                </c:pt>
                <c:pt idx="622">
                  <c:v>31625</c:v>
                </c:pt>
                <c:pt idx="623">
                  <c:v>31656</c:v>
                </c:pt>
                <c:pt idx="624">
                  <c:v>31686</c:v>
                </c:pt>
                <c:pt idx="625">
                  <c:v>31717</c:v>
                </c:pt>
                <c:pt idx="626">
                  <c:v>31747</c:v>
                </c:pt>
                <c:pt idx="627">
                  <c:v>31778</c:v>
                </c:pt>
                <c:pt idx="628">
                  <c:v>31809</c:v>
                </c:pt>
                <c:pt idx="629">
                  <c:v>31837</c:v>
                </c:pt>
                <c:pt idx="630">
                  <c:v>31868</c:v>
                </c:pt>
                <c:pt idx="631">
                  <c:v>31898</c:v>
                </c:pt>
                <c:pt idx="632">
                  <c:v>31929</c:v>
                </c:pt>
                <c:pt idx="633">
                  <c:v>31959</c:v>
                </c:pt>
                <c:pt idx="634">
                  <c:v>31990</c:v>
                </c:pt>
                <c:pt idx="635">
                  <c:v>32021</c:v>
                </c:pt>
                <c:pt idx="636">
                  <c:v>32051</c:v>
                </c:pt>
                <c:pt idx="637">
                  <c:v>32082</c:v>
                </c:pt>
                <c:pt idx="638">
                  <c:v>32112</c:v>
                </c:pt>
                <c:pt idx="639">
                  <c:v>32143</c:v>
                </c:pt>
                <c:pt idx="640">
                  <c:v>32174</c:v>
                </c:pt>
                <c:pt idx="641">
                  <c:v>32203</c:v>
                </c:pt>
                <c:pt idx="642">
                  <c:v>32234</c:v>
                </c:pt>
                <c:pt idx="643">
                  <c:v>32264</c:v>
                </c:pt>
                <c:pt idx="644">
                  <c:v>32295</c:v>
                </c:pt>
                <c:pt idx="645">
                  <c:v>32325</c:v>
                </c:pt>
                <c:pt idx="646">
                  <c:v>32356</c:v>
                </c:pt>
                <c:pt idx="647">
                  <c:v>32387</c:v>
                </c:pt>
                <c:pt idx="648">
                  <c:v>32417</c:v>
                </c:pt>
                <c:pt idx="649">
                  <c:v>32448</c:v>
                </c:pt>
                <c:pt idx="650">
                  <c:v>32478</c:v>
                </c:pt>
                <c:pt idx="651">
                  <c:v>32509</c:v>
                </c:pt>
                <c:pt idx="652">
                  <c:v>32540</c:v>
                </c:pt>
                <c:pt idx="653">
                  <c:v>32568</c:v>
                </c:pt>
                <c:pt idx="654">
                  <c:v>32599</c:v>
                </c:pt>
                <c:pt idx="655">
                  <c:v>32629</c:v>
                </c:pt>
                <c:pt idx="656">
                  <c:v>32660</c:v>
                </c:pt>
                <c:pt idx="657">
                  <c:v>32690</c:v>
                </c:pt>
                <c:pt idx="658">
                  <c:v>32721</c:v>
                </c:pt>
                <c:pt idx="659">
                  <c:v>32752</c:v>
                </c:pt>
                <c:pt idx="660">
                  <c:v>32782</c:v>
                </c:pt>
                <c:pt idx="661">
                  <c:v>32813</c:v>
                </c:pt>
                <c:pt idx="662">
                  <c:v>32843</c:v>
                </c:pt>
                <c:pt idx="663">
                  <c:v>32874</c:v>
                </c:pt>
                <c:pt idx="664">
                  <c:v>32905</c:v>
                </c:pt>
                <c:pt idx="665">
                  <c:v>32933</c:v>
                </c:pt>
                <c:pt idx="666">
                  <c:v>32964</c:v>
                </c:pt>
                <c:pt idx="667">
                  <c:v>32994</c:v>
                </c:pt>
                <c:pt idx="668">
                  <c:v>33025</c:v>
                </c:pt>
                <c:pt idx="669">
                  <c:v>33055</c:v>
                </c:pt>
                <c:pt idx="670">
                  <c:v>33086</c:v>
                </c:pt>
                <c:pt idx="671">
                  <c:v>33117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0.03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0.49</c:v>
                </c:pt>
                <c:pt idx="6">
                  <c:v>0.31</c:v>
                </c:pt>
                <c:pt idx="7">
                  <c:v>0.12</c:v>
                </c:pt>
                <c:pt idx="8">
                  <c:v>0.1</c:v>
                </c:pt>
                <c:pt idx="9">
                  <c:v>7.0000000000000007E-2</c:v>
                </c:pt>
                <c:pt idx="10">
                  <c:v>0.03</c:v>
                </c:pt>
                <c:pt idx="11">
                  <c:v>0.01</c:v>
                </c:pt>
                <c:pt idx="12">
                  <c:v>0.01</c:v>
                </c:pt>
                <c:pt idx="13">
                  <c:v>0.13</c:v>
                </c:pt>
                <c:pt idx="14">
                  <c:v>0.09</c:v>
                </c:pt>
                <c:pt idx="15">
                  <c:v>0.03</c:v>
                </c:pt>
                <c:pt idx="16">
                  <c:v>0.03</c:v>
                </c:pt>
                <c:pt idx="17">
                  <c:v>9.31</c:v>
                </c:pt>
                <c:pt idx="18">
                  <c:v>7.23</c:v>
                </c:pt>
                <c:pt idx="19">
                  <c:v>3.05</c:v>
                </c:pt>
                <c:pt idx="20">
                  <c:v>1.81</c:v>
                </c:pt>
                <c:pt idx="21">
                  <c:v>1.1399999999999999</c:v>
                </c:pt>
                <c:pt idx="22">
                  <c:v>0.97</c:v>
                </c:pt>
                <c:pt idx="23">
                  <c:v>0.7</c:v>
                </c:pt>
                <c:pt idx="24">
                  <c:v>0.32</c:v>
                </c:pt>
                <c:pt idx="25">
                  <c:v>0.13</c:v>
                </c:pt>
                <c:pt idx="26">
                  <c:v>0.51</c:v>
                </c:pt>
                <c:pt idx="27">
                  <c:v>0.39</c:v>
                </c:pt>
                <c:pt idx="28">
                  <c:v>0.5</c:v>
                </c:pt>
                <c:pt idx="29">
                  <c:v>0.37</c:v>
                </c:pt>
                <c:pt idx="30">
                  <c:v>0.22</c:v>
                </c:pt>
                <c:pt idx="31">
                  <c:v>0.14000000000000001</c:v>
                </c:pt>
                <c:pt idx="32">
                  <c:v>0.09</c:v>
                </c:pt>
                <c:pt idx="33">
                  <c:v>0.06</c:v>
                </c:pt>
                <c:pt idx="34">
                  <c:v>0.03</c:v>
                </c:pt>
                <c:pt idx="35">
                  <c:v>0.02</c:v>
                </c:pt>
                <c:pt idx="36">
                  <c:v>2.5299999999999998</c:v>
                </c:pt>
                <c:pt idx="37">
                  <c:v>1.18</c:v>
                </c:pt>
                <c:pt idx="38">
                  <c:v>7.0000000000000007E-2</c:v>
                </c:pt>
                <c:pt idx="39">
                  <c:v>0.1</c:v>
                </c:pt>
                <c:pt idx="40">
                  <c:v>3.72</c:v>
                </c:pt>
                <c:pt idx="41">
                  <c:v>1.78</c:v>
                </c:pt>
                <c:pt idx="42">
                  <c:v>0.27</c:v>
                </c:pt>
                <c:pt idx="43">
                  <c:v>0.17</c:v>
                </c:pt>
                <c:pt idx="44">
                  <c:v>0.12</c:v>
                </c:pt>
                <c:pt idx="45">
                  <c:v>0.44</c:v>
                </c:pt>
                <c:pt idx="46">
                  <c:v>0.47</c:v>
                </c:pt>
                <c:pt idx="47">
                  <c:v>0.39</c:v>
                </c:pt>
                <c:pt idx="48">
                  <c:v>0.25</c:v>
                </c:pt>
                <c:pt idx="49">
                  <c:v>0.12</c:v>
                </c:pt>
                <c:pt idx="50">
                  <c:v>0.24</c:v>
                </c:pt>
                <c:pt idx="51">
                  <c:v>0.13</c:v>
                </c:pt>
                <c:pt idx="52">
                  <c:v>4.6500000000000004</c:v>
                </c:pt>
                <c:pt idx="53">
                  <c:v>2.16</c:v>
                </c:pt>
                <c:pt idx="54">
                  <c:v>0.41</c:v>
                </c:pt>
                <c:pt idx="55">
                  <c:v>0.33</c:v>
                </c:pt>
                <c:pt idx="56">
                  <c:v>0.19</c:v>
                </c:pt>
                <c:pt idx="57">
                  <c:v>0.09</c:v>
                </c:pt>
                <c:pt idx="58">
                  <c:v>0.04</c:v>
                </c:pt>
                <c:pt idx="59">
                  <c:v>0.01</c:v>
                </c:pt>
                <c:pt idx="60">
                  <c:v>0.09</c:v>
                </c:pt>
                <c:pt idx="61">
                  <c:v>0.09</c:v>
                </c:pt>
                <c:pt idx="62">
                  <c:v>0.06</c:v>
                </c:pt>
                <c:pt idx="63">
                  <c:v>0.04</c:v>
                </c:pt>
                <c:pt idx="64">
                  <c:v>1.05</c:v>
                </c:pt>
                <c:pt idx="65">
                  <c:v>4.67</c:v>
                </c:pt>
                <c:pt idx="66">
                  <c:v>2.25</c:v>
                </c:pt>
                <c:pt idx="67">
                  <c:v>0.51</c:v>
                </c:pt>
                <c:pt idx="68">
                  <c:v>0.3</c:v>
                </c:pt>
                <c:pt idx="69">
                  <c:v>0.16</c:v>
                </c:pt>
                <c:pt idx="70">
                  <c:v>7.0000000000000007E-2</c:v>
                </c:pt>
                <c:pt idx="71">
                  <c:v>0.02</c:v>
                </c:pt>
                <c:pt idx="72">
                  <c:v>0</c:v>
                </c:pt>
                <c:pt idx="73">
                  <c:v>0</c:v>
                </c:pt>
                <c:pt idx="74">
                  <c:v>0.04</c:v>
                </c:pt>
                <c:pt idx="75">
                  <c:v>12.15</c:v>
                </c:pt>
                <c:pt idx="76">
                  <c:v>8.07</c:v>
                </c:pt>
                <c:pt idx="77">
                  <c:v>1.69</c:v>
                </c:pt>
                <c:pt idx="78">
                  <c:v>0.52</c:v>
                </c:pt>
                <c:pt idx="79">
                  <c:v>0.39</c:v>
                </c:pt>
                <c:pt idx="80">
                  <c:v>0.23</c:v>
                </c:pt>
                <c:pt idx="81">
                  <c:v>0.14000000000000001</c:v>
                </c:pt>
                <c:pt idx="82">
                  <c:v>0.08</c:v>
                </c:pt>
                <c:pt idx="83">
                  <c:v>0.03</c:v>
                </c:pt>
                <c:pt idx="84">
                  <c:v>0.02</c:v>
                </c:pt>
                <c:pt idx="85">
                  <c:v>0.32</c:v>
                </c:pt>
                <c:pt idx="86">
                  <c:v>0.48</c:v>
                </c:pt>
                <c:pt idx="87">
                  <c:v>0.2</c:v>
                </c:pt>
                <c:pt idx="88">
                  <c:v>12.56</c:v>
                </c:pt>
                <c:pt idx="89">
                  <c:v>16.27</c:v>
                </c:pt>
                <c:pt idx="90">
                  <c:v>5.64</c:v>
                </c:pt>
                <c:pt idx="91">
                  <c:v>1.01</c:v>
                </c:pt>
                <c:pt idx="92">
                  <c:v>0.54</c:v>
                </c:pt>
                <c:pt idx="93">
                  <c:v>0.28000000000000003</c:v>
                </c:pt>
                <c:pt idx="94">
                  <c:v>0.12</c:v>
                </c:pt>
                <c:pt idx="95">
                  <c:v>0.05</c:v>
                </c:pt>
                <c:pt idx="96">
                  <c:v>0.04</c:v>
                </c:pt>
                <c:pt idx="97">
                  <c:v>0.79</c:v>
                </c:pt>
                <c:pt idx="98">
                  <c:v>2.29</c:v>
                </c:pt>
                <c:pt idx="99">
                  <c:v>1.1100000000000001</c:v>
                </c:pt>
                <c:pt idx="100">
                  <c:v>0.3</c:v>
                </c:pt>
                <c:pt idx="101">
                  <c:v>0.22</c:v>
                </c:pt>
                <c:pt idx="102">
                  <c:v>0.17</c:v>
                </c:pt>
                <c:pt idx="103">
                  <c:v>0.12</c:v>
                </c:pt>
                <c:pt idx="104">
                  <c:v>0.09</c:v>
                </c:pt>
                <c:pt idx="105">
                  <c:v>0.08</c:v>
                </c:pt>
                <c:pt idx="106">
                  <c:v>0.15</c:v>
                </c:pt>
                <c:pt idx="107">
                  <c:v>2.57</c:v>
                </c:pt>
                <c:pt idx="108">
                  <c:v>8.06</c:v>
                </c:pt>
                <c:pt idx="109">
                  <c:v>3.56</c:v>
                </c:pt>
                <c:pt idx="110">
                  <c:v>0.51</c:v>
                </c:pt>
                <c:pt idx="111">
                  <c:v>2.83</c:v>
                </c:pt>
                <c:pt idx="112">
                  <c:v>1.32</c:v>
                </c:pt>
                <c:pt idx="113">
                  <c:v>0.19</c:v>
                </c:pt>
                <c:pt idx="114">
                  <c:v>0.15</c:v>
                </c:pt>
                <c:pt idx="115">
                  <c:v>0.22</c:v>
                </c:pt>
                <c:pt idx="116">
                  <c:v>0.23</c:v>
                </c:pt>
                <c:pt idx="117">
                  <c:v>0.13</c:v>
                </c:pt>
                <c:pt idx="118">
                  <c:v>0.05</c:v>
                </c:pt>
                <c:pt idx="119">
                  <c:v>0.02</c:v>
                </c:pt>
                <c:pt idx="120">
                  <c:v>0.02</c:v>
                </c:pt>
                <c:pt idx="121">
                  <c:v>1.45</c:v>
                </c:pt>
                <c:pt idx="122">
                  <c:v>1.72</c:v>
                </c:pt>
                <c:pt idx="123">
                  <c:v>1.03</c:v>
                </c:pt>
                <c:pt idx="124">
                  <c:v>0.4</c:v>
                </c:pt>
                <c:pt idx="125">
                  <c:v>0.19</c:v>
                </c:pt>
                <c:pt idx="126">
                  <c:v>0.32</c:v>
                </c:pt>
                <c:pt idx="127">
                  <c:v>0.38</c:v>
                </c:pt>
                <c:pt idx="128">
                  <c:v>0.3</c:v>
                </c:pt>
                <c:pt idx="129">
                  <c:v>0.25</c:v>
                </c:pt>
                <c:pt idx="130">
                  <c:v>0.2</c:v>
                </c:pt>
                <c:pt idx="131">
                  <c:v>0.09</c:v>
                </c:pt>
                <c:pt idx="132">
                  <c:v>0.03</c:v>
                </c:pt>
                <c:pt idx="133">
                  <c:v>0.04</c:v>
                </c:pt>
                <c:pt idx="134">
                  <c:v>4.74</c:v>
                </c:pt>
                <c:pt idx="135">
                  <c:v>2.15</c:v>
                </c:pt>
                <c:pt idx="136">
                  <c:v>0.63</c:v>
                </c:pt>
                <c:pt idx="137">
                  <c:v>1.1100000000000001</c:v>
                </c:pt>
                <c:pt idx="138">
                  <c:v>0.8</c:v>
                </c:pt>
                <c:pt idx="139">
                  <c:v>0.5</c:v>
                </c:pt>
                <c:pt idx="140">
                  <c:v>0.33</c:v>
                </c:pt>
                <c:pt idx="141">
                  <c:v>0.23</c:v>
                </c:pt>
                <c:pt idx="142">
                  <c:v>0.22</c:v>
                </c:pt>
                <c:pt idx="143">
                  <c:v>0.17</c:v>
                </c:pt>
                <c:pt idx="144">
                  <c:v>0.32</c:v>
                </c:pt>
                <c:pt idx="145">
                  <c:v>0.24</c:v>
                </c:pt>
                <c:pt idx="146">
                  <c:v>0.12</c:v>
                </c:pt>
                <c:pt idx="147">
                  <c:v>0.06</c:v>
                </c:pt>
                <c:pt idx="148">
                  <c:v>0.04</c:v>
                </c:pt>
                <c:pt idx="149">
                  <c:v>5.96</c:v>
                </c:pt>
                <c:pt idx="150">
                  <c:v>3.13</c:v>
                </c:pt>
                <c:pt idx="151">
                  <c:v>0.84</c:v>
                </c:pt>
                <c:pt idx="152">
                  <c:v>0.84</c:v>
                </c:pt>
                <c:pt idx="153">
                  <c:v>0.78</c:v>
                </c:pt>
                <c:pt idx="154">
                  <c:v>0.5</c:v>
                </c:pt>
                <c:pt idx="155">
                  <c:v>0.17</c:v>
                </c:pt>
                <c:pt idx="156">
                  <c:v>0.02</c:v>
                </c:pt>
                <c:pt idx="157">
                  <c:v>0.56999999999999995</c:v>
                </c:pt>
                <c:pt idx="158">
                  <c:v>2.4300000000000002</c:v>
                </c:pt>
                <c:pt idx="159">
                  <c:v>0.99</c:v>
                </c:pt>
                <c:pt idx="160">
                  <c:v>2.76</c:v>
                </c:pt>
                <c:pt idx="161">
                  <c:v>1.51</c:v>
                </c:pt>
                <c:pt idx="162">
                  <c:v>0.6</c:v>
                </c:pt>
                <c:pt idx="163">
                  <c:v>0.44</c:v>
                </c:pt>
                <c:pt idx="164">
                  <c:v>0.21</c:v>
                </c:pt>
                <c:pt idx="165">
                  <c:v>7.0000000000000007E-2</c:v>
                </c:pt>
                <c:pt idx="166">
                  <c:v>0.02</c:v>
                </c:pt>
                <c:pt idx="167">
                  <c:v>0.01</c:v>
                </c:pt>
                <c:pt idx="168">
                  <c:v>0</c:v>
                </c:pt>
                <c:pt idx="169">
                  <c:v>1.65</c:v>
                </c:pt>
                <c:pt idx="170">
                  <c:v>0.92</c:v>
                </c:pt>
                <c:pt idx="171">
                  <c:v>7.45</c:v>
                </c:pt>
                <c:pt idx="172">
                  <c:v>3.35</c:v>
                </c:pt>
                <c:pt idx="173">
                  <c:v>3.61</c:v>
                </c:pt>
                <c:pt idx="174">
                  <c:v>2.4900000000000002</c:v>
                </c:pt>
                <c:pt idx="175">
                  <c:v>1</c:v>
                </c:pt>
                <c:pt idx="176">
                  <c:v>0.56999999999999995</c:v>
                </c:pt>
                <c:pt idx="177">
                  <c:v>0.41</c:v>
                </c:pt>
                <c:pt idx="178">
                  <c:v>0.25</c:v>
                </c:pt>
                <c:pt idx="179">
                  <c:v>0.06</c:v>
                </c:pt>
                <c:pt idx="180">
                  <c:v>0.03</c:v>
                </c:pt>
                <c:pt idx="181">
                  <c:v>4.17</c:v>
                </c:pt>
                <c:pt idx="182">
                  <c:v>1.98</c:v>
                </c:pt>
                <c:pt idx="183">
                  <c:v>0.11</c:v>
                </c:pt>
                <c:pt idx="184">
                  <c:v>0.02</c:v>
                </c:pt>
                <c:pt idx="185">
                  <c:v>2.2599999999999998</c:v>
                </c:pt>
                <c:pt idx="186">
                  <c:v>1.19</c:v>
                </c:pt>
                <c:pt idx="187">
                  <c:v>0.28000000000000003</c:v>
                </c:pt>
                <c:pt idx="188">
                  <c:v>0.28999999999999998</c:v>
                </c:pt>
                <c:pt idx="189">
                  <c:v>0.26</c:v>
                </c:pt>
                <c:pt idx="190">
                  <c:v>0.13</c:v>
                </c:pt>
                <c:pt idx="191">
                  <c:v>0.03</c:v>
                </c:pt>
                <c:pt idx="192">
                  <c:v>0.75</c:v>
                </c:pt>
                <c:pt idx="193">
                  <c:v>0.47</c:v>
                </c:pt>
                <c:pt idx="194">
                  <c:v>0.85</c:v>
                </c:pt>
                <c:pt idx="195">
                  <c:v>0.54</c:v>
                </c:pt>
                <c:pt idx="196">
                  <c:v>0.15</c:v>
                </c:pt>
                <c:pt idx="197">
                  <c:v>0.05</c:v>
                </c:pt>
                <c:pt idx="198">
                  <c:v>0.8</c:v>
                </c:pt>
                <c:pt idx="199">
                  <c:v>0.47</c:v>
                </c:pt>
                <c:pt idx="200">
                  <c:v>0.15</c:v>
                </c:pt>
                <c:pt idx="201">
                  <c:v>0.12</c:v>
                </c:pt>
                <c:pt idx="202">
                  <c:v>0.06</c:v>
                </c:pt>
                <c:pt idx="203">
                  <c:v>0.02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26.37</c:v>
                </c:pt>
                <c:pt idx="208">
                  <c:v>11.81</c:v>
                </c:pt>
                <c:pt idx="209">
                  <c:v>0.5</c:v>
                </c:pt>
                <c:pt idx="210">
                  <c:v>0.08</c:v>
                </c:pt>
                <c:pt idx="211">
                  <c:v>0.02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0.26</c:v>
                </c:pt>
                <c:pt idx="219">
                  <c:v>7.09</c:v>
                </c:pt>
                <c:pt idx="220">
                  <c:v>3.14</c:v>
                </c:pt>
                <c:pt idx="221">
                  <c:v>0.77</c:v>
                </c:pt>
                <c:pt idx="222">
                  <c:v>5.77</c:v>
                </c:pt>
                <c:pt idx="223">
                  <c:v>3.73</c:v>
                </c:pt>
                <c:pt idx="224">
                  <c:v>1.59</c:v>
                </c:pt>
                <c:pt idx="225">
                  <c:v>0.9</c:v>
                </c:pt>
                <c:pt idx="226">
                  <c:v>0.42</c:v>
                </c:pt>
                <c:pt idx="227">
                  <c:v>0.11</c:v>
                </c:pt>
                <c:pt idx="228">
                  <c:v>0.04</c:v>
                </c:pt>
                <c:pt idx="229">
                  <c:v>0.03</c:v>
                </c:pt>
                <c:pt idx="230">
                  <c:v>0.02</c:v>
                </c:pt>
                <c:pt idx="231">
                  <c:v>0</c:v>
                </c:pt>
                <c:pt idx="232">
                  <c:v>0</c:v>
                </c:pt>
                <c:pt idx="233">
                  <c:v>0.91</c:v>
                </c:pt>
                <c:pt idx="234">
                  <c:v>2.88</c:v>
                </c:pt>
                <c:pt idx="235">
                  <c:v>1.64</c:v>
                </c:pt>
                <c:pt idx="236">
                  <c:v>0.68</c:v>
                </c:pt>
                <c:pt idx="237">
                  <c:v>0.35</c:v>
                </c:pt>
                <c:pt idx="238">
                  <c:v>0.13</c:v>
                </c:pt>
                <c:pt idx="239">
                  <c:v>0.03</c:v>
                </c:pt>
                <c:pt idx="240">
                  <c:v>0.01</c:v>
                </c:pt>
                <c:pt idx="241">
                  <c:v>0.01</c:v>
                </c:pt>
                <c:pt idx="242">
                  <c:v>0.18</c:v>
                </c:pt>
                <c:pt idx="243">
                  <c:v>0.09</c:v>
                </c:pt>
                <c:pt idx="244">
                  <c:v>1.28</c:v>
                </c:pt>
                <c:pt idx="245">
                  <c:v>1.43</c:v>
                </c:pt>
                <c:pt idx="246">
                  <c:v>0.94</c:v>
                </c:pt>
                <c:pt idx="247">
                  <c:v>0.62</c:v>
                </c:pt>
                <c:pt idx="248">
                  <c:v>0.36</c:v>
                </c:pt>
                <c:pt idx="249">
                  <c:v>0.15</c:v>
                </c:pt>
                <c:pt idx="250">
                  <c:v>0.05</c:v>
                </c:pt>
                <c:pt idx="251">
                  <c:v>0.02</c:v>
                </c:pt>
                <c:pt idx="252">
                  <c:v>0.55000000000000004</c:v>
                </c:pt>
                <c:pt idx="253">
                  <c:v>0.35</c:v>
                </c:pt>
                <c:pt idx="254">
                  <c:v>0.02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0.01</c:v>
                </c:pt>
                <c:pt idx="262">
                  <c:v>0.01</c:v>
                </c:pt>
                <c:pt idx="263">
                  <c:v>0.04</c:v>
                </c:pt>
                <c:pt idx="264">
                  <c:v>0.06</c:v>
                </c:pt>
                <c:pt idx="265">
                  <c:v>0.04</c:v>
                </c:pt>
                <c:pt idx="266">
                  <c:v>0.11</c:v>
                </c:pt>
                <c:pt idx="267">
                  <c:v>0.39</c:v>
                </c:pt>
                <c:pt idx="268">
                  <c:v>1.32</c:v>
                </c:pt>
                <c:pt idx="269">
                  <c:v>0.68</c:v>
                </c:pt>
                <c:pt idx="270">
                  <c:v>0.34</c:v>
                </c:pt>
                <c:pt idx="271">
                  <c:v>0.42</c:v>
                </c:pt>
                <c:pt idx="272">
                  <c:v>0.35</c:v>
                </c:pt>
                <c:pt idx="273">
                  <c:v>0.19</c:v>
                </c:pt>
                <c:pt idx="274">
                  <c:v>0.05</c:v>
                </c:pt>
                <c:pt idx="275">
                  <c:v>0.02</c:v>
                </c:pt>
                <c:pt idx="276">
                  <c:v>0.01</c:v>
                </c:pt>
                <c:pt idx="277">
                  <c:v>0.01</c:v>
                </c:pt>
                <c:pt idx="278">
                  <c:v>0.02</c:v>
                </c:pt>
                <c:pt idx="279">
                  <c:v>3.16</c:v>
                </c:pt>
                <c:pt idx="280">
                  <c:v>13.54</c:v>
                </c:pt>
                <c:pt idx="281">
                  <c:v>13.78</c:v>
                </c:pt>
                <c:pt idx="282">
                  <c:v>4.53</c:v>
                </c:pt>
                <c:pt idx="283">
                  <c:v>0.77</c:v>
                </c:pt>
                <c:pt idx="284">
                  <c:v>0.38</c:v>
                </c:pt>
                <c:pt idx="285">
                  <c:v>0.18</c:v>
                </c:pt>
                <c:pt idx="286">
                  <c:v>0.05</c:v>
                </c:pt>
                <c:pt idx="287">
                  <c:v>0.02</c:v>
                </c:pt>
                <c:pt idx="288">
                  <c:v>0.04</c:v>
                </c:pt>
                <c:pt idx="289">
                  <c:v>0.03</c:v>
                </c:pt>
                <c:pt idx="290">
                  <c:v>0.01</c:v>
                </c:pt>
                <c:pt idx="291">
                  <c:v>0</c:v>
                </c:pt>
                <c:pt idx="292">
                  <c:v>0.2</c:v>
                </c:pt>
                <c:pt idx="293">
                  <c:v>0.12</c:v>
                </c:pt>
                <c:pt idx="294">
                  <c:v>0.05</c:v>
                </c:pt>
                <c:pt idx="295">
                  <c:v>0.05</c:v>
                </c:pt>
                <c:pt idx="296">
                  <c:v>0.03</c:v>
                </c:pt>
                <c:pt idx="297">
                  <c:v>0.02</c:v>
                </c:pt>
                <c:pt idx="298">
                  <c:v>0.02</c:v>
                </c:pt>
                <c:pt idx="299">
                  <c:v>0.04</c:v>
                </c:pt>
                <c:pt idx="300">
                  <c:v>0.03</c:v>
                </c:pt>
                <c:pt idx="301">
                  <c:v>0.02</c:v>
                </c:pt>
                <c:pt idx="302">
                  <c:v>0.2</c:v>
                </c:pt>
                <c:pt idx="303">
                  <c:v>16.37</c:v>
                </c:pt>
                <c:pt idx="304">
                  <c:v>16.600000000000001</c:v>
                </c:pt>
                <c:pt idx="305">
                  <c:v>5.95</c:v>
                </c:pt>
                <c:pt idx="306">
                  <c:v>1.44</c:v>
                </c:pt>
                <c:pt idx="307">
                  <c:v>0.71</c:v>
                </c:pt>
                <c:pt idx="308">
                  <c:v>0.41</c:v>
                </c:pt>
                <c:pt idx="309">
                  <c:v>0.17</c:v>
                </c:pt>
                <c:pt idx="310">
                  <c:v>0.09</c:v>
                </c:pt>
                <c:pt idx="311">
                  <c:v>0.04</c:v>
                </c:pt>
                <c:pt idx="312">
                  <c:v>0.02</c:v>
                </c:pt>
                <c:pt idx="313">
                  <c:v>0.52</c:v>
                </c:pt>
                <c:pt idx="314">
                  <c:v>0.46</c:v>
                </c:pt>
                <c:pt idx="315">
                  <c:v>0.06</c:v>
                </c:pt>
                <c:pt idx="316">
                  <c:v>1.68</c:v>
                </c:pt>
                <c:pt idx="317">
                  <c:v>1.1399999999999999</c:v>
                </c:pt>
                <c:pt idx="318">
                  <c:v>0.52</c:v>
                </c:pt>
                <c:pt idx="319">
                  <c:v>0.3</c:v>
                </c:pt>
                <c:pt idx="320">
                  <c:v>0.24</c:v>
                </c:pt>
                <c:pt idx="321">
                  <c:v>0.21</c:v>
                </c:pt>
                <c:pt idx="322">
                  <c:v>0.08</c:v>
                </c:pt>
                <c:pt idx="323">
                  <c:v>0.06</c:v>
                </c:pt>
                <c:pt idx="324">
                  <c:v>0.04</c:v>
                </c:pt>
                <c:pt idx="325">
                  <c:v>0.2</c:v>
                </c:pt>
                <c:pt idx="326">
                  <c:v>5.83</c:v>
                </c:pt>
                <c:pt idx="327">
                  <c:v>9.6300000000000008</c:v>
                </c:pt>
                <c:pt idx="328">
                  <c:v>3.92</c:v>
                </c:pt>
                <c:pt idx="329">
                  <c:v>7.69</c:v>
                </c:pt>
                <c:pt idx="330">
                  <c:v>3.93</c:v>
                </c:pt>
                <c:pt idx="331">
                  <c:v>1.04</c:v>
                </c:pt>
                <c:pt idx="332">
                  <c:v>0.69</c:v>
                </c:pt>
                <c:pt idx="333">
                  <c:v>0.37</c:v>
                </c:pt>
                <c:pt idx="334">
                  <c:v>0.09</c:v>
                </c:pt>
                <c:pt idx="335">
                  <c:v>0.06</c:v>
                </c:pt>
                <c:pt idx="336">
                  <c:v>1.6</c:v>
                </c:pt>
                <c:pt idx="337">
                  <c:v>0.83</c:v>
                </c:pt>
                <c:pt idx="338">
                  <c:v>0.06</c:v>
                </c:pt>
                <c:pt idx="339">
                  <c:v>0.64</c:v>
                </c:pt>
                <c:pt idx="340">
                  <c:v>0.49</c:v>
                </c:pt>
                <c:pt idx="341">
                  <c:v>0.79</c:v>
                </c:pt>
                <c:pt idx="342">
                  <c:v>0.39</c:v>
                </c:pt>
                <c:pt idx="343">
                  <c:v>0.1</c:v>
                </c:pt>
                <c:pt idx="344">
                  <c:v>0.06</c:v>
                </c:pt>
                <c:pt idx="345">
                  <c:v>0.03</c:v>
                </c:pt>
                <c:pt idx="346">
                  <c:v>0.02</c:v>
                </c:pt>
                <c:pt idx="347">
                  <c:v>0.19</c:v>
                </c:pt>
                <c:pt idx="348">
                  <c:v>0.28999999999999998</c:v>
                </c:pt>
                <c:pt idx="349">
                  <c:v>0.17</c:v>
                </c:pt>
                <c:pt idx="350">
                  <c:v>0.24</c:v>
                </c:pt>
                <c:pt idx="351">
                  <c:v>0.35</c:v>
                </c:pt>
                <c:pt idx="352">
                  <c:v>0.3</c:v>
                </c:pt>
                <c:pt idx="353">
                  <c:v>3.9</c:v>
                </c:pt>
                <c:pt idx="354">
                  <c:v>3.26</c:v>
                </c:pt>
                <c:pt idx="355">
                  <c:v>1.1499999999999999</c:v>
                </c:pt>
                <c:pt idx="356">
                  <c:v>0.4</c:v>
                </c:pt>
                <c:pt idx="357">
                  <c:v>0.11</c:v>
                </c:pt>
                <c:pt idx="358">
                  <c:v>7.0000000000000007E-2</c:v>
                </c:pt>
                <c:pt idx="359">
                  <c:v>0.05</c:v>
                </c:pt>
                <c:pt idx="360">
                  <c:v>0.04</c:v>
                </c:pt>
                <c:pt idx="361">
                  <c:v>0.02</c:v>
                </c:pt>
                <c:pt idx="362">
                  <c:v>0.27</c:v>
                </c:pt>
                <c:pt idx="363">
                  <c:v>0.16</c:v>
                </c:pt>
                <c:pt idx="364">
                  <c:v>0.08</c:v>
                </c:pt>
                <c:pt idx="365">
                  <c:v>0.06</c:v>
                </c:pt>
                <c:pt idx="366">
                  <c:v>0.05</c:v>
                </c:pt>
                <c:pt idx="367">
                  <c:v>0.06</c:v>
                </c:pt>
                <c:pt idx="368">
                  <c:v>0.05</c:v>
                </c:pt>
                <c:pt idx="369">
                  <c:v>0.05</c:v>
                </c:pt>
                <c:pt idx="370">
                  <c:v>0.3</c:v>
                </c:pt>
                <c:pt idx="371">
                  <c:v>0.22</c:v>
                </c:pt>
                <c:pt idx="372">
                  <c:v>0.13</c:v>
                </c:pt>
                <c:pt idx="373">
                  <c:v>0.11</c:v>
                </c:pt>
                <c:pt idx="374">
                  <c:v>7.0000000000000007E-2</c:v>
                </c:pt>
                <c:pt idx="375">
                  <c:v>0.19</c:v>
                </c:pt>
                <c:pt idx="376">
                  <c:v>5.05</c:v>
                </c:pt>
                <c:pt idx="377">
                  <c:v>2.5499999999999998</c:v>
                </c:pt>
                <c:pt idx="378">
                  <c:v>0.12</c:v>
                </c:pt>
                <c:pt idx="379">
                  <c:v>0.05</c:v>
                </c:pt>
                <c:pt idx="380">
                  <c:v>0.03</c:v>
                </c:pt>
                <c:pt idx="381">
                  <c:v>0.02</c:v>
                </c:pt>
                <c:pt idx="382">
                  <c:v>0.02</c:v>
                </c:pt>
                <c:pt idx="383">
                  <c:v>0.02</c:v>
                </c:pt>
                <c:pt idx="384">
                  <c:v>0.02</c:v>
                </c:pt>
                <c:pt idx="385">
                  <c:v>0.1</c:v>
                </c:pt>
                <c:pt idx="386">
                  <c:v>0.08</c:v>
                </c:pt>
                <c:pt idx="387">
                  <c:v>1.36</c:v>
                </c:pt>
                <c:pt idx="388">
                  <c:v>3.16</c:v>
                </c:pt>
                <c:pt idx="389">
                  <c:v>1.1299999999999999</c:v>
                </c:pt>
                <c:pt idx="390">
                  <c:v>0.18</c:v>
                </c:pt>
                <c:pt idx="391">
                  <c:v>0.15</c:v>
                </c:pt>
                <c:pt idx="392">
                  <c:v>0.15</c:v>
                </c:pt>
                <c:pt idx="393">
                  <c:v>0.11</c:v>
                </c:pt>
                <c:pt idx="394">
                  <c:v>0.32</c:v>
                </c:pt>
                <c:pt idx="395">
                  <c:v>0.23</c:v>
                </c:pt>
                <c:pt idx="396">
                  <c:v>0.09</c:v>
                </c:pt>
                <c:pt idx="397">
                  <c:v>7.0000000000000007E-2</c:v>
                </c:pt>
                <c:pt idx="398">
                  <c:v>0.13</c:v>
                </c:pt>
                <c:pt idx="399">
                  <c:v>0.08</c:v>
                </c:pt>
                <c:pt idx="400">
                  <c:v>0.04</c:v>
                </c:pt>
                <c:pt idx="401">
                  <c:v>0.04</c:v>
                </c:pt>
                <c:pt idx="402">
                  <c:v>0.44</c:v>
                </c:pt>
                <c:pt idx="403">
                  <c:v>0.28000000000000003</c:v>
                </c:pt>
                <c:pt idx="404">
                  <c:v>0.11</c:v>
                </c:pt>
                <c:pt idx="405">
                  <c:v>0.11</c:v>
                </c:pt>
                <c:pt idx="406">
                  <c:v>0.09</c:v>
                </c:pt>
                <c:pt idx="407">
                  <c:v>0.06</c:v>
                </c:pt>
                <c:pt idx="408">
                  <c:v>0.35</c:v>
                </c:pt>
                <c:pt idx="409">
                  <c:v>0.27</c:v>
                </c:pt>
                <c:pt idx="410">
                  <c:v>0.1</c:v>
                </c:pt>
                <c:pt idx="411">
                  <c:v>0.04</c:v>
                </c:pt>
                <c:pt idx="412">
                  <c:v>0.03</c:v>
                </c:pt>
                <c:pt idx="413">
                  <c:v>0.02</c:v>
                </c:pt>
                <c:pt idx="414">
                  <c:v>0.03</c:v>
                </c:pt>
                <c:pt idx="415">
                  <c:v>0.04</c:v>
                </c:pt>
                <c:pt idx="416">
                  <c:v>0.04</c:v>
                </c:pt>
                <c:pt idx="417">
                  <c:v>0.09</c:v>
                </c:pt>
                <c:pt idx="418">
                  <c:v>0.1</c:v>
                </c:pt>
                <c:pt idx="419">
                  <c:v>0.06</c:v>
                </c:pt>
                <c:pt idx="420">
                  <c:v>0.04</c:v>
                </c:pt>
                <c:pt idx="421">
                  <c:v>0.22</c:v>
                </c:pt>
                <c:pt idx="422">
                  <c:v>0.56000000000000005</c:v>
                </c:pt>
                <c:pt idx="423">
                  <c:v>0.27</c:v>
                </c:pt>
                <c:pt idx="424">
                  <c:v>0.06</c:v>
                </c:pt>
                <c:pt idx="425">
                  <c:v>0.08</c:v>
                </c:pt>
                <c:pt idx="426">
                  <c:v>7.0000000000000007E-2</c:v>
                </c:pt>
                <c:pt idx="427">
                  <c:v>7.0000000000000007E-2</c:v>
                </c:pt>
                <c:pt idx="428">
                  <c:v>0.06</c:v>
                </c:pt>
                <c:pt idx="429">
                  <c:v>0.05</c:v>
                </c:pt>
                <c:pt idx="430">
                  <c:v>0.06</c:v>
                </c:pt>
                <c:pt idx="431">
                  <c:v>0.06</c:v>
                </c:pt>
                <c:pt idx="432">
                  <c:v>0.16</c:v>
                </c:pt>
                <c:pt idx="433">
                  <c:v>0.15</c:v>
                </c:pt>
                <c:pt idx="434">
                  <c:v>7.0000000000000007E-2</c:v>
                </c:pt>
                <c:pt idx="435">
                  <c:v>0.04</c:v>
                </c:pt>
                <c:pt idx="436">
                  <c:v>0.22</c:v>
                </c:pt>
                <c:pt idx="437">
                  <c:v>0.21</c:v>
                </c:pt>
                <c:pt idx="438">
                  <c:v>0.13</c:v>
                </c:pt>
                <c:pt idx="439">
                  <c:v>7.0000000000000007E-2</c:v>
                </c:pt>
                <c:pt idx="440">
                  <c:v>7.0000000000000007E-2</c:v>
                </c:pt>
                <c:pt idx="441">
                  <c:v>7.0000000000000007E-2</c:v>
                </c:pt>
                <c:pt idx="442">
                  <c:v>0.05</c:v>
                </c:pt>
                <c:pt idx="443">
                  <c:v>0.03</c:v>
                </c:pt>
                <c:pt idx="444">
                  <c:v>0.52</c:v>
                </c:pt>
                <c:pt idx="445">
                  <c:v>0.32</c:v>
                </c:pt>
                <c:pt idx="446">
                  <c:v>0.44</c:v>
                </c:pt>
                <c:pt idx="447">
                  <c:v>0.33</c:v>
                </c:pt>
                <c:pt idx="448">
                  <c:v>0.12</c:v>
                </c:pt>
                <c:pt idx="449">
                  <c:v>0.11</c:v>
                </c:pt>
                <c:pt idx="450">
                  <c:v>0.08</c:v>
                </c:pt>
                <c:pt idx="451">
                  <c:v>0.05</c:v>
                </c:pt>
                <c:pt idx="452">
                  <c:v>0.03</c:v>
                </c:pt>
                <c:pt idx="453">
                  <c:v>0.03</c:v>
                </c:pt>
                <c:pt idx="454">
                  <c:v>0.03</c:v>
                </c:pt>
                <c:pt idx="455">
                  <c:v>0.04</c:v>
                </c:pt>
                <c:pt idx="456">
                  <c:v>1.1100000000000001</c:v>
                </c:pt>
                <c:pt idx="457">
                  <c:v>0.8</c:v>
                </c:pt>
                <c:pt idx="458">
                  <c:v>0.21</c:v>
                </c:pt>
                <c:pt idx="459">
                  <c:v>0.05</c:v>
                </c:pt>
                <c:pt idx="460">
                  <c:v>0.48</c:v>
                </c:pt>
                <c:pt idx="461">
                  <c:v>0.27</c:v>
                </c:pt>
                <c:pt idx="462">
                  <c:v>0.11</c:v>
                </c:pt>
                <c:pt idx="463">
                  <c:v>0.09</c:v>
                </c:pt>
                <c:pt idx="464">
                  <c:v>0.05</c:v>
                </c:pt>
                <c:pt idx="465">
                  <c:v>0.04</c:v>
                </c:pt>
                <c:pt idx="466">
                  <c:v>0.05</c:v>
                </c:pt>
                <c:pt idx="467">
                  <c:v>1.54</c:v>
                </c:pt>
                <c:pt idx="468">
                  <c:v>0.81</c:v>
                </c:pt>
                <c:pt idx="469">
                  <c:v>2.0099999999999998</c:v>
                </c:pt>
                <c:pt idx="470">
                  <c:v>0.87</c:v>
                </c:pt>
                <c:pt idx="471">
                  <c:v>7.0000000000000007E-2</c:v>
                </c:pt>
                <c:pt idx="472">
                  <c:v>85.33</c:v>
                </c:pt>
                <c:pt idx="473">
                  <c:v>50.61</c:v>
                </c:pt>
                <c:pt idx="474">
                  <c:v>8.17</c:v>
                </c:pt>
                <c:pt idx="475">
                  <c:v>1.39</c:v>
                </c:pt>
                <c:pt idx="476">
                  <c:v>0.65</c:v>
                </c:pt>
                <c:pt idx="477">
                  <c:v>0.24</c:v>
                </c:pt>
                <c:pt idx="478">
                  <c:v>0.14000000000000001</c:v>
                </c:pt>
                <c:pt idx="479">
                  <c:v>0.22</c:v>
                </c:pt>
                <c:pt idx="480">
                  <c:v>0.79</c:v>
                </c:pt>
                <c:pt idx="481">
                  <c:v>0.81</c:v>
                </c:pt>
                <c:pt idx="482">
                  <c:v>0.74</c:v>
                </c:pt>
                <c:pt idx="483">
                  <c:v>1.89</c:v>
                </c:pt>
                <c:pt idx="484">
                  <c:v>14.86</c:v>
                </c:pt>
                <c:pt idx="485">
                  <c:v>6.42</c:v>
                </c:pt>
                <c:pt idx="486">
                  <c:v>0.41</c:v>
                </c:pt>
                <c:pt idx="487">
                  <c:v>0.25</c:v>
                </c:pt>
                <c:pt idx="488">
                  <c:v>0.18</c:v>
                </c:pt>
                <c:pt idx="489">
                  <c:v>0.11</c:v>
                </c:pt>
                <c:pt idx="490">
                  <c:v>7.0000000000000007E-2</c:v>
                </c:pt>
                <c:pt idx="491">
                  <c:v>0.04</c:v>
                </c:pt>
                <c:pt idx="492">
                  <c:v>0.03</c:v>
                </c:pt>
                <c:pt idx="493">
                  <c:v>0.16</c:v>
                </c:pt>
                <c:pt idx="494">
                  <c:v>0.1</c:v>
                </c:pt>
                <c:pt idx="495">
                  <c:v>0.06</c:v>
                </c:pt>
                <c:pt idx="496">
                  <c:v>0.08</c:v>
                </c:pt>
                <c:pt idx="497">
                  <c:v>1.1000000000000001</c:v>
                </c:pt>
                <c:pt idx="498">
                  <c:v>0.72</c:v>
                </c:pt>
                <c:pt idx="499">
                  <c:v>0.28000000000000003</c:v>
                </c:pt>
                <c:pt idx="500">
                  <c:v>0.18</c:v>
                </c:pt>
                <c:pt idx="501">
                  <c:v>0.13</c:v>
                </c:pt>
                <c:pt idx="502">
                  <c:v>0.09</c:v>
                </c:pt>
                <c:pt idx="503">
                  <c:v>0.06</c:v>
                </c:pt>
                <c:pt idx="504">
                  <c:v>0.04</c:v>
                </c:pt>
                <c:pt idx="505">
                  <c:v>0.03</c:v>
                </c:pt>
                <c:pt idx="506">
                  <c:v>0.05</c:v>
                </c:pt>
                <c:pt idx="507">
                  <c:v>9.26</c:v>
                </c:pt>
                <c:pt idx="508">
                  <c:v>7.31</c:v>
                </c:pt>
                <c:pt idx="509">
                  <c:v>4.2300000000000004</c:v>
                </c:pt>
                <c:pt idx="510">
                  <c:v>1.1100000000000001</c:v>
                </c:pt>
                <c:pt idx="511">
                  <c:v>0.17</c:v>
                </c:pt>
                <c:pt idx="512">
                  <c:v>0.09</c:v>
                </c:pt>
                <c:pt idx="513">
                  <c:v>0.08</c:v>
                </c:pt>
                <c:pt idx="514">
                  <c:v>0.06</c:v>
                </c:pt>
                <c:pt idx="515">
                  <c:v>0.05</c:v>
                </c:pt>
                <c:pt idx="516">
                  <c:v>4.42</c:v>
                </c:pt>
                <c:pt idx="517">
                  <c:v>3.18</c:v>
                </c:pt>
                <c:pt idx="518">
                  <c:v>0.22</c:v>
                </c:pt>
                <c:pt idx="519">
                  <c:v>0.08</c:v>
                </c:pt>
                <c:pt idx="520">
                  <c:v>0.04</c:v>
                </c:pt>
                <c:pt idx="521">
                  <c:v>0.04</c:v>
                </c:pt>
                <c:pt idx="522">
                  <c:v>0.04</c:v>
                </c:pt>
                <c:pt idx="523">
                  <c:v>0.03</c:v>
                </c:pt>
                <c:pt idx="524">
                  <c:v>0.03</c:v>
                </c:pt>
                <c:pt idx="525">
                  <c:v>0.03</c:v>
                </c:pt>
                <c:pt idx="526">
                  <c:v>0.03</c:v>
                </c:pt>
                <c:pt idx="527">
                  <c:v>0.03</c:v>
                </c:pt>
                <c:pt idx="528">
                  <c:v>0.06</c:v>
                </c:pt>
                <c:pt idx="529">
                  <c:v>0.08</c:v>
                </c:pt>
                <c:pt idx="530">
                  <c:v>0.05</c:v>
                </c:pt>
                <c:pt idx="531">
                  <c:v>0.12</c:v>
                </c:pt>
                <c:pt idx="532">
                  <c:v>0.53</c:v>
                </c:pt>
                <c:pt idx="533">
                  <c:v>0.31</c:v>
                </c:pt>
                <c:pt idx="534">
                  <c:v>0.15</c:v>
                </c:pt>
                <c:pt idx="535">
                  <c:v>0.13</c:v>
                </c:pt>
                <c:pt idx="536">
                  <c:v>0.09</c:v>
                </c:pt>
                <c:pt idx="537">
                  <c:v>0.06</c:v>
                </c:pt>
                <c:pt idx="538">
                  <c:v>0.05</c:v>
                </c:pt>
                <c:pt idx="539">
                  <c:v>0.04</c:v>
                </c:pt>
                <c:pt idx="540">
                  <c:v>0.3</c:v>
                </c:pt>
                <c:pt idx="541">
                  <c:v>0.28999999999999998</c:v>
                </c:pt>
                <c:pt idx="542">
                  <c:v>0.15</c:v>
                </c:pt>
                <c:pt idx="543">
                  <c:v>2.93</c:v>
                </c:pt>
                <c:pt idx="544">
                  <c:v>7.29</c:v>
                </c:pt>
                <c:pt idx="545">
                  <c:v>2.79</c:v>
                </c:pt>
                <c:pt idx="546">
                  <c:v>0.23</c:v>
                </c:pt>
                <c:pt idx="547">
                  <c:v>0.12</c:v>
                </c:pt>
                <c:pt idx="548">
                  <c:v>7.0000000000000007E-2</c:v>
                </c:pt>
                <c:pt idx="549">
                  <c:v>0.05</c:v>
                </c:pt>
                <c:pt idx="550">
                  <c:v>0.04</c:v>
                </c:pt>
                <c:pt idx="551">
                  <c:v>0.03</c:v>
                </c:pt>
                <c:pt idx="552">
                  <c:v>0.03</c:v>
                </c:pt>
                <c:pt idx="553">
                  <c:v>0.03</c:v>
                </c:pt>
                <c:pt idx="554">
                  <c:v>0.03</c:v>
                </c:pt>
                <c:pt idx="555">
                  <c:v>0.05</c:v>
                </c:pt>
                <c:pt idx="556">
                  <c:v>0.05</c:v>
                </c:pt>
                <c:pt idx="557">
                  <c:v>0.21</c:v>
                </c:pt>
                <c:pt idx="558">
                  <c:v>0.14000000000000001</c:v>
                </c:pt>
                <c:pt idx="559">
                  <c:v>7.0000000000000007E-2</c:v>
                </c:pt>
                <c:pt idx="560">
                  <c:v>0.06</c:v>
                </c:pt>
                <c:pt idx="561">
                  <c:v>0.05</c:v>
                </c:pt>
                <c:pt idx="562">
                  <c:v>0.04</c:v>
                </c:pt>
                <c:pt idx="563">
                  <c:v>0.03</c:v>
                </c:pt>
                <c:pt idx="564">
                  <c:v>0.04</c:v>
                </c:pt>
                <c:pt idx="565">
                  <c:v>0.06</c:v>
                </c:pt>
                <c:pt idx="566">
                  <c:v>1.52</c:v>
                </c:pt>
                <c:pt idx="567">
                  <c:v>2.02</c:v>
                </c:pt>
                <c:pt idx="568">
                  <c:v>3.74</c:v>
                </c:pt>
                <c:pt idx="569">
                  <c:v>2.02</c:v>
                </c:pt>
                <c:pt idx="570">
                  <c:v>0.23</c:v>
                </c:pt>
                <c:pt idx="571">
                  <c:v>0.16</c:v>
                </c:pt>
                <c:pt idx="572">
                  <c:v>0.1</c:v>
                </c:pt>
                <c:pt idx="573">
                  <c:v>0.08</c:v>
                </c:pt>
                <c:pt idx="574">
                  <c:v>7.0000000000000007E-2</c:v>
                </c:pt>
                <c:pt idx="575">
                  <c:v>0.06</c:v>
                </c:pt>
                <c:pt idx="576">
                  <c:v>0.05</c:v>
                </c:pt>
                <c:pt idx="577">
                  <c:v>1.38</c:v>
                </c:pt>
                <c:pt idx="578">
                  <c:v>0.93</c:v>
                </c:pt>
                <c:pt idx="579">
                  <c:v>0.23</c:v>
                </c:pt>
                <c:pt idx="580">
                  <c:v>0.09</c:v>
                </c:pt>
                <c:pt idx="581">
                  <c:v>2.44</c:v>
                </c:pt>
                <c:pt idx="582">
                  <c:v>1.04</c:v>
                </c:pt>
                <c:pt idx="583">
                  <c:v>0.21</c:v>
                </c:pt>
                <c:pt idx="584">
                  <c:v>0.17</c:v>
                </c:pt>
                <c:pt idx="585">
                  <c:v>0.14000000000000001</c:v>
                </c:pt>
                <c:pt idx="586">
                  <c:v>0.1</c:v>
                </c:pt>
                <c:pt idx="587">
                  <c:v>7.0000000000000007E-2</c:v>
                </c:pt>
                <c:pt idx="588">
                  <c:v>0.05</c:v>
                </c:pt>
                <c:pt idx="589">
                  <c:v>0.05</c:v>
                </c:pt>
                <c:pt idx="590">
                  <c:v>0.05</c:v>
                </c:pt>
                <c:pt idx="591">
                  <c:v>0.28000000000000003</c:v>
                </c:pt>
                <c:pt idx="592">
                  <c:v>7.27</c:v>
                </c:pt>
                <c:pt idx="593">
                  <c:v>5.0999999999999996</c:v>
                </c:pt>
                <c:pt idx="594">
                  <c:v>0.32</c:v>
                </c:pt>
                <c:pt idx="595">
                  <c:v>0.14000000000000001</c:v>
                </c:pt>
                <c:pt idx="596">
                  <c:v>0.08</c:v>
                </c:pt>
                <c:pt idx="597">
                  <c:v>0.06</c:v>
                </c:pt>
                <c:pt idx="598">
                  <c:v>0.05</c:v>
                </c:pt>
                <c:pt idx="599">
                  <c:v>0.04</c:v>
                </c:pt>
                <c:pt idx="600">
                  <c:v>0.06</c:v>
                </c:pt>
                <c:pt idx="601">
                  <c:v>0.09</c:v>
                </c:pt>
                <c:pt idx="602">
                  <c:v>0.2</c:v>
                </c:pt>
                <c:pt idx="603">
                  <c:v>0.34</c:v>
                </c:pt>
                <c:pt idx="604">
                  <c:v>0.17</c:v>
                </c:pt>
                <c:pt idx="605">
                  <c:v>0.06</c:v>
                </c:pt>
                <c:pt idx="606">
                  <c:v>0.06</c:v>
                </c:pt>
                <c:pt idx="607">
                  <c:v>0.05</c:v>
                </c:pt>
                <c:pt idx="608">
                  <c:v>0.04</c:v>
                </c:pt>
                <c:pt idx="609">
                  <c:v>0.04</c:v>
                </c:pt>
                <c:pt idx="610">
                  <c:v>0.03</c:v>
                </c:pt>
                <c:pt idx="611">
                  <c:v>0.03</c:v>
                </c:pt>
                <c:pt idx="612">
                  <c:v>0.02</c:v>
                </c:pt>
                <c:pt idx="613">
                  <c:v>0.02</c:v>
                </c:pt>
                <c:pt idx="614">
                  <c:v>1.48</c:v>
                </c:pt>
                <c:pt idx="615">
                  <c:v>1.21</c:v>
                </c:pt>
                <c:pt idx="616">
                  <c:v>0.44</c:v>
                </c:pt>
                <c:pt idx="617">
                  <c:v>0.28999999999999998</c:v>
                </c:pt>
                <c:pt idx="618">
                  <c:v>0.24</c:v>
                </c:pt>
                <c:pt idx="619">
                  <c:v>0.17</c:v>
                </c:pt>
                <c:pt idx="620">
                  <c:v>0.12</c:v>
                </c:pt>
                <c:pt idx="621">
                  <c:v>0.08</c:v>
                </c:pt>
                <c:pt idx="622">
                  <c:v>0.06</c:v>
                </c:pt>
                <c:pt idx="623">
                  <c:v>0.05</c:v>
                </c:pt>
                <c:pt idx="624">
                  <c:v>0.05</c:v>
                </c:pt>
                <c:pt idx="625">
                  <c:v>0.32</c:v>
                </c:pt>
                <c:pt idx="626">
                  <c:v>0.23</c:v>
                </c:pt>
                <c:pt idx="627">
                  <c:v>0.1</c:v>
                </c:pt>
                <c:pt idx="628">
                  <c:v>0.09</c:v>
                </c:pt>
                <c:pt idx="629">
                  <c:v>1.73</c:v>
                </c:pt>
                <c:pt idx="630">
                  <c:v>6.77</c:v>
                </c:pt>
                <c:pt idx="631">
                  <c:v>4.58</c:v>
                </c:pt>
                <c:pt idx="632">
                  <c:v>1.02</c:v>
                </c:pt>
                <c:pt idx="633">
                  <c:v>0.39</c:v>
                </c:pt>
                <c:pt idx="634">
                  <c:v>0.24</c:v>
                </c:pt>
                <c:pt idx="635">
                  <c:v>0.15</c:v>
                </c:pt>
                <c:pt idx="636">
                  <c:v>0.15</c:v>
                </c:pt>
                <c:pt idx="637">
                  <c:v>21.44</c:v>
                </c:pt>
                <c:pt idx="638">
                  <c:v>11.31</c:v>
                </c:pt>
                <c:pt idx="639">
                  <c:v>3.92</c:v>
                </c:pt>
                <c:pt idx="640">
                  <c:v>1.39</c:v>
                </c:pt>
                <c:pt idx="641">
                  <c:v>0.11</c:v>
                </c:pt>
                <c:pt idx="642">
                  <c:v>0.08</c:v>
                </c:pt>
                <c:pt idx="643">
                  <c:v>0.19</c:v>
                </c:pt>
                <c:pt idx="644">
                  <c:v>0.18</c:v>
                </c:pt>
                <c:pt idx="645">
                  <c:v>0.11</c:v>
                </c:pt>
                <c:pt idx="646">
                  <c:v>0.51</c:v>
                </c:pt>
                <c:pt idx="647">
                  <c:v>0.34</c:v>
                </c:pt>
                <c:pt idx="648">
                  <c:v>0.12</c:v>
                </c:pt>
                <c:pt idx="649">
                  <c:v>0.06</c:v>
                </c:pt>
                <c:pt idx="650">
                  <c:v>0.18</c:v>
                </c:pt>
                <c:pt idx="651">
                  <c:v>0.19</c:v>
                </c:pt>
                <c:pt idx="652">
                  <c:v>0.12</c:v>
                </c:pt>
                <c:pt idx="653">
                  <c:v>0.8</c:v>
                </c:pt>
                <c:pt idx="654">
                  <c:v>0.45</c:v>
                </c:pt>
                <c:pt idx="655">
                  <c:v>0.14000000000000001</c:v>
                </c:pt>
                <c:pt idx="656">
                  <c:v>0.11</c:v>
                </c:pt>
                <c:pt idx="657">
                  <c:v>0.08</c:v>
                </c:pt>
                <c:pt idx="658">
                  <c:v>0.06</c:v>
                </c:pt>
                <c:pt idx="659">
                  <c:v>0.05</c:v>
                </c:pt>
                <c:pt idx="660">
                  <c:v>0.05</c:v>
                </c:pt>
                <c:pt idx="661">
                  <c:v>0.05</c:v>
                </c:pt>
                <c:pt idx="662">
                  <c:v>0.05</c:v>
                </c:pt>
                <c:pt idx="663">
                  <c:v>0.08</c:v>
                </c:pt>
                <c:pt idx="664">
                  <c:v>0.13</c:v>
                </c:pt>
                <c:pt idx="665">
                  <c:v>0.64</c:v>
                </c:pt>
                <c:pt idx="666">
                  <c:v>0.43</c:v>
                </c:pt>
                <c:pt idx="667">
                  <c:v>0.19</c:v>
                </c:pt>
                <c:pt idx="668">
                  <c:v>0.12</c:v>
                </c:pt>
                <c:pt idx="669">
                  <c:v>0.08</c:v>
                </c:pt>
                <c:pt idx="670">
                  <c:v>7.0000000000000007E-2</c:v>
                </c:pt>
                <c:pt idx="671">
                  <c:v>7.0000000000000007E-2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851328"/>
        <c:axId val="234865792"/>
      </c:scatterChart>
      <c:valAx>
        <c:axId val="234851328"/>
        <c:scaling>
          <c:orientation val="minMax"/>
          <c:max val="38231"/>
          <c:min val="31423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865792"/>
        <c:crosses val="autoZero"/>
        <c:crossBetween val="midCat"/>
        <c:majorUnit val="120"/>
        <c:minorUnit val="60"/>
      </c:valAx>
      <c:valAx>
        <c:axId val="23486579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48513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03583373929783E-2"/>
          <c:y val="9.4279854312811148E-2"/>
          <c:w val="0.90906351940351071"/>
          <c:h val="0.79369133498501765"/>
        </c:manualLayout>
      </c:layout>
      <c:scatterChart>
        <c:scatterStyle val="lineMarker"/>
        <c:varyColors val="0"/>
        <c:ser>
          <c:idx val="0"/>
          <c:order val="0"/>
          <c:xVal>
            <c:multiLvlStrRef>
              <c:f>Patch!$A$4:$C$879</c:f>
              <c:multiLvlStrCache>
                <c:ptCount val="876"/>
                <c:lvl>
                  <c:pt idx="673">
                    <c:v>#</c:v>
                  </c:pt>
                  <c:pt idx="679">
                    <c:v>#</c:v>
                  </c:pt>
                  <c:pt idx="686">
                    <c:v>#</c:v>
                  </c:pt>
                  <c:pt idx="687">
                    <c:v>#</c:v>
                  </c:pt>
                  <c:pt idx="689">
                    <c:v>#</c:v>
                  </c:pt>
                  <c:pt idx="690">
                    <c:v>#</c:v>
                  </c:pt>
                  <c:pt idx="691">
                    <c:v>#</c:v>
                  </c:pt>
                  <c:pt idx="692">
                    <c:v>#</c:v>
                  </c:pt>
                  <c:pt idx="696">
                    <c:v>#</c:v>
                  </c:pt>
                  <c:pt idx="700">
                    <c:v>#</c:v>
                  </c:pt>
                  <c:pt idx="702">
                    <c:v>#</c:v>
                  </c:pt>
                  <c:pt idx="703">
                    <c:v>#</c:v>
                  </c:pt>
                  <c:pt idx="704">
                    <c:v>#</c:v>
                  </c:pt>
                  <c:pt idx="714">
                    <c:v>#</c:v>
                  </c:pt>
                  <c:pt idx="715">
                    <c:v>#</c:v>
                  </c:pt>
                  <c:pt idx="716">
                    <c:v>#</c:v>
                  </c:pt>
                  <c:pt idx="717">
                    <c:v>#</c:v>
                  </c:pt>
                  <c:pt idx="720">
                    <c:v>#</c:v>
                  </c:pt>
                  <c:pt idx="722">
                    <c:v>#</c:v>
                  </c:pt>
                  <c:pt idx="724">
                    <c:v>#</c:v>
                  </c:pt>
                  <c:pt idx="725">
                    <c:v>#</c:v>
                  </c:pt>
                  <c:pt idx="726">
                    <c:v>#</c:v>
                  </c:pt>
                  <c:pt idx="727">
                    <c:v>#</c:v>
                  </c:pt>
                  <c:pt idx="728">
                    <c:v>#</c:v>
                  </c:pt>
                  <c:pt idx="729">
                    <c:v>#</c:v>
                  </c:pt>
                  <c:pt idx="738">
                    <c:v>#</c:v>
                  </c:pt>
                  <c:pt idx="739">
                    <c:v>#</c:v>
                  </c:pt>
                  <c:pt idx="740">
                    <c:v>#</c:v>
                  </c:pt>
                  <c:pt idx="741">
                    <c:v>#</c:v>
                  </c:pt>
                  <c:pt idx="744">
                    <c:v>#</c:v>
                  </c:pt>
                  <c:pt idx="748">
                    <c:v>#</c:v>
                  </c:pt>
                  <c:pt idx="750">
                    <c:v>#</c:v>
                  </c:pt>
                  <c:pt idx="751">
                    <c:v>#</c:v>
                  </c:pt>
                  <c:pt idx="752">
                    <c:v>#</c:v>
                  </c:pt>
                  <c:pt idx="753">
                    <c:v>#</c:v>
                  </c:pt>
                  <c:pt idx="758">
                    <c:v>#</c:v>
                  </c:pt>
                  <c:pt idx="762">
                    <c:v>#</c:v>
                  </c:pt>
                  <c:pt idx="763">
                    <c:v>#</c:v>
                  </c:pt>
                  <c:pt idx="764">
                    <c:v>#</c:v>
                  </c:pt>
                  <c:pt idx="765">
                    <c:v>#</c:v>
                  </c:pt>
                  <c:pt idx="774">
                    <c:v>#</c:v>
                  </c:pt>
                  <c:pt idx="775">
                    <c:v>#</c:v>
                  </c:pt>
                  <c:pt idx="776">
                    <c:v>#</c:v>
                  </c:pt>
                  <c:pt idx="777">
                    <c:v>#</c:v>
                  </c:pt>
                  <c:pt idx="779">
                    <c:v>#</c:v>
                  </c:pt>
                  <c:pt idx="780">
                    <c:v>#</c:v>
                  </c:pt>
                  <c:pt idx="788">
                    <c:v>#</c:v>
                  </c:pt>
                  <c:pt idx="789">
                    <c:v>#</c:v>
                  </c:pt>
                  <c:pt idx="796">
                    <c:v>#</c:v>
                  </c:pt>
                  <c:pt idx="801">
                    <c:v>#</c:v>
                  </c:pt>
                  <c:pt idx="807">
                    <c:v>#</c:v>
                  </c:pt>
                  <c:pt idx="808">
                    <c:v>#</c:v>
                  </c:pt>
                  <c:pt idx="810">
                    <c:v>#</c:v>
                  </c:pt>
                  <c:pt idx="811">
                    <c:v>#</c:v>
                  </c:pt>
                  <c:pt idx="812">
                    <c:v>#</c:v>
                  </c:pt>
                  <c:pt idx="813">
                    <c:v>#</c:v>
                  </c:pt>
                  <c:pt idx="819">
                    <c:v>#</c:v>
                  </c:pt>
                  <c:pt idx="822">
                    <c:v>#</c:v>
                  </c:pt>
                  <c:pt idx="823">
                    <c:v>#</c:v>
                  </c:pt>
                  <c:pt idx="824">
                    <c:v>#</c:v>
                  </c:pt>
                  <c:pt idx="825">
                    <c:v>#</c:v>
                  </c:pt>
                  <c:pt idx="826">
                    <c:v>#</c:v>
                  </c:pt>
                  <c:pt idx="835">
                    <c:v>#</c:v>
                  </c:pt>
                  <c:pt idx="847">
                    <c:v> </c:v>
                  </c:pt>
                  <c:pt idx="852">
                    <c:v>#N/A</c:v>
                  </c:pt>
                  <c:pt idx="853">
                    <c:v>#N/A</c:v>
                  </c:pt>
                  <c:pt idx="854">
                    <c:v>#N/A</c:v>
                  </c:pt>
                  <c:pt idx="855">
                    <c:v>#N/A</c:v>
                  </c:pt>
                  <c:pt idx="856">
                    <c:v>#N/A</c:v>
                  </c:pt>
                  <c:pt idx="857">
                    <c:v>#N/A</c:v>
                  </c:pt>
                  <c:pt idx="858">
                    <c:v>#N/A</c:v>
                  </c:pt>
                  <c:pt idx="859">
                    <c:v>#N/A</c:v>
                  </c:pt>
                  <c:pt idx="860">
                    <c:v>#N/A</c:v>
                  </c:pt>
                  <c:pt idx="861">
                    <c:v>#N/A</c:v>
                  </c:pt>
                  <c:pt idx="862">
                    <c:v>#N/A</c:v>
                  </c:pt>
                  <c:pt idx="863">
                    <c:v>#N/A</c:v>
                  </c:pt>
                  <c:pt idx="864">
                    <c:v>#N/A</c:v>
                  </c:pt>
                  <c:pt idx="865">
                    <c:v>#N/A</c:v>
                  </c:pt>
                  <c:pt idx="866">
                    <c:v>#N/A</c:v>
                  </c:pt>
                  <c:pt idx="867">
                    <c:v>#N/A</c:v>
                  </c:pt>
                  <c:pt idx="868">
                    <c:v>#N/A</c:v>
                  </c:pt>
                  <c:pt idx="869">
                    <c:v>#N/A</c:v>
                  </c:pt>
                  <c:pt idx="870">
                    <c:v>#N/A</c:v>
                  </c:pt>
                  <c:pt idx="871">
                    <c:v>#N/A</c:v>
                  </c:pt>
                  <c:pt idx="872">
                    <c:v>#N/A</c:v>
                  </c:pt>
                  <c:pt idx="873">
                    <c:v>#N/A</c:v>
                  </c:pt>
                  <c:pt idx="874">
                    <c:v>#N/A</c:v>
                  </c:pt>
                  <c:pt idx="875">
                    <c:v>#N/A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0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0</c:v>
                  </c:pt>
                  <c:pt idx="449">
                    <c:v>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0</c:v>
                  </c:pt>
                  <c:pt idx="453">
                    <c:v>0</c:v>
                  </c:pt>
                  <c:pt idx="454">
                    <c:v>0</c:v>
                  </c:pt>
                  <c:pt idx="455">
                    <c:v>0</c:v>
                  </c:pt>
                  <c:pt idx="456">
                    <c:v>0</c:v>
                  </c:pt>
                  <c:pt idx="457">
                    <c:v>0</c:v>
                  </c:pt>
                  <c:pt idx="458">
                    <c:v>0</c:v>
                  </c:pt>
                  <c:pt idx="459">
                    <c:v>0</c:v>
                  </c:pt>
                  <c:pt idx="460">
                    <c:v>0</c:v>
                  </c:pt>
                  <c:pt idx="461">
                    <c:v>0</c:v>
                  </c:pt>
                  <c:pt idx="462">
                    <c:v>0</c:v>
                  </c:pt>
                  <c:pt idx="463">
                    <c:v>0</c:v>
                  </c:pt>
                  <c:pt idx="464">
                    <c:v>0</c:v>
                  </c:pt>
                  <c:pt idx="465">
                    <c:v>0</c:v>
                  </c:pt>
                  <c:pt idx="466">
                    <c:v>0</c:v>
                  </c:pt>
                  <c:pt idx="467">
                    <c:v>0</c:v>
                  </c:pt>
                  <c:pt idx="468">
                    <c:v>0</c:v>
                  </c:pt>
                  <c:pt idx="469">
                    <c:v>0</c:v>
                  </c:pt>
                  <c:pt idx="470">
                    <c:v>0</c:v>
                  </c:pt>
                  <c:pt idx="471">
                    <c:v>0</c:v>
                  </c:pt>
                  <c:pt idx="472">
                    <c:v>0</c:v>
                  </c:pt>
                  <c:pt idx="473">
                    <c:v>0</c:v>
                  </c:pt>
                  <c:pt idx="474">
                    <c:v>0</c:v>
                  </c:pt>
                  <c:pt idx="475">
                    <c:v>0</c:v>
                  </c:pt>
                  <c:pt idx="476">
                    <c:v>0</c:v>
                  </c:pt>
                  <c:pt idx="477">
                    <c:v>0</c:v>
                  </c:pt>
                  <c:pt idx="478">
                    <c:v>0</c:v>
                  </c:pt>
                  <c:pt idx="479">
                    <c:v>0</c:v>
                  </c:pt>
                  <c:pt idx="480">
                    <c:v>0</c:v>
                  </c:pt>
                  <c:pt idx="481">
                    <c:v>0</c:v>
                  </c:pt>
                  <c:pt idx="482">
                    <c:v>0</c:v>
                  </c:pt>
                  <c:pt idx="483">
                    <c:v>0</c:v>
                  </c:pt>
                  <c:pt idx="484">
                    <c:v>0</c:v>
                  </c:pt>
                  <c:pt idx="485">
                    <c:v>0</c:v>
                  </c:pt>
                  <c:pt idx="486">
                    <c:v>0</c:v>
                  </c:pt>
                  <c:pt idx="487">
                    <c:v>0</c:v>
                  </c:pt>
                  <c:pt idx="488">
                    <c:v>0</c:v>
                  </c:pt>
                  <c:pt idx="489">
                    <c:v>0</c:v>
                  </c:pt>
                  <c:pt idx="490">
                    <c:v>0</c:v>
                  </c:pt>
                  <c:pt idx="491">
                    <c:v>0</c:v>
                  </c:pt>
                  <c:pt idx="492">
                    <c:v>0</c:v>
                  </c:pt>
                  <c:pt idx="493">
                    <c:v>0</c:v>
                  </c:pt>
                  <c:pt idx="494">
                    <c:v>0</c:v>
                  </c:pt>
                  <c:pt idx="495">
                    <c:v>0</c:v>
                  </c:pt>
                  <c:pt idx="496">
                    <c:v>0</c:v>
                  </c:pt>
                  <c:pt idx="497">
                    <c:v>0</c:v>
                  </c:pt>
                  <c:pt idx="498">
                    <c:v>0</c:v>
                  </c:pt>
                  <c:pt idx="499">
                    <c:v>0</c:v>
                  </c:pt>
                  <c:pt idx="500">
                    <c:v>0</c:v>
                  </c:pt>
                  <c:pt idx="501">
                    <c:v>0</c:v>
                  </c:pt>
                  <c:pt idx="502">
                    <c:v>0</c:v>
                  </c:pt>
                  <c:pt idx="503">
                    <c:v>0</c:v>
                  </c:pt>
                  <c:pt idx="504">
                    <c:v>0</c:v>
                  </c:pt>
                  <c:pt idx="505">
                    <c:v>0</c:v>
                  </c:pt>
                  <c:pt idx="506">
                    <c:v>0</c:v>
                  </c:pt>
                  <c:pt idx="507">
                    <c:v>0</c:v>
                  </c:pt>
                  <c:pt idx="508">
                    <c:v>0</c:v>
                  </c:pt>
                  <c:pt idx="509">
                    <c:v>0</c:v>
                  </c:pt>
                  <c:pt idx="510">
                    <c:v>0</c:v>
                  </c:pt>
                  <c:pt idx="511">
                    <c:v>0</c:v>
                  </c:pt>
                  <c:pt idx="512">
                    <c:v>0</c:v>
                  </c:pt>
                  <c:pt idx="513">
                    <c:v>0</c:v>
                  </c:pt>
                  <c:pt idx="514">
                    <c:v>0</c:v>
                  </c:pt>
                  <c:pt idx="515">
                    <c:v>0</c:v>
                  </c:pt>
                  <c:pt idx="516">
                    <c:v>0</c:v>
                  </c:pt>
                  <c:pt idx="517">
                    <c:v>0</c:v>
                  </c:pt>
                  <c:pt idx="518">
                    <c:v>0</c:v>
                  </c:pt>
                  <c:pt idx="519">
                    <c:v>0</c:v>
                  </c:pt>
                  <c:pt idx="520">
                    <c:v>0</c:v>
                  </c:pt>
                  <c:pt idx="521">
                    <c:v>0</c:v>
                  </c:pt>
                  <c:pt idx="522">
                    <c:v>0</c:v>
                  </c:pt>
                  <c:pt idx="523">
                    <c:v>0</c:v>
                  </c:pt>
                  <c:pt idx="524">
                    <c:v>0</c:v>
                  </c:pt>
                  <c:pt idx="525">
                    <c:v>0</c:v>
                  </c:pt>
                  <c:pt idx="526">
                    <c:v>0</c:v>
                  </c:pt>
                  <c:pt idx="527">
                    <c:v>0</c:v>
                  </c:pt>
                  <c:pt idx="528">
                    <c:v>0</c:v>
                  </c:pt>
                  <c:pt idx="529">
                    <c:v>0</c:v>
                  </c:pt>
                  <c:pt idx="530">
                    <c:v>0</c:v>
                  </c:pt>
                  <c:pt idx="531">
                    <c:v>0</c:v>
                  </c:pt>
                  <c:pt idx="532">
                    <c:v>0</c:v>
                  </c:pt>
                  <c:pt idx="533">
                    <c:v>0</c:v>
                  </c:pt>
                  <c:pt idx="534">
                    <c:v>0</c:v>
                  </c:pt>
                  <c:pt idx="535">
                    <c:v>0</c:v>
                  </c:pt>
                  <c:pt idx="536">
                    <c:v>0</c:v>
                  </c:pt>
                  <c:pt idx="537">
                    <c:v>0</c:v>
                  </c:pt>
                  <c:pt idx="538">
                    <c:v>0</c:v>
                  </c:pt>
                  <c:pt idx="539">
                    <c:v>0</c:v>
                  </c:pt>
                  <c:pt idx="540">
                    <c:v>0</c:v>
                  </c:pt>
                  <c:pt idx="541">
                    <c:v>0</c:v>
                  </c:pt>
                  <c:pt idx="542">
                    <c:v>0</c:v>
                  </c:pt>
                  <c:pt idx="543">
                    <c:v>0</c:v>
                  </c:pt>
                  <c:pt idx="544">
                    <c:v>0</c:v>
                  </c:pt>
                  <c:pt idx="545">
                    <c:v>0</c:v>
                  </c:pt>
                  <c:pt idx="546">
                    <c:v>0</c:v>
                  </c:pt>
                  <c:pt idx="547">
                    <c:v>0</c:v>
                  </c:pt>
                  <c:pt idx="548">
                    <c:v>0</c:v>
                  </c:pt>
                  <c:pt idx="549">
                    <c:v>0</c:v>
                  </c:pt>
                  <c:pt idx="550">
                    <c:v>0</c:v>
                  </c:pt>
                  <c:pt idx="551">
                    <c:v>0</c:v>
                  </c:pt>
                  <c:pt idx="552">
                    <c:v>0</c:v>
                  </c:pt>
                  <c:pt idx="553">
                    <c:v>0</c:v>
                  </c:pt>
                  <c:pt idx="554">
                    <c:v>0</c:v>
                  </c:pt>
                  <c:pt idx="555">
                    <c:v>0</c:v>
                  </c:pt>
                  <c:pt idx="556">
                    <c:v>0</c:v>
                  </c:pt>
                  <c:pt idx="557">
                    <c:v>0</c:v>
                  </c:pt>
                  <c:pt idx="558">
                    <c:v>0</c:v>
                  </c:pt>
                  <c:pt idx="559">
                    <c:v>0</c:v>
                  </c:pt>
                  <c:pt idx="560">
                    <c:v>0</c:v>
                  </c:pt>
                  <c:pt idx="561">
                    <c:v>0</c:v>
                  </c:pt>
                  <c:pt idx="562">
                    <c:v>0</c:v>
                  </c:pt>
                  <c:pt idx="563">
                    <c:v>0</c:v>
                  </c:pt>
                  <c:pt idx="564">
                    <c:v>0</c:v>
                  </c:pt>
                  <c:pt idx="565">
                    <c:v>0</c:v>
                  </c:pt>
                  <c:pt idx="566">
                    <c:v>0</c:v>
                  </c:pt>
                  <c:pt idx="567">
                    <c:v>0</c:v>
                  </c:pt>
                  <c:pt idx="568">
                    <c:v>0</c:v>
                  </c:pt>
                  <c:pt idx="569">
                    <c:v>0</c:v>
                  </c:pt>
                  <c:pt idx="570">
                    <c:v>0</c:v>
                  </c:pt>
                  <c:pt idx="571">
                    <c:v>0</c:v>
                  </c:pt>
                  <c:pt idx="572">
                    <c:v>0</c:v>
                  </c:pt>
                  <c:pt idx="573">
                    <c:v>0</c:v>
                  </c:pt>
                  <c:pt idx="574">
                    <c:v>0</c:v>
                  </c:pt>
                  <c:pt idx="575">
                    <c:v>0</c:v>
                  </c:pt>
                  <c:pt idx="576">
                    <c:v>0</c:v>
                  </c:pt>
                  <c:pt idx="577">
                    <c:v>0</c:v>
                  </c:pt>
                  <c:pt idx="578">
                    <c:v>0</c:v>
                  </c:pt>
                  <c:pt idx="579">
                    <c:v>0</c:v>
                  </c:pt>
                  <c:pt idx="580">
                    <c:v>0</c:v>
                  </c:pt>
                  <c:pt idx="581">
                    <c:v>0</c:v>
                  </c:pt>
                  <c:pt idx="582">
                    <c:v>0</c:v>
                  </c:pt>
                  <c:pt idx="583">
                    <c:v>0</c:v>
                  </c:pt>
                  <c:pt idx="584">
                    <c:v>0</c:v>
                  </c:pt>
                  <c:pt idx="585">
                    <c:v>0</c:v>
                  </c:pt>
                  <c:pt idx="586">
                    <c:v>0</c:v>
                  </c:pt>
                  <c:pt idx="587">
                    <c:v>0</c:v>
                  </c:pt>
                  <c:pt idx="588">
                    <c:v>0</c:v>
                  </c:pt>
                  <c:pt idx="589">
                    <c:v>0</c:v>
                  </c:pt>
                  <c:pt idx="590">
                    <c:v>0</c:v>
                  </c:pt>
                  <c:pt idx="591">
                    <c:v>0</c:v>
                  </c:pt>
                  <c:pt idx="592">
                    <c:v>0</c:v>
                  </c:pt>
                  <c:pt idx="593">
                    <c:v>0</c:v>
                  </c:pt>
                  <c:pt idx="594">
                    <c:v>0</c:v>
                  </c:pt>
                  <c:pt idx="595">
                    <c:v>0</c:v>
                  </c:pt>
                  <c:pt idx="596">
                    <c:v>0</c:v>
                  </c:pt>
                  <c:pt idx="597">
                    <c:v>0</c:v>
                  </c:pt>
                  <c:pt idx="598">
                    <c:v>0</c:v>
                  </c:pt>
                  <c:pt idx="599">
                    <c:v>0</c:v>
                  </c:pt>
                  <c:pt idx="600">
                    <c:v>0</c:v>
                  </c:pt>
                  <c:pt idx="601">
                    <c:v>0</c:v>
                  </c:pt>
                  <c:pt idx="602">
                    <c:v>0</c:v>
                  </c:pt>
                  <c:pt idx="603">
                    <c:v>0</c:v>
                  </c:pt>
                  <c:pt idx="604">
                    <c:v>0</c:v>
                  </c:pt>
                  <c:pt idx="605">
                    <c:v>0</c:v>
                  </c:pt>
                  <c:pt idx="606">
                    <c:v>0</c:v>
                  </c:pt>
                  <c:pt idx="607">
                    <c:v>0</c:v>
                  </c:pt>
                  <c:pt idx="608">
                    <c:v>0</c:v>
                  </c:pt>
                  <c:pt idx="609">
                    <c:v>0</c:v>
                  </c:pt>
                  <c:pt idx="610">
                    <c:v>0</c:v>
                  </c:pt>
                  <c:pt idx="611">
                    <c:v>0</c:v>
                  </c:pt>
                  <c:pt idx="612">
                    <c:v>0</c:v>
                  </c:pt>
                  <c:pt idx="613">
                    <c:v>0</c:v>
                  </c:pt>
                  <c:pt idx="614">
                    <c:v>0</c:v>
                  </c:pt>
                  <c:pt idx="615">
                    <c:v>0</c:v>
                  </c:pt>
                  <c:pt idx="616">
                    <c:v>0</c:v>
                  </c:pt>
                  <c:pt idx="617">
                    <c:v>0</c:v>
                  </c:pt>
                  <c:pt idx="618">
                    <c:v>0</c:v>
                  </c:pt>
                  <c:pt idx="619">
                    <c:v>0</c:v>
                  </c:pt>
                  <c:pt idx="620">
                    <c:v>0</c:v>
                  </c:pt>
                  <c:pt idx="621">
                    <c:v>0</c:v>
                  </c:pt>
                  <c:pt idx="622">
                    <c:v>0</c:v>
                  </c:pt>
                  <c:pt idx="623">
                    <c:v>0</c:v>
                  </c:pt>
                  <c:pt idx="624">
                    <c:v>0</c:v>
                  </c:pt>
                  <c:pt idx="625">
                    <c:v>0</c:v>
                  </c:pt>
                  <c:pt idx="626">
                    <c:v>0</c:v>
                  </c:pt>
                  <c:pt idx="627">
                    <c:v>0</c:v>
                  </c:pt>
                  <c:pt idx="628">
                    <c:v>0</c:v>
                  </c:pt>
                  <c:pt idx="629">
                    <c:v>0</c:v>
                  </c:pt>
                  <c:pt idx="630">
                    <c:v>0</c:v>
                  </c:pt>
                  <c:pt idx="631">
                    <c:v>0</c:v>
                  </c:pt>
                  <c:pt idx="632">
                    <c:v>0</c:v>
                  </c:pt>
                  <c:pt idx="633">
                    <c:v>0</c:v>
                  </c:pt>
                  <c:pt idx="634">
                    <c:v>0</c:v>
                  </c:pt>
                  <c:pt idx="635">
                    <c:v>0</c:v>
                  </c:pt>
                  <c:pt idx="636">
                    <c:v>0</c:v>
                  </c:pt>
                  <c:pt idx="637">
                    <c:v>0</c:v>
                  </c:pt>
                  <c:pt idx="638">
                    <c:v>0</c:v>
                  </c:pt>
                  <c:pt idx="639">
                    <c:v>0</c:v>
                  </c:pt>
                  <c:pt idx="640">
                    <c:v>0</c:v>
                  </c:pt>
                  <c:pt idx="641">
                    <c:v>0</c:v>
                  </c:pt>
                  <c:pt idx="642">
                    <c:v>0</c:v>
                  </c:pt>
                  <c:pt idx="643">
                    <c:v>0</c:v>
                  </c:pt>
                  <c:pt idx="644">
                    <c:v>0</c:v>
                  </c:pt>
                  <c:pt idx="645">
                    <c:v>0</c:v>
                  </c:pt>
                  <c:pt idx="646">
                    <c:v>0</c:v>
                  </c:pt>
                  <c:pt idx="647">
                    <c:v>0</c:v>
                  </c:pt>
                  <c:pt idx="648">
                    <c:v>0</c:v>
                  </c:pt>
                  <c:pt idx="649">
                    <c:v>0</c:v>
                  </c:pt>
                  <c:pt idx="650">
                    <c:v>0</c:v>
                  </c:pt>
                  <c:pt idx="651">
                    <c:v>0</c:v>
                  </c:pt>
                  <c:pt idx="652">
                    <c:v>0</c:v>
                  </c:pt>
                  <c:pt idx="653">
                    <c:v>0</c:v>
                  </c:pt>
                  <c:pt idx="654">
                    <c:v>0</c:v>
                  </c:pt>
                  <c:pt idx="655">
                    <c:v>0</c:v>
                  </c:pt>
                  <c:pt idx="656">
                    <c:v>0</c:v>
                  </c:pt>
                  <c:pt idx="657">
                    <c:v>0</c:v>
                  </c:pt>
                  <c:pt idx="658">
                    <c:v>0</c:v>
                  </c:pt>
                  <c:pt idx="659">
                    <c:v>0</c:v>
                  </c:pt>
                  <c:pt idx="660">
                    <c:v>0</c:v>
                  </c:pt>
                  <c:pt idx="661">
                    <c:v>0</c:v>
                  </c:pt>
                  <c:pt idx="662">
                    <c:v>0</c:v>
                  </c:pt>
                  <c:pt idx="663">
                    <c:v>0</c:v>
                  </c:pt>
                  <c:pt idx="664">
                    <c:v>0</c:v>
                  </c:pt>
                  <c:pt idx="665">
                    <c:v>0</c:v>
                  </c:pt>
                  <c:pt idx="666">
                    <c:v>0</c:v>
                  </c:pt>
                  <c:pt idx="667">
                    <c:v>0</c:v>
                  </c:pt>
                  <c:pt idx="668">
                    <c:v>0</c:v>
                  </c:pt>
                  <c:pt idx="669">
                    <c:v>0</c:v>
                  </c:pt>
                  <c:pt idx="670">
                    <c:v>0</c:v>
                  </c:pt>
                  <c:pt idx="671">
                    <c:v>0</c:v>
                  </c:pt>
                  <c:pt idx="672">
                    <c:v>0.01</c:v>
                  </c:pt>
                  <c:pt idx="673">
                    <c:v>0</c:v>
                  </c:pt>
                  <c:pt idx="674">
                    <c:v>0.06</c:v>
                  </c:pt>
                  <c:pt idx="675">
                    <c:v>0.06</c:v>
                  </c:pt>
                  <c:pt idx="676">
                    <c:v>0.67</c:v>
                  </c:pt>
                  <c:pt idx="677">
                    <c:v>1.75</c:v>
                  </c:pt>
                  <c:pt idx="678">
                    <c:v>0.04</c:v>
                  </c:pt>
                  <c:pt idx="679">
                    <c:v>0</c:v>
                  </c:pt>
                  <c:pt idx="680">
                    <c:v>0</c:v>
                  </c:pt>
                  <c:pt idx="681">
                    <c:v>0.04</c:v>
                  </c:pt>
                  <c:pt idx="682">
                    <c:v>0.1</c:v>
                  </c:pt>
                  <c:pt idx="683">
                    <c:v>0.1</c:v>
                  </c:pt>
                  <c:pt idx="684">
                    <c:v>2.76</c:v>
                  </c:pt>
                  <c:pt idx="685">
                    <c:v>0.1</c:v>
                  </c:pt>
                  <c:pt idx="686">
                    <c:v>0</c:v>
                  </c:pt>
                  <c:pt idx="687">
                    <c:v>0</c:v>
                  </c:pt>
                  <c:pt idx="688">
                    <c:v>0</c:v>
                  </c:pt>
                  <c:pt idx="689">
                    <c:v>0</c:v>
                  </c:pt>
                  <c:pt idx="690">
                    <c:v>0</c:v>
                  </c:pt>
                  <c:pt idx="691">
                    <c:v>0</c:v>
                  </c:pt>
                  <c:pt idx="692">
                    <c:v>0</c:v>
                  </c:pt>
                  <c:pt idx="693">
                    <c:v>0.04</c:v>
                  </c:pt>
                  <c:pt idx="694">
                    <c:v>0.02</c:v>
                  </c:pt>
                  <c:pt idx="695">
                    <c:v>0.12</c:v>
                  </c:pt>
                  <c:pt idx="696">
                    <c:v>0</c:v>
                  </c:pt>
                  <c:pt idx="697">
                    <c:v>0.09</c:v>
                  </c:pt>
                  <c:pt idx="698">
                    <c:v>0.08</c:v>
                  </c:pt>
                  <c:pt idx="699">
                    <c:v>0.05</c:v>
                  </c:pt>
                  <c:pt idx="700">
                    <c:v>0</c:v>
                  </c:pt>
                  <c:pt idx="701">
                    <c:v>0.05</c:v>
                  </c:pt>
                  <c:pt idx="702">
                    <c:v>0</c:v>
                  </c:pt>
                  <c:pt idx="703">
                    <c:v>0</c:v>
                  </c:pt>
                  <c:pt idx="704">
                    <c:v>0</c:v>
                  </c:pt>
                  <c:pt idx="705">
                    <c:v>0.03</c:v>
                  </c:pt>
                  <c:pt idx="706">
                    <c:v>0.03</c:v>
                  </c:pt>
                  <c:pt idx="707">
                    <c:v>0.21</c:v>
                  </c:pt>
                  <c:pt idx="708">
                    <c:v>0.05</c:v>
                  </c:pt>
                  <c:pt idx="709">
                    <c:v>0.05</c:v>
                  </c:pt>
                  <c:pt idx="710">
                    <c:v>0.11</c:v>
                  </c:pt>
                  <c:pt idx="711">
                    <c:v>0.68</c:v>
                  </c:pt>
                  <c:pt idx="712">
                    <c:v>17.06</c:v>
                  </c:pt>
                  <c:pt idx="713">
                    <c:v>0.36</c:v>
                  </c:pt>
                  <c:pt idx="714">
                    <c:v>0</c:v>
                  </c:pt>
                  <c:pt idx="715">
                    <c:v>0</c:v>
                  </c:pt>
                  <c:pt idx="716">
                    <c:v>0</c:v>
                  </c:pt>
                  <c:pt idx="717">
                    <c:v>0</c:v>
                  </c:pt>
                  <c:pt idx="718">
                    <c:v>0.07</c:v>
                  </c:pt>
                  <c:pt idx="719">
                    <c:v>0.17</c:v>
                  </c:pt>
                  <c:pt idx="720">
                    <c:v>0</c:v>
                  </c:pt>
                  <c:pt idx="721">
                    <c:v>0.08</c:v>
                  </c:pt>
                  <c:pt idx="722">
                    <c:v>0</c:v>
                  </c:pt>
                  <c:pt idx="723">
                    <c:v>0.07</c:v>
                  </c:pt>
                  <c:pt idx="724">
                    <c:v>0</c:v>
                  </c:pt>
                  <c:pt idx="725">
                    <c:v>0</c:v>
                  </c:pt>
                  <c:pt idx="726">
                    <c:v>0</c:v>
                  </c:pt>
                  <c:pt idx="727">
                    <c:v>0</c:v>
                  </c:pt>
                  <c:pt idx="728">
                    <c:v>0</c:v>
                  </c:pt>
                  <c:pt idx="729">
                    <c:v>0</c:v>
                  </c:pt>
                  <c:pt idx="730">
                    <c:v>0.02</c:v>
                  </c:pt>
                  <c:pt idx="731">
                    <c:v>0.19</c:v>
                  </c:pt>
                  <c:pt idx="732">
                    <c:v>0.01</c:v>
                  </c:pt>
                  <c:pt idx="733">
                    <c:v>0.11</c:v>
                  </c:pt>
                  <c:pt idx="734">
                    <c:v>1.57</c:v>
                  </c:pt>
                  <c:pt idx="735">
                    <c:v>3.22</c:v>
                  </c:pt>
                  <c:pt idx="736">
                    <c:v>0.81</c:v>
                  </c:pt>
                  <c:pt idx="737">
                    <c:v>1.26</c:v>
                  </c:pt>
                  <c:pt idx="738">
                    <c:v>0</c:v>
                  </c:pt>
                  <c:pt idx="739">
                    <c:v>0</c:v>
                  </c:pt>
                  <c:pt idx="740">
                    <c:v>0</c:v>
                  </c:pt>
                  <c:pt idx="741">
                    <c:v>0</c:v>
                  </c:pt>
                  <c:pt idx="742">
                    <c:v>0.06</c:v>
                  </c:pt>
                  <c:pt idx="743">
                    <c:v>0.1</c:v>
                  </c:pt>
                  <c:pt idx="744">
                    <c:v>0</c:v>
                  </c:pt>
                  <c:pt idx="745">
                    <c:v>0.04</c:v>
                  </c:pt>
                  <c:pt idx="746">
                    <c:v>0.18</c:v>
                  </c:pt>
                  <c:pt idx="747">
                    <c:v>0.28</c:v>
                  </c:pt>
                  <c:pt idx="748">
                    <c:v>0</c:v>
                  </c:pt>
                  <c:pt idx="749">
                    <c:v>0.58</c:v>
                  </c:pt>
                  <c:pt idx="750">
                    <c:v>0</c:v>
                  </c:pt>
                  <c:pt idx="751">
                    <c:v>0</c:v>
                  </c:pt>
                  <c:pt idx="752">
                    <c:v>0</c:v>
                  </c:pt>
                  <c:pt idx="753">
                    <c:v>0</c:v>
                  </c:pt>
                  <c:pt idx="754">
                    <c:v>0.05</c:v>
                  </c:pt>
                  <c:pt idx="755">
                    <c:v>0.36</c:v>
                  </c:pt>
                  <c:pt idx="756">
                    <c:v>0.23</c:v>
                  </c:pt>
                  <c:pt idx="757">
                    <c:v>0.03</c:v>
                  </c:pt>
                  <c:pt idx="758">
                    <c:v>0</c:v>
                  </c:pt>
                  <c:pt idx="759">
                    <c:v>0.09</c:v>
                  </c:pt>
                  <c:pt idx="760">
                    <c:v>7.54</c:v>
                  </c:pt>
                  <c:pt idx="761">
                    <c:v>3.52</c:v>
                  </c:pt>
                  <c:pt idx="762">
                    <c:v>0</c:v>
                  </c:pt>
                  <c:pt idx="763">
                    <c:v>0</c:v>
                  </c:pt>
                  <c:pt idx="764">
                    <c:v>0</c:v>
                  </c:pt>
                  <c:pt idx="765">
                    <c:v>0</c:v>
                  </c:pt>
                  <c:pt idx="766">
                    <c:v>0.22</c:v>
                  </c:pt>
                  <c:pt idx="767">
                    <c:v>0.73</c:v>
                  </c:pt>
                  <c:pt idx="768">
                    <c:v>0.05</c:v>
                  </c:pt>
                  <c:pt idx="769">
                    <c:v>0.22</c:v>
                  </c:pt>
                  <c:pt idx="770">
                    <c:v>0.13</c:v>
                  </c:pt>
                  <c:pt idx="771">
                    <c:v>0.25</c:v>
                  </c:pt>
                  <c:pt idx="772">
                    <c:v>0.01</c:v>
                  </c:pt>
                  <c:pt idx="773">
                    <c:v>0.01</c:v>
                  </c:pt>
                  <c:pt idx="774">
                    <c:v>0</c:v>
                  </c:pt>
                  <c:pt idx="775">
                    <c:v>0</c:v>
                  </c:pt>
                  <c:pt idx="776">
                    <c:v>0</c:v>
                  </c:pt>
                  <c:pt idx="777">
                    <c:v>0</c:v>
                  </c:pt>
                  <c:pt idx="778">
                    <c:v>0.01</c:v>
                  </c:pt>
                  <c:pt idx="779">
                    <c:v>0</c:v>
                  </c:pt>
                  <c:pt idx="780">
                    <c:v>0.25</c:v>
                  </c:pt>
                  <c:pt idx="781">
                    <c:v>0.34</c:v>
                  </c:pt>
                  <c:pt idx="782">
                    <c:v>2.82</c:v>
                  </c:pt>
                  <c:pt idx="783">
                    <c:v>3.96</c:v>
                  </c:pt>
                  <c:pt idx="784">
                    <c:v>1.01</c:v>
                  </c:pt>
                  <c:pt idx="785">
                    <c:v>3</c:v>
                  </c:pt>
                  <c:pt idx="786">
                    <c:v>0.11</c:v>
                  </c:pt>
                  <c:pt idx="787">
                    <c:v>1.11</c:v>
                  </c:pt>
                  <c:pt idx="788">
                    <c:v>0</c:v>
                  </c:pt>
                  <c:pt idx="789">
                    <c:v>0</c:v>
                  </c:pt>
                  <c:pt idx="790">
                    <c:v>0.21</c:v>
                  </c:pt>
                  <c:pt idx="791">
                    <c:v>0.38</c:v>
                  </c:pt>
                  <c:pt idx="792">
                    <c:v>0.3</c:v>
                  </c:pt>
                  <c:pt idx="793">
                    <c:v>0.11</c:v>
                  </c:pt>
                  <c:pt idx="794">
                    <c:v>0.18</c:v>
                  </c:pt>
                  <c:pt idx="795">
                    <c:v>0.12</c:v>
                  </c:pt>
                  <c:pt idx="796">
                    <c:v>0</c:v>
                  </c:pt>
                  <c:pt idx="797">
                    <c:v>0.29</c:v>
                  </c:pt>
                  <c:pt idx="798">
                    <c:v>7.17</c:v>
                  </c:pt>
                  <c:pt idx="799">
                    <c:v>6.54</c:v>
                  </c:pt>
                  <c:pt idx="800">
                    <c:v>0.12</c:v>
                  </c:pt>
                  <c:pt idx="801">
                    <c:v>0</c:v>
                  </c:pt>
                  <c:pt idx="802">
                    <c:v>0.08</c:v>
                  </c:pt>
                  <c:pt idx="803">
                    <c:v>0.4</c:v>
                  </c:pt>
                  <c:pt idx="804">
                    <c:v>2.14</c:v>
                  </c:pt>
                  <c:pt idx="805">
                    <c:v>30.93</c:v>
                  </c:pt>
                  <c:pt idx="806">
                    <c:v>11.75</c:v>
                  </c:pt>
                  <c:pt idx="807">
                    <c:v>0</c:v>
                  </c:pt>
                  <c:pt idx="808">
                    <c:v>0</c:v>
                  </c:pt>
                  <c:pt idx="809">
                    <c:v>0.04</c:v>
                  </c:pt>
                  <c:pt idx="810">
                    <c:v>0</c:v>
                  </c:pt>
                  <c:pt idx="811">
                    <c:v>0</c:v>
                  </c:pt>
                  <c:pt idx="812">
                    <c:v>0</c:v>
                  </c:pt>
                  <c:pt idx="813">
                    <c:v>0</c:v>
                  </c:pt>
                  <c:pt idx="814">
                    <c:v>2.5</c:v>
                  </c:pt>
                  <c:pt idx="815">
                    <c:v>1.48</c:v>
                  </c:pt>
                  <c:pt idx="816">
                    <c:v>0.37</c:v>
                  </c:pt>
                  <c:pt idx="817">
                    <c:v>0.28</c:v>
                  </c:pt>
                  <c:pt idx="818">
                    <c:v>0.17</c:v>
                  </c:pt>
                  <c:pt idx="819">
                    <c:v>0</c:v>
                  </c:pt>
                  <c:pt idx="820">
                    <c:v>0.3</c:v>
                  </c:pt>
                  <c:pt idx="821">
                    <c:v>0.29</c:v>
                  </c:pt>
                  <c:pt idx="822">
                    <c:v>0</c:v>
                  </c:pt>
                  <c:pt idx="823">
                    <c:v>0</c:v>
                  </c:pt>
                  <c:pt idx="824">
                    <c:v>0</c:v>
                  </c:pt>
                  <c:pt idx="825">
                    <c:v>0</c:v>
                  </c:pt>
                  <c:pt idx="826">
                    <c:v>0</c:v>
                  </c:pt>
                  <c:pt idx="827">
                    <c:v>0.16</c:v>
                  </c:pt>
                  <c:pt idx="828">
                    <c:v>0.3</c:v>
                  </c:pt>
                  <c:pt idx="829">
                    <c:v>0.34</c:v>
                  </c:pt>
                  <c:pt idx="830">
                    <c:v>0.35</c:v>
                  </c:pt>
                  <c:pt idx="831">
                    <c:v>0.18</c:v>
                  </c:pt>
                  <c:pt idx="832">
                    <c:v>0.32</c:v>
                  </c:pt>
                  <c:pt idx="833">
                    <c:v>0.75</c:v>
                  </c:pt>
                  <c:pt idx="834">
                    <c:v>1.19</c:v>
                  </c:pt>
                  <c:pt idx="835">
                    <c:v>0</c:v>
                  </c:pt>
                  <c:pt idx="836">
                    <c:v>0.03</c:v>
                  </c:pt>
                  <c:pt idx="837">
                    <c:v>0.29</c:v>
                  </c:pt>
                  <c:pt idx="838">
                    <c:v>0.4</c:v>
                  </c:pt>
                  <c:pt idx="839">
                    <c:v>0.56</c:v>
                  </c:pt>
                  <c:pt idx="840">
                    <c:v>0.63</c:v>
                  </c:pt>
                  <c:pt idx="841">
                    <c:v>0.77</c:v>
                  </c:pt>
                  <c:pt idx="842">
                    <c:v>0.68</c:v>
                  </c:pt>
                  <c:pt idx="843">
                    <c:v>0.46</c:v>
                  </c:pt>
                  <c:pt idx="844">
                    <c:v>0.57</c:v>
                  </c:pt>
                  <c:pt idx="845">
                    <c:v>0.56</c:v>
                  </c:pt>
                  <c:pt idx="846">
                    <c:v>0.11</c:v>
                  </c:pt>
                  <c:pt idx="847">
                    <c:v>0.2</c:v>
                  </c:pt>
                  <c:pt idx="848">
                    <c:v>0.49</c:v>
                  </c:pt>
                  <c:pt idx="849">
                    <c:v>0.62</c:v>
                  </c:pt>
                  <c:pt idx="850">
                    <c:v>0.63</c:v>
                  </c:pt>
                  <c:pt idx="851">
                    <c:v>0.34</c:v>
                  </c:pt>
                  <c:pt idx="852">
                    <c:v>#N/A</c:v>
                  </c:pt>
                  <c:pt idx="853">
                    <c:v>#N/A</c:v>
                  </c:pt>
                  <c:pt idx="854">
                    <c:v>#N/A</c:v>
                  </c:pt>
                  <c:pt idx="855">
                    <c:v>#N/A</c:v>
                  </c:pt>
                  <c:pt idx="856">
                    <c:v>#N/A</c:v>
                  </c:pt>
                  <c:pt idx="857">
                    <c:v>#N/A</c:v>
                  </c:pt>
                  <c:pt idx="858">
                    <c:v>#N/A</c:v>
                  </c:pt>
                  <c:pt idx="859">
                    <c:v>#N/A</c:v>
                  </c:pt>
                  <c:pt idx="860">
                    <c:v>#N/A</c:v>
                  </c:pt>
                  <c:pt idx="861">
                    <c:v>#N/A</c:v>
                  </c:pt>
                  <c:pt idx="862">
                    <c:v>#N/A</c:v>
                  </c:pt>
                  <c:pt idx="863">
                    <c:v>#N/A</c:v>
                  </c:pt>
                  <c:pt idx="864">
                    <c:v>#N/A</c:v>
                  </c:pt>
                  <c:pt idx="865">
                    <c:v>#N/A</c:v>
                  </c:pt>
                  <c:pt idx="866">
                    <c:v>#N/A</c:v>
                  </c:pt>
                  <c:pt idx="867">
                    <c:v>#N/A</c:v>
                  </c:pt>
                  <c:pt idx="868">
                    <c:v>#N/A</c:v>
                  </c:pt>
                  <c:pt idx="869">
                    <c:v>#N/A</c:v>
                  </c:pt>
                  <c:pt idx="870">
                    <c:v>#N/A</c:v>
                  </c:pt>
                  <c:pt idx="871">
                    <c:v>#N/A</c:v>
                  </c:pt>
                  <c:pt idx="872">
                    <c:v>#N/A</c:v>
                  </c:pt>
                  <c:pt idx="873">
                    <c:v>#N/A</c:v>
                  </c:pt>
                  <c:pt idx="874">
                    <c:v>#N/A</c:v>
                  </c:pt>
                  <c:pt idx="875">
                    <c:v>#N/A</c:v>
                  </c:pt>
                </c:lvl>
                <c:lvl>
                  <c:pt idx="0">
                    <c:v>Oct-34</c:v>
                  </c:pt>
                  <c:pt idx="1">
                    <c:v>Nov-34</c:v>
                  </c:pt>
                  <c:pt idx="2">
                    <c:v>Dec-34</c:v>
                  </c:pt>
                  <c:pt idx="3">
                    <c:v>Jan-35</c:v>
                  </c:pt>
                  <c:pt idx="4">
                    <c:v>Feb-35</c:v>
                  </c:pt>
                  <c:pt idx="5">
                    <c:v>Mar-35</c:v>
                  </c:pt>
                  <c:pt idx="6">
                    <c:v>Apr-35</c:v>
                  </c:pt>
                  <c:pt idx="7">
                    <c:v>May-35</c:v>
                  </c:pt>
                  <c:pt idx="8">
                    <c:v>Jun-35</c:v>
                  </c:pt>
                  <c:pt idx="9">
                    <c:v>Jul-35</c:v>
                  </c:pt>
                  <c:pt idx="10">
                    <c:v>Aug-35</c:v>
                  </c:pt>
                  <c:pt idx="11">
                    <c:v>Sep-35</c:v>
                  </c:pt>
                  <c:pt idx="12">
                    <c:v>Oct-35</c:v>
                  </c:pt>
                  <c:pt idx="13">
                    <c:v>Nov-35</c:v>
                  </c:pt>
                  <c:pt idx="14">
                    <c:v>Dec-35</c:v>
                  </c:pt>
                  <c:pt idx="15">
                    <c:v>Jan-36</c:v>
                  </c:pt>
                  <c:pt idx="16">
                    <c:v>Feb-36</c:v>
                  </c:pt>
                  <c:pt idx="17">
                    <c:v>Mar-36</c:v>
                  </c:pt>
                  <c:pt idx="18">
                    <c:v>Apr-36</c:v>
                  </c:pt>
                  <c:pt idx="19">
                    <c:v>May-36</c:v>
                  </c:pt>
                  <c:pt idx="20">
                    <c:v>Jun-36</c:v>
                  </c:pt>
                  <c:pt idx="21">
                    <c:v>Jul-36</c:v>
                  </c:pt>
                  <c:pt idx="22">
                    <c:v>Aug-36</c:v>
                  </c:pt>
                  <c:pt idx="23">
                    <c:v>Sep-36</c:v>
                  </c:pt>
                  <c:pt idx="24">
                    <c:v>Oct-36</c:v>
                  </c:pt>
                  <c:pt idx="25">
                    <c:v>Nov-36</c:v>
                  </c:pt>
                  <c:pt idx="26">
                    <c:v>Dec-36</c:v>
                  </c:pt>
                  <c:pt idx="27">
                    <c:v>Jan-37</c:v>
                  </c:pt>
                  <c:pt idx="28">
                    <c:v>Feb-37</c:v>
                  </c:pt>
                  <c:pt idx="29">
                    <c:v>Mar-37</c:v>
                  </c:pt>
                  <c:pt idx="30">
                    <c:v>Apr-37</c:v>
                  </c:pt>
                  <c:pt idx="31">
                    <c:v>May-37</c:v>
                  </c:pt>
                  <c:pt idx="32">
                    <c:v>Jun-37</c:v>
                  </c:pt>
                  <c:pt idx="33">
                    <c:v>Jul-37</c:v>
                  </c:pt>
                  <c:pt idx="34">
                    <c:v>Aug-37</c:v>
                  </c:pt>
                  <c:pt idx="35">
                    <c:v>Sep-37</c:v>
                  </c:pt>
                  <c:pt idx="36">
                    <c:v>Oct-37</c:v>
                  </c:pt>
                  <c:pt idx="37">
                    <c:v>Nov-37</c:v>
                  </c:pt>
                  <c:pt idx="38">
                    <c:v>Dec-37</c:v>
                  </c:pt>
                  <c:pt idx="39">
                    <c:v>Jan-38</c:v>
                  </c:pt>
                  <c:pt idx="40">
                    <c:v>Feb-38</c:v>
                  </c:pt>
                  <c:pt idx="41">
                    <c:v>Mar-38</c:v>
                  </c:pt>
                  <c:pt idx="42">
                    <c:v>Apr-38</c:v>
                  </c:pt>
                  <c:pt idx="43">
                    <c:v>May-38</c:v>
                  </c:pt>
                  <c:pt idx="44">
                    <c:v>Jun-38</c:v>
                  </c:pt>
                  <c:pt idx="45">
                    <c:v>Jul-38</c:v>
                  </c:pt>
                  <c:pt idx="46">
                    <c:v>Aug-38</c:v>
                  </c:pt>
                  <c:pt idx="47">
                    <c:v>Sep-38</c:v>
                  </c:pt>
                  <c:pt idx="48">
                    <c:v>Oct-38</c:v>
                  </c:pt>
                  <c:pt idx="49">
                    <c:v>Nov-38</c:v>
                  </c:pt>
                  <c:pt idx="50">
                    <c:v>Dec-38</c:v>
                  </c:pt>
                  <c:pt idx="51">
                    <c:v>Jan-39</c:v>
                  </c:pt>
                  <c:pt idx="52">
                    <c:v>Feb-39</c:v>
                  </c:pt>
                  <c:pt idx="53">
                    <c:v>Mar-39</c:v>
                  </c:pt>
                  <c:pt idx="54">
                    <c:v>Apr-39</c:v>
                  </c:pt>
                  <c:pt idx="55">
                    <c:v>May-39</c:v>
                  </c:pt>
                  <c:pt idx="56">
                    <c:v>Jun-39</c:v>
                  </c:pt>
                  <c:pt idx="57">
                    <c:v>Jul-39</c:v>
                  </c:pt>
                  <c:pt idx="58">
                    <c:v>Aug-39</c:v>
                  </c:pt>
                  <c:pt idx="59">
                    <c:v>Sep-39</c:v>
                  </c:pt>
                  <c:pt idx="60">
                    <c:v>Oct-39</c:v>
                  </c:pt>
                  <c:pt idx="61">
                    <c:v>Nov-39</c:v>
                  </c:pt>
                  <c:pt idx="62">
                    <c:v>Dec-39</c:v>
                  </c:pt>
                  <c:pt idx="63">
                    <c:v>Jan-40</c:v>
                  </c:pt>
                  <c:pt idx="64">
                    <c:v>Feb-40</c:v>
                  </c:pt>
                  <c:pt idx="65">
                    <c:v>Mar-40</c:v>
                  </c:pt>
                  <c:pt idx="66">
                    <c:v>Apr-40</c:v>
                  </c:pt>
                  <c:pt idx="67">
                    <c:v>May-40</c:v>
                  </c:pt>
                  <c:pt idx="68">
                    <c:v>Jun-40</c:v>
                  </c:pt>
                  <c:pt idx="69">
                    <c:v>Jul-40</c:v>
                  </c:pt>
                  <c:pt idx="70">
                    <c:v>Aug-40</c:v>
                  </c:pt>
                  <c:pt idx="71">
                    <c:v>Sep-40</c:v>
                  </c:pt>
                  <c:pt idx="72">
                    <c:v>Oct-40</c:v>
                  </c:pt>
                  <c:pt idx="73">
                    <c:v>Nov-40</c:v>
                  </c:pt>
                  <c:pt idx="74">
                    <c:v>Dec-40</c:v>
                  </c:pt>
                  <c:pt idx="75">
                    <c:v>Jan-41</c:v>
                  </c:pt>
                  <c:pt idx="76">
                    <c:v>Feb-41</c:v>
                  </c:pt>
                  <c:pt idx="77">
                    <c:v>Mar-41</c:v>
                  </c:pt>
                  <c:pt idx="78">
                    <c:v>Apr-41</c:v>
                  </c:pt>
                  <c:pt idx="79">
                    <c:v>May-41</c:v>
                  </c:pt>
                  <c:pt idx="80">
                    <c:v>Jun-41</c:v>
                  </c:pt>
                  <c:pt idx="81">
                    <c:v>Jul-41</c:v>
                  </c:pt>
                  <c:pt idx="82">
                    <c:v>Aug-41</c:v>
                  </c:pt>
                  <c:pt idx="83">
                    <c:v>Sep-41</c:v>
                  </c:pt>
                  <c:pt idx="84">
                    <c:v>Oct-41</c:v>
                  </c:pt>
                  <c:pt idx="85">
                    <c:v>Nov-41</c:v>
                  </c:pt>
                  <c:pt idx="86">
                    <c:v>Dec-41</c:v>
                  </c:pt>
                  <c:pt idx="87">
                    <c:v>Jan-42</c:v>
                  </c:pt>
                  <c:pt idx="88">
                    <c:v>Feb-42</c:v>
                  </c:pt>
                  <c:pt idx="89">
                    <c:v>Mar-42</c:v>
                  </c:pt>
                  <c:pt idx="90">
                    <c:v>Apr-42</c:v>
                  </c:pt>
                  <c:pt idx="91">
                    <c:v>May-42</c:v>
                  </c:pt>
                  <c:pt idx="92">
                    <c:v>Jun-42</c:v>
                  </c:pt>
                  <c:pt idx="93">
                    <c:v>Jul-42</c:v>
                  </c:pt>
                  <c:pt idx="94">
                    <c:v>Aug-42</c:v>
                  </c:pt>
                  <c:pt idx="95">
                    <c:v>Sep-42</c:v>
                  </c:pt>
                  <c:pt idx="96">
                    <c:v>Oct-42</c:v>
                  </c:pt>
                  <c:pt idx="97">
                    <c:v>Nov-42</c:v>
                  </c:pt>
                  <c:pt idx="98">
                    <c:v>Dec-42</c:v>
                  </c:pt>
                  <c:pt idx="99">
                    <c:v>Jan-43</c:v>
                  </c:pt>
                  <c:pt idx="100">
                    <c:v>Feb-43</c:v>
                  </c:pt>
                  <c:pt idx="101">
                    <c:v>Mar-43</c:v>
                  </c:pt>
                  <c:pt idx="102">
                    <c:v>Apr-43</c:v>
                  </c:pt>
                  <c:pt idx="103">
                    <c:v>May-43</c:v>
                  </c:pt>
                  <c:pt idx="104">
                    <c:v>Jun-43</c:v>
                  </c:pt>
                  <c:pt idx="105">
                    <c:v>Jul-43</c:v>
                  </c:pt>
                  <c:pt idx="106">
                    <c:v>Aug-43</c:v>
                  </c:pt>
                  <c:pt idx="107">
                    <c:v>Sep-43</c:v>
                  </c:pt>
                  <c:pt idx="108">
                    <c:v>Oct-43</c:v>
                  </c:pt>
                  <c:pt idx="109">
                    <c:v>Nov-43</c:v>
                  </c:pt>
                  <c:pt idx="110">
                    <c:v>Dec-43</c:v>
                  </c:pt>
                  <c:pt idx="111">
                    <c:v>Jan-44</c:v>
                  </c:pt>
                  <c:pt idx="112">
                    <c:v>Feb-44</c:v>
                  </c:pt>
                  <c:pt idx="113">
                    <c:v>Mar-44</c:v>
                  </c:pt>
                  <c:pt idx="114">
                    <c:v>Apr-44</c:v>
                  </c:pt>
                  <c:pt idx="115">
                    <c:v>May-44</c:v>
                  </c:pt>
                  <c:pt idx="116">
                    <c:v>Jun-44</c:v>
                  </c:pt>
                  <c:pt idx="117">
                    <c:v>Jul-44</c:v>
                  </c:pt>
                  <c:pt idx="118">
                    <c:v>Aug-44</c:v>
                  </c:pt>
                  <c:pt idx="119">
                    <c:v>Sep-44</c:v>
                  </c:pt>
                  <c:pt idx="120">
                    <c:v>Oct-44</c:v>
                  </c:pt>
                  <c:pt idx="121">
                    <c:v>Nov-44</c:v>
                  </c:pt>
                  <c:pt idx="122">
                    <c:v>Dec-44</c:v>
                  </c:pt>
                  <c:pt idx="123">
                    <c:v>Jan-45</c:v>
                  </c:pt>
                  <c:pt idx="124">
                    <c:v>Feb-45</c:v>
                  </c:pt>
                  <c:pt idx="125">
                    <c:v>Mar-45</c:v>
                  </c:pt>
                  <c:pt idx="126">
                    <c:v>Apr-45</c:v>
                  </c:pt>
                  <c:pt idx="127">
                    <c:v>May-45</c:v>
                  </c:pt>
                  <c:pt idx="128">
                    <c:v>Jun-45</c:v>
                  </c:pt>
                  <c:pt idx="129">
                    <c:v>Jul-45</c:v>
                  </c:pt>
                  <c:pt idx="130">
                    <c:v>Aug-45</c:v>
                  </c:pt>
                  <c:pt idx="131">
                    <c:v>Sep-45</c:v>
                  </c:pt>
                  <c:pt idx="132">
                    <c:v>Oct-45</c:v>
                  </c:pt>
                  <c:pt idx="133">
                    <c:v>Nov-45</c:v>
                  </c:pt>
                  <c:pt idx="134">
                    <c:v>Dec-45</c:v>
                  </c:pt>
                  <c:pt idx="135">
                    <c:v>Jan-46</c:v>
                  </c:pt>
                  <c:pt idx="136">
                    <c:v>Feb-46</c:v>
                  </c:pt>
                  <c:pt idx="137">
                    <c:v>Mar-46</c:v>
                  </c:pt>
                  <c:pt idx="138">
                    <c:v>Apr-46</c:v>
                  </c:pt>
                  <c:pt idx="139">
                    <c:v>May-46</c:v>
                  </c:pt>
                  <c:pt idx="140">
                    <c:v>Jun-46</c:v>
                  </c:pt>
                  <c:pt idx="141">
                    <c:v>Jul-46</c:v>
                  </c:pt>
                  <c:pt idx="142">
                    <c:v>Aug-46</c:v>
                  </c:pt>
                  <c:pt idx="143">
                    <c:v>Sep-46</c:v>
                  </c:pt>
                  <c:pt idx="144">
                    <c:v>Oct-46</c:v>
                  </c:pt>
                  <c:pt idx="145">
                    <c:v>Nov-46</c:v>
                  </c:pt>
                  <c:pt idx="146">
                    <c:v>Dec-46</c:v>
                  </c:pt>
                  <c:pt idx="147">
                    <c:v>Jan-47</c:v>
                  </c:pt>
                  <c:pt idx="148">
                    <c:v>Feb-47</c:v>
                  </c:pt>
                  <c:pt idx="149">
                    <c:v>Mar-47</c:v>
                  </c:pt>
                  <c:pt idx="150">
                    <c:v>Apr-47</c:v>
                  </c:pt>
                  <c:pt idx="151">
                    <c:v>May-47</c:v>
                  </c:pt>
                  <c:pt idx="152">
                    <c:v>Jun-47</c:v>
                  </c:pt>
                  <c:pt idx="153">
                    <c:v>Jul-47</c:v>
                  </c:pt>
                  <c:pt idx="154">
                    <c:v>Aug-47</c:v>
                  </c:pt>
                  <c:pt idx="155">
                    <c:v>Sep-47</c:v>
                  </c:pt>
                  <c:pt idx="156">
                    <c:v>Oct-47</c:v>
                  </c:pt>
                  <c:pt idx="157">
                    <c:v>Nov-47</c:v>
                  </c:pt>
                  <c:pt idx="158">
                    <c:v>Dec-47</c:v>
                  </c:pt>
                  <c:pt idx="159">
                    <c:v>Jan-48</c:v>
                  </c:pt>
                  <c:pt idx="160">
                    <c:v>Feb-48</c:v>
                  </c:pt>
                  <c:pt idx="161">
                    <c:v>Mar-48</c:v>
                  </c:pt>
                  <c:pt idx="162">
                    <c:v>Apr-48</c:v>
                  </c:pt>
                  <c:pt idx="163">
                    <c:v>May-48</c:v>
                  </c:pt>
                  <c:pt idx="164">
                    <c:v>Jun-48</c:v>
                  </c:pt>
                  <c:pt idx="165">
                    <c:v>Jul-48</c:v>
                  </c:pt>
                  <c:pt idx="166">
                    <c:v>Aug-48</c:v>
                  </c:pt>
                  <c:pt idx="167">
                    <c:v>Sep-48</c:v>
                  </c:pt>
                  <c:pt idx="168">
                    <c:v>Oct-48</c:v>
                  </c:pt>
                  <c:pt idx="169">
                    <c:v>Nov-48</c:v>
                  </c:pt>
                  <c:pt idx="170">
                    <c:v>Dec-48</c:v>
                  </c:pt>
                  <c:pt idx="171">
                    <c:v>Jan-49</c:v>
                  </c:pt>
                  <c:pt idx="172">
                    <c:v>Feb-49</c:v>
                  </c:pt>
                  <c:pt idx="173">
                    <c:v>Mar-49</c:v>
                  </c:pt>
                  <c:pt idx="174">
                    <c:v>Apr-49</c:v>
                  </c:pt>
                  <c:pt idx="175">
                    <c:v>May-49</c:v>
                  </c:pt>
                  <c:pt idx="176">
                    <c:v>Jun-49</c:v>
                  </c:pt>
                  <c:pt idx="177">
                    <c:v>Jul-49</c:v>
                  </c:pt>
                  <c:pt idx="178">
                    <c:v>Aug-49</c:v>
                  </c:pt>
                  <c:pt idx="179">
                    <c:v>Sep-49</c:v>
                  </c:pt>
                  <c:pt idx="180">
                    <c:v>Oct-49</c:v>
                  </c:pt>
                  <c:pt idx="181">
                    <c:v>Nov-49</c:v>
                  </c:pt>
                  <c:pt idx="182">
                    <c:v>Dec-49</c:v>
                  </c:pt>
                  <c:pt idx="183">
                    <c:v>Jan-50</c:v>
                  </c:pt>
                  <c:pt idx="184">
                    <c:v>Feb-50</c:v>
                  </c:pt>
                  <c:pt idx="185">
                    <c:v>Mar-50</c:v>
                  </c:pt>
                  <c:pt idx="186">
                    <c:v>Apr-50</c:v>
                  </c:pt>
                  <c:pt idx="187">
                    <c:v>May-50</c:v>
                  </c:pt>
                  <c:pt idx="188">
                    <c:v>Jun-50</c:v>
                  </c:pt>
                  <c:pt idx="189">
                    <c:v>Jul-50</c:v>
                  </c:pt>
                  <c:pt idx="190">
                    <c:v>Aug-50</c:v>
                  </c:pt>
                  <c:pt idx="191">
                    <c:v>Sep-50</c:v>
                  </c:pt>
                  <c:pt idx="192">
                    <c:v>Oct-50</c:v>
                  </c:pt>
                  <c:pt idx="193">
                    <c:v>Nov-50</c:v>
                  </c:pt>
                  <c:pt idx="194">
                    <c:v>Dec-50</c:v>
                  </c:pt>
                  <c:pt idx="195">
                    <c:v>Jan-51</c:v>
                  </c:pt>
                  <c:pt idx="196">
                    <c:v>Feb-51</c:v>
                  </c:pt>
                  <c:pt idx="197">
                    <c:v>Mar-51</c:v>
                  </c:pt>
                  <c:pt idx="198">
                    <c:v>Apr-51</c:v>
                  </c:pt>
                  <c:pt idx="199">
                    <c:v>May-51</c:v>
                  </c:pt>
                  <c:pt idx="200">
                    <c:v>Jun-51</c:v>
                  </c:pt>
                  <c:pt idx="201">
                    <c:v>Jul-51</c:v>
                  </c:pt>
                  <c:pt idx="202">
                    <c:v>Aug-51</c:v>
                  </c:pt>
                  <c:pt idx="203">
                    <c:v>Sep-51</c:v>
                  </c:pt>
                  <c:pt idx="204">
                    <c:v>Oct-51</c:v>
                  </c:pt>
                  <c:pt idx="205">
                    <c:v>Nov-51</c:v>
                  </c:pt>
                  <c:pt idx="206">
                    <c:v>Dec-51</c:v>
                  </c:pt>
                  <c:pt idx="207">
                    <c:v>Jan-52</c:v>
                  </c:pt>
                  <c:pt idx="208">
                    <c:v>Feb-52</c:v>
                  </c:pt>
                  <c:pt idx="209">
                    <c:v>Mar-52</c:v>
                  </c:pt>
                  <c:pt idx="210">
                    <c:v>Apr-52</c:v>
                  </c:pt>
                  <c:pt idx="211">
                    <c:v>May-52</c:v>
                  </c:pt>
                  <c:pt idx="212">
                    <c:v>Jun-52</c:v>
                  </c:pt>
                  <c:pt idx="213">
                    <c:v>Jul-52</c:v>
                  </c:pt>
                  <c:pt idx="214">
                    <c:v>Aug-52</c:v>
                  </c:pt>
                  <c:pt idx="215">
                    <c:v>Sep-52</c:v>
                  </c:pt>
                  <c:pt idx="216">
                    <c:v>Oct-52</c:v>
                  </c:pt>
                  <c:pt idx="217">
                    <c:v>Nov-52</c:v>
                  </c:pt>
                  <c:pt idx="218">
                    <c:v>Dec-52</c:v>
                  </c:pt>
                  <c:pt idx="219">
                    <c:v>Jan-53</c:v>
                  </c:pt>
                  <c:pt idx="220">
                    <c:v>Feb-53</c:v>
                  </c:pt>
                  <c:pt idx="221">
                    <c:v>Mar-53</c:v>
                  </c:pt>
                  <c:pt idx="222">
                    <c:v>Apr-53</c:v>
                  </c:pt>
                  <c:pt idx="223">
                    <c:v>May-53</c:v>
                  </c:pt>
                  <c:pt idx="224">
                    <c:v>Jun-53</c:v>
                  </c:pt>
                  <c:pt idx="225">
                    <c:v>Jul-53</c:v>
                  </c:pt>
                  <c:pt idx="226">
                    <c:v>Aug-53</c:v>
                  </c:pt>
                  <c:pt idx="227">
                    <c:v>Sep-53</c:v>
                  </c:pt>
                  <c:pt idx="228">
                    <c:v>Oct-53</c:v>
                  </c:pt>
                  <c:pt idx="229">
                    <c:v>Nov-53</c:v>
                  </c:pt>
                  <c:pt idx="230">
                    <c:v>Dec-53</c:v>
                  </c:pt>
                  <c:pt idx="231">
                    <c:v>Jan-54</c:v>
                  </c:pt>
                  <c:pt idx="232">
                    <c:v>Feb-54</c:v>
                  </c:pt>
                  <c:pt idx="233">
                    <c:v>Mar-54</c:v>
                  </c:pt>
                  <c:pt idx="234">
                    <c:v>Apr-54</c:v>
                  </c:pt>
                  <c:pt idx="235">
                    <c:v>May-54</c:v>
                  </c:pt>
                  <c:pt idx="236">
                    <c:v>Jun-54</c:v>
                  </c:pt>
                  <c:pt idx="237">
                    <c:v>Jul-54</c:v>
                  </c:pt>
                  <c:pt idx="238">
                    <c:v>Aug-54</c:v>
                  </c:pt>
                  <c:pt idx="239">
                    <c:v>Sep-54</c:v>
                  </c:pt>
                  <c:pt idx="240">
                    <c:v>Oct-54</c:v>
                  </c:pt>
                  <c:pt idx="241">
                    <c:v>Nov-54</c:v>
                  </c:pt>
                  <c:pt idx="242">
                    <c:v>Dec-54</c:v>
                  </c:pt>
                  <c:pt idx="243">
                    <c:v>Jan-55</c:v>
                  </c:pt>
                  <c:pt idx="244">
                    <c:v>Feb-55</c:v>
                  </c:pt>
                  <c:pt idx="245">
                    <c:v>Mar-55</c:v>
                  </c:pt>
                  <c:pt idx="246">
                    <c:v>Apr-55</c:v>
                  </c:pt>
                  <c:pt idx="247">
                    <c:v>May-55</c:v>
                  </c:pt>
                  <c:pt idx="248">
                    <c:v>Jun-55</c:v>
                  </c:pt>
                  <c:pt idx="249">
                    <c:v>Jul-55</c:v>
                  </c:pt>
                  <c:pt idx="250">
                    <c:v>Aug-55</c:v>
                  </c:pt>
                  <c:pt idx="251">
                    <c:v>Sep-55</c:v>
                  </c:pt>
                  <c:pt idx="252">
                    <c:v>Oct-55</c:v>
                  </c:pt>
                  <c:pt idx="253">
                    <c:v>Nov-55</c:v>
                  </c:pt>
                  <c:pt idx="254">
                    <c:v>Dec-55</c:v>
                  </c:pt>
                  <c:pt idx="255">
                    <c:v>Jan-56</c:v>
                  </c:pt>
                  <c:pt idx="256">
                    <c:v>Feb-56</c:v>
                  </c:pt>
                  <c:pt idx="257">
                    <c:v>Mar-56</c:v>
                  </c:pt>
                  <c:pt idx="258">
                    <c:v>Apr-56</c:v>
                  </c:pt>
                  <c:pt idx="259">
                    <c:v>May-56</c:v>
                  </c:pt>
                  <c:pt idx="260">
                    <c:v>Jun-56</c:v>
                  </c:pt>
                  <c:pt idx="261">
                    <c:v>Jul-56</c:v>
                  </c:pt>
                  <c:pt idx="262">
                    <c:v>Aug-56</c:v>
                  </c:pt>
                  <c:pt idx="263">
                    <c:v>Sep-56</c:v>
                  </c:pt>
                  <c:pt idx="264">
                    <c:v>Oct-56</c:v>
                  </c:pt>
                  <c:pt idx="265">
                    <c:v>Nov-56</c:v>
                  </c:pt>
                  <c:pt idx="266">
                    <c:v>Dec-56</c:v>
                  </c:pt>
                  <c:pt idx="267">
                    <c:v>Jan-57</c:v>
                  </c:pt>
                  <c:pt idx="268">
                    <c:v>Feb-57</c:v>
                  </c:pt>
                  <c:pt idx="269">
                    <c:v>Mar-57</c:v>
                  </c:pt>
                  <c:pt idx="270">
                    <c:v>Apr-57</c:v>
                  </c:pt>
                  <c:pt idx="271">
                    <c:v>May-57</c:v>
                  </c:pt>
                  <c:pt idx="272">
                    <c:v>Jun-57</c:v>
                  </c:pt>
                  <c:pt idx="273">
                    <c:v>Jul-57</c:v>
                  </c:pt>
                  <c:pt idx="274">
                    <c:v>Aug-57</c:v>
                  </c:pt>
                  <c:pt idx="275">
                    <c:v>Sep-57</c:v>
                  </c:pt>
                  <c:pt idx="276">
                    <c:v>Oct-57</c:v>
                  </c:pt>
                  <c:pt idx="277">
                    <c:v>Nov-57</c:v>
                  </c:pt>
                  <c:pt idx="278">
                    <c:v>Dec-57</c:v>
                  </c:pt>
                  <c:pt idx="279">
                    <c:v>Jan-58</c:v>
                  </c:pt>
                  <c:pt idx="280">
                    <c:v>Feb-58</c:v>
                  </c:pt>
                  <c:pt idx="281">
                    <c:v>Mar-58</c:v>
                  </c:pt>
                  <c:pt idx="282">
                    <c:v>Apr-58</c:v>
                  </c:pt>
                  <c:pt idx="283">
                    <c:v>May-58</c:v>
                  </c:pt>
                  <c:pt idx="284">
                    <c:v>Jun-58</c:v>
                  </c:pt>
                  <c:pt idx="285">
                    <c:v>Jul-58</c:v>
                  </c:pt>
                  <c:pt idx="286">
                    <c:v>Aug-58</c:v>
                  </c:pt>
                  <c:pt idx="287">
                    <c:v>Sep-58</c:v>
                  </c:pt>
                  <c:pt idx="288">
                    <c:v>Oct-58</c:v>
                  </c:pt>
                  <c:pt idx="289">
                    <c:v>Nov-58</c:v>
                  </c:pt>
                  <c:pt idx="290">
                    <c:v>Dec-58</c:v>
                  </c:pt>
                  <c:pt idx="291">
                    <c:v>Jan-59</c:v>
                  </c:pt>
                  <c:pt idx="292">
                    <c:v>Feb-59</c:v>
                  </c:pt>
                  <c:pt idx="293">
                    <c:v>Mar-59</c:v>
                  </c:pt>
                  <c:pt idx="294">
                    <c:v>Apr-59</c:v>
                  </c:pt>
                  <c:pt idx="295">
                    <c:v>May-59</c:v>
                  </c:pt>
                  <c:pt idx="296">
                    <c:v>Jun-59</c:v>
                  </c:pt>
                  <c:pt idx="297">
                    <c:v>Jul-59</c:v>
                  </c:pt>
                  <c:pt idx="298">
                    <c:v>Aug-59</c:v>
                  </c:pt>
                  <c:pt idx="299">
                    <c:v>Sep-59</c:v>
                  </c:pt>
                  <c:pt idx="300">
                    <c:v>Oct-59</c:v>
                  </c:pt>
                  <c:pt idx="301">
                    <c:v>Nov-59</c:v>
                  </c:pt>
                  <c:pt idx="302">
                    <c:v>Dec-59</c:v>
                  </c:pt>
                  <c:pt idx="303">
                    <c:v>Jan-60</c:v>
                  </c:pt>
                  <c:pt idx="304">
                    <c:v>Feb-60</c:v>
                  </c:pt>
                  <c:pt idx="305">
                    <c:v>Mar-60</c:v>
                  </c:pt>
                  <c:pt idx="306">
                    <c:v>Apr-60</c:v>
                  </c:pt>
                  <c:pt idx="307">
                    <c:v>May-60</c:v>
                  </c:pt>
                  <c:pt idx="308">
                    <c:v>Jun-60</c:v>
                  </c:pt>
                  <c:pt idx="309">
                    <c:v>Jul-60</c:v>
                  </c:pt>
                  <c:pt idx="310">
                    <c:v>Aug-60</c:v>
                  </c:pt>
                  <c:pt idx="311">
                    <c:v>Sep-60</c:v>
                  </c:pt>
                  <c:pt idx="312">
                    <c:v>Oct-60</c:v>
                  </c:pt>
                  <c:pt idx="313">
                    <c:v>Nov-60</c:v>
                  </c:pt>
                  <c:pt idx="314">
                    <c:v>Dec-60</c:v>
                  </c:pt>
                  <c:pt idx="315">
                    <c:v>Jan-61</c:v>
                  </c:pt>
                  <c:pt idx="316">
                    <c:v>Feb-61</c:v>
                  </c:pt>
                  <c:pt idx="317">
                    <c:v>Mar-61</c:v>
                  </c:pt>
                  <c:pt idx="318">
                    <c:v>Apr-61</c:v>
                  </c:pt>
                  <c:pt idx="319">
                    <c:v>May-61</c:v>
                  </c:pt>
                  <c:pt idx="320">
                    <c:v>Jun-61</c:v>
                  </c:pt>
                  <c:pt idx="321">
                    <c:v>Jul-61</c:v>
                  </c:pt>
                  <c:pt idx="322">
                    <c:v>Aug-61</c:v>
                  </c:pt>
                  <c:pt idx="323">
                    <c:v>Sep-61</c:v>
                  </c:pt>
                  <c:pt idx="324">
                    <c:v>Oct-61</c:v>
                  </c:pt>
                  <c:pt idx="325">
                    <c:v>Nov-61</c:v>
                  </c:pt>
                  <c:pt idx="326">
                    <c:v>Dec-61</c:v>
                  </c:pt>
                  <c:pt idx="327">
                    <c:v>Jan-62</c:v>
                  </c:pt>
                  <c:pt idx="328">
                    <c:v>Feb-62</c:v>
                  </c:pt>
                  <c:pt idx="329">
                    <c:v>Mar-62</c:v>
                  </c:pt>
                  <c:pt idx="330">
                    <c:v>Apr-62</c:v>
                  </c:pt>
                  <c:pt idx="331">
                    <c:v>May-62</c:v>
                  </c:pt>
                  <c:pt idx="332">
                    <c:v>Jun-62</c:v>
                  </c:pt>
                  <c:pt idx="333">
                    <c:v>Jul-62</c:v>
                  </c:pt>
                  <c:pt idx="334">
                    <c:v>Aug-62</c:v>
                  </c:pt>
                  <c:pt idx="335">
                    <c:v>Sep-62</c:v>
                  </c:pt>
                  <c:pt idx="336">
                    <c:v>Oct-62</c:v>
                  </c:pt>
                  <c:pt idx="337">
                    <c:v>Nov-62</c:v>
                  </c:pt>
                  <c:pt idx="338">
                    <c:v>Dec-62</c:v>
                  </c:pt>
                  <c:pt idx="339">
                    <c:v>Jan-63</c:v>
                  </c:pt>
                  <c:pt idx="340">
                    <c:v>Feb-63</c:v>
                  </c:pt>
                  <c:pt idx="341">
                    <c:v>Mar-63</c:v>
                  </c:pt>
                  <c:pt idx="342">
                    <c:v>Apr-63</c:v>
                  </c:pt>
                  <c:pt idx="343">
                    <c:v>May-63</c:v>
                  </c:pt>
                  <c:pt idx="344">
                    <c:v>Jun-63</c:v>
                  </c:pt>
                  <c:pt idx="345">
                    <c:v>Jul-63</c:v>
                  </c:pt>
                  <c:pt idx="346">
                    <c:v>Aug-63</c:v>
                  </c:pt>
                  <c:pt idx="347">
                    <c:v>Sep-63</c:v>
                  </c:pt>
                  <c:pt idx="348">
                    <c:v>Oct-63</c:v>
                  </c:pt>
                  <c:pt idx="349">
                    <c:v>Nov-63</c:v>
                  </c:pt>
                  <c:pt idx="350">
                    <c:v>Dec-63</c:v>
                  </c:pt>
                  <c:pt idx="351">
                    <c:v>Jan-64</c:v>
                  </c:pt>
                  <c:pt idx="352">
                    <c:v>Feb-64</c:v>
                  </c:pt>
                  <c:pt idx="353">
                    <c:v>Mar-64</c:v>
                  </c:pt>
                  <c:pt idx="354">
                    <c:v>Apr-64</c:v>
                  </c:pt>
                  <c:pt idx="355">
                    <c:v>May-64</c:v>
                  </c:pt>
                  <c:pt idx="356">
                    <c:v>Jun-64</c:v>
                  </c:pt>
                  <c:pt idx="357">
                    <c:v>Jul-64</c:v>
                  </c:pt>
                  <c:pt idx="358">
                    <c:v>Aug-64</c:v>
                  </c:pt>
                  <c:pt idx="359">
                    <c:v>Sep-64</c:v>
                  </c:pt>
                  <c:pt idx="360">
                    <c:v>Oct-64</c:v>
                  </c:pt>
                  <c:pt idx="361">
                    <c:v>Nov-64</c:v>
                  </c:pt>
                  <c:pt idx="362">
                    <c:v>Dec-64</c:v>
                  </c:pt>
                  <c:pt idx="363">
                    <c:v>Jan-65</c:v>
                  </c:pt>
                  <c:pt idx="364">
                    <c:v>Feb-65</c:v>
                  </c:pt>
                  <c:pt idx="365">
                    <c:v>Mar-65</c:v>
                  </c:pt>
                  <c:pt idx="366">
                    <c:v>Apr-65</c:v>
                  </c:pt>
                  <c:pt idx="367">
                    <c:v>May-65</c:v>
                  </c:pt>
                  <c:pt idx="368">
                    <c:v>Jun-65</c:v>
                  </c:pt>
                  <c:pt idx="369">
                    <c:v>Jul-65</c:v>
                  </c:pt>
                  <c:pt idx="370">
                    <c:v>Aug-65</c:v>
                  </c:pt>
                  <c:pt idx="371">
                    <c:v>Sep-65</c:v>
                  </c:pt>
                  <c:pt idx="372">
                    <c:v>Oct-65</c:v>
                  </c:pt>
                  <c:pt idx="373">
                    <c:v>Nov-65</c:v>
                  </c:pt>
                  <c:pt idx="374">
                    <c:v>Dec-65</c:v>
                  </c:pt>
                  <c:pt idx="375">
                    <c:v>Jan-66</c:v>
                  </c:pt>
                  <c:pt idx="376">
                    <c:v>Feb-66</c:v>
                  </c:pt>
                  <c:pt idx="377">
                    <c:v>Mar-66</c:v>
                  </c:pt>
                  <c:pt idx="378">
                    <c:v>Apr-66</c:v>
                  </c:pt>
                  <c:pt idx="379">
                    <c:v>May-66</c:v>
                  </c:pt>
                  <c:pt idx="380">
                    <c:v>Jun-66</c:v>
                  </c:pt>
                  <c:pt idx="381">
                    <c:v>Jul-66</c:v>
                  </c:pt>
                  <c:pt idx="382">
                    <c:v>Aug-66</c:v>
                  </c:pt>
                  <c:pt idx="383">
                    <c:v>Sep-66</c:v>
                  </c:pt>
                  <c:pt idx="384">
                    <c:v>Oct-66</c:v>
                  </c:pt>
                  <c:pt idx="385">
                    <c:v>Nov-66</c:v>
                  </c:pt>
                  <c:pt idx="386">
                    <c:v>Dec-66</c:v>
                  </c:pt>
                  <c:pt idx="387">
                    <c:v>Jan-67</c:v>
                  </c:pt>
                  <c:pt idx="388">
                    <c:v>Feb-67</c:v>
                  </c:pt>
                  <c:pt idx="389">
                    <c:v>Mar-67</c:v>
                  </c:pt>
                  <c:pt idx="390">
                    <c:v>Apr-67</c:v>
                  </c:pt>
                  <c:pt idx="391">
                    <c:v>May-67</c:v>
                  </c:pt>
                  <c:pt idx="392">
                    <c:v>Jun-67</c:v>
                  </c:pt>
                  <c:pt idx="393">
                    <c:v>Jul-67</c:v>
                  </c:pt>
                  <c:pt idx="394">
                    <c:v>Aug-67</c:v>
                  </c:pt>
                  <c:pt idx="395">
                    <c:v>Sep-67</c:v>
                  </c:pt>
                  <c:pt idx="396">
                    <c:v>Oct-67</c:v>
                  </c:pt>
                  <c:pt idx="397">
                    <c:v>Nov-67</c:v>
                  </c:pt>
                  <c:pt idx="398">
                    <c:v>Dec-67</c:v>
                  </c:pt>
                  <c:pt idx="399">
                    <c:v>Jan-68</c:v>
                  </c:pt>
                  <c:pt idx="400">
                    <c:v>Feb-68</c:v>
                  </c:pt>
                  <c:pt idx="401">
                    <c:v>Mar-68</c:v>
                  </c:pt>
                  <c:pt idx="402">
                    <c:v>Apr-68</c:v>
                  </c:pt>
                  <c:pt idx="403">
                    <c:v>May-68</c:v>
                  </c:pt>
                  <c:pt idx="404">
                    <c:v>Jun-68</c:v>
                  </c:pt>
                  <c:pt idx="405">
                    <c:v>Jul-68</c:v>
                  </c:pt>
                  <c:pt idx="406">
                    <c:v>Aug-68</c:v>
                  </c:pt>
                  <c:pt idx="407">
                    <c:v>Sep-68</c:v>
                  </c:pt>
                  <c:pt idx="408">
                    <c:v>Oct-68</c:v>
                  </c:pt>
                  <c:pt idx="409">
                    <c:v>Nov-68</c:v>
                  </c:pt>
                  <c:pt idx="410">
                    <c:v>Dec-68</c:v>
                  </c:pt>
                  <c:pt idx="411">
                    <c:v>Jan-69</c:v>
                  </c:pt>
                  <c:pt idx="412">
                    <c:v>Feb-69</c:v>
                  </c:pt>
                  <c:pt idx="413">
                    <c:v>Mar-69</c:v>
                  </c:pt>
                  <c:pt idx="414">
                    <c:v>Apr-69</c:v>
                  </c:pt>
                  <c:pt idx="415">
                    <c:v>May-69</c:v>
                  </c:pt>
                  <c:pt idx="416">
                    <c:v>Jun-69</c:v>
                  </c:pt>
                  <c:pt idx="417">
                    <c:v>Jul-69</c:v>
                  </c:pt>
                  <c:pt idx="418">
                    <c:v>Aug-69</c:v>
                  </c:pt>
                  <c:pt idx="419">
                    <c:v>Sep-69</c:v>
                  </c:pt>
                  <c:pt idx="420">
                    <c:v>Oct-69</c:v>
                  </c:pt>
                  <c:pt idx="421">
                    <c:v>Nov-69</c:v>
                  </c:pt>
                  <c:pt idx="422">
                    <c:v>Dec-69</c:v>
                  </c:pt>
                  <c:pt idx="423">
                    <c:v>Jan-70</c:v>
                  </c:pt>
                  <c:pt idx="424">
                    <c:v>Feb-70</c:v>
                  </c:pt>
                  <c:pt idx="425">
                    <c:v>Mar-70</c:v>
                  </c:pt>
                  <c:pt idx="426">
                    <c:v>Apr-70</c:v>
                  </c:pt>
                  <c:pt idx="427">
                    <c:v>May-70</c:v>
                  </c:pt>
                  <c:pt idx="428">
                    <c:v>Jun-70</c:v>
                  </c:pt>
                  <c:pt idx="429">
                    <c:v>Jul-70</c:v>
                  </c:pt>
                  <c:pt idx="430">
                    <c:v>Aug-70</c:v>
                  </c:pt>
                  <c:pt idx="431">
                    <c:v>Sep-70</c:v>
                  </c:pt>
                  <c:pt idx="432">
                    <c:v>Oct-70</c:v>
                  </c:pt>
                  <c:pt idx="433">
                    <c:v>Nov-70</c:v>
                  </c:pt>
                  <c:pt idx="434">
                    <c:v>Dec-70</c:v>
                  </c:pt>
                  <c:pt idx="435">
                    <c:v>Jan-71</c:v>
                  </c:pt>
                  <c:pt idx="436">
                    <c:v>Feb-71</c:v>
                  </c:pt>
                  <c:pt idx="437">
                    <c:v>Mar-71</c:v>
                  </c:pt>
                  <c:pt idx="438">
                    <c:v>Apr-71</c:v>
                  </c:pt>
                  <c:pt idx="439">
                    <c:v>May-71</c:v>
                  </c:pt>
                  <c:pt idx="440">
                    <c:v>Jun-71</c:v>
                  </c:pt>
                  <c:pt idx="441">
                    <c:v>Jul-71</c:v>
                  </c:pt>
                  <c:pt idx="442">
                    <c:v>Aug-71</c:v>
                  </c:pt>
                  <c:pt idx="443">
                    <c:v>Sep-71</c:v>
                  </c:pt>
                  <c:pt idx="444">
                    <c:v>Oct-71</c:v>
                  </c:pt>
                  <c:pt idx="445">
                    <c:v>Nov-71</c:v>
                  </c:pt>
                  <c:pt idx="446">
                    <c:v>Dec-71</c:v>
                  </c:pt>
                  <c:pt idx="447">
                    <c:v>Jan-72</c:v>
                  </c:pt>
                  <c:pt idx="448">
                    <c:v>Feb-72</c:v>
                  </c:pt>
                  <c:pt idx="449">
                    <c:v>Mar-72</c:v>
                  </c:pt>
                  <c:pt idx="450">
                    <c:v>Apr-72</c:v>
                  </c:pt>
                  <c:pt idx="451">
                    <c:v>May-72</c:v>
                  </c:pt>
                  <c:pt idx="452">
                    <c:v>Jun-72</c:v>
                  </c:pt>
                  <c:pt idx="453">
                    <c:v>Jul-72</c:v>
                  </c:pt>
                  <c:pt idx="454">
                    <c:v>Aug-72</c:v>
                  </c:pt>
                  <c:pt idx="455">
                    <c:v>Sep-72</c:v>
                  </c:pt>
                  <c:pt idx="456">
                    <c:v>Oct-72</c:v>
                  </c:pt>
                  <c:pt idx="457">
                    <c:v>Nov-72</c:v>
                  </c:pt>
                  <c:pt idx="458">
                    <c:v>Dec-72</c:v>
                  </c:pt>
                  <c:pt idx="459">
                    <c:v>Jan-73</c:v>
                  </c:pt>
                  <c:pt idx="460">
                    <c:v>Feb-73</c:v>
                  </c:pt>
                  <c:pt idx="461">
                    <c:v>Mar-73</c:v>
                  </c:pt>
                  <c:pt idx="462">
                    <c:v>Apr-73</c:v>
                  </c:pt>
                  <c:pt idx="463">
                    <c:v>May-73</c:v>
                  </c:pt>
                  <c:pt idx="464">
                    <c:v>Jun-73</c:v>
                  </c:pt>
                  <c:pt idx="465">
                    <c:v>Jul-73</c:v>
                  </c:pt>
                  <c:pt idx="466">
                    <c:v>Aug-73</c:v>
                  </c:pt>
                  <c:pt idx="467">
                    <c:v>Sep-73</c:v>
                  </c:pt>
                  <c:pt idx="468">
                    <c:v>Oct-73</c:v>
                  </c:pt>
                  <c:pt idx="469">
                    <c:v>Nov-73</c:v>
                  </c:pt>
                  <c:pt idx="470">
                    <c:v>Dec-73</c:v>
                  </c:pt>
                  <c:pt idx="471">
                    <c:v>Jan-74</c:v>
                  </c:pt>
                  <c:pt idx="472">
                    <c:v>Feb-74</c:v>
                  </c:pt>
                  <c:pt idx="473">
                    <c:v>Mar-74</c:v>
                  </c:pt>
                  <c:pt idx="474">
                    <c:v>Apr-74</c:v>
                  </c:pt>
                  <c:pt idx="475">
                    <c:v>May-74</c:v>
                  </c:pt>
                  <c:pt idx="476">
                    <c:v>Jun-74</c:v>
                  </c:pt>
                  <c:pt idx="477">
                    <c:v>Jul-74</c:v>
                  </c:pt>
                  <c:pt idx="478">
                    <c:v>Aug-74</c:v>
                  </c:pt>
                  <c:pt idx="479">
                    <c:v>Sep-74</c:v>
                  </c:pt>
                  <c:pt idx="480">
                    <c:v>Oct-74</c:v>
                  </c:pt>
                  <c:pt idx="481">
                    <c:v>Nov-74</c:v>
                  </c:pt>
                  <c:pt idx="482">
                    <c:v>Dec-74</c:v>
                  </c:pt>
                  <c:pt idx="483">
                    <c:v>Jan-75</c:v>
                  </c:pt>
                  <c:pt idx="484">
                    <c:v>Feb-75</c:v>
                  </c:pt>
                  <c:pt idx="485">
                    <c:v>Mar-75</c:v>
                  </c:pt>
                  <c:pt idx="486">
                    <c:v>Apr-75</c:v>
                  </c:pt>
                  <c:pt idx="487">
                    <c:v>May-75</c:v>
                  </c:pt>
                  <c:pt idx="488">
                    <c:v>Jun-75</c:v>
                  </c:pt>
                  <c:pt idx="489">
                    <c:v>Jul-75</c:v>
                  </c:pt>
                  <c:pt idx="490">
                    <c:v>Aug-75</c:v>
                  </c:pt>
                  <c:pt idx="491">
                    <c:v>Sep-75</c:v>
                  </c:pt>
                  <c:pt idx="492">
                    <c:v>Oct-75</c:v>
                  </c:pt>
                  <c:pt idx="493">
                    <c:v>Nov-75</c:v>
                  </c:pt>
                  <c:pt idx="494">
                    <c:v>Dec-75</c:v>
                  </c:pt>
                  <c:pt idx="495">
                    <c:v>Jan-76</c:v>
                  </c:pt>
                  <c:pt idx="496">
                    <c:v>Feb-76</c:v>
                  </c:pt>
                  <c:pt idx="497">
                    <c:v>Mar-76</c:v>
                  </c:pt>
                  <c:pt idx="498">
                    <c:v>Apr-76</c:v>
                  </c:pt>
                  <c:pt idx="499">
                    <c:v>May-76</c:v>
                  </c:pt>
                  <c:pt idx="500">
                    <c:v>Jun-76</c:v>
                  </c:pt>
                  <c:pt idx="501">
                    <c:v>Jul-76</c:v>
                  </c:pt>
                  <c:pt idx="502">
                    <c:v>Aug-76</c:v>
                  </c:pt>
                  <c:pt idx="503">
                    <c:v>Sep-76</c:v>
                  </c:pt>
                  <c:pt idx="504">
                    <c:v>Oct-76</c:v>
                  </c:pt>
                  <c:pt idx="505">
                    <c:v>Nov-76</c:v>
                  </c:pt>
                  <c:pt idx="506">
                    <c:v>Dec-76</c:v>
                  </c:pt>
                  <c:pt idx="507">
                    <c:v>Jan-77</c:v>
                  </c:pt>
                  <c:pt idx="508">
                    <c:v>Feb-77</c:v>
                  </c:pt>
                  <c:pt idx="509">
                    <c:v>Mar-77</c:v>
                  </c:pt>
                  <c:pt idx="510">
                    <c:v>Apr-77</c:v>
                  </c:pt>
                  <c:pt idx="511">
                    <c:v>May-77</c:v>
                  </c:pt>
                  <c:pt idx="512">
                    <c:v>Jun-77</c:v>
                  </c:pt>
                  <c:pt idx="513">
                    <c:v>Jul-77</c:v>
                  </c:pt>
                  <c:pt idx="514">
                    <c:v>Aug-77</c:v>
                  </c:pt>
                  <c:pt idx="515">
                    <c:v>Sep-77</c:v>
                  </c:pt>
                  <c:pt idx="516">
                    <c:v>Oct-77</c:v>
                  </c:pt>
                  <c:pt idx="517">
                    <c:v>Nov-77</c:v>
                  </c:pt>
                  <c:pt idx="518">
                    <c:v>Dec-77</c:v>
                  </c:pt>
                  <c:pt idx="519">
                    <c:v>Jan-78</c:v>
                  </c:pt>
                  <c:pt idx="520">
                    <c:v>Feb-78</c:v>
                  </c:pt>
                  <c:pt idx="521">
                    <c:v>Mar-78</c:v>
                  </c:pt>
                  <c:pt idx="522">
                    <c:v>Apr-78</c:v>
                  </c:pt>
                  <c:pt idx="523">
                    <c:v>May-78</c:v>
                  </c:pt>
                  <c:pt idx="524">
                    <c:v>Jun-78</c:v>
                  </c:pt>
                  <c:pt idx="525">
                    <c:v>Jul-78</c:v>
                  </c:pt>
                  <c:pt idx="526">
                    <c:v>Aug-78</c:v>
                  </c:pt>
                  <c:pt idx="527">
                    <c:v>Sep-78</c:v>
                  </c:pt>
                  <c:pt idx="528">
                    <c:v>Oct-78</c:v>
                  </c:pt>
                  <c:pt idx="529">
                    <c:v>Nov-78</c:v>
                  </c:pt>
                  <c:pt idx="530">
                    <c:v>Dec-78</c:v>
                  </c:pt>
                  <c:pt idx="531">
                    <c:v>Jan-79</c:v>
                  </c:pt>
                  <c:pt idx="532">
                    <c:v>Feb-79</c:v>
                  </c:pt>
                  <c:pt idx="533">
                    <c:v>Mar-79</c:v>
                  </c:pt>
                  <c:pt idx="534">
                    <c:v>Apr-79</c:v>
                  </c:pt>
                  <c:pt idx="535">
                    <c:v>May-79</c:v>
                  </c:pt>
                  <c:pt idx="536">
                    <c:v>Jun-79</c:v>
                  </c:pt>
                  <c:pt idx="537">
                    <c:v>Jul-79</c:v>
                  </c:pt>
                  <c:pt idx="538">
                    <c:v>Aug-79</c:v>
                  </c:pt>
                  <c:pt idx="539">
                    <c:v>Sep-79</c:v>
                  </c:pt>
                  <c:pt idx="540">
                    <c:v>Oct-79</c:v>
                  </c:pt>
                  <c:pt idx="541">
                    <c:v>Nov-79</c:v>
                  </c:pt>
                  <c:pt idx="542">
                    <c:v>Dec-79</c:v>
                  </c:pt>
                  <c:pt idx="543">
                    <c:v>Jan-80</c:v>
                  </c:pt>
                  <c:pt idx="544">
                    <c:v>Feb-80</c:v>
                  </c:pt>
                  <c:pt idx="545">
                    <c:v>Mar-80</c:v>
                  </c:pt>
                  <c:pt idx="546">
                    <c:v>Apr-80</c:v>
                  </c:pt>
                  <c:pt idx="547">
                    <c:v>May-80</c:v>
                  </c:pt>
                  <c:pt idx="548">
                    <c:v>Jun-80</c:v>
                  </c:pt>
                  <c:pt idx="549">
                    <c:v>Jul-80</c:v>
                  </c:pt>
                  <c:pt idx="550">
                    <c:v>Aug-80</c:v>
                  </c:pt>
                  <c:pt idx="551">
                    <c:v>Sep-80</c:v>
                  </c:pt>
                  <c:pt idx="552">
                    <c:v>Oct-80</c:v>
                  </c:pt>
                  <c:pt idx="553">
                    <c:v>Nov-80</c:v>
                  </c:pt>
                  <c:pt idx="554">
                    <c:v>Dec-80</c:v>
                  </c:pt>
                  <c:pt idx="555">
                    <c:v>Jan-81</c:v>
                  </c:pt>
                  <c:pt idx="556">
                    <c:v>Feb-81</c:v>
                  </c:pt>
                  <c:pt idx="557">
                    <c:v>Mar-81</c:v>
                  </c:pt>
                  <c:pt idx="558">
                    <c:v>Apr-81</c:v>
                  </c:pt>
                  <c:pt idx="559">
                    <c:v>May-81</c:v>
                  </c:pt>
                  <c:pt idx="560">
                    <c:v>Jun-81</c:v>
                  </c:pt>
                  <c:pt idx="561">
                    <c:v>Jul-81</c:v>
                  </c:pt>
                  <c:pt idx="562">
                    <c:v>Aug-81</c:v>
                  </c:pt>
                  <c:pt idx="563">
                    <c:v>Sep-81</c:v>
                  </c:pt>
                  <c:pt idx="564">
                    <c:v>Oct-81</c:v>
                  </c:pt>
                  <c:pt idx="565">
                    <c:v>Nov-81</c:v>
                  </c:pt>
                  <c:pt idx="566">
                    <c:v>Dec-81</c:v>
                  </c:pt>
                  <c:pt idx="567">
                    <c:v>Jan-82</c:v>
                  </c:pt>
                  <c:pt idx="568">
                    <c:v>Feb-82</c:v>
                  </c:pt>
                  <c:pt idx="569">
                    <c:v>Mar-82</c:v>
                  </c:pt>
                  <c:pt idx="570">
                    <c:v>Apr-82</c:v>
                  </c:pt>
                  <c:pt idx="571">
                    <c:v>May-82</c:v>
                  </c:pt>
                  <c:pt idx="572">
                    <c:v>Jun-82</c:v>
                  </c:pt>
                  <c:pt idx="573">
                    <c:v>Jul-82</c:v>
                  </c:pt>
                  <c:pt idx="574">
                    <c:v>Aug-82</c:v>
                  </c:pt>
                  <c:pt idx="575">
                    <c:v>Sep-82</c:v>
                  </c:pt>
                  <c:pt idx="576">
                    <c:v>Oct-82</c:v>
                  </c:pt>
                  <c:pt idx="577">
                    <c:v>Nov-82</c:v>
                  </c:pt>
                  <c:pt idx="578">
                    <c:v>Dec-82</c:v>
                  </c:pt>
                  <c:pt idx="579">
                    <c:v>Jan-83</c:v>
                  </c:pt>
                  <c:pt idx="580">
                    <c:v>Feb-83</c:v>
                  </c:pt>
                  <c:pt idx="581">
                    <c:v>Mar-83</c:v>
                  </c:pt>
                  <c:pt idx="582">
                    <c:v>Apr-83</c:v>
                  </c:pt>
                  <c:pt idx="583">
                    <c:v>May-83</c:v>
                  </c:pt>
                  <c:pt idx="584">
                    <c:v>Jun-83</c:v>
                  </c:pt>
                  <c:pt idx="585">
                    <c:v>Jul-83</c:v>
                  </c:pt>
                  <c:pt idx="586">
                    <c:v>Aug-83</c:v>
                  </c:pt>
                  <c:pt idx="587">
                    <c:v>Sep-83</c:v>
                  </c:pt>
                  <c:pt idx="588">
                    <c:v>Oct-83</c:v>
                  </c:pt>
                  <c:pt idx="589">
                    <c:v>Nov-83</c:v>
                  </c:pt>
                  <c:pt idx="590">
                    <c:v>Dec-83</c:v>
                  </c:pt>
                  <c:pt idx="591">
                    <c:v>Jan-84</c:v>
                  </c:pt>
                  <c:pt idx="592">
                    <c:v>Feb-84</c:v>
                  </c:pt>
                  <c:pt idx="593">
                    <c:v>Mar-84</c:v>
                  </c:pt>
                  <c:pt idx="594">
                    <c:v>Apr-84</c:v>
                  </c:pt>
                  <c:pt idx="595">
                    <c:v>May-84</c:v>
                  </c:pt>
                  <c:pt idx="596">
                    <c:v>Jun-84</c:v>
                  </c:pt>
                  <c:pt idx="597">
                    <c:v>Jul-84</c:v>
                  </c:pt>
                  <c:pt idx="598">
                    <c:v>Aug-84</c:v>
                  </c:pt>
                  <c:pt idx="599">
                    <c:v>Sep-84</c:v>
                  </c:pt>
                  <c:pt idx="600">
                    <c:v>Oct-84</c:v>
                  </c:pt>
                  <c:pt idx="601">
                    <c:v>Nov-84</c:v>
                  </c:pt>
                  <c:pt idx="602">
                    <c:v>Dec-84</c:v>
                  </c:pt>
                  <c:pt idx="603">
                    <c:v>Jan-85</c:v>
                  </c:pt>
                  <c:pt idx="604">
                    <c:v>Feb-85</c:v>
                  </c:pt>
                  <c:pt idx="605">
                    <c:v>Mar-85</c:v>
                  </c:pt>
                  <c:pt idx="606">
                    <c:v>Apr-85</c:v>
                  </c:pt>
                  <c:pt idx="607">
                    <c:v>May-85</c:v>
                  </c:pt>
                  <c:pt idx="608">
                    <c:v>Jun-85</c:v>
                  </c:pt>
                  <c:pt idx="609">
                    <c:v>Jul-85</c:v>
                  </c:pt>
                  <c:pt idx="610">
                    <c:v>Aug-85</c:v>
                  </c:pt>
                  <c:pt idx="611">
                    <c:v>Sep-85</c:v>
                  </c:pt>
                  <c:pt idx="612">
                    <c:v>Oct-85</c:v>
                  </c:pt>
                  <c:pt idx="613">
                    <c:v>Nov-85</c:v>
                  </c:pt>
                  <c:pt idx="614">
                    <c:v>Dec-85</c:v>
                  </c:pt>
                  <c:pt idx="615">
                    <c:v>Jan-86</c:v>
                  </c:pt>
                  <c:pt idx="616">
                    <c:v>Feb-86</c:v>
                  </c:pt>
                  <c:pt idx="617">
                    <c:v>Mar-86</c:v>
                  </c:pt>
                  <c:pt idx="618">
                    <c:v>Apr-86</c:v>
                  </c:pt>
                  <c:pt idx="619">
                    <c:v>May-86</c:v>
                  </c:pt>
                  <c:pt idx="620">
                    <c:v>Jun-86</c:v>
                  </c:pt>
                  <c:pt idx="621">
                    <c:v>Jul-86</c:v>
                  </c:pt>
                  <c:pt idx="622">
                    <c:v>Aug-86</c:v>
                  </c:pt>
                  <c:pt idx="623">
                    <c:v>Sep-86</c:v>
                  </c:pt>
                  <c:pt idx="624">
                    <c:v>Oct-86</c:v>
                  </c:pt>
                  <c:pt idx="625">
                    <c:v>Nov-86</c:v>
                  </c:pt>
                  <c:pt idx="626">
                    <c:v>Dec-86</c:v>
                  </c:pt>
                  <c:pt idx="627">
                    <c:v>Jan-87</c:v>
                  </c:pt>
                  <c:pt idx="628">
                    <c:v>Feb-87</c:v>
                  </c:pt>
                  <c:pt idx="629">
                    <c:v>Mar-87</c:v>
                  </c:pt>
                  <c:pt idx="630">
                    <c:v>Apr-87</c:v>
                  </c:pt>
                  <c:pt idx="631">
                    <c:v>May-87</c:v>
                  </c:pt>
                  <c:pt idx="632">
                    <c:v>Jun-87</c:v>
                  </c:pt>
                  <c:pt idx="633">
                    <c:v>Jul-87</c:v>
                  </c:pt>
                  <c:pt idx="634">
                    <c:v>Aug-87</c:v>
                  </c:pt>
                  <c:pt idx="635">
                    <c:v>Sep-87</c:v>
                  </c:pt>
                  <c:pt idx="636">
                    <c:v>Oct-87</c:v>
                  </c:pt>
                  <c:pt idx="637">
                    <c:v>Nov-87</c:v>
                  </c:pt>
                  <c:pt idx="638">
                    <c:v>Dec-87</c:v>
                  </c:pt>
                  <c:pt idx="639">
                    <c:v>Jan-88</c:v>
                  </c:pt>
                  <c:pt idx="640">
                    <c:v>Feb-88</c:v>
                  </c:pt>
                  <c:pt idx="641">
                    <c:v>Mar-88</c:v>
                  </c:pt>
                  <c:pt idx="642">
                    <c:v>Apr-88</c:v>
                  </c:pt>
                  <c:pt idx="643">
                    <c:v>May-88</c:v>
                  </c:pt>
                  <c:pt idx="644">
                    <c:v>Jun-88</c:v>
                  </c:pt>
                  <c:pt idx="645">
                    <c:v>Jul-88</c:v>
                  </c:pt>
                  <c:pt idx="646">
                    <c:v>Aug-88</c:v>
                  </c:pt>
                  <c:pt idx="647">
                    <c:v>Sep-88</c:v>
                  </c:pt>
                  <c:pt idx="648">
                    <c:v>Oct-88</c:v>
                  </c:pt>
                  <c:pt idx="649">
                    <c:v>Nov-88</c:v>
                  </c:pt>
                  <c:pt idx="650">
                    <c:v>Dec-88</c:v>
                  </c:pt>
                  <c:pt idx="651">
                    <c:v>Jan-89</c:v>
                  </c:pt>
                  <c:pt idx="652">
                    <c:v>Feb-89</c:v>
                  </c:pt>
                  <c:pt idx="653">
                    <c:v>Mar-89</c:v>
                  </c:pt>
                  <c:pt idx="654">
                    <c:v>Apr-89</c:v>
                  </c:pt>
                  <c:pt idx="655">
                    <c:v>May-89</c:v>
                  </c:pt>
                  <c:pt idx="656">
                    <c:v>Jun-89</c:v>
                  </c:pt>
                  <c:pt idx="657">
                    <c:v>Jul-89</c:v>
                  </c:pt>
                  <c:pt idx="658">
                    <c:v>Aug-89</c:v>
                  </c:pt>
                  <c:pt idx="659">
                    <c:v>Sep-89</c:v>
                  </c:pt>
                  <c:pt idx="660">
                    <c:v>Oct-89</c:v>
                  </c:pt>
                  <c:pt idx="661">
                    <c:v>Nov-89</c:v>
                  </c:pt>
                  <c:pt idx="662">
                    <c:v>Dec-89</c:v>
                  </c:pt>
                  <c:pt idx="663">
                    <c:v>Jan-90</c:v>
                  </c:pt>
                  <c:pt idx="664">
                    <c:v>Feb-90</c:v>
                  </c:pt>
                  <c:pt idx="665">
                    <c:v>Mar-90</c:v>
                  </c:pt>
                  <c:pt idx="666">
                    <c:v>Apr-90</c:v>
                  </c:pt>
                  <c:pt idx="667">
                    <c:v>May-90</c:v>
                  </c:pt>
                  <c:pt idx="668">
                    <c:v>Jun-90</c:v>
                  </c:pt>
                  <c:pt idx="669">
                    <c:v>Jul-90</c:v>
                  </c:pt>
                  <c:pt idx="670">
                    <c:v>Aug-90</c:v>
                  </c:pt>
                  <c:pt idx="671">
                    <c:v>Sep-90</c:v>
                  </c:pt>
                  <c:pt idx="672">
                    <c:v>Oct-90</c:v>
                  </c:pt>
                  <c:pt idx="673">
                    <c:v>Nov-90</c:v>
                  </c:pt>
                  <c:pt idx="674">
                    <c:v>Dec-90</c:v>
                  </c:pt>
                  <c:pt idx="675">
                    <c:v>Jan-91</c:v>
                  </c:pt>
                  <c:pt idx="676">
                    <c:v>Feb-91</c:v>
                  </c:pt>
                  <c:pt idx="677">
                    <c:v>Mar-91</c:v>
                  </c:pt>
                  <c:pt idx="678">
                    <c:v>Apr-91</c:v>
                  </c:pt>
                  <c:pt idx="679">
                    <c:v>May-91</c:v>
                  </c:pt>
                  <c:pt idx="680">
                    <c:v>Jun-91</c:v>
                  </c:pt>
                  <c:pt idx="681">
                    <c:v>Jul-91</c:v>
                  </c:pt>
                  <c:pt idx="682">
                    <c:v>Aug-91</c:v>
                  </c:pt>
                  <c:pt idx="683">
                    <c:v>Sep-91</c:v>
                  </c:pt>
                  <c:pt idx="684">
                    <c:v>Oct-91</c:v>
                  </c:pt>
                  <c:pt idx="685">
                    <c:v>Nov-91</c:v>
                  </c:pt>
                  <c:pt idx="686">
                    <c:v>Dec-91</c:v>
                  </c:pt>
                  <c:pt idx="687">
                    <c:v>Jan-92</c:v>
                  </c:pt>
                  <c:pt idx="688">
                    <c:v>Feb-92</c:v>
                  </c:pt>
                  <c:pt idx="689">
                    <c:v>Mar-92</c:v>
                  </c:pt>
                  <c:pt idx="690">
                    <c:v>Apr-92</c:v>
                  </c:pt>
                  <c:pt idx="691">
                    <c:v>May-92</c:v>
                  </c:pt>
                  <c:pt idx="692">
                    <c:v>Jun-92</c:v>
                  </c:pt>
                  <c:pt idx="693">
                    <c:v>Jul-92</c:v>
                  </c:pt>
                  <c:pt idx="694">
                    <c:v>Aug-92</c:v>
                  </c:pt>
                  <c:pt idx="695">
                    <c:v>Sep-92</c:v>
                  </c:pt>
                  <c:pt idx="696">
                    <c:v>Oct-92</c:v>
                  </c:pt>
                  <c:pt idx="697">
                    <c:v>Nov-92</c:v>
                  </c:pt>
                  <c:pt idx="698">
                    <c:v>Dec-92</c:v>
                  </c:pt>
                  <c:pt idx="699">
                    <c:v>Jan-93</c:v>
                  </c:pt>
                  <c:pt idx="700">
                    <c:v>Feb-93</c:v>
                  </c:pt>
                  <c:pt idx="701">
                    <c:v>Mar-93</c:v>
                  </c:pt>
                  <c:pt idx="702">
                    <c:v>Apr-93</c:v>
                  </c:pt>
                  <c:pt idx="703">
                    <c:v>May-93</c:v>
                  </c:pt>
                  <c:pt idx="704">
                    <c:v>Jun-93</c:v>
                  </c:pt>
                  <c:pt idx="705">
                    <c:v>Jul-93</c:v>
                  </c:pt>
                  <c:pt idx="706">
                    <c:v>Aug-93</c:v>
                  </c:pt>
                  <c:pt idx="707">
                    <c:v>Sep-93</c:v>
                  </c:pt>
                  <c:pt idx="708">
                    <c:v>Oct-93</c:v>
                  </c:pt>
                  <c:pt idx="709">
                    <c:v>Nov-93</c:v>
                  </c:pt>
                  <c:pt idx="710">
                    <c:v>Dec-93</c:v>
                  </c:pt>
                  <c:pt idx="711">
                    <c:v>Jan-94</c:v>
                  </c:pt>
                  <c:pt idx="712">
                    <c:v>Feb-94</c:v>
                  </c:pt>
                  <c:pt idx="713">
                    <c:v>Mar-94</c:v>
                  </c:pt>
                  <c:pt idx="714">
                    <c:v>Apr-94</c:v>
                  </c:pt>
                  <c:pt idx="715">
                    <c:v>May-94</c:v>
                  </c:pt>
                  <c:pt idx="716">
                    <c:v>Jun-94</c:v>
                  </c:pt>
                  <c:pt idx="717">
                    <c:v>Jul-94</c:v>
                  </c:pt>
                  <c:pt idx="718">
                    <c:v>Aug-94</c:v>
                  </c:pt>
                  <c:pt idx="719">
                    <c:v>Sep-94</c:v>
                  </c:pt>
                  <c:pt idx="720">
                    <c:v>Oct-94</c:v>
                  </c:pt>
                  <c:pt idx="721">
                    <c:v>Nov-94</c:v>
                  </c:pt>
                  <c:pt idx="722">
                    <c:v>Dec-94</c:v>
                  </c:pt>
                  <c:pt idx="723">
                    <c:v>Jan-95</c:v>
                  </c:pt>
                  <c:pt idx="724">
                    <c:v>Feb-95</c:v>
                  </c:pt>
                  <c:pt idx="725">
                    <c:v>Mar-95</c:v>
                  </c:pt>
                  <c:pt idx="726">
                    <c:v>Apr-95</c:v>
                  </c:pt>
                  <c:pt idx="727">
                    <c:v>May-95</c:v>
                  </c:pt>
                  <c:pt idx="728">
                    <c:v>Jun-95</c:v>
                  </c:pt>
                  <c:pt idx="729">
                    <c:v>Jul-95</c:v>
                  </c:pt>
                  <c:pt idx="730">
                    <c:v>Aug-95</c:v>
                  </c:pt>
                  <c:pt idx="731">
                    <c:v>Sep-95</c:v>
                  </c:pt>
                  <c:pt idx="732">
                    <c:v>Oct-95</c:v>
                  </c:pt>
                  <c:pt idx="733">
                    <c:v>Nov-95</c:v>
                  </c:pt>
                  <c:pt idx="734">
                    <c:v>Dec-95</c:v>
                  </c:pt>
                  <c:pt idx="735">
                    <c:v>Jan-96</c:v>
                  </c:pt>
                  <c:pt idx="736">
                    <c:v>Feb-96</c:v>
                  </c:pt>
                  <c:pt idx="737">
                    <c:v>Mar-96</c:v>
                  </c:pt>
                  <c:pt idx="738">
                    <c:v>Apr-96</c:v>
                  </c:pt>
                  <c:pt idx="739">
                    <c:v>May-96</c:v>
                  </c:pt>
                  <c:pt idx="740">
                    <c:v>Jun-96</c:v>
                  </c:pt>
                  <c:pt idx="741">
                    <c:v>Jul-96</c:v>
                  </c:pt>
                  <c:pt idx="742">
                    <c:v>Aug-96</c:v>
                  </c:pt>
                  <c:pt idx="743">
                    <c:v>Sep-96</c:v>
                  </c:pt>
                  <c:pt idx="744">
                    <c:v>Oct-96</c:v>
                  </c:pt>
                  <c:pt idx="745">
                    <c:v>Nov-96</c:v>
                  </c:pt>
                  <c:pt idx="746">
                    <c:v>Dec-96</c:v>
                  </c:pt>
                  <c:pt idx="747">
                    <c:v>Jan-97</c:v>
                  </c:pt>
                  <c:pt idx="748">
                    <c:v>Feb-97</c:v>
                  </c:pt>
                  <c:pt idx="749">
                    <c:v>Mar-97</c:v>
                  </c:pt>
                  <c:pt idx="750">
                    <c:v>Apr-97</c:v>
                  </c:pt>
                  <c:pt idx="751">
                    <c:v>May-97</c:v>
                  </c:pt>
                  <c:pt idx="752">
                    <c:v>Jun-97</c:v>
                  </c:pt>
                  <c:pt idx="753">
                    <c:v>Jul-97</c:v>
                  </c:pt>
                  <c:pt idx="754">
                    <c:v>Aug-97</c:v>
                  </c:pt>
                  <c:pt idx="755">
                    <c:v>Sep-97</c:v>
                  </c:pt>
                  <c:pt idx="756">
                    <c:v>Oct-97</c:v>
                  </c:pt>
                  <c:pt idx="757">
                    <c:v>Nov-97</c:v>
                  </c:pt>
                  <c:pt idx="758">
                    <c:v>Dec-97</c:v>
                  </c:pt>
                  <c:pt idx="759">
                    <c:v>Jan-98</c:v>
                  </c:pt>
                  <c:pt idx="760">
                    <c:v>Feb-98</c:v>
                  </c:pt>
                  <c:pt idx="761">
                    <c:v>Mar-98</c:v>
                  </c:pt>
                  <c:pt idx="762">
                    <c:v>Apr-98</c:v>
                  </c:pt>
                  <c:pt idx="763">
                    <c:v>May-98</c:v>
                  </c:pt>
                  <c:pt idx="764">
                    <c:v>Jun-98</c:v>
                  </c:pt>
                  <c:pt idx="765">
                    <c:v>Jul-98</c:v>
                  </c:pt>
                  <c:pt idx="766">
                    <c:v>Aug-98</c:v>
                  </c:pt>
                  <c:pt idx="767">
                    <c:v>Sep-98</c:v>
                  </c:pt>
                  <c:pt idx="768">
                    <c:v>Oct-98</c:v>
                  </c:pt>
                  <c:pt idx="769">
                    <c:v>Nov-98</c:v>
                  </c:pt>
                  <c:pt idx="770">
                    <c:v>Dec-98</c:v>
                  </c:pt>
                  <c:pt idx="771">
                    <c:v>Jan-99</c:v>
                  </c:pt>
                  <c:pt idx="772">
                    <c:v>Feb-99</c:v>
                  </c:pt>
                  <c:pt idx="773">
                    <c:v>Mar-99</c:v>
                  </c:pt>
                  <c:pt idx="774">
                    <c:v>Apr-99</c:v>
                  </c:pt>
                  <c:pt idx="775">
                    <c:v>May-99</c:v>
                  </c:pt>
                  <c:pt idx="776">
                    <c:v>Jun-99</c:v>
                  </c:pt>
                  <c:pt idx="777">
                    <c:v>Jul-99</c:v>
                  </c:pt>
                  <c:pt idx="778">
                    <c:v>Aug-99</c:v>
                  </c:pt>
                  <c:pt idx="779">
                    <c:v>Sep-99</c:v>
                  </c:pt>
                  <c:pt idx="780">
                    <c:v>Oct-99</c:v>
                  </c:pt>
                  <c:pt idx="781">
                    <c:v>Nov-99</c:v>
                  </c:pt>
                  <c:pt idx="782">
                    <c:v>Dec-99</c:v>
                  </c:pt>
                  <c:pt idx="783">
                    <c:v>Jan-00</c:v>
                  </c:pt>
                  <c:pt idx="784">
                    <c:v>Feb-00</c:v>
                  </c:pt>
                  <c:pt idx="785">
                    <c:v>Mar-00</c:v>
                  </c:pt>
                  <c:pt idx="786">
                    <c:v>Apr-00</c:v>
                  </c:pt>
                  <c:pt idx="787">
                    <c:v>May-00</c:v>
                  </c:pt>
                  <c:pt idx="788">
                    <c:v>Jun-00</c:v>
                  </c:pt>
                  <c:pt idx="789">
                    <c:v>Jul-00</c:v>
                  </c:pt>
                  <c:pt idx="790">
                    <c:v>Aug-00</c:v>
                  </c:pt>
                  <c:pt idx="791">
                    <c:v>Sep-00</c:v>
                  </c:pt>
                  <c:pt idx="792">
                    <c:v>Oct-00</c:v>
                  </c:pt>
                  <c:pt idx="793">
                    <c:v>Nov-00</c:v>
                  </c:pt>
                  <c:pt idx="794">
                    <c:v>Dec-00</c:v>
                  </c:pt>
                  <c:pt idx="795">
                    <c:v>Jan-01</c:v>
                  </c:pt>
                  <c:pt idx="796">
                    <c:v>Feb-01</c:v>
                  </c:pt>
                  <c:pt idx="797">
                    <c:v>Mar-01</c:v>
                  </c:pt>
                  <c:pt idx="798">
                    <c:v>Apr-01</c:v>
                  </c:pt>
                  <c:pt idx="799">
                    <c:v>May-01</c:v>
                  </c:pt>
                  <c:pt idx="800">
                    <c:v>Jun-01</c:v>
                  </c:pt>
                  <c:pt idx="801">
                    <c:v>Jul-01</c:v>
                  </c:pt>
                  <c:pt idx="802">
                    <c:v>Aug-01</c:v>
                  </c:pt>
                  <c:pt idx="803">
                    <c:v>Sep-01</c:v>
                  </c:pt>
                  <c:pt idx="804">
                    <c:v>Oct-01</c:v>
                  </c:pt>
                  <c:pt idx="805">
                    <c:v>Nov-01</c:v>
                  </c:pt>
                  <c:pt idx="806">
                    <c:v>Dec-01</c:v>
                  </c:pt>
                  <c:pt idx="807">
                    <c:v>Jan-02</c:v>
                  </c:pt>
                  <c:pt idx="808">
                    <c:v>Feb-02</c:v>
                  </c:pt>
                  <c:pt idx="809">
                    <c:v>Mar-02</c:v>
                  </c:pt>
                  <c:pt idx="810">
                    <c:v>Apr-02</c:v>
                  </c:pt>
                  <c:pt idx="811">
                    <c:v>May-02</c:v>
                  </c:pt>
                  <c:pt idx="812">
                    <c:v>Jun-02</c:v>
                  </c:pt>
                  <c:pt idx="813">
                    <c:v>Jul-02</c:v>
                  </c:pt>
                  <c:pt idx="814">
                    <c:v>Aug-02</c:v>
                  </c:pt>
                  <c:pt idx="815">
                    <c:v>Sep-02</c:v>
                  </c:pt>
                  <c:pt idx="816">
                    <c:v>Oct-02</c:v>
                  </c:pt>
                  <c:pt idx="817">
                    <c:v>Nov-02</c:v>
                  </c:pt>
                  <c:pt idx="818">
                    <c:v>Dec-02</c:v>
                  </c:pt>
                  <c:pt idx="819">
                    <c:v>Jan-03</c:v>
                  </c:pt>
                  <c:pt idx="820">
                    <c:v>Feb-03</c:v>
                  </c:pt>
                  <c:pt idx="821">
                    <c:v>Mar-03</c:v>
                  </c:pt>
                  <c:pt idx="822">
                    <c:v>Apr-03</c:v>
                  </c:pt>
                  <c:pt idx="823">
                    <c:v>May-03</c:v>
                  </c:pt>
                  <c:pt idx="824">
                    <c:v>Jun-03</c:v>
                  </c:pt>
                  <c:pt idx="825">
                    <c:v>Jul-03</c:v>
                  </c:pt>
                  <c:pt idx="826">
                    <c:v>Aug-03</c:v>
                  </c:pt>
                  <c:pt idx="827">
                    <c:v>Sep-03</c:v>
                  </c:pt>
                  <c:pt idx="828">
                    <c:v>Oct-03</c:v>
                  </c:pt>
                  <c:pt idx="829">
                    <c:v>Nov-03</c:v>
                  </c:pt>
                  <c:pt idx="830">
                    <c:v>Dec-03</c:v>
                  </c:pt>
                  <c:pt idx="831">
                    <c:v>Jan-04</c:v>
                  </c:pt>
                  <c:pt idx="832">
                    <c:v>Feb-04</c:v>
                  </c:pt>
                  <c:pt idx="833">
                    <c:v>Mar-04</c:v>
                  </c:pt>
                  <c:pt idx="834">
                    <c:v>Apr-04</c:v>
                  </c:pt>
                  <c:pt idx="835">
                    <c:v>May-04</c:v>
                  </c:pt>
                  <c:pt idx="836">
                    <c:v>Jun-04</c:v>
                  </c:pt>
                  <c:pt idx="837">
                    <c:v>Jul-04</c:v>
                  </c:pt>
                  <c:pt idx="838">
                    <c:v>Aug-04</c:v>
                  </c:pt>
                  <c:pt idx="839">
                    <c:v>Sep-04</c:v>
                  </c:pt>
                  <c:pt idx="840">
                    <c:v>Oct-04</c:v>
                  </c:pt>
                  <c:pt idx="841">
                    <c:v>Nov-04</c:v>
                  </c:pt>
                  <c:pt idx="842">
                    <c:v>Dec-04</c:v>
                  </c:pt>
                  <c:pt idx="843">
                    <c:v>Jan-05</c:v>
                  </c:pt>
                  <c:pt idx="844">
                    <c:v>Feb-05</c:v>
                  </c:pt>
                  <c:pt idx="845">
                    <c:v>Mar-05</c:v>
                  </c:pt>
                  <c:pt idx="846">
                    <c:v>Apr-05</c:v>
                  </c:pt>
                  <c:pt idx="847">
                    <c:v>May-05</c:v>
                  </c:pt>
                  <c:pt idx="848">
                    <c:v>Jun-05</c:v>
                  </c:pt>
                  <c:pt idx="849">
                    <c:v>Jul-05</c:v>
                  </c:pt>
                  <c:pt idx="850">
                    <c:v>Aug-05</c:v>
                  </c:pt>
                  <c:pt idx="851">
                    <c:v>Sep-05</c:v>
                  </c:pt>
                  <c:pt idx="852">
                    <c:v>Oct-05</c:v>
                  </c:pt>
                  <c:pt idx="853">
                    <c:v>Nov-05</c:v>
                  </c:pt>
                  <c:pt idx="854">
                    <c:v>Dec-05</c:v>
                  </c:pt>
                  <c:pt idx="855">
                    <c:v>Jan-06</c:v>
                  </c:pt>
                  <c:pt idx="856">
                    <c:v>Feb-06</c:v>
                  </c:pt>
                  <c:pt idx="857">
                    <c:v>Mar-06</c:v>
                  </c:pt>
                  <c:pt idx="858">
                    <c:v>Apr-06</c:v>
                  </c:pt>
                  <c:pt idx="859">
                    <c:v>May-06</c:v>
                  </c:pt>
                  <c:pt idx="860">
                    <c:v>Jun-06</c:v>
                  </c:pt>
                  <c:pt idx="861">
                    <c:v>Jul-06</c:v>
                  </c:pt>
                  <c:pt idx="862">
                    <c:v>Aug-06</c:v>
                  </c:pt>
                  <c:pt idx="863">
                    <c:v>Sep-06</c:v>
                  </c:pt>
                  <c:pt idx="864">
                    <c:v>Oct-06</c:v>
                  </c:pt>
                  <c:pt idx="865">
                    <c:v>Nov-06</c:v>
                  </c:pt>
                  <c:pt idx="866">
                    <c:v>Dec-06</c:v>
                  </c:pt>
                  <c:pt idx="867">
                    <c:v>Jan-07</c:v>
                  </c:pt>
                  <c:pt idx="868">
                    <c:v>Feb-07</c:v>
                  </c:pt>
                  <c:pt idx="869">
                    <c:v>Mar-07</c:v>
                  </c:pt>
                  <c:pt idx="870">
                    <c:v>Apr-07</c:v>
                  </c:pt>
                  <c:pt idx="871">
                    <c:v>May-07</c:v>
                  </c:pt>
                  <c:pt idx="872">
                    <c:v>Jun-07</c:v>
                  </c:pt>
                  <c:pt idx="873">
                    <c:v>Jul-07</c:v>
                  </c:pt>
                  <c:pt idx="874">
                    <c:v>Aug-07</c:v>
                  </c:pt>
                  <c:pt idx="875">
                    <c:v>Sep-07</c:v>
                  </c:pt>
                </c:lvl>
              </c:multiLvlStrCache>
            </c:multiLvlStrRef>
          </c:xVal>
          <c:yVal>
            <c:numRef>
              <c:f>Patch!$D$4:$D$879</c:f>
              <c:numCache>
                <c:formatCode>General</c:formatCode>
                <c:ptCount val="876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Cumulative A3R001</c:v>
          </c:tx>
          <c:marker>
            <c:symbol val="none"/>
          </c:marker>
          <c:xVal>
            <c:numRef>
              <c:f>Patch!$A$4:$A$879</c:f>
              <c:numCache>
                <c:formatCode>mmm\-yy</c:formatCode>
                <c:ptCount val="876"/>
                <c:pt idx="0">
                  <c:v>12693</c:v>
                </c:pt>
                <c:pt idx="1">
                  <c:v>12724</c:v>
                </c:pt>
                <c:pt idx="2">
                  <c:v>12754</c:v>
                </c:pt>
                <c:pt idx="3">
                  <c:v>12785</c:v>
                </c:pt>
                <c:pt idx="4">
                  <c:v>12816</c:v>
                </c:pt>
                <c:pt idx="5">
                  <c:v>12844</c:v>
                </c:pt>
                <c:pt idx="6">
                  <c:v>12875</c:v>
                </c:pt>
                <c:pt idx="7">
                  <c:v>12905</c:v>
                </c:pt>
                <c:pt idx="8">
                  <c:v>12936</c:v>
                </c:pt>
                <c:pt idx="9">
                  <c:v>12966</c:v>
                </c:pt>
                <c:pt idx="10">
                  <c:v>12997</c:v>
                </c:pt>
                <c:pt idx="11">
                  <c:v>13028</c:v>
                </c:pt>
                <c:pt idx="12">
                  <c:v>13058</c:v>
                </c:pt>
                <c:pt idx="13">
                  <c:v>13089</c:v>
                </c:pt>
                <c:pt idx="14">
                  <c:v>13119</c:v>
                </c:pt>
                <c:pt idx="15">
                  <c:v>13150</c:v>
                </c:pt>
                <c:pt idx="16">
                  <c:v>13181</c:v>
                </c:pt>
                <c:pt idx="17">
                  <c:v>13210</c:v>
                </c:pt>
                <c:pt idx="18">
                  <c:v>13241</c:v>
                </c:pt>
                <c:pt idx="19">
                  <c:v>13271</c:v>
                </c:pt>
                <c:pt idx="20">
                  <c:v>13302</c:v>
                </c:pt>
                <c:pt idx="21">
                  <c:v>13332</c:v>
                </c:pt>
                <c:pt idx="22">
                  <c:v>13363</c:v>
                </c:pt>
                <c:pt idx="23">
                  <c:v>13394</c:v>
                </c:pt>
                <c:pt idx="24">
                  <c:v>13424</c:v>
                </c:pt>
                <c:pt idx="25">
                  <c:v>13455</c:v>
                </c:pt>
                <c:pt idx="26">
                  <c:v>13485</c:v>
                </c:pt>
                <c:pt idx="27">
                  <c:v>13516</c:v>
                </c:pt>
                <c:pt idx="28">
                  <c:v>13547</c:v>
                </c:pt>
                <c:pt idx="29">
                  <c:v>13575</c:v>
                </c:pt>
                <c:pt idx="30">
                  <c:v>13606</c:v>
                </c:pt>
                <c:pt idx="31">
                  <c:v>13636</c:v>
                </c:pt>
                <c:pt idx="32">
                  <c:v>13667</c:v>
                </c:pt>
                <c:pt idx="33">
                  <c:v>13697</c:v>
                </c:pt>
                <c:pt idx="34">
                  <c:v>13728</c:v>
                </c:pt>
                <c:pt idx="35">
                  <c:v>13759</c:v>
                </c:pt>
                <c:pt idx="36">
                  <c:v>13789</c:v>
                </c:pt>
                <c:pt idx="37">
                  <c:v>13820</c:v>
                </c:pt>
                <c:pt idx="38">
                  <c:v>13850</c:v>
                </c:pt>
                <c:pt idx="39">
                  <c:v>13881</c:v>
                </c:pt>
                <c:pt idx="40">
                  <c:v>13912</c:v>
                </c:pt>
                <c:pt idx="41">
                  <c:v>13940</c:v>
                </c:pt>
                <c:pt idx="42">
                  <c:v>13971</c:v>
                </c:pt>
                <c:pt idx="43">
                  <c:v>14001</c:v>
                </c:pt>
                <c:pt idx="44">
                  <c:v>14032</c:v>
                </c:pt>
                <c:pt idx="45">
                  <c:v>14062</c:v>
                </c:pt>
                <c:pt idx="46">
                  <c:v>14093</c:v>
                </c:pt>
                <c:pt idx="47">
                  <c:v>14124</c:v>
                </c:pt>
                <c:pt idx="48">
                  <c:v>14154</c:v>
                </c:pt>
                <c:pt idx="49">
                  <c:v>14185</c:v>
                </c:pt>
                <c:pt idx="50">
                  <c:v>14215</c:v>
                </c:pt>
                <c:pt idx="51">
                  <c:v>14246</c:v>
                </c:pt>
                <c:pt idx="52">
                  <c:v>14277</c:v>
                </c:pt>
                <c:pt idx="53">
                  <c:v>14305</c:v>
                </c:pt>
                <c:pt idx="54">
                  <c:v>14336</c:v>
                </c:pt>
                <c:pt idx="55">
                  <c:v>14366</c:v>
                </c:pt>
                <c:pt idx="56">
                  <c:v>14397</c:v>
                </c:pt>
                <c:pt idx="57">
                  <c:v>14427</c:v>
                </c:pt>
                <c:pt idx="58">
                  <c:v>14458</c:v>
                </c:pt>
                <c:pt idx="59">
                  <c:v>14489</c:v>
                </c:pt>
                <c:pt idx="60">
                  <c:v>14519</c:v>
                </c:pt>
                <c:pt idx="61">
                  <c:v>14550</c:v>
                </c:pt>
                <c:pt idx="62">
                  <c:v>14580</c:v>
                </c:pt>
                <c:pt idx="63">
                  <c:v>14611</c:v>
                </c:pt>
                <c:pt idx="64">
                  <c:v>14642</c:v>
                </c:pt>
                <c:pt idx="65">
                  <c:v>14671</c:v>
                </c:pt>
                <c:pt idx="66">
                  <c:v>14702</c:v>
                </c:pt>
                <c:pt idx="67">
                  <c:v>14732</c:v>
                </c:pt>
                <c:pt idx="68">
                  <c:v>14763</c:v>
                </c:pt>
                <c:pt idx="69">
                  <c:v>14793</c:v>
                </c:pt>
                <c:pt idx="70">
                  <c:v>14824</c:v>
                </c:pt>
                <c:pt idx="71">
                  <c:v>14855</c:v>
                </c:pt>
                <c:pt idx="72">
                  <c:v>14885</c:v>
                </c:pt>
                <c:pt idx="73">
                  <c:v>14916</c:v>
                </c:pt>
                <c:pt idx="74">
                  <c:v>14946</c:v>
                </c:pt>
                <c:pt idx="75">
                  <c:v>14977</c:v>
                </c:pt>
                <c:pt idx="76">
                  <c:v>15008</c:v>
                </c:pt>
                <c:pt idx="77">
                  <c:v>15036</c:v>
                </c:pt>
                <c:pt idx="78">
                  <c:v>15067</c:v>
                </c:pt>
                <c:pt idx="79">
                  <c:v>15097</c:v>
                </c:pt>
                <c:pt idx="80">
                  <c:v>15128</c:v>
                </c:pt>
                <c:pt idx="81">
                  <c:v>15158</c:v>
                </c:pt>
                <c:pt idx="82">
                  <c:v>15189</c:v>
                </c:pt>
                <c:pt idx="83">
                  <c:v>15220</c:v>
                </c:pt>
                <c:pt idx="84">
                  <c:v>15250</c:v>
                </c:pt>
                <c:pt idx="85">
                  <c:v>15281</c:v>
                </c:pt>
                <c:pt idx="86">
                  <c:v>15311</c:v>
                </c:pt>
                <c:pt idx="87">
                  <c:v>15342</c:v>
                </c:pt>
                <c:pt idx="88">
                  <c:v>15373</c:v>
                </c:pt>
                <c:pt idx="89">
                  <c:v>15401</c:v>
                </c:pt>
                <c:pt idx="90">
                  <c:v>15432</c:v>
                </c:pt>
                <c:pt idx="91">
                  <c:v>15462</c:v>
                </c:pt>
                <c:pt idx="92">
                  <c:v>15493</c:v>
                </c:pt>
                <c:pt idx="93">
                  <c:v>15523</c:v>
                </c:pt>
                <c:pt idx="94">
                  <c:v>15554</c:v>
                </c:pt>
                <c:pt idx="95">
                  <c:v>15585</c:v>
                </c:pt>
                <c:pt idx="96">
                  <c:v>15615</c:v>
                </c:pt>
                <c:pt idx="97">
                  <c:v>15646</c:v>
                </c:pt>
                <c:pt idx="98">
                  <c:v>15676</c:v>
                </c:pt>
                <c:pt idx="99">
                  <c:v>15707</c:v>
                </c:pt>
                <c:pt idx="100">
                  <c:v>15738</c:v>
                </c:pt>
                <c:pt idx="101">
                  <c:v>15766</c:v>
                </c:pt>
                <c:pt idx="102">
                  <c:v>15797</c:v>
                </c:pt>
                <c:pt idx="103">
                  <c:v>15827</c:v>
                </c:pt>
                <c:pt idx="104">
                  <c:v>15858</c:v>
                </c:pt>
                <c:pt idx="105">
                  <c:v>15888</c:v>
                </c:pt>
                <c:pt idx="106">
                  <c:v>15919</c:v>
                </c:pt>
                <c:pt idx="107">
                  <c:v>15950</c:v>
                </c:pt>
                <c:pt idx="108">
                  <c:v>15980</c:v>
                </c:pt>
                <c:pt idx="109">
                  <c:v>16011</c:v>
                </c:pt>
                <c:pt idx="110">
                  <c:v>16041</c:v>
                </c:pt>
                <c:pt idx="111">
                  <c:v>16072</c:v>
                </c:pt>
                <c:pt idx="112">
                  <c:v>16103</c:v>
                </c:pt>
                <c:pt idx="113">
                  <c:v>16132</c:v>
                </c:pt>
                <c:pt idx="114">
                  <c:v>16163</c:v>
                </c:pt>
                <c:pt idx="115">
                  <c:v>16193</c:v>
                </c:pt>
                <c:pt idx="116">
                  <c:v>16224</c:v>
                </c:pt>
                <c:pt idx="117">
                  <c:v>16254</c:v>
                </c:pt>
                <c:pt idx="118">
                  <c:v>16285</c:v>
                </c:pt>
                <c:pt idx="119">
                  <c:v>16316</c:v>
                </c:pt>
                <c:pt idx="120">
                  <c:v>16346</c:v>
                </c:pt>
                <c:pt idx="121">
                  <c:v>16377</c:v>
                </c:pt>
                <c:pt idx="122">
                  <c:v>16407</c:v>
                </c:pt>
                <c:pt idx="123">
                  <c:v>16438</c:v>
                </c:pt>
                <c:pt idx="124">
                  <c:v>16469</c:v>
                </c:pt>
                <c:pt idx="125">
                  <c:v>16497</c:v>
                </c:pt>
                <c:pt idx="126">
                  <c:v>16528</c:v>
                </c:pt>
                <c:pt idx="127">
                  <c:v>16558</c:v>
                </c:pt>
                <c:pt idx="128">
                  <c:v>16589</c:v>
                </c:pt>
                <c:pt idx="129">
                  <c:v>16619</c:v>
                </c:pt>
                <c:pt idx="130">
                  <c:v>16650</c:v>
                </c:pt>
                <c:pt idx="131">
                  <c:v>16681</c:v>
                </c:pt>
                <c:pt idx="132">
                  <c:v>16711</c:v>
                </c:pt>
                <c:pt idx="133">
                  <c:v>16742</c:v>
                </c:pt>
                <c:pt idx="134">
                  <c:v>16772</c:v>
                </c:pt>
                <c:pt idx="135">
                  <c:v>16803</c:v>
                </c:pt>
                <c:pt idx="136">
                  <c:v>16834</c:v>
                </c:pt>
                <c:pt idx="137">
                  <c:v>16862</c:v>
                </c:pt>
                <c:pt idx="138">
                  <c:v>16893</c:v>
                </c:pt>
                <c:pt idx="139">
                  <c:v>16923</c:v>
                </c:pt>
                <c:pt idx="140">
                  <c:v>16954</c:v>
                </c:pt>
                <c:pt idx="141">
                  <c:v>16984</c:v>
                </c:pt>
                <c:pt idx="142">
                  <c:v>17015</c:v>
                </c:pt>
                <c:pt idx="143">
                  <c:v>17046</c:v>
                </c:pt>
                <c:pt idx="144">
                  <c:v>17076</c:v>
                </c:pt>
                <c:pt idx="145">
                  <c:v>17107</c:v>
                </c:pt>
                <c:pt idx="146">
                  <c:v>17137</c:v>
                </c:pt>
                <c:pt idx="147">
                  <c:v>17168</c:v>
                </c:pt>
                <c:pt idx="148">
                  <c:v>17199</c:v>
                </c:pt>
                <c:pt idx="149">
                  <c:v>17227</c:v>
                </c:pt>
                <c:pt idx="150">
                  <c:v>17258</c:v>
                </c:pt>
                <c:pt idx="151">
                  <c:v>17288</c:v>
                </c:pt>
                <c:pt idx="152">
                  <c:v>17319</c:v>
                </c:pt>
                <c:pt idx="153">
                  <c:v>17349</c:v>
                </c:pt>
                <c:pt idx="154">
                  <c:v>17380</c:v>
                </c:pt>
                <c:pt idx="155">
                  <c:v>17411</c:v>
                </c:pt>
                <c:pt idx="156">
                  <c:v>17441</c:v>
                </c:pt>
                <c:pt idx="157">
                  <c:v>17472</c:v>
                </c:pt>
                <c:pt idx="158">
                  <c:v>17502</c:v>
                </c:pt>
                <c:pt idx="159">
                  <c:v>17533</c:v>
                </c:pt>
                <c:pt idx="160">
                  <c:v>17564</c:v>
                </c:pt>
                <c:pt idx="161">
                  <c:v>17593</c:v>
                </c:pt>
                <c:pt idx="162">
                  <c:v>17624</c:v>
                </c:pt>
                <c:pt idx="163">
                  <c:v>17654</c:v>
                </c:pt>
                <c:pt idx="164">
                  <c:v>17685</c:v>
                </c:pt>
                <c:pt idx="165">
                  <c:v>17715</c:v>
                </c:pt>
                <c:pt idx="166">
                  <c:v>17746</c:v>
                </c:pt>
                <c:pt idx="167">
                  <c:v>17777</c:v>
                </c:pt>
                <c:pt idx="168">
                  <c:v>17807</c:v>
                </c:pt>
                <c:pt idx="169">
                  <c:v>17838</c:v>
                </c:pt>
                <c:pt idx="170">
                  <c:v>17868</c:v>
                </c:pt>
                <c:pt idx="171">
                  <c:v>17899</c:v>
                </c:pt>
                <c:pt idx="172">
                  <c:v>17930</c:v>
                </c:pt>
                <c:pt idx="173">
                  <c:v>17958</c:v>
                </c:pt>
                <c:pt idx="174">
                  <c:v>17989</c:v>
                </c:pt>
                <c:pt idx="175">
                  <c:v>18019</c:v>
                </c:pt>
                <c:pt idx="176">
                  <c:v>18050</c:v>
                </c:pt>
                <c:pt idx="177">
                  <c:v>18080</c:v>
                </c:pt>
                <c:pt idx="178">
                  <c:v>18111</c:v>
                </c:pt>
                <c:pt idx="179">
                  <c:v>18142</c:v>
                </c:pt>
                <c:pt idx="180">
                  <c:v>18172</c:v>
                </c:pt>
                <c:pt idx="181">
                  <c:v>18203</c:v>
                </c:pt>
                <c:pt idx="182">
                  <c:v>18233</c:v>
                </c:pt>
                <c:pt idx="183">
                  <c:v>18264</c:v>
                </c:pt>
                <c:pt idx="184">
                  <c:v>18295</c:v>
                </c:pt>
                <c:pt idx="185">
                  <c:v>18323</c:v>
                </c:pt>
                <c:pt idx="186">
                  <c:v>18354</c:v>
                </c:pt>
                <c:pt idx="187">
                  <c:v>18384</c:v>
                </c:pt>
                <c:pt idx="188">
                  <c:v>18415</c:v>
                </c:pt>
                <c:pt idx="189">
                  <c:v>18445</c:v>
                </c:pt>
                <c:pt idx="190">
                  <c:v>18476</c:v>
                </c:pt>
                <c:pt idx="191">
                  <c:v>18507</c:v>
                </c:pt>
                <c:pt idx="192">
                  <c:v>18537</c:v>
                </c:pt>
                <c:pt idx="193">
                  <c:v>18568</c:v>
                </c:pt>
                <c:pt idx="194">
                  <c:v>18598</c:v>
                </c:pt>
                <c:pt idx="195">
                  <c:v>18629</c:v>
                </c:pt>
                <c:pt idx="196">
                  <c:v>18660</c:v>
                </c:pt>
                <c:pt idx="197">
                  <c:v>18688</c:v>
                </c:pt>
                <c:pt idx="198">
                  <c:v>18719</c:v>
                </c:pt>
                <c:pt idx="199">
                  <c:v>18749</c:v>
                </c:pt>
                <c:pt idx="200">
                  <c:v>18780</c:v>
                </c:pt>
                <c:pt idx="201">
                  <c:v>18810</c:v>
                </c:pt>
                <c:pt idx="202">
                  <c:v>18841</c:v>
                </c:pt>
                <c:pt idx="203">
                  <c:v>18872</c:v>
                </c:pt>
                <c:pt idx="204">
                  <c:v>18902</c:v>
                </c:pt>
                <c:pt idx="205">
                  <c:v>18933</c:v>
                </c:pt>
                <c:pt idx="206">
                  <c:v>18963</c:v>
                </c:pt>
                <c:pt idx="207">
                  <c:v>18994</c:v>
                </c:pt>
                <c:pt idx="208">
                  <c:v>19025</c:v>
                </c:pt>
                <c:pt idx="209">
                  <c:v>19054</c:v>
                </c:pt>
                <c:pt idx="210">
                  <c:v>19085</c:v>
                </c:pt>
                <c:pt idx="211">
                  <c:v>19115</c:v>
                </c:pt>
                <c:pt idx="212">
                  <c:v>19146</c:v>
                </c:pt>
                <c:pt idx="213">
                  <c:v>19176</c:v>
                </c:pt>
                <c:pt idx="214">
                  <c:v>19207</c:v>
                </c:pt>
                <c:pt idx="215">
                  <c:v>19238</c:v>
                </c:pt>
                <c:pt idx="216">
                  <c:v>19268</c:v>
                </c:pt>
                <c:pt idx="217">
                  <c:v>19299</c:v>
                </c:pt>
                <c:pt idx="218">
                  <c:v>19329</c:v>
                </c:pt>
                <c:pt idx="219">
                  <c:v>19360</c:v>
                </c:pt>
                <c:pt idx="220">
                  <c:v>19391</c:v>
                </c:pt>
                <c:pt idx="221">
                  <c:v>19419</c:v>
                </c:pt>
                <c:pt idx="222">
                  <c:v>19450</c:v>
                </c:pt>
                <c:pt idx="223">
                  <c:v>19480</c:v>
                </c:pt>
                <c:pt idx="224">
                  <c:v>19511</c:v>
                </c:pt>
                <c:pt idx="225">
                  <c:v>19541</c:v>
                </c:pt>
                <c:pt idx="226">
                  <c:v>19572</c:v>
                </c:pt>
                <c:pt idx="227">
                  <c:v>19603</c:v>
                </c:pt>
                <c:pt idx="228">
                  <c:v>19633</c:v>
                </c:pt>
                <c:pt idx="229">
                  <c:v>19664</c:v>
                </c:pt>
                <c:pt idx="230">
                  <c:v>19694</c:v>
                </c:pt>
                <c:pt idx="231">
                  <c:v>19725</c:v>
                </c:pt>
                <c:pt idx="232">
                  <c:v>19756</c:v>
                </c:pt>
                <c:pt idx="233">
                  <c:v>19784</c:v>
                </c:pt>
                <c:pt idx="234">
                  <c:v>19815</c:v>
                </c:pt>
                <c:pt idx="235">
                  <c:v>19845</c:v>
                </c:pt>
                <c:pt idx="236">
                  <c:v>19876</c:v>
                </c:pt>
                <c:pt idx="237">
                  <c:v>19906</c:v>
                </c:pt>
                <c:pt idx="238">
                  <c:v>19937</c:v>
                </c:pt>
                <c:pt idx="239">
                  <c:v>19968</c:v>
                </c:pt>
                <c:pt idx="240">
                  <c:v>19998</c:v>
                </c:pt>
                <c:pt idx="241">
                  <c:v>20029</c:v>
                </c:pt>
                <c:pt idx="242">
                  <c:v>20059</c:v>
                </c:pt>
                <c:pt idx="243">
                  <c:v>20090</c:v>
                </c:pt>
                <c:pt idx="244">
                  <c:v>20121</c:v>
                </c:pt>
                <c:pt idx="245">
                  <c:v>20149</c:v>
                </c:pt>
                <c:pt idx="246">
                  <c:v>20180</c:v>
                </c:pt>
                <c:pt idx="247">
                  <c:v>20210</c:v>
                </c:pt>
                <c:pt idx="248">
                  <c:v>20241</c:v>
                </c:pt>
                <c:pt idx="249">
                  <c:v>20271</c:v>
                </c:pt>
                <c:pt idx="250">
                  <c:v>20302</c:v>
                </c:pt>
                <c:pt idx="251">
                  <c:v>20333</c:v>
                </c:pt>
                <c:pt idx="252">
                  <c:v>20363</c:v>
                </c:pt>
                <c:pt idx="253">
                  <c:v>20394</c:v>
                </c:pt>
                <c:pt idx="254">
                  <c:v>20424</c:v>
                </c:pt>
                <c:pt idx="255">
                  <c:v>20455</c:v>
                </c:pt>
                <c:pt idx="256">
                  <c:v>20486</c:v>
                </c:pt>
                <c:pt idx="257">
                  <c:v>20515</c:v>
                </c:pt>
                <c:pt idx="258">
                  <c:v>20546</c:v>
                </c:pt>
                <c:pt idx="259">
                  <c:v>20576</c:v>
                </c:pt>
                <c:pt idx="260">
                  <c:v>20607</c:v>
                </c:pt>
                <c:pt idx="261">
                  <c:v>20637</c:v>
                </c:pt>
                <c:pt idx="262">
                  <c:v>20668</c:v>
                </c:pt>
                <c:pt idx="263">
                  <c:v>20699</c:v>
                </c:pt>
                <c:pt idx="264">
                  <c:v>20729</c:v>
                </c:pt>
                <c:pt idx="265">
                  <c:v>20760</c:v>
                </c:pt>
                <c:pt idx="266">
                  <c:v>20790</c:v>
                </c:pt>
                <c:pt idx="267">
                  <c:v>20821</c:v>
                </c:pt>
                <c:pt idx="268">
                  <c:v>20852</c:v>
                </c:pt>
                <c:pt idx="269">
                  <c:v>20880</c:v>
                </c:pt>
                <c:pt idx="270">
                  <c:v>20911</c:v>
                </c:pt>
                <c:pt idx="271">
                  <c:v>20941</c:v>
                </c:pt>
                <c:pt idx="272">
                  <c:v>20972</c:v>
                </c:pt>
                <c:pt idx="273">
                  <c:v>21002</c:v>
                </c:pt>
                <c:pt idx="274">
                  <c:v>21033</c:v>
                </c:pt>
                <c:pt idx="275">
                  <c:v>21064</c:v>
                </c:pt>
                <c:pt idx="276">
                  <c:v>21094</c:v>
                </c:pt>
                <c:pt idx="277">
                  <c:v>21125</c:v>
                </c:pt>
                <c:pt idx="278">
                  <c:v>21155</c:v>
                </c:pt>
                <c:pt idx="279">
                  <c:v>21186</c:v>
                </c:pt>
                <c:pt idx="280">
                  <c:v>21217</c:v>
                </c:pt>
                <c:pt idx="281">
                  <c:v>21245</c:v>
                </c:pt>
                <c:pt idx="282">
                  <c:v>21276</c:v>
                </c:pt>
                <c:pt idx="283">
                  <c:v>21306</c:v>
                </c:pt>
                <c:pt idx="284">
                  <c:v>21337</c:v>
                </c:pt>
                <c:pt idx="285">
                  <c:v>21367</c:v>
                </c:pt>
                <c:pt idx="286">
                  <c:v>21398</c:v>
                </c:pt>
                <c:pt idx="287">
                  <c:v>21429</c:v>
                </c:pt>
                <c:pt idx="288">
                  <c:v>21459</c:v>
                </c:pt>
                <c:pt idx="289">
                  <c:v>21490</c:v>
                </c:pt>
                <c:pt idx="290">
                  <c:v>21520</c:v>
                </c:pt>
                <c:pt idx="291">
                  <c:v>21551</c:v>
                </c:pt>
                <c:pt idx="292">
                  <c:v>21582</c:v>
                </c:pt>
                <c:pt idx="293">
                  <c:v>21610</c:v>
                </c:pt>
                <c:pt idx="294">
                  <c:v>21641</c:v>
                </c:pt>
                <c:pt idx="295">
                  <c:v>21671</c:v>
                </c:pt>
                <c:pt idx="296">
                  <c:v>21702</c:v>
                </c:pt>
                <c:pt idx="297">
                  <c:v>21732</c:v>
                </c:pt>
                <c:pt idx="298">
                  <c:v>21763</c:v>
                </c:pt>
                <c:pt idx="299">
                  <c:v>21794</c:v>
                </c:pt>
                <c:pt idx="300">
                  <c:v>21824</c:v>
                </c:pt>
                <c:pt idx="301">
                  <c:v>21855</c:v>
                </c:pt>
                <c:pt idx="302">
                  <c:v>21885</c:v>
                </c:pt>
                <c:pt idx="303">
                  <c:v>21916</c:v>
                </c:pt>
                <c:pt idx="304">
                  <c:v>21947</c:v>
                </c:pt>
                <c:pt idx="305">
                  <c:v>21976</c:v>
                </c:pt>
                <c:pt idx="306">
                  <c:v>22007</c:v>
                </c:pt>
                <c:pt idx="307">
                  <c:v>22037</c:v>
                </c:pt>
                <c:pt idx="308">
                  <c:v>22068</c:v>
                </c:pt>
                <c:pt idx="309">
                  <c:v>22098</c:v>
                </c:pt>
                <c:pt idx="310">
                  <c:v>22129</c:v>
                </c:pt>
                <c:pt idx="311">
                  <c:v>22160</c:v>
                </c:pt>
                <c:pt idx="312">
                  <c:v>22190</c:v>
                </c:pt>
                <c:pt idx="313">
                  <c:v>22221</c:v>
                </c:pt>
                <c:pt idx="314">
                  <c:v>22251</c:v>
                </c:pt>
                <c:pt idx="315">
                  <c:v>22282</c:v>
                </c:pt>
                <c:pt idx="316">
                  <c:v>22313</c:v>
                </c:pt>
                <c:pt idx="317">
                  <c:v>22341</c:v>
                </c:pt>
                <c:pt idx="318">
                  <c:v>22372</c:v>
                </c:pt>
                <c:pt idx="319">
                  <c:v>22402</c:v>
                </c:pt>
                <c:pt idx="320">
                  <c:v>22433</c:v>
                </c:pt>
                <c:pt idx="321">
                  <c:v>22463</c:v>
                </c:pt>
                <c:pt idx="322">
                  <c:v>22494</c:v>
                </c:pt>
                <c:pt idx="323">
                  <c:v>22525</c:v>
                </c:pt>
                <c:pt idx="324">
                  <c:v>22555</c:v>
                </c:pt>
                <c:pt idx="325">
                  <c:v>22586</c:v>
                </c:pt>
                <c:pt idx="326">
                  <c:v>22616</c:v>
                </c:pt>
                <c:pt idx="327">
                  <c:v>22647</c:v>
                </c:pt>
                <c:pt idx="328">
                  <c:v>22678</c:v>
                </c:pt>
                <c:pt idx="329">
                  <c:v>22706</c:v>
                </c:pt>
                <c:pt idx="330">
                  <c:v>22737</c:v>
                </c:pt>
                <c:pt idx="331">
                  <c:v>22767</c:v>
                </c:pt>
                <c:pt idx="332">
                  <c:v>22798</c:v>
                </c:pt>
                <c:pt idx="333">
                  <c:v>22828</c:v>
                </c:pt>
                <c:pt idx="334">
                  <c:v>22859</c:v>
                </c:pt>
                <c:pt idx="335">
                  <c:v>22890</c:v>
                </c:pt>
                <c:pt idx="336">
                  <c:v>22920</c:v>
                </c:pt>
                <c:pt idx="337">
                  <c:v>22951</c:v>
                </c:pt>
                <c:pt idx="338">
                  <c:v>22981</c:v>
                </c:pt>
                <c:pt idx="339">
                  <c:v>23012</c:v>
                </c:pt>
                <c:pt idx="340">
                  <c:v>23043</c:v>
                </c:pt>
                <c:pt idx="341">
                  <c:v>23071</c:v>
                </c:pt>
                <c:pt idx="342">
                  <c:v>23102</c:v>
                </c:pt>
                <c:pt idx="343">
                  <c:v>23132</c:v>
                </c:pt>
                <c:pt idx="344">
                  <c:v>23163</c:v>
                </c:pt>
                <c:pt idx="345">
                  <c:v>23193</c:v>
                </c:pt>
                <c:pt idx="346">
                  <c:v>23224</c:v>
                </c:pt>
                <c:pt idx="347">
                  <c:v>23255</c:v>
                </c:pt>
                <c:pt idx="348">
                  <c:v>23285</c:v>
                </c:pt>
                <c:pt idx="349">
                  <c:v>23316</c:v>
                </c:pt>
                <c:pt idx="350">
                  <c:v>23346</c:v>
                </c:pt>
                <c:pt idx="351">
                  <c:v>23377</c:v>
                </c:pt>
                <c:pt idx="352">
                  <c:v>23408</c:v>
                </c:pt>
                <c:pt idx="353">
                  <c:v>23437</c:v>
                </c:pt>
                <c:pt idx="354">
                  <c:v>23468</c:v>
                </c:pt>
                <c:pt idx="355">
                  <c:v>23498</c:v>
                </c:pt>
                <c:pt idx="356">
                  <c:v>23529</c:v>
                </c:pt>
                <c:pt idx="357">
                  <c:v>23559</c:v>
                </c:pt>
                <c:pt idx="358">
                  <c:v>23590</c:v>
                </c:pt>
                <c:pt idx="359">
                  <c:v>23621</c:v>
                </c:pt>
                <c:pt idx="360">
                  <c:v>23651</c:v>
                </c:pt>
                <c:pt idx="361">
                  <c:v>23682</c:v>
                </c:pt>
                <c:pt idx="362">
                  <c:v>23712</c:v>
                </c:pt>
                <c:pt idx="363">
                  <c:v>23743</c:v>
                </c:pt>
                <c:pt idx="364">
                  <c:v>23774</c:v>
                </c:pt>
                <c:pt idx="365">
                  <c:v>23802</c:v>
                </c:pt>
                <c:pt idx="366">
                  <c:v>23833</c:v>
                </c:pt>
                <c:pt idx="367">
                  <c:v>23863</c:v>
                </c:pt>
                <c:pt idx="368">
                  <c:v>23894</c:v>
                </c:pt>
                <c:pt idx="369">
                  <c:v>23924</c:v>
                </c:pt>
                <c:pt idx="370">
                  <c:v>23955</c:v>
                </c:pt>
                <c:pt idx="371">
                  <c:v>23986</c:v>
                </c:pt>
                <c:pt idx="372">
                  <c:v>24016</c:v>
                </c:pt>
                <c:pt idx="373">
                  <c:v>24047</c:v>
                </c:pt>
                <c:pt idx="374">
                  <c:v>24077</c:v>
                </c:pt>
                <c:pt idx="375">
                  <c:v>24108</c:v>
                </c:pt>
                <c:pt idx="376">
                  <c:v>24139</c:v>
                </c:pt>
                <c:pt idx="377">
                  <c:v>24167</c:v>
                </c:pt>
                <c:pt idx="378">
                  <c:v>24198</c:v>
                </c:pt>
                <c:pt idx="379">
                  <c:v>24228</c:v>
                </c:pt>
                <c:pt idx="380">
                  <c:v>24259</c:v>
                </c:pt>
                <c:pt idx="381">
                  <c:v>24289</c:v>
                </c:pt>
                <c:pt idx="382">
                  <c:v>24320</c:v>
                </c:pt>
                <c:pt idx="383">
                  <c:v>24351</c:v>
                </c:pt>
                <c:pt idx="384">
                  <c:v>24381</c:v>
                </c:pt>
                <c:pt idx="385">
                  <c:v>24412</c:v>
                </c:pt>
                <c:pt idx="386">
                  <c:v>24442</c:v>
                </c:pt>
                <c:pt idx="387">
                  <c:v>24473</c:v>
                </c:pt>
                <c:pt idx="388">
                  <c:v>24504</c:v>
                </c:pt>
                <c:pt idx="389">
                  <c:v>24532</c:v>
                </c:pt>
                <c:pt idx="390">
                  <c:v>24563</c:v>
                </c:pt>
                <c:pt idx="391">
                  <c:v>24593</c:v>
                </c:pt>
                <c:pt idx="392">
                  <c:v>24624</c:v>
                </c:pt>
                <c:pt idx="393">
                  <c:v>24654</c:v>
                </c:pt>
                <c:pt idx="394">
                  <c:v>24685</c:v>
                </c:pt>
                <c:pt idx="395">
                  <c:v>24716</c:v>
                </c:pt>
                <c:pt idx="396">
                  <c:v>24746</c:v>
                </c:pt>
                <c:pt idx="397">
                  <c:v>24777</c:v>
                </c:pt>
                <c:pt idx="398">
                  <c:v>24807</c:v>
                </c:pt>
                <c:pt idx="399">
                  <c:v>24838</c:v>
                </c:pt>
                <c:pt idx="400">
                  <c:v>24869</c:v>
                </c:pt>
                <c:pt idx="401">
                  <c:v>24898</c:v>
                </c:pt>
                <c:pt idx="402">
                  <c:v>24929</c:v>
                </c:pt>
                <c:pt idx="403">
                  <c:v>24959</c:v>
                </c:pt>
                <c:pt idx="404">
                  <c:v>24990</c:v>
                </c:pt>
                <c:pt idx="405">
                  <c:v>25020</c:v>
                </c:pt>
                <c:pt idx="406">
                  <c:v>25051</c:v>
                </c:pt>
                <c:pt idx="407">
                  <c:v>25082</c:v>
                </c:pt>
                <c:pt idx="408">
                  <c:v>25112</c:v>
                </c:pt>
                <c:pt idx="409">
                  <c:v>25143</c:v>
                </c:pt>
                <c:pt idx="410">
                  <c:v>25173</c:v>
                </c:pt>
                <c:pt idx="411">
                  <c:v>25204</c:v>
                </c:pt>
                <c:pt idx="412">
                  <c:v>25235</c:v>
                </c:pt>
                <c:pt idx="413">
                  <c:v>25263</c:v>
                </c:pt>
                <c:pt idx="414">
                  <c:v>25294</c:v>
                </c:pt>
                <c:pt idx="415">
                  <c:v>25324</c:v>
                </c:pt>
                <c:pt idx="416">
                  <c:v>25355</c:v>
                </c:pt>
                <c:pt idx="417">
                  <c:v>25385</c:v>
                </c:pt>
                <c:pt idx="418">
                  <c:v>25416</c:v>
                </c:pt>
                <c:pt idx="419">
                  <c:v>25447</c:v>
                </c:pt>
                <c:pt idx="420">
                  <c:v>25477</c:v>
                </c:pt>
                <c:pt idx="421">
                  <c:v>25508</c:v>
                </c:pt>
                <c:pt idx="422">
                  <c:v>25538</c:v>
                </c:pt>
                <c:pt idx="423">
                  <c:v>25569</c:v>
                </c:pt>
                <c:pt idx="424">
                  <c:v>25600</c:v>
                </c:pt>
                <c:pt idx="425">
                  <c:v>25628</c:v>
                </c:pt>
                <c:pt idx="426">
                  <c:v>25659</c:v>
                </c:pt>
                <c:pt idx="427">
                  <c:v>25689</c:v>
                </c:pt>
                <c:pt idx="428">
                  <c:v>25720</c:v>
                </c:pt>
                <c:pt idx="429">
                  <c:v>25750</c:v>
                </c:pt>
                <c:pt idx="430">
                  <c:v>25781</c:v>
                </c:pt>
                <c:pt idx="431">
                  <c:v>25812</c:v>
                </c:pt>
                <c:pt idx="432">
                  <c:v>25842</c:v>
                </c:pt>
                <c:pt idx="433">
                  <c:v>25873</c:v>
                </c:pt>
                <c:pt idx="434">
                  <c:v>25903</c:v>
                </c:pt>
                <c:pt idx="435">
                  <c:v>25934</c:v>
                </c:pt>
                <c:pt idx="436">
                  <c:v>25965</c:v>
                </c:pt>
                <c:pt idx="437">
                  <c:v>25993</c:v>
                </c:pt>
                <c:pt idx="438">
                  <c:v>26024</c:v>
                </c:pt>
                <c:pt idx="439">
                  <c:v>26054</c:v>
                </c:pt>
                <c:pt idx="440">
                  <c:v>26085</c:v>
                </c:pt>
                <c:pt idx="441">
                  <c:v>26115</c:v>
                </c:pt>
                <c:pt idx="442">
                  <c:v>26146</c:v>
                </c:pt>
                <c:pt idx="443">
                  <c:v>26177</c:v>
                </c:pt>
                <c:pt idx="444">
                  <c:v>26207</c:v>
                </c:pt>
                <c:pt idx="445">
                  <c:v>26238</c:v>
                </c:pt>
                <c:pt idx="446">
                  <c:v>26268</c:v>
                </c:pt>
                <c:pt idx="447">
                  <c:v>26299</c:v>
                </c:pt>
                <c:pt idx="448">
                  <c:v>26330</c:v>
                </c:pt>
                <c:pt idx="449">
                  <c:v>26359</c:v>
                </c:pt>
                <c:pt idx="450">
                  <c:v>26390</c:v>
                </c:pt>
                <c:pt idx="451">
                  <c:v>26420</c:v>
                </c:pt>
                <c:pt idx="452">
                  <c:v>26451</c:v>
                </c:pt>
                <c:pt idx="453">
                  <c:v>26481</c:v>
                </c:pt>
                <c:pt idx="454">
                  <c:v>26512</c:v>
                </c:pt>
                <c:pt idx="455">
                  <c:v>26543</c:v>
                </c:pt>
                <c:pt idx="456">
                  <c:v>26573</c:v>
                </c:pt>
                <c:pt idx="457">
                  <c:v>26604</c:v>
                </c:pt>
                <c:pt idx="458">
                  <c:v>26634</c:v>
                </c:pt>
                <c:pt idx="459">
                  <c:v>26665</c:v>
                </c:pt>
                <c:pt idx="460">
                  <c:v>26696</c:v>
                </c:pt>
                <c:pt idx="461">
                  <c:v>26724</c:v>
                </c:pt>
                <c:pt idx="462">
                  <c:v>26755</c:v>
                </c:pt>
                <c:pt idx="463">
                  <c:v>26785</c:v>
                </c:pt>
                <c:pt idx="464">
                  <c:v>26816</c:v>
                </c:pt>
                <c:pt idx="465">
                  <c:v>26846</c:v>
                </c:pt>
                <c:pt idx="466">
                  <c:v>26877</c:v>
                </c:pt>
                <c:pt idx="467">
                  <c:v>26908</c:v>
                </c:pt>
                <c:pt idx="468">
                  <c:v>26938</c:v>
                </c:pt>
                <c:pt idx="469">
                  <c:v>26969</c:v>
                </c:pt>
                <c:pt idx="470">
                  <c:v>26999</c:v>
                </c:pt>
                <c:pt idx="471">
                  <c:v>27030</c:v>
                </c:pt>
                <c:pt idx="472">
                  <c:v>27061</c:v>
                </c:pt>
                <c:pt idx="473">
                  <c:v>27089</c:v>
                </c:pt>
                <c:pt idx="474">
                  <c:v>27120</c:v>
                </c:pt>
                <c:pt idx="475">
                  <c:v>27150</c:v>
                </c:pt>
                <c:pt idx="476">
                  <c:v>27181</c:v>
                </c:pt>
                <c:pt idx="477">
                  <c:v>27211</c:v>
                </c:pt>
                <c:pt idx="478">
                  <c:v>27242</c:v>
                </c:pt>
                <c:pt idx="479">
                  <c:v>27273</c:v>
                </c:pt>
                <c:pt idx="480">
                  <c:v>27303</c:v>
                </c:pt>
                <c:pt idx="481">
                  <c:v>27334</c:v>
                </c:pt>
                <c:pt idx="482">
                  <c:v>27364</c:v>
                </c:pt>
                <c:pt idx="483">
                  <c:v>27395</c:v>
                </c:pt>
                <c:pt idx="484">
                  <c:v>27426</c:v>
                </c:pt>
                <c:pt idx="485">
                  <c:v>27454</c:v>
                </c:pt>
                <c:pt idx="486">
                  <c:v>27485</c:v>
                </c:pt>
                <c:pt idx="487">
                  <c:v>27515</c:v>
                </c:pt>
                <c:pt idx="488">
                  <c:v>27546</c:v>
                </c:pt>
                <c:pt idx="489">
                  <c:v>27576</c:v>
                </c:pt>
                <c:pt idx="490">
                  <c:v>27607</c:v>
                </c:pt>
                <c:pt idx="491">
                  <c:v>27638</c:v>
                </c:pt>
                <c:pt idx="492">
                  <c:v>27668</c:v>
                </c:pt>
                <c:pt idx="493">
                  <c:v>27699</c:v>
                </c:pt>
                <c:pt idx="494">
                  <c:v>27729</c:v>
                </c:pt>
                <c:pt idx="495">
                  <c:v>27760</c:v>
                </c:pt>
                <c:pt idx="496">
                  <c:v>27791</c:v>
                </c:pt>
                <c:pt idx="497">
                  <c:v>27820</c:v>
                </c:pt>
                <c:pt idx="498">
                  <c:v>27851</c:v>
                </c:pt>
                <c:pt idx="499">
                  <c:v>27881</c:v>
                </c:pt>
                <c:pt idx="500">
                  <c:v>27912</c:v>
                </c:pt>
                <c:pt idx="501">
                  <c:v>27942</c:v>
                </c:pt>
                <c:pt idx="502">
                  <c:v>27973</c:v>
                </c:pt>
                <c:pt idx="503">
                  <c:v>28004</c:v>
                </c:pt>
                <c:pt idx="504">
                  <c:v>28034</c:v>
                </c:pt>
                <c:pt idx="505">
                  <c:v>28065</c:v>
                </c:pt>
                <c:pt idx="506">
                  <c:v>28095</c:v>
                </c:pt>
                <c:pt idx="507">
                  <c:v>28126</c:v>
                </c:pt>
                <c:pt idx="508">
                  <c:v>28157</c:v>
                </c:pt>
                <c:pt idx="509">
                  <c:v>28185</c:v>
                </c:pt>
                <c:pt idx="510">
                  <c:v>28216</c:v>
                </c:pt>
                <c:pt idx="511">
                  <c:v>28246</c:v>
                </c:pt>
                <c:pt idx="512">
                  <c:v>28277</c:v>
                </c:pt>
                <c:pt idx="513">
                  <c:v>28307</c:v>
                </c:pt>
                <c:pt idx="514">
                  <c:v>28338</c:v>
                </c:pt>
                <c:pt idx="515">
                  <c:v>28369</c:v>
                </c:pt>
                <c:pt idx="516">
                  <c:v>28399</c:v>
                </c:pt>
                <c:pt idx="517">
                  <c:v>28430</c:v>
                </c:pt>
                <c:pt idx="518">
                  <c:v>28460</c:v>
                </c:pt>
                <c:pt idx="519">
                  <c:v>28491</c:v>
                </c:pt>
                <c:pt idx="520">
                  <c:v>28522</c:v>
                </c:pt>
                <c:pt idx="521">
                  <c:v>28550</c:v>
                </c:pt>
                <c:pt idx="522">
                  <c:v>28581</c:v>
                </c:pt>
                <c:pt idx="523">
                  <c:v>28611</c:v>
                </c:pt>
                <c:pt idx="524">
                  <c:v>28642</c:v>
                </c:pt>
                <c:pt idx="525">
                  <c:v>28672</c:v>
                </c:pt>
                <c:pt idx="526">
                  <c:v>28703</c:v>
                </c:pt>
                <c:pt idx="527">
                  <c:v>28734</c:v>
                </c:pt>
                <c:pt idx="528">
                  <c:v>28764</c:v>
                </c:pt>
                <c:pt idx="529">
                  <c:v>28795</c:v>
                </c:pt>
                <c:pt idx="530">
                  <c:v>28825</c:v>
                </c:pt>
                <c:pt idx="531">
                  <c:v>28856</c:v>
                </c:pt>
                <c:pt idx="532">
                  <c:v>28887</c:v>
                </c:pt>
                <c:pt idx="533">
                  <c:v>28915</c:v>
                </c:pt>
                <c:pt idx="534">
                  <c:v>28946</c:v>
                </c:pt>
                <c:pt idx="535">
                  <c:v>28976</c:v>
                </c:pt>
                <c:pt idx="536">
                  <c:v>29007</c:v>
                </c:pt>
                <c:pt idx="537">
                  <c:v>29037</c:v>
                </c:pt>
                <c:pt idx="538">
                  <c:v>29068</c:v>
                </c:pt>
                <c:pt idx="539">
                  <c:v>29099</c:v>
                </c:pt>
                <c:pt idx="540">
                  <c:v>29129</c:v>
                </c:pt>
                <c:pt idx="541">
                  <c:v>29160</c:v>
                </c:pt>
                <c:pt idx="542">
                  <c:v>29190</c:v>
                </c:pt>
                <c:pt idx="543">
                  <c:v>29221</c:v>
                </c:pt>
                <c:pt idx="544">
                  <c:v>29252</c:v>
                </c:pt>
                <c:pt idx="545">
                  <c:v>29281</c:v>
                </c:pt>
                <c:pt idx="546">
                  <c:v>29312</c:v>
                </c:pt>
                <c:pt idx="547">
                  <c:v>29342</c:v>
                </c:pt>
                <c:pt idx="548">
                  <c:v>29373</c:v>
                </c:pt>
                <c:pt idx="549">
                  <c:v>29403</c:v>
                </c:pt>
                <c:pt idx="550">
                  <c:v>29434</c:v>
                </c:pt>
                <c:pt idx="551">
                  <c:v>29465</c:v>
                </c:pt>
                <c:pt idx="552">
                  <c:v>29495</c:v>
                </c:pt>
                <c:pt idx="553">
                  <c:v>29526</c:v>
                </c:pt>
                <c:pt idx="554">
                  <c:v>29556</c:v>
                </c:pt>
                <c:pt idx="555">
                  <c:v>29587</c:v>
                </c:pt>
                <c:pt idx="556">
                  <c:v>29618</c:v>
                </c:pt>
                <c:pt idx="557">
                  <c:v>29646</c:v>
                </c:pt>
                <c:pt idx="558">
                  <c:v>29677</c:v>
                </c:pt>
                <c:pt idx="559">
                  <c:v>29707</c:v>
                </c:pt>
                <c:pt idx="560">
                  <c:v>29738</c:v>
                </c:pt>
                <c:pt idx="561">
                  <c:v>29768</c:v>
                </c:pt>
                <c:pt idx="562">
                  <c:v>29799</c:v>
                </c:pt>
                <c:pt idx="563">
                  <c:v>29830</c:v>
                </c:pt>
                <c:pt idx="564">
                  <c:v>29860</c:v>
                </c:pt>
                <c:pt idx="565">
                  <c:v>29891</c:v>
                </c:pt>
                <c:pt idx="566">
                  <c:v>29921</c:v>
                </c:pt>
                <c:pt idx="567">
                  <c:v>29952</c:v>
                </c:pt>
                <c:pt idx="568">
                  <c:v>29983</c:v>
                </c:pt>
                <c:pt idx="569">
                  <c:v>30011</c:v>
                </c:pt>
                <c:pt idx="570">
                  <c:v>30042</c:v>
                </c:pt>
                <c:pt idx="571">
                  <c:v>30072</c:v>
                </c:pt>
                <c:pt idx="572">
                  <c:v>30103</c:v>
                </c:pt>
                <c:pt idx="573">
                  <c:v>30133</c:v>
                </c:pt>
                <c:pt idx="574">
                  <c:v>30164</c:v>
                </c:pt>
                <c:pt idx="575">
                  <c:v>30195</c:v>
                </c:pt>
                <c:pt idx="576">
                  <c:v>30225</c:v>
                </c:pt>
                <c:pt idx="577">
                  <c:v>30256</c:v>
                </c:pt>
                <c:pt idx="578">
                  <c:v>30286</c:v>
                </c:pt>
                <c:pt idx="579">
                  <c:v>30317</c:v>
                </c:pt>
                <c:pt idx="580">
                  <c:v>30348</c:v>
                </c:pt>
                <c:pt idx="581">
                  <c:v>30376</c:v>
                </c:pt>
                <c:pt idx="582">
                  <c:v>30407</c:v>
                </c:pt>
                <c:pt idx="583">
                  <c:v>30437</c:v>
                </c:pt>
                <c:pt idx="584">
                  <c:v>30468</c:v>
                </c:pt>
                <c:pt idx="585">
                  <c:v>30498</c:v>
                </c:pt>
                <c:pt idx="586">
                  <c:v>30529</c:v>
                </c:pt>
                <c:pt idx="587">
                  <c:v>30560</c:v>
                </c:pt>
                <c:pt idx="588">
                  <c:v>30590</c:v>
                </c:pt>
                <c:pt idx="589">
                  <c:v>30621</c:v>
                </c:pt>
                <c:pt idx="590">
                  <c:v>30651</c:v>
                </c:pt>
                <c:pt idx="591">
                  <c:v>30682</c:v>
                </c:pt>
                <c:pt idx="592">
                  <c:v>30713</c:v>
                </c:pt>
                <c:pt idx="593">
                  <c:v>30742</c:v>
                </c:pt>
                <c:pt idx="594">
                  <c:v>30773</c:v>
                </c:pt>
                <c:pt idx="595">
                  <c:v>30803</c:v>
                </c:pt>
                <c:pt idx="596">
                  <c:v>30834</c:v>
                </c:pt>
                <c:pt idx="597">
                  <c:v>30864</c:v>
                </c:pt>
                <c:pt idx="598">
                  <c:v>30895</c:v>
                </c:pt>
                <c:pt idx="599">
                  <c:v>30926</c:v>
                </c:pt>
                <c:pt idx="600">
                  <c:v>30956</c:v>
                </c:pt>
                <c:pt idx="601">
                  <c:v>30987</c:v>
                </c:pt>
                <c:pt idx="602">
                  <c:v>31017</c:v>
                </c:pt>
                <c:pt idx="603">
                  <c:v>31048</c:v>
                </c:pt>
                <c:pt idx="604">
                  <c:v>31079</c:v>
                </c:pt>
                <c:pt idx="605">
                  <c:v>31107</c:v>
                </c:pt>
                <c:pt idx="606">
                  <c:v>31138</c:v>
                </c:pt>
                <c:pt idx="607">
                  <c:v>31168</c:v>
                </c:pt>
                <c:pt idx="608">
                  <c:v>31199</c:v>
                </c:pt>
                <c:pt idx="609">
                  <c:v>31229</c:v>
                </c:pt>
                <c:pt idx="610">
                  <c:v>31260</c:v>
                </c:pt>
                <c:pt idx="611">
                  <c:v>31291</c:v>
                </c:pt>
                <c:pt idx="612">
                  <c:v>31321</c:v>
                </c:pt>
                <c:pt idx="613">
                  <c:v>31352</c:v>
                </c:pt>
                <c:pt idx="614">
                  <c:v>31382</c:v>
                </c:pt>
                <c:pt idx="615">
                  <c:v>31413</c:v>
                </c:pt>
                <c:pt idx="616">
                  <c:v>31444</c:v>
                </c:pt>
                <c:pt idx="617">
                  <c:v>31472</c:v>
                </c:pt>
                <c:pt idx="618">
                  <c:v>31503</c:v>
                </c:pt>
                <c:pt idx="619">
                  <c:v>31533</c:v>
                </c:pt>
                <c:pt idx="620">
                  <c:v>31564</c:v>
                </c:pt>
                <c:pt idx="621">
                  <c:v>31594</c:v>
                </c:pt>
                <c:pt idx="622">
                  <c:v>31625</c:v>
                </c:pt>
                <c:pt idx="623">
                  <c:v>31656</c:v>
                </c:pt>
                <c:pt idx="624">
                  <c:v>31686</c:v>
                </c:pt>
                <c:pt idx="625">
                  <c:v>31717</c:v>
                </c:pt>
                <c:pt idx="626">
                  <c:v>31747</c:v>
                </c:pt>
                <c:pt idx="627">
                  <c:v>31778</c:v>
                </c:pt>
                <c:pt idx="628">
                  <c:v>31809</c:v>
                </c:pt>
                <c:pt idx="629">
                  <c:v>31837</c:v>
                </c:pt>
                <c:pt idx="630">
                  <c:v>31868</c:v>
                </c:pt>
                <c:pt idx="631">
                  <c:v>31898</c:v>
                </c:pt>
                <c:pt idx="632">
                  <c:v>31929</c:v>
                </c:pt>
                <c:pt idx="633">
                  <c:v>31959</c:v>
                </c:pt>
                <c:pt idx="634">
                  <c:v>31990</c:v>
                </c:pt>
                <c:pt idx="635">
                  <c:v>32021</c:v>
                </c:pt>
                <c:pt idx="636">
                  <c:v>32051</c:v>
                </c:pt>
                <c:pt idx="637">
                  <c:v>32082</c:v>
                </c:pt>
                <c:pt idx="638">
                  <c:v>32112</c:v>
                </c:pt>
                <c:pt idx="639">
                  <c:v>32143</c:v>
                </c:pt>
                <c:pt idx="640">
                  <c:v>32174</c:v>
                </c:pt>
                <c:pt idx="641">
                  <c:v>32203</c:v>
                </c:pt>
                <c:pt idx="642">
                  <c:v>32234</c:v>
                </c:pt>
                <c:pt idx="643">
                  <c:v>32264</c:v>
                </c:pt>
                <c:pt idx="644">
                  <c:v>32295</c:v>
                </c:pt>
                <c:pt idx="645">
                  <c:v>32325</c:v>
                </c:pt>
                <c:pt idx="646">
                  <c:v>32356</c:v>
                </c:pt>
                <c:pt idx="647">
                  <c:v>32387</c:v>
                </c:pt>
                <c:pt idx="648">
                  <c:v>32417</c:v>
                </c:pt>
                <c:pt idx="649">
                  <c:v>32448</c:v>
                </c:pt>
                <c:pt idx="650">
                  <c:v>32478</c:v>
                </c:pt>
                <c:pt idx="651">
                  <c:v>32509</c:v>
                </c:pt>
                <c:pt idx="652">
                  <c:v>32540</c:v>
                </c:pt>
                <c:pt idx="653">
                  <c:v>32568</c:v>
                </c:pt>
                <c:pt idx="654">
                  <c:v>32599</c:v>
                </c:pt>
                <c:pt idx="655">
                  <c:v>32629</c:v>
                </c:pt>
                <c:pt idx="656">
                  <c:v>32660</c:v>
                </c:pt>
                <c:pt idx="657">
                  <c:v>32690</c:v>
                </c:pt>
                <c:pt idx="658">
                  <c:v>32721</c:v>
                </c:pt>
                <c:pt idx="659">
                  <c:v>32752</c:v>
                </c:pt>
                <c:pt idx="660">
                  <c:v>32782</c:v>
                </c:pt>
                <c:pt idx="661">
                  <c:v>32813</c:v>
                </c:pt>
                <c:pt idx="662">
                  <c:v>32843</c:v>
                </c:pt>
                <c:pt idx="663">
                  <c:v>32874</c:v>
                </c:pt>
                <c:pt idx="664">
                  <c:v>32905</c:v>
                </c:pt>
                <c:pt idx="665">
                  <c:v>32933</c:v>
                </c:pt>
                <c:pt idx="666">
                  <c:v>32964</c:v>
                </c:pt>
                <c:pt idx="667">
                  <c:v>32994</c:v>
                </c:pt>
                <c:pt idx="668">
                  <c:v>33025</c:v>
                </c:pt>
                <c:pt idx="669">
                  <c:v>33055</c:v>
                </c:pt>
                <c:pt idx="670">
                  <c:v>33086</c:v>
                </c:pt>
                <c:pt idx="671">
                  <c:v>33117</c:v>
                </c:pt>
                <c:pt idx="672">
                  <c:v>33147</c:v>
                </c:pt>
                <c:pt idx="673">
                  <c:v>33178</c:v>
                </c:pt>
                <c:pt idx="674">
                  <c:v>33208</c:v>
                </c:pt>
                <c:pt idx="675">
                  <c:v>33239</c:v>
                </c:pt>
                <c:pt idx="676">
                  <c:v>33270</c:v>
                </c:pt>
                <c:pt idx="677">
                  <c:v>33298</c:v>
                </c:pt>
                <c:pt idx="678">
                  <c:v>33329</c:v>
                </c:pt>
                <c:pt idx="679">
                  <c:v>33359</c:v>
                </c:pt>
                <c:pt idx="680">
                  <c:v>33390</c:v>
                </c:pt>
                <c:pt idx="681">
                  <c:v>33420</c:v>
                </c:pt>
                <c:pt idx="682">
                  <c:v>33451</c:v>
                </c:pt>
                <c:pt idx="683">
                  <c:v>33482</c:v>
                </c:pt>
                <c:pt idx="684">
                  <c:v>33512</c:v>
                </c:pt>
                <c:pt idx="685">
                  <c:v>33543</c:v>
                </c:pt>
                <c:pt idx="686">
                  <c:v>33573</c:v>
                </c:pt>
                <c:pt idx="687">
                  <c:v>33604</c:v>
                </c:pt>
                <c:pt idx="688">
                  <c:v>33635</c:v>
                </c:pt>
                <c:pt idx="689">
                  <c:v>33664</c:v>
                </c:pt>
                <c:pt idx="690">
                  <c:v>33695</c:v>
                </c:pt>
                <c:pt idx="691">
                  <c:v>33725</c:v>
                </c:pt>
                <c:pt idx="692">
                  <c:v>33756</c:v>
                </c:pt>
                <c:pt idx="693">
                  <c:v>33786</c:v>
                </c:pt>
                <c:pt idx="694">
                  <c:v>33817</c:v>
                </c:pt>
                <c:pt idx="695">
                  <c:v>33848</c:v>
                </c:pt>
                <c:pt idx="696">
                  <c:v>33878</c:v>
                </c:pt>
                <c:pt idx="697">
                  <c:v>33909</c:v>
                </c:pt>
                <c:pt idx="698">
                  <c:v>33939</c:v>
                </c:pt>
                <c:pt idx="699">
                  <c:v>33970</c:v>
                </c:pt>
                <c:pt idx="700">
                  <c:v>34001</c:v>
                </c:pt>
                <c:pt idx="701">
                  <c:v>34029</c:v>
                </c:pt>
                <c:pt idx="702">
                  <c:v>34060</c:v>
                </c:pt>
                <c:pt idx="703">
                  <c:v>34090</c:v>
                </c:pt>
                <c:pt idx="704">
                  <c:v>34121</c:v>
                </c:pt>
                <c:pt idx="705">
                  <c:v>34151</c:v>
                </c:pt>
                <c:pt idx="706">
                  <c:v>34182</c:v>
                </c:pt>
                <c:pt idx="707">
                  <c:v>34213</c:v>
                </c:pt>
                <c:pt idx="708">
                  <c:v>34243</c:v>
                </c:pt>
                <c:pt idx="709">
                  <c:v>34274</c:v>
                </c:pt>
                <c:pt idx="710">
                  <c:v>34304</c:v>
                </c:pt>
                <c:pt idx="711">
                  <c:v>34335</c:v>
                </c:pt>
                <c:pt idx="712">
                  <c:v>34366</c:v>
                </c:pt>
                <c:pt idx="713">
                  <c:v>34394</c:v>
                </c:pt>
                <c:pt idx="714">
                  <c:v>34425</c:v>
                </c:pt>
                <c:pt idx="715">
                  <c:v>34455</c:v>
                </c:pt>
                <c:pt idx="716">
                  <c:v>34486</c:v>
                </c:pt>
                <c:pt idx="717">
                  <c:v>34516</c:v>
                </c:pt>
                <c:pt idx="718">
                  <c:v>34547</c:v>
                </c:pt>
                <c:pt idx="719">
                  <c:v>34578</c:v>
                </c:pt>
                <c:pt idx="720">
                  <c:v>34608</c:v>
                </c:pt>
                <c:pt idx="721">
                  <c:v>34639</c:v>
                </c:pt>
                <c:pt idx="722">
                  <c:v>34669</c:v>
                </c:pt>
                <c:pt idx="723">
                  <c:v>34700</c:v>
                </c:pt>
                <c:pt idx="724">
                  <c:v>34731</c:v>
                </c:pt>
                <c:pt idx="725">
                  <c:v>34759</c:v>
                </c:pt>
                <c:pt idx="726">
                  <c:v>34790</c:v>
                </c:pt>
                <c:pt idx="727">
                  <c:v>34820</c:v>
                </c:pt>
                <c:pt idx="728">
                  <c:v>34851</c:v>
                </c:pt>
                <c:pt idx="729">
                  <c:v>34881</c:v>
                </c:pt>
                <c:pt idx="730">
                  <c:v>34912</c:v>
                </c:pt>
                <c:pt idx="731">
                  <c:v>34943</c:v>
                </c:pt>
                <c:pt idx="732">
                  <c:v>34973</c:v>
                </c:pt>
                <c:pt idx="733">
                  <c:v>35004</c:v>
                </c:pt>
                <c:pt idx="734">
                  <c:v>35034</c:v>
                </c:pt>
                <c:pt idx="735">
                  <c:v>35065</c:v>
                </c:pt>
                <c:pt idx="736">
                  <c:v>35096</c:v>
                </c:pt>
                <c:pt idx="737">
                  <c:v>35125</c:v>
                </c:pt>
                <c:pt idx="738">
                  <c:v>35156</c:v>
                </c:pt>
                <c:pt idx="739">
                  <c:v>35186</c:v>
                </c:pt>
                <c:pt idx="740">
                  <c:v>35217</c:v>
                </c:pt>
                <c:pt idx="741">
                  <c:v>35247</c:v>
                </c:pt>
                <c:pt idx="742">
                  <c:v>35278</c:v>
                </c:pt>
                <c:pt idx="743">
                  <c:v>35309</c:v>
                </c:pt>
                <c:pt idx="744">
                  <c:v>35339</c:v>
                </c:pt>
                <c:pt idx="745">
                  <c:v>35370</c:v>
                </c:pt>
                <c:pt idx="746">
                  <c:v>35400</c:v>
                </c:pt>
                <c:pt idx="747">
                  <c:v>35431</c:v>
                </c:pt>
                <c:pt idx="748">
                  <c:v>35462</c:v>
                </c:pt>
                <c:pt idx="749">
                  <c:v>35490</c:v>
                </c:pt>
                <c:pt idx="750">
                  <c:v>35521</c:v>
                </c:pt>
                <c:pt idx="751">
                  <c:v>35551</c:v>
                </c:pt>
                <c:pt idx="752">
                  <c:v>35582</c:v>
                </c:pt>
                <c:pt idx="753">
                  <c:v>35612</c:v>
                </c:pt>
                <c:pt idx="754">
                  <c:v>35643</c:v>
                </c:pt>
                <c:pt idx="755">
                  <c:v>35674</c:v>
                </c:pt>
                <c:pt idx="756">
                  <c:v>35704</c:v>
                </c:pt>
                <c:pt idx="757">
                  <c:v>35735</c:v>
                </c:pt>
                <c:pt idx="758">
                  <c:v>35765</c:v>
                </c:pt>
                <c:pt idx="759">
                  <c:v>35796</c:v>
                </c:pt>
                <c:pt idx="760">
                  <c:v>35827</c:v>
                </c:pt>
                <c:pt idx="761">
                  <c:v>35855</c:v>
                </c:pt>
                <c:pt idx="762">
                  <c:v>35886</c:v>
                </c:pt>
                <c:pt idx="763">
                  <c:v>35916</c:v>
                </c:pt>
                <c:pt idx="764">
                  <c:v>35947</c:v>
                </c:pt>
                <c:pt idx="765">
                  <c:v>35977</c:v>
                </c:pt>
                <c:pt idx="766">
                  <c:v>36008</c:v>
                </c:pt>
                <c:pt idx="767">
                  <c:v>36039</c:v>
                </c:pt>
                <c:pt idx="768">
                  <c:v>36069</c:v>
                </c:pt>
                <c:pt idx="769">
                  <c:v>36100</c:v>
                </c:pt>
                <c:pt idx="770">
                  <c:v>36130</c:v>
                </c:pt>
                <c:pt idx="771">
                  <c:v>36161</c:v>
                </c:pt>
                <c:pt idx="772">
                  <c:v>36192</c:v>
                </c:pt>
                <c:pt idx="773">
                  <c:v>36220</c:v>
                </c:pt>
                <c:pt idx="774">
                  <c:v>36251</c:v>
                </c:pt>
                <c:pt idx="775">
                  <c:v>36281</c:v>
                </c:pt>
                <c:pt idx="776">
                  <c:v>36312</c:v>
                </c:pt>
                <c:pt idx="777">
                  <c:v>36342</c:v>
                </c:pt>
                <c:pt idx="778">
                  <c:v>36373</c:v>
                </c:pt>
                <c:pt idx="779">
                  <c:v>36404</c:v>
                </c:pt>
                <c:pt idx="780">
                  <c:v>36434</c:v>
                </c:pt>
                <c:pt idx="781">
                  <c:v>36465</c:v>
                </c:pt>
                <c:pt idx="782">
                  <c:v>36495</c:v>
                </c:pt>
                <c:pt idx="783">
                  <c:v>36526</c:v>
                </c:pt>
                <c:pt idx="784">
                  <c:v>36557</c:v>
                </c:pt>
                <c:pt idx="785">
                  <c:v>36586</c:v>
                </c:pt>
                <c:pt idx="786">
                  <c:v>36617</c:v>
                </c:pt>
                <c:pt idx="787">
                  <c:v>36647</c:v>
                </c:pt>
                <c:pt idx="788">
                  <c:v>36678</c:v>
                </c:pt>
                <c:pt idx="789">
                  <c:v>36708</c:v>
                </c:pt>
                <c:pt idx="790">
                  <c:v>36739</c:v>
                </c:pt>
                <c:pt idx="791">
                  <c:v>36770</c:v>
                </c:pt>
                <c:pt idx="792">
                  <c:v>36800</c:v>
                </c:pt>
                <c:pt idx="793">
                  <c:v>36831</c:v>
                </c:pt>
                <c:pt idx="794">
                  <c:v>36861</c:v>
                </c:pt>
                <c:pt idx="795">
                  <c:v>36892</c:v>
                </c:pt>
                <c:pt idx="796">
                  <c:v>36923</c:v>
                </c:pt>
                <c:pt idx="797">
                  <c:v>36951</c:v>
                </c:pt>
                <c:pt idx="798">
                  <c:v>36982</c:v>
                </c:pt>
                <c:pt idx="799">
                  <c:v>37012</c:v>
                </c:pt>
                <c:pt idx="800">
                  <c:v>37043</c:v>
                </c:pt>
                <c:pt idx="801">
                  <c:v>37073</c:v>
                </c:pt>
                <c:pt idx="802">
                  <c:v>37104</c:v>
                </c:pt>
                <c:pt idx="803">
                  <c:v>37135</c:v>
                </c:pt>
                <c:pt idx="804">
                  <c:v>37165</c:v>
                </c:pt>
                <c:pt idx="805">
                  <c:v>37196</c:v>
                </c:pt>
                <c:pt idx="806">
                  <c:v>37226</c:v>
                </c:pt>
                <c:pt idx="807">
                  <c:v>37257</c:v>
                </c:pt>
                <c:pt idx="808">
                  <c:v>37288</c:v>
                </c:pt>
                <c:pt idx="809">
                  <c:v>37316</c:v>
                </c:pt>
                <c:pt idx="810">
                  <c:v>37347</c:v>
                </c:pt>
                <c:pt idx="811">
                  <c:v>37377</c:v>
                </c:pt>
                <c:pt idx="812">
                  <c:v>37408</c:v>
                </c:pt>
                <c:pt idx="813">
                  <c:v>37438</c:v>
                </c:pt>
                <c:pt idx="814">
                  <c:v>37469</c:v>
                </c:pt>
                <c:pt idx="815">
                  <c:v>37500</c:v>
                </c:pt>
                <c:pt idx="816">
                  <c:v>37530</c:v>
                </c:pt>
                <c:pt idx="817">
                  <c:v>37561</c:v>
                </c:pt>
                <c:pt idx="818">
                  <c:v>37591</c:v>
                </c:pt>
                <c:pt idx="819">
                  <c:v>37622</c:v>
                </c:pt>
                <c:pt idx="820">
                  <c:v>37653</c:v>
                </c:pt>
                <c:pt idx="821">
                  <c:v>37681</c:v>
                </c:pt>
                <c:pt idx="822">
                  <c:v>37712</c:v>
                </c:pt>
                <c:pt idx="823">
                  <c:v>37742</c:v>
                </c:pt>
                <c:pt idx="824">
                  <c:v>37773</c:v>
                </c:pt>
                <c:pt idx="825">
                  <c:v>37803</c:v>
                </c:pt>
                <c:pt idx="826">
                  <c:v>37834</c:v>
                </c:pt>
                <c:pt idx="827">
                  <c:v>37865</c:v>
                </c:pt>
                <c:pt idx="828">
                  <c:v>37895</c:v>
                </c:pt>
                <c:pt idx="829">
                  <c:v>37926</c:v>
                </c:pt>
                <c:pt idx="830">
                  <c:v>37956</c:v>
                </c:pt>
                <c:pt idx="831">
                  <c:v>37987</c:v>
                </c:pt>
                <c:pt idx="832">
                  <c:v>38018</c:v>
                </c:pt>
                <c:pt idx="833">
                  <c:v>38047</c:v>
                </c:pt>
                <c:pt idx="834">
                  <c:v>38078</c:v>
                </c:pt>
                <c:pt idx="835">
                  <c:v>38108</c:v>
                </c:pt>
                <c:pt idx="836">
                  <c:v>38139</c:v>
                </c:pt>
                <c:pt idx="837">
                  <c:v>38169</c:v>
                </c:pt>
                <c:pt idx="838">
                  <c:v>38200</c:v>
                </c:pt>
                <c:pt idx="839">
                  <c:v>38231</c:v>
                </c:pt>
                <c:pt idx="840">
                  <c:v>38261</c:v>
                </c:pt>
                <c:pt idx="841">
                  <c:v>38292</c:v>
                </c:pt>
                <c:pt idx="842">
                  <c:v>38322</c:v>
                </c:pt>
                <c:pt idx="843">
                  <c:v>38353</c:v>
                </c:pt>
                <c:pt idx="844">
                  <c:v>38384</c:v>
                </c:pt>
                <c:pt idx="845">
                  <c:v>38412</c:v>
                </c:pt>
                <c:pt idx="846">
                  <c:v>38443</c:v>
                </c:pt>
                <c:pt idx="847">
                  <c:v>38473</c:v>
                </c:pt>
                <c:pt idx="848">
                  <c:v>38504</c:v>
                </c:pt>
                <c:pt idx="849">
                  <c:v>38534</c:v>
                </c:pt>
                <c:pt idx="850">
                  <c:v>38565</c:v>
                </c:pt>
                <c:pt idx="851">
                  <c:v>38596</c:v>
                </c:pt>
                <c:pt idx="852">
                  <c:v>38626</c:v>
                </c:pt>
                <c:pt idx="853">
                  <c:v>38657</c:v>
                </c:pt>
                <c:pt idx="854">
                  <c:v>38687</c:v>
                </c:pt>
                <c:pt idx="855">
                  <c:v>38718</c:v>
                </c:pt>
                <c:pt idx="856">
                  <c:v>38749</c:v>
                </c:pt>
                <c:pt idx="857">
                  <c:v>38777</c:v>
                </c:pt>
                <c:pt idx="858">
                  <c:v>38808</c:v>
                </c:pt>
                <c:pt idx="859">
                  <c:v>38838</c:v>
                </c:pt>
                <c:pt idx="860">
                  <c:v>38869</c:v>
                </c:pt>
                <c:pt idx="861">
                  <c:v>38899</c:v>
                </c:pt>
                <c:pt idx="862">
                  <c:v>38930</c:v>
                </c:pt>
                <c:pt idx="863">
                  <c:v>38961</c:v>
                </c:pt>
                <c:pt idx="864">
                  <c:v>38991</c:v>
                </c:pt>
                <c:pt idx="865">
                  <c:v>39022</c:v>
                </c:pt>
                <c:pt idx="866">
                  <c:v>39052</c:v>
                </c:pt>
                <c:pt idx="867">
                  <c:v>39083</c:v>
                </c:pt>
                <c:pt idx="868">
                  <c:v>39114</c:v>
                </c:pt>
                <c:pt idx="869">
                  <c:v>39142</c:v>
                </c:pt>
                <c:pt idx="870">
                  <c:v>39173</c:v>
                </c:pt>
                <c:pt idx="871">
                  <c:v>39203</c:v>
                </c:pt>
                <c:pt idx="872">
                  <c:v>39234</c:v>
                </c:pt>
                <c:pt idx="873">
                  <c:v>39264</c:v>
                </c:pt>
                <c:pt idx="874">
                  <c:v>39295</c:v>
                </c:pt>
                <c:pt idx="875">
                  <c:v>39326</c:v>
                </c:pt>
              </c:numCache>
            </c:numRef>
          </c:xVal>
          <c:yVal>
            <c:numRef>
              <c:f>Patch!$E$4:$E$879</c:f>
              <c:numCache>
                <c:formatCode>General</c:formatCode>
                <c:ptCount val="8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0.01</c:v>
                </c:pt>
                <c:pt idx="673">
                  <c:v>0.01</c:v>
                </c:pt>
                <c:pt idx="674">
                  <c:v>6.9999999999999993E-2</c:v>
                </c:pt>
                <c:pt idx="675">
                  <c:v>0.13</c:v>
                </c:pt>
                <c:pt idx="676">
                  <c:v>0.8</c:v>
                </c:pt>
                <c:pt idx="677">
                  <c:v>2.5499999999999998</c:v>
                </c:pt>
                <c:pt idx="678">
                  <c:v>2.59</c:v>
                </c:pt>
                <c:pt idx="679">
                  <c:v>2.59</c:v>
                </c:pt>
                <c:pt idx="680">
                  <c:v>2.59</c:v>
                </c:pt>
                <c:pt idx="681">
                  <c:v>2.63</c:v>
                </c:pt>
                <c:pt idx="682">
                  <c:v>2.73</c:v>
                </c:pt>
                <c:pt idx="683">
                  <c:v>2.83</c:v>
                </c:pt>
                <c:pt idx="684">
                  <c:v>5.59</c:v>
                </c:pt>
                <c:pt idx="685">
                  <c:v>5.6899999999999995</c:v>
                </c:pt>
                <c:pt idx="686">
                  <c:v>5.6899999999999995</c:v>
                </c:pt>
                <c:pt idx="687">
                  <c:v>5.6899999999999995</c:v>
                </c:pt>
                <c:pt idx="688">
                  <c:v>5.6899999999999995</c:v>
                </c:pt>
                <c:pt idx="689">
                  <c:v>5.6899999999999995</c:v>
                </c:pt>
                <c:pt idx="690">
                  <c:v>5.6899999999999995</c:v>
                </c:pt>
                <c:pt idx="691">
                  <c:v>5.6899999999999995</c:v>
                </c:pt>
                <c:pt idx="692">
                  <c:v>5.6899999999999995</c:v>
                </c:pt>
                <c:pt idx="693">
                  <c:v>5.7299999999999995</c:v>
                </c:pt>
                <c:pt idx="694">
                  <c:v>5.7499999999999991</c:v>
                </c:pt>
                <c:pt idx="695">
                  <c:v>5.8699999999999992</c:v>
                </c:pt>
                <c:pt idx="696">
                  <c:v>5.8699999999999992</c:v>
                </c:pt>
                <c:pt idx="697">
                  <c:v>5.9599999999999991</c:v>
                </c:pt>
                <c:pt idx="698">
                  <c:v>6.0399999999999991</c:v>
                </c:pt>
                <c:pt idx="699">
                  <c:v>6.089999999999999</c:v>
                </c:pt>
                <c:pt idx="700">
                  <c:v>6.089999999999999</c:v>
                </c:pt>
                <c:pt idx="701">
                  <c:v>6.1399999999999988</c:v>
                </c:pt>
                <c:pt idx="702">
                  <c:v>6.1399999999999988</c:v>
                </c:pt>
                <c:pt idx="703">
                  <c:v>6.1399999999999988</c:v>
                </c:pt>
                <c:pt idx="704">
                  <c:v>6.1399999999999988</c:v>
                </c:pt>
                <c:pt idx="705">
                  <c:v>6.169999999999999</c:v>
                </c:pt>
                <c:pt idx="706">
                  <c:v>6.1999999999999993</c:v>
                </c:pt>
                <c:pt idx="707">
                  <c:v>6.4099999999999993</c:v>
                </c:pt>
                <c:pt idx="708">
                  <c:v>6.4599999999999991</c:v>
                </c:pt>
                <c:pt idx="709">
                  <c:v>6.5099999999999989</c:v>
                </c:pt>
                <c:pt idx="710">
                  <c:v>6.6199999999999992</c:v>
                </c:pt>
                <c:pt idx="711">
                  <c:v>7.2999999999999989</c:v>
                </c:pt>
                <c:pt idx="712">
                  <c:v>24.36</c:v>
                </c:pt>
                <c:pt idx="713">
                  <c:v>24.72</c:v>
                </c:pt>
                <c:pt idx="714">
                  <c:v>24.72</c:v>
                </c:pt>
                <c:pt idx="715">
                  <c:v>24.72</c:v>
                </c:pt>
                <c:pt idx="716">
                  <c:v>24.72</c:v>
                </c:pt>
                <c:pt idx="717">
                  <c:v>24.72</c:v>
                </c:pt>
                <c:pt idx="718">
                  <c:v>24.79</c:v>
                </c:pt>
                <c:pt idx="719">
                  <c:v>24.96</c:v>
                </c:pt>
                <c:pt idx="720">
                  <c:v>24.96</c:v>
                </c:pt>
                <c:pt idx="721">
                  <c:v>25.04</c:v>
                </c:pt>
                <c:pt idx="722">
                  <c:v>25.04</c:v>
                </c:pt>
                <c:pt idx="723">
                  <c:v>25.11</c:v>
                </c:pt>
                <c:pt idx="724">
                  <c:v>25.11</c:v>
                </c:pt>
                <c:pt idx="725">
                  <c:v>25.11</c:v>
                </c:pt>
                <c:pt idx="726">
                  <c:v>25.11</c:v>
                </c:pt>
                <c:pt idx="727">
                  <c:v>25.11</c:v>
                </c:pt>
                <c:pt idx="728">
                  <c:v>25.11</c:v>
                </c:pt>
                <c:pt idx="729">
                  <c:v>25.11</c:v>
                </c:pt>
                <c:pt idx="730">
                  <c:v>25.13</c:v>
                </c:pt>
                <c:pt idx="731">
                  <c:v>25.32</c:v>
                </c:pt>
                <c:pt idx="732">
                  <c:v>25.330000000000002</c:v>
                </c:pt>
                <c:pt idx="733">
                  <c:v>25.44</c:v>
                </c:pt>
                <c:pt idx="734">
                  <c:v>27.01</c:v>
                </c:pt>
                <c:pt idx="735">
                  <c:v>30.23</c:v>
                </c:pt>
                <c:pt idx="736">
                  <c:v>31.04</c:v>
                </c:pt>
                <c:pt idx="737">
                  <c:v>32.299999999999997</c:v>
                </c:pt>
                <c:pt idx="738">
                  <c:v>32.299999999999997</c:v>
                </c:pt>
                <c:pt idx="739">
                  <c:v>32.299999999999997</c:v>
                </c:pt>
                <c:pt idx="740">
                  <c:v>32.299999999999997</c:v>
                </c:pt>
                <c:pt idx="741">
                  <c:v>32.299999999999997</c:v>
                </c:pt>
                <c:pt idx="742">
                  <c:v>32.36</c:v>
                </c:pt>
                <c:pt idx="743">
                  <c:v>32.46</c:v>
                </c:pt>
                <c:pt idx="744">
                  <c:v>32.46</c:v>
                </c:pt>
                <c:pt idx="745">
                  <c:v>32.5</c:v>
                </c:pt>
                <c:pt idx="746">
                  <c:v>32.68</c:v>
                </c:pt>
                <c:pt idx="747">
                  <c:v>32.96</c:v>
                </c:pt>
                <c:pt idx="748">
                  <c:v>32.96</c:v>
                </c:pt>
                <c:pt idx="749">
                  <c:v>33.54</c:v>
                </c:pt>
                <c:pt idx="750">
                  <c:v>33.54</c:v>
                </c:pt>
                <c:pt idx="751">
                  <c:v>33.54</c:v>
                </c:pt>
                <c:pt idx="752">
                  <c:v>33.54</c:v>
                </c:pt>
                <c:pt idx="753">
                  <c:v>33.54</c:v>
                </c:pt>
                <c:pt idx="754">
                  <c:v>33.589999999999996</c:v>
                </c:pt>
                <c:pt idx="755">
                  <c:v>33.949999999999996</c:v>
                </c:pt>
                <c:pt idx="756">
                  <c:v>34.179999999999993</c:v>
                </c:pt>
                <c:pt idx="757">
                  <c:v>34.209999999999994</c:v>
                </c:pt>
                <c:pt idx="758">
                  <c:v>34.209999999999994</c:v>
                </c:pt>
                <c:pt idx="759">
                  <c:v>34.299999999999997</c:v>
                </c:pt>
                <c:pt idx="760">
                  <c:v>41.839999999999996</c:v>
                </c:pt>
                <c:pt idx="761">
                  <c:v>45.36</c:v>
                </c:pt>
                <c:pt idx="762">
                  <c:v>45.36</c:v>
                </c:pt>
                <c:pt idx="763">
                  <c:v>45.36</c:v>
                </c:pt>
                <c:pt idx="764">
                  <c:v>45.36</c:v>
                </c:pt>
                <c:pt idx="765">
                  <c:v>45.36</c:v>
                </c:pt>
                <c:pt idx="766">
                  <c:v>45.58</c:v>
                </c:pt>
                <c:pt idx="767">
                  <c:v>46.309999999999995</c:v>
                </c:pt>
                <c:pt idx="768">
                  <c:v>46.359999999999992</c:v>
                </c:pt>
                <c:pt idx="769">
                  <c:v>46.579999999999991</c:v>
                </c:pt>
                <c:pt idx="770">
                  <c:v>46.709999999999994</c:v>
                </c:pt>
                <c:pt idx="771">
                  <c:v>46.959999999999994</c:v>
                </c:pt>
                <c:pt idx="772">
                  <c:v>46.969999999999992</c:v>
                </c:pt>
                <c:pt idx="773">
                  <c:v>46.97999999999999</c:v>
                </c:pt>
                <c:pt idx="774">
                  <c:v>46.97999999999999</c:v>
                </c:pt>
                <c:pt idx="775">
                  <c:v>46.97999999999999</c:v>
                </c:pt>
                <c:pt idx="776">
                  <c:v>46.97999999999999</c:v>
                </c:pt>
                <c:pt idx="777">
                  <c:v>46.97999999999999</c:v>
                </c:pt>
                <c:pt idx="778">
                  <c:v>46.989999999999988</c:v>
                </c:pt>
                <c:pt idx="779">
                  <c:v>46.989999999999988</c:v>
                </c:pt>
                <c:pt idx="780">
                  <c:v>47.239999999999988</c:v>
                </c:pt>
                <c:pt idx="781">
                  <c:v>47.579999999999991</c:v>
                </c:pt>
                <c:pt idx="782">
                  <c:v>50.399999999999991</c:v>
                </c:pt>
                <c:pt idx="783">
                  <c:v>54.359999999999992</c:v>
                </c:pt>
                <c:pt idx="784">
                  <c:v>55.36999999999999</c:v>
                </c:pt>
                <c:pt idx="785">
                  <c:v>58.36999999999999</c:v>
                </c:pt>
                <c:pt idx="786">
                  <c:v>58.47999999999999</c:v>
                </c:pt>
                <c:pt idx="787">
                  <c:v>59.589999999999989</c:v>
                </c:pt>
                <c:pt idx="788">
                  <c:v>59.589999999999989</c:v>
                </c:pt>
                <c:pt idx="789">
                  <c:v>59.589999999999989</c:v>
                </c:pt>
                <c:pt idx="790">
                  <c:v>59.79999999999999</c:v>
                </c:pt>
                <c:pt idx="791">
                  <c:v>60.179999999999993</c:v>
                </c:pt>
                <c:pt idx="792">
                  <c:v>60.47999999999999</c:v>
                </c:pt>
                <c:pt idx="793">
                  <c:v>60.589999999999989</c:v>
                </c:pt>
                <c:pt idx="794">
                  <c:v>60.769999999999989</c:v>
                </c:pt>
                <c:pt idx="795">
                  <c:v>60.889999999999986</c:v>
                </c:pt>
                <c:pt idx="796">
                  <c:v>60.889999999999986</c:v>
                </c:pt>
                <c:pt idx="797">
                  <c:v>61.179999999999986</c:v>
                </c:pt>
                <c:pt idx="798">
                  <c:v>68.34999999999998</c:v>
                </c:pt>
                <c:pt idx="799">
                  <c:v>74.889999999999986</c:v>
                </c:pt>
                <c:pt idx="800">
                  <c:v>75.009999999999991</c:v>
                </c:pt>
                <c:pt idx="801">
                  <c:v>75.009999999999991</c:v>
                </c:pt>
                <c:pt idx="802">
                  <c:v>75.089999999999989</c:v>
                </c:pt>
                <c:pt idx="803">
                  <c:v>75.489999999999995</c:v>
                </c:pt>
                <c:pt idx="804">
                  <c:v>77.63</c:v>
                </c:pt>
                <c:pt idx="805">
                  <c:v>108.56</c:v>
                </c:pt>
                <c:pt idx="806">
                  <c:v>120.31</c:v>
                </c:pt>
                <c:pt idx="807">
                  <c:v>120.31</c:v>
                </c:pt>
                <c:pt idx="808">
                  <c:v>120.31</c:v>
                </c:pt>
                <c:pt idx="809">
                  <c:v>120.35000000000001</c:v>
                </c:pt>
                <c:pt idx="810">
                  <c:v>120.35000000000001</c:v>
                </c:pt>
                <c:pt idx="811">
                  <c:v>120.35000000000001</c:v>
                </c:pt>
                <c:pt idx="812">
                  <c:v>120.35000000000001</c:v>
                </c:pt>
                <c:pt idx="813">
                  <c:v>120.35000000000001</c:v>
                </c:pt>
                <c:pt idx="814">
                  <c:v>122.85000000000001</c:v>
                </c:pt>
                <c:pt idx="815">
                  <c:v>124.33000000000001</c:v>
                </c:pt>
                <c:pt idx="816">
                  <c:v>124.70000000000002</c:v>
                </c:pt>
                <c:pt idx="817">
                  <c:v>124.98000000000002</c:v>
                </c:pt>
                <c:pt idx="818">
                  <c:v>125.15000000000002</c:v>
                </c:pt>
                <c:pt idx="819">
                  <c:v>125.15000000000002</c:v>
                </c:pt>
                <c:pt idx="820">
                  <c:v>125.45000000000002</c:v>
                </c:pt>
                <c:pt idx="821">
                  <c:v>125.74000000000002</c:v>
                </c:pt>
                <c:pt idx="822">
                  <c:v>125.74000000000002</c:v>
                </c:pt>
                <c:pt idx="823">
                  <c:v>125.74000000000002</c:v>
                </c:pt>
                <c:pt idx="824">
                  <c:v>125.74000000000002</c:v>
                </c:pt>
                <c:pt idx="825">
                  <c:v>125.74000000000002</c:v>
                </c:pt>
                <c:pt idx="826">
                  <c:v>125.74000000000002</c:v>
                </c:pt>
                <c:pt idx="827">
                  <c:v>125.90000000000002</c:v>
                </c:pt>
                <c:pt idx="828">
                  <c:v>126.20000000000002</c:v>
                </c:pt>
                <c:pt idx="829">
                  <c:v>126.54000000000002</c:v>
                </c:pt>
                <c:pt idx="830">
                  <c:v>126.89000000000001</c:v>
                </c:pt>
                <c:pt idx="831">
                  <c:v>127.07000000000002</c:v>
                </c:pt>
                <c:pt idx="832">
                  <c:v>127.39000000000001</c:v>
                </c:pt>
                <c:pt idx="833">
                  <c:v>128.14000000000001</c:v>
                </c:pt>
                <c:pt idx="834">
                  <c:v>129.33000000000001</c:v>
                </c:pt>
                <c:pt idx="835">
                  <c:v>129.33000000000001</c:v>
                </c:pt>
                <c:pt idx="836">
                  <c:v>129.36000000000001</c:v>
                </c:pt>
                <c:pt idx="837">
                  <c:v>129.65</c:v>
                </c:pt>
                <c:pt idx="838">
                  <c:v>130.05000000000001</c:v>
                </c:pt>
                <c:pt idx="839">
                  <c:v>130.61000000000001</c:v>
                </c:pt>
                <c:pt idx="840">
                  <c:v>131.24</c:v>
                </c:pt>
                <c:pt idx="841">
                  <c:v>132.01000000000002</c:v>
                </c:pt>
                <c:pt idx="842">
                  <c:v>132.69000000000003</c:v>
                </c:pt>
                <c:pt idx="843">
                  <c:v>133.15000000000003</c:v>
                </c:pt>
                <c:pt idx="844">
                  <c:v>133.72000000000003</c:v>
                </c:pt>
                <c:pt idx="845">
                  <c:v>134.28000000000003</c:v>
                </c:pt>
                <c:pt idx="846">
                  <c:v>134.39000000000004</c:v>
                </c:pt>
                <c:pt idx="847">
                  <c:v>134.59000000000003</c:v>
                </c:pt>
                <c:pt idx="848">
                  <c:v>135.08000000000004</c:v>
                </c:pt>
                <c:pt idx="849">
                  <c:v>135.70000000000005</c:v>
                </c:pt>
                <c:pt idx="850">
                  <c:v>136.33000000000004</c:v>
                </c:pt>
                <c:pt idx="851">
                  <c:v>136.67000000000004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867840"/>
        <c:axId val="222869376"/>
      </c:scatterChart>
      <c:scatterChart>
        <c:scatterStyle val="lineMarker"/>
        <c:varyColors val="0"/>
        <c:ser>
          <c:idx val="2"/>
          <c:order val="2"/>
          <c:tx>
            <c:v>Rainfall</c:v>
          </c:tx>
          <c:marker>
            <c:symbol val="none"/>
          </c:marker>
          <c:xVal>
            <c:numRef>
              <c:f>Patch!$A$4:$A$879</c:f>
              <c:numCache>
                <c:formatCode>mmm\-yy</c:formatCode>
                <c:ptCount val="876"/>
                <c:pt idx="0">
                  <c:v>12693</c:v>
                </c:pt>
                <c:pt idx="1">
                  <c:v>12724</c:v>
                </c:pt>
                <c:pt idx="2">
                  <c:v>12754</c:v>
                </c:pt>
                <c:pt idx="3">
                  <c:v>12785</c:v>
                </c:pt>
                <c:pt idx="4">
                  <c:v>12816</c:v>
                </c:pt>
                <c:pt idx="5">
                  <c:v>12844</c:v>
                </c:pt>
                <c:pt idx="6">
                  <c:v>12875</c:v>
                </c:pt>
                <c:pt idx="7">
                  <c:v>12905</c:v>
                </c:pt>
                <c:pt idx="8">
                  <c:v>12936</c:v>
                </c:pt>
                <c:pt idx="9">
                  <c:v>12966</c:v>
                </c:pt>
                <c:pt idx="10">
                  <c:v>12997</c:v>
                </c:pt>
                <c:pt idx="11">
                  <c:v>13028</c:v>
                </c:pt>
                <c:pt idx="12">
                  <c:v>13058</c:v>
                </c:pt>
                <c:pt idx="13">
                  <c:v>13089</c:v>
                </c:pt>
                <c:pt idx="14">
                  <c:v>13119</c:v>
                </c:pt>
                <c:pt idx="15">
                  <c:v>13150</c:v>
                </c:pt>
                <c:pt idx="16">
                  <c:v>13181</c:v>
                </c:pt>
                <c:pt idx="17">
                  <c:v>13210</c:v>
                </c:pt>
                <c:pt idx="18">
                  <c:v>13241</c:v>
                </c:pt>
                <c:pt idx="19">
                  <c:v>13271</c:v>
                </c:pt>
                <c:pt idx="20">
                  <c:v>13302</c:v>
                </c:pt>
                <c:pt idx="21">
                  <c:v>13332</c:v>
                </c:pt>
                <c:pt idx="22">
                  <c:v>13363</c:v>
                </c:pt>
                <c:pt idx="23">
                  <c:v>13394</c:v>
                </c:pt>
                <c:pt idx="24">
                  <c:v>13424</c:v>
                </c:pt>
                <c:pt idx="25">
                  <c:v>13455</c:v>
                </c:pt>
                <c:pt idx="26">
                  <c:v>13485</c:v>
                </c:pt>
                <c:pt idx="27">
                  <c:v>13516</c:v>
                </c:pt>
                <c:pt idx="28">
                  <c:v>13547</c:v>
                </c:pt>
                <c:pt idx="29">
                  <c:v>13575</c:v>
                </c:pt>
                <c:pt idx="30">
                  <c:v>13606</c:v>
                </c:pt>
                <c:pt idx="31">
                  <c:v>13636</c:v>
                </c:pt>
                <c:pt idx="32">
                  <c:v>13667</c:v>
                </c:pt>
                <c:pt idx="33">
                  <c:v>13697</c:v>
                </c:pt>
                <c:pt idx="34">
                  <c:v>13728</c:v>
                </c:pt>
                <c:pt idx="35">
                  <c:v>13759</c:v>
                </c:pt>
                <c:pt idx="36">
                  <c:v>13789</c:v>
                </c:pt>
                <c:pt idx="37">
                  <c:v>13820</c:v>
                </c:pt>
                <c:pt idx="38">
                  <c:v>13850</c:v>
                </c:pt>
                <c:pt idx="39">
                  <c:v>13881</c:v>
                </c:pt>
                <c:pt idx="40">
                  <c:v>13912</c:v>
                </c:pt>
                <c:pt idx="41">
                  <c:v>13940</c:v>
                </c:pt>
                <c:pt idx="42">
                  <c:v>13971</c:v>
                </c:pt>
                <c:pt idx="43">
                  <c:v>14001</c:v>
                </c:pt>
                <c:pt idx="44">
                  <c:v>14032</c:v>
                </c:pt>
                <c:pt idx="45">
                  <c:v>14062</c:v>
                </c:pt>
                <c:pt idx="46">
                  <c:v>14093</c:v>
                </c:pt>
                <c:pt idx="47">
                  <c:v>14124</c:v>
                </c:pt>
                <c:pt idx="48">
                  <c:v>14154</c:v>
                </c:pt>
                <c:pt idx="49">
                  <c:v>14185</c:v>
                </c:pt>
                <c:pt idx="50">
                  <c:v>14215</c:v>
                </c:pt>
                <c:pt idx="51">
                  <c:v>14246</c:v>
                </c:pt>
                <c:pt idx="52">
                  <c:v>14277</c:v>
                </c:pt>
                <c:pt idx="53">
                  <c:v>14305</c:v>
                </c:pt>
                <c:pt idx="54">
                  <c:v>14336</c:v>
                </c:pt>
                <c:pt idx="55">
                  <c:v>14366</c:v>
                </c:pt>
                <c:pt idx="56">
                  <c:v>14397</c:v>
                </c:pt>
                <c:pt idx="57">
                  <c:v>14427</c:v>
                </c:pt>
                <c:pt idx="58">
                  <c:v>14458</c:v>
                </c:pt>
                <c:pt idx="59">
                  <c:v>14489</c:v>
                </c:pt>
                <c:pt idx="60">
                  <c:v>14519</c:v>
                </c:pt>
                <c:pt idx="61">
                  <c:v>14550</c:v>
                </c:pt>
                <c:pt idx="62">
                  <c:v>14580</c:v>
                </c:pt>
                <c:pt idx="63">
                  <c:v>14611</c:v>
                </c:pt>
                <c:pt idx="64">
                  <c:v>14642</c:v>
                </c:pt>
                <c:pt idx="65">
                  <c:v>14671</c:v>
                </c:pt>
                <c:pt idx="66">
                  <c:v>14702</c:v>
                </c:pt>
                <c:pt idx="67">
                  <c:v>14732</c:v>
                </c:pt>
                <c:pt idx="68">
                  <c:v>14763</c:v>
                </c:pt>
                <c:pt idx="69">
                  <c:v>14793</c:v>
                </c:pt>
                <c:pt idx="70">
                  <c:v>14824</c:v>
                </c:pt>
                <c:pt idx="71">
                  <c:v>14855</c:v>
                </c:pt>
                <c:pt idx="72">
                  <c:v>14885</c:v>
                </c:pt>
                <c:pt idx="73">
                  <c:v>14916</c:v>
                </c:pt>
                <c:pt idx="74">
                  <c:v>14946</c:v>
                </c:pt>
                <c:pt idx="75">
                  <c:v>14977</c:v>
                </c:pt>
                <c:pt idx="76">
                  <c:v>15008</c:v>
                </c:pt>
                <c:pt idx="77">
                  <c:v>15036</c:v>
                </c:pt>
                <c:pt idx="78">
                  <c:v>15067</c:v>
                </c:pt>
                <c:pt idx="79">
                  <c:v>15097</c:v>
                </c:pt>
                <c:pt idx="80">
                  <c:v>15128</c:v>
                </c:pt>
                <c:pt idx="81">
                  <c:v>15158</c:v>
                </c:pt>
                <c:pt idx="82">
                  <c:v>15189</c:v>
                </c:pt>
                <c:pt idx="83">
                  <c:v>15220</c:v>
                </c:pt>
                <c:pt idx="84">
                  <c:v>15250</c:v>
                </c:pt>
                <c:pt idx="85">
                  <c:v>15281</c:v>
                </c:pt>
                <c:pt idx="86">
                  <c:v>15311</c:v>
                </c:pt>
                <c:pt idx="87">
                  <c:v>15342</c:v>
                </c:pt>
                <c:pt idx="88">
                  <c:v>15373</c:v>
                </c:pt>
                <c:pt idx="89">
                  <c:v>15401</c:v>
                </c:pt>
                <c:pt idx="90">
                  <c:v>15432</c:v>
                </c:pt>
                <c:pt idx="91">
                  <c:v>15462</c:v>
                </c:pt>
                <c:pt idx="92">
                  <c:v>15493</c:v>
                </c:pt>
                <c:pt idx="93">
                  <c:v>15523</c:v>
                </c:pt>
                <c:pt idx="94">
                  <c:v>15554</c:v>
                </c:pt>
                <c:pt idx="95">
                  <c:v>15585</c:v>
                </c:pt>
                <c:pt idx="96">
                  <c:v>15615</c:v>
                </c:pt>
                <c:pt idx="97">
                  <c:v>15646</c:v>
                </c:pt>
                <c:pt idx="98">
                  <c:v>15676</c:v>
                </c:pt>
                <c:pt idx="99">
                  <c:v>15707</c:v>
                </c:pt>
                <c:pt idx="100">
                  <c:v>15738</c:v>
                </c:pt>
                <c:pt idx="101">
                  <c:v>15766</c:v>
                </c:pt>
                <c:pt idx="102">
                  <c:v>15797</c:v>
                </c:pt>
                <c:pt idx="103">
                  <c:v>15827</c:v>
                </c:pt>
                <c:pt idx="104">
                  <c:v>15858</c:v>
                </c:pt>
                <c:pt idx="105">
                  <c:v>15888</c:v>
                </c:pt>
                <c:pt idx="106">
                  <c:v>15919</c:v>
                </c:pt>
                <c:pt idx="107">
                  <c:v>15950</c:v>
                </c:pt>
                <c:pt idx="108">
                  <c:v>15980</c:v>
                </c:pt>
                <c:pt idx="109">
                  <c:v>16011</c:v>
                </c:pt>
                <c:pt idx="110">
                  <c:v>16041</c:v>
                </c:pt>
                <c:pt idx="111">
                  <c:v>16072</c:v>
                </c:pt>
                <c:pt idx="112">
                  <c:v>16103</c:v>
                </c:pt>
                <c:pt idx="113">
                  <c:v>16132</c:v>
                </c:pt>
                <c:pt idx="114">
                  <c:v>16163</c:v>
                </c:pt>
                <c:pt idx="115">
                  <c:v>16193</c:v>
                </c:pt>
                <c:pt idx="116">
                  <c:v>16224</c:v>
                </c:pt>
                <c:pt idx="117">
                  <c:v>16254</c:v>
                </c:pt>
                <c:pt idx="118">
                  <c:v>16285</c:v>
                </c:pt>
                <c:pt idx="119">
                  <c:v>16316</c:v>
                </c:pt>
                <c:pt idx="120">
                  <c:v>16346</c:v>
                </c:pt>
                <c:pt idx="121">
                  <c:v>16377</c:v>
                </c:pt>
                <c:pt idx="122">
                  <c:v>16407</c:v>
                </c:pt>
                <c:pt idx="123">
                  <c:v>16438</c:v>
                </c:pt>
                <c:pt idx="124">
                  <c:v>16469</c:v>
                </c:pt>
                <c:pt idx="125">
                  <c:v>16497</c:v>
                </c:pt>
                <c:pt idx="126">
                  <c:v>16528</c:v>
                </c:pt>
                <c:pt idx="127">
                  <c:v>16558</c:v>
                </c:pt>
                <c:pt idx="128">
                  <c:v>16589</c:v>
                </c:pt>
                <c:pt idx="129">
                  <c:v>16619</c:v>
                </c:pt>
                <c:pt idx="130">
                  <c:v>16650</c:v>
                </c:pt>
                <c:pt idx="131">
                  <c:v>16681</c:v>
                </c:pt>
                <c:pt idx="132">
                  <c:v>16711</c:v>
                </c:pt>
                <c:pt idx="133">
                  <c:v>16742</c:v>
                </c:pt>
                <c:pt idx="134">
                  <c:v>16772</c:v>
                </c:pt>
                <c:pt idx="135">
                  <c:v>16803</c:v>
                </c:pt>
                <c:pt idx="136">
                  <c:v>16834</c:v>
                </c:pt>
                <c:pt idx="137">
                  <c:v>16862</c:v>
                </c:pt>
                <c:pt idx="138">
                  <c:v>16893</c:v>
                </c:pt>
                <c:pt idx="139">
                  <c:v>16923</c:v>
                </c:pt>
                <c:pt idx="140">
                  <c:v>16954</c:v>
                </c:pt>
                <c:pt idx="141">
                  <c:v>16984</c:v>
                </c:pt>
                <c:pt idx="142">
                  <c:v>17015</c:v>
                </c:pt>
                <c:pt idx="143">
                  <c:v>17046</c:v>
                </c:pt>
                <c:pt idx="144">
                  <c:v>17076</c:v>
                </c:pt>
                <c:pt idx="145">
                  <c:v>17107</c:v>
                </c:pt>
                <c:pt idx="146">
                  <c:v>17137</c:v>
                </c:pt>
                <c:pt idx="147">
                  <c:v>17168</c:v>
                </c:pt>
                <c:pt idx="148">
                  <c:v>17199</c:v>
                </c:pt>
                <c:pt idx="149">
                  <c:v>17227</c:v>
                </c:pt>
                <c:pt idx="150">
                  <c:v>17258</c:v>
                </c:pt>
                <c:pt idx="151">
                  <c:v>17288</c:v>
                </c:pt>
                <c:pt idx="152">
                  <c:v>17319</c:v>
                </c:pt>
                <c:pt idx="153">
                  <c:v>17349</c:v>
                </c:pt>
                <c:pt idx="154">
                  <c:v>17380</c:v>
                </c:pt>
                <c:pt idx="155">
                  <c:v>17411</c:v>
                </c:pt>
                <c:pt idx="156">
                  <c:v>17441</c:v>
                </c:pt>
                <c:pt idx="157">
                  <c:v>17472</c:v>
                </c:pt>
                <c:pt idx="158">
                  <c:v>17502</c:v>
                </c:pt>
                <c:pt idx="159">
                  <c:v>17533</c:v>
                </c:pt>
                <c:pt idx="160">
                  <c:v>17564</c:v>
                </c:pt>
                <c:pt idx="161">
                  <c:v>17593</c:v>
                </c:pt>
                <c:pt idx="162">
                  <c:v>17624</c:v>
                </c:pt>
                <c:pt idx="163">
                  <c:v>17654</c:v>
                </c:pt>
                <c:pt idx="164">
                  <c:v>17685</c:v>
                </c:pt>
                <c:pt idx="165">
                  <c:v>17715</c:v>
                </c:pt>
                <c:pt idx="166">
                  <c:v>17746</c:v>
                </c:pt>
                <c:pt idx="167">
                  <c:v>17777</c:v>
                </c:pt>
                <c:pt idx="168">
                  <c:v>17807</c:v>
                </c:pt>
                <c:pt idx="169">
                  <c:v>17838</c:v>
                </c:pt>
                <c:pt idx="170">
                  <c:v>17868</c:v>
                </c:pt>
                <c:pt idx="171">
                  <c:v>17899</c:v>
                </c:pt>
                <c:pt idx="172">
                  <c:v>17930</c:v>
                </c:pt>
                <c:pt idx="173">
                  <c:v>17958</c:v>
                </c:pt>
                <c:pt idx="174">
                  <c:v>17989</c:v>
                </c:pt>
                <c:pt idx="175">
                  <c:v>18019</c:v>
                </c:pt>
                <c:pt idx="176">
                  <c:v>18050</c:v>
                </c:pt>
                <c:pt idx="177">
                  <c:v>18080</c:v>
                </c:pt>
                <c:pt idx="178">
                  <c:v>18111</c:v>
                </c:pt>
                <c:pt idx="179">
                  <c:v>18142</c:v>
                </c:pt>
                <c:pt idx="180">
                  <c:v>18172</c:v>
                </c:pt>
                <c:pt idx="181">
                  <c:v>18203</c:v>
                </c:pt>
                <c:pt idx="182">
                  <c:v>18233</c:v>
                </c:pt>
                <c:pt idx="183">
                  <c:v>18264</c:v>
                </c:pt>
                <c:pt idx="184">
                  <c:v>18295</c:v>
                </c:pt>
                <c:pt idx="185">
                  <c:v>18323</c:v>
                </c:pt>
                <c:pt idx="186">
                  <c:v>18354</c:v>
                </c:pt>
                <c:pt idx="187">
                  <c:v>18384</c:v>
                </c:pt>
                <c:pt idx="188">
                  <c:v>18415</c:v>
                </c:pt>
                <c:pt idx="189">
                  <c:v>18445</c:v>
                </c:pt>
                <c:pt idx="190">
                  <c:v>18476</c:v>
                </c:pt>
                <c:pt idx="191">
                  <c:v>18507</c:v>
                </c:pt>
                <c:pt idx="192">
                  <c:v>18537</c:v>
                </c:pt>
                <c:pt idx="193">
                  <c:v>18568</c:v>
                </c:pt>
                <c:pt idx="194">
                  <c:v>18598</c:v>
                </c:pt>
                <c:pt idx="195">
                  <c:v>18629</c:v>
                </c:pt>
                <c:pt idx="196">
                  <c:v>18660</c:v>
                </c:pt>
                <c:pt idx="197">
                  <c:v>18688</c:v>
                </c:pt>
                <c:pt idx="198">
                  <c:v>18719</c:v>
                </c:pt>
                <c:pt idx="199">
                  <c:v>18749</c:v>
                </c:pt>
                <c:pt idx="200">
                  <c:v>18780</c:v>
                </c:pt>
                <c:pt idx="201">
                  <c:v>18810</c:v>
                </c:pt>
                <c:pt idx="202">
                  <c:v>18841</c:v>
                </c:pt>
                <c:pt idx="203">
                  <c:v>18872</c:v>
                </c:pt>
                <c:pt idx="204">
                  <c:v>18902</c:v>
                </c:pt>
                <c:pt idx="205">
                  <c:v>18933</c:v>
                </c:pt>
                <c:pt idx="206">
                  <c:v>18963</c:v>
                </c:pt>
                <c:pt idx="207">
                  <c:v>18994</c:v>
                </c:pt>
                <c:pt idx="208">
                  <c:v>19025</c:v>
                </c:pt>
                <c:pt idx="209">
                  <c:v>19054</c:v>
                </c:pt>
                <c:pt idx="210">
                  <c:v>19085</c:v>
                </c:pt>
                <c:pt idx="211">
                  <c:v>19115</c:v>
                </c:pt>
                <c:pt idx="212">
                  <c:v>19146</c:v>
                </c:pt>
                <c:pt idx="213">
                  <c:v>19176</c:v>
                </c:pt>
                <c:pt idx="214">
                  <c:v>19207</c:v>
                </c:pt>
                <c:pt idx="215">
                  <c:v>19238</c:v>
                </c:pt>
                <c:pt idx="216">
                  <c:v>19268</c:v>
                </c:pt>
                <c:pt idx="217">
                  <c:v>19299</c:v>
                </c:pt>
                <c:pt idx="218">
                  <c:v>19329</c:v>
                </c:pt>
                <c:pt idx="219">
                  <c:v>19360</c:v>
                </c:pt>
                <c:pt idx="220">
                  <c:v>19391</c:v>
                </c:pt>
                <c:pt idx="221">
                  <c:v>19419</c:v>
                </c:pt>
                <c:pt idx="222">
                  <c:v>19450</c:v>
                </c:pt>
                <c:pt idx="223">
                  <c:v>19480</c:v>
                </c:pt>
                <c:pt idx="224">
                  <c:v>19511</c:v>
                </c:pt>
                <c:pt idx="225">
                  <c:v>19541</c:v>
                </c:pt>
                <c:pt idx="226">
                  <c:v>19572</c:v>
                </c:pt>
                <c:pt idx="227">
                  <c:v>19603</c:v>
                </c:pt>
                <c:pt idx="228">
                  <c:v>19633</c:v>
                </c:pt>
                <c:pt idx="229">
                  <c:v>19664</c:v>
                </c:pt>
                <c:pt idx="230">
                  <c:v>19694</c:v>
                </c:pt>
                <c:pt idx="231">
                  <c:v>19725</c:v>
                </c:pt>
                <c:pt idx="232">
                  <c:v>19756</c:v>
                </c:pt>
                <c:pt idx="233">
                  <c:v>19784</c:v>
                </c:pt>
                <c:pt idx="234">
                  <c:v>19815</c:v>
                </c:pt>
                <c:pt idx="235">
                  <c:v>19845</c:v>
                </c:pt>
                <c:pt idx="236">
                  <c:v>19876</c:v>
                </c:pt>
                <c:pt idx="237">
                  <c:v>19906</c:v>
                </c:pt>
                <c:pt idx="238">
                  <c:v>19937</c:v>
                </c:pt>
                <c:pt idx="239">
                  <c:v>19968</c:v>
                </c:pt>
                <c:pt idx="240">
                  <c:v>19998</c:v>
                </c:pt>
                <c:pt idx="241">
                  <c:v>20029</c:v>
                </c:pt>
                <c:pt idx="242">
                  <c:v>20059</c:v>
                </c:pt>
                <c:pt idx="243">
                  <c:v>20090</c:v>
                </c:pt>
                <c:pt idx="244">
                  <c:v>20121</c:v>
                </c:pt>
                <c:pt idx="245">
                  <c:v>20149</c:v>
                </c:pt>
                <c:pt idx="246">
                  <c:v>20180</c:v>
                </c:pt>
                <c:pt idx="247">
                  <c:v>20210</c:v>
                </c:pt>
                <c:pt idx="248">
                  <c:v>20241</c:v>
                </c:pt>
                <c:pt idx="249">
                  <c:v>20271</c:v>
                </c:pt>
                <c:pt idx="250">
                  <c:v>20302</c:v>
                </c:pt>
                <c:pt idx="251">
                  <c:v>20333</c:v>
                </c:pt>
                <c:pt idx="252">
                  <c:v>20363</c:v>
                </c:pt>
                <c:pt idx="253">
                  <c:v>20394</c:v>
                </c:pt>
                <c:pt idx="254">
                  <c:v>20424</c:v>
                </c:pt>
                <c:pt idx="255">
                  <c:v>20455</c:v>
                </c:pt>
                <c:pt idx="256">
                  <c:v>20486</c:v>
                </c:pt>
                <c:pt idx="257">
                  <c:v>20515</c:v>
                </c:pt>
                <c:pt idx="258">
                  <c:v>20546</c:v>
                </c:pt>
                <c:pt idx="259">
                  <c:v>20576</c:v>
                </c:pt>
                <c:pt idx="260">
                  <c:v>20607</c:v>
                </c:pt>
                <c:pt idx="261">
                  <c:v>20637</c:v>
                </c:pt>
                <c:pt idx="262">
                  <c:v>20668</c:v>
                </c:pt>
                <c:pt idx="263">
                  <c:v>20699</c:v>
                </c:pt>
                <c:pt idx="264">
                  <c:v>20729</c:v>
                </c:pt>
                <c:pt idx="265">
                  <c:v>20760</c:v>
                </c:pt>
                <c:pt idx="266">
                  <c:v>20790</c:v>
                </c:pt>
                <c:pt idx="267">
                  <c:v>20821</c:v>
                </c:pt>
                <c:pt idx="268">
                  <c:v>20852</c:v>
                </c:pt>
                <c:pt idx="269">
                  <c:v>20880</c:v>
                </c:pt>
                <c:pt idx="270">
                  <c:v>20911</c:v>
                </c:pt>
                <c:pt idx="271">
                  <c:v>20941</c:v>
                </c:pt>
                <c:pt idx="272">
                  <c:v>20972</c:v>
                </c:pt>
                <c:pt idx="273">
                  <c:v>21002</c:v>
                </c:pt>
                <c:pt idx="274">
                  <c:v>21033</c:v>
                </c:pt>
                <c:pt idx="275">
                  <c:v>21064</c:v>
                </c:pt>
                <c:pt idx="276">
                  <c:v>21094</c:v>
                </c:pt>
                <c:pt idx="277">
                  <c:v>21125</c:v>
                </c:pt>
                <c:pt idx="278">
                  <c:v>21155</c:v>
                </c:pt>
                <c:pt idx="279">
                  <c:v>21186</c:v>
                </c:pt>
                <c:pt idx="280">
                  <c:v>21217</c:v>
                </c:pt>
                <c:pt idx="281">
                  <c:v>21245</c:v>
                </c:pt>
                <c:pt idx="282">
                  <c:v>21276</c:v>
                </c:pt>
                <c:pt idx="283">
                  <c:v>21306</c:v>
                </c:pt>
                <c:pt idx="284">
                  <c:v>21337</c:v>
                </c:pt>
                <c:pt idx="285">
                  <c:v>21367</c:v>
                </c:pt>
                <c:pt idx="286">
                  <c:v>21398</c:v>
                </c:pt>
                <c:pt idx="287">
                  <c:v>21429</c:v>
                </c:pt>
                <c:pt idx="288">
                  <c:v>21459</c:v>
                </c:pt>
                <c:pt idx="289">
                  <c:v>21490</c:v>
                </c:pt>
                <c:pt idx="290">
                  <c:v>21520</c:v>
                </c:pt>
                <c:pt idx="291">
                  <c:v>21551</c:v>
                </c:pt>
                <c:pt idx="292">
                  <c:v>21582</c:v>
                </c:pt>
                <c:pt idx="293">
                  <c:v>21610</c:v>
                </c:pt>
                <c:pt idx="294">
                  <c:v>21641</c:v>
                </c:pt>
                <c:pt idx="295">
                  <c:v>21671</c:v>
                </c:pt>
                <c:pt idx="296">
                  <c:v>21702</c:v>
                </c:pt>
                <c:pt idx="297">
                  <c:v>21732</c:v>
                </c:pt>
                <c:pt idx="298">
                  <c:v>21763</c:v>
                </c:pt>
                <c:pt idx="299">
                  <c:v>21794</c:v>
                </c:pt>
                <c:pt idx="300">
                  <c:v>21824</c:v>
                </c:pt>
                <c:pt idx="301">
                  <c:v>21855</c:v>
                </c:pt>
                <c:pt idx="302">
                  <c:v>21885</c:v>
                </c:pt>
                <c:pt idx="303">
                  <c:v>21916</c:v>
                </c:pt>
                <c:pt idx="304">
                  <c:v>21947</c:v>
                </c:pt>
                <c:pt idx="305">
                  <c:v>21976</c:v>
                </c:pt>
                <c:pt idx="306">
                  <c:v>22007</c:v>
                </c:pt>
                <c:pt idx="307">
                  <c:v>22037</c:v>
                </c:pt>
                <c:pt idx="308">
                  <c:v>22068</c:v>
                </c:pt>
                <c:pt idx="309">
                  <c:v>22098</c:v>
                </c:pt>
                <c:pt idx="310">
                  <c:v>22129</c:v>
                </c:pt>
                <c:pt idx="311">
                  <c:v>22160</c:v>
                </c:pt>
                <c:pt idx="312">
                  <c:v>22190</c:v>
                </c:pt>
                <c:pt idx="313">
                  <c:v>22221</c:v>
                </c:pt>
                <c:pt idx="314">
                  <c:v>22251</c:v>
                </c:pt>
                <c:pt idx="315">
                  <c:v>22282</c:v>
                </c:pt>
                <c:pt idx="316">
                  <c:v>22313</c:v>
                </c:pt>
                <c:pt idx="317">
                  <c:v>22341</c:v>
                </c:pt>
                <c:pt idx="318">
                  <c:v>22372</c:v>
                </c:pt>
                <c:pt idx="319">
                  <c:v>22402</c:v>
                </c:pt>
                <c:pt idx="320">
                  <c:v>22433</c:v>
                </c:pt>
                <c:pt idx="321">
                  <c:v>22463</c:v>
                </c:pt>
                <c:pt idx="322">
                  <c:v>22494</c:v>
                </c:pt>
                <c:pt idx="323">
                  <c:v>22525</c:v>
                </c:pt>
                <c:pt idx="324">
                  <c:v>22555</c:v>
                </c:pt>
                <c:pt idx="325">
                  <c:v>22586</c:v>
                </c:pt>
                <c:pt idx="326">
                  <c:v>22616</c:v>
                </c:pt>
                <c:pt idx="327">
                  <c:v>22647</c:v>
                </c:pt>
                <c:pt idx="328">
                  <c:v>22678</c:v>
                </c:pt>
                <c:pt idx="329">
                  <c:v>22706</c:v>
                </c:pt>
                <c:pt idx="330">
                  <c:v>22737</c:v>
                </c:pt>
                <c:pt idx="331">
                  <c:v>22767</c:v>
                </c:pt>
                <c:pt idx="332">
                  <c:v>22798</c:v>
                </c:pt>
                <c:pt idx="333">
                  <c:v>22828</c:v>
                </c:pt>
                <c:pt idx="334">
                  <c:v>22859</c:v>
                </c:pt>
                <c:pt idx="335">
                  <c:v>22890</c:v>
                </c:pt>
                <c:pt idx="336">
                  <c:v>22920</c:v>
                </c:pt>
                <c:pt idx="337">
                  <c:v>22951</c:v>
                </c:pt>
                <c:pt idx="338">
                  <c:v>22981</c:v>
                </c:pt>
                <c:pt idx="339">
                  <c:v>23012</c:v>
                </c:pt>
                <c:pt idx="340">
                  <c:v>23043</c:v>
                </c:pt>
                <c:pt idx="341">
                  <c:v>23071</c:v>
                </c:pt>
                <c:pt idx="342">
                  <c:v>23102</c:v>
                </c:pt>
                <c:pt idx="343">
                  <c:v>23132</c:v>
                </c:pt>
                <c:pt idx="344">
                  <c:v>23163</c:v>
                </c:pt>
                <c:pt idx="345">
                  <c:v>23193</c:v>
                </c:pt>
                <c:pt idx="346">
                  <c:v>23224</c:v>
                </c:pt>
                <c:pt idx="347">
                  <c:v>23255</c:v>
                </c:pt>
                <c:pt idx="348">
                  <c:v>23285</c:v>
                </c:pt>
                <c:pt idx="349">
                  <c:v>23316</c:v>
                </c:pt>
                <c:pt idx="350">
                  <c:v>23346</c:v>
                </c:pt>
                <c:pt idx="351">
                  <c:v>23377</c:v>
                </c:pt>
                <c:pt idx="352">
                  <c:v>23408</c:v>
                </c:pt>
                <c:pt idx="353">
                  <c:v>23437</c:v>
                </c:pt>
                <c:pt idx="354">
                  <c:v>23468</c:v>
                </c:pt>
                <c:pt idx="355">
                  <c:v>23498</c:v>
                </c:pt>
                <c:pt idx="356">
                  <c:v>23529</c:v>
                </c:pt>
                <c:pt idx="357">
                  <c:v>23559</c:v>
                </c:pt>
                <c:pt idx="358">
                  <c:v>23590</c:v>
                </c:pt>
                <c:pt idx="359">
                  <c:v>23621</c:v>
                </c:pt>
                <c:pt idx="360">
                  <c:v>23651</c:v>
                </c:pt>
                <c:pt idx="361">
                  <c:v>23682</c:v>
                </c:pt>
                <c:pt idx="362">
                  <c:v>23712</c:v>
                </c:pt>
                <c:pt idx="363">
                  <c:v>23743</c:v>
                </c:pt>
                <c:pt idx="364">
                  <c:v>23774</c:v>
                </c:pt>
                <c:pt idx="365">
                  <c:v>23802</c:v>
                </c:pt>
                <c:pt idx="366">
                  <c:v>23833</c:v>
                </c:pt>
                <c:pt idx="367">
                  <c:v>23863</c:v>
                </c:pt>
                <c:pt idx="368">
                  <c:v>23894</c:v>
                </c:pt>
                <c:pt idx="369">
                  <c:v>23924</c:v>
                </c:pt>
                <c:pt idx="370">
                  <c:v>23955</c:v>
                </c:pt>
                <c:pt idx="371">
                  <c:v>23986</c:v>
                </c:pt>
                <c:pt idx="372">
                  <c:v>24016</c:v>
                </c:pt>
                <c:pt idx="373">
                  <c:v>24047</c:v>
                </c:pt>
                <c:pt idx="374">
                  <c:v>24077</c:v>
                </c:pt>
                <c:pt idx="375">
                  <c:v>24108</c:v>
                </c:pt>
                <c:pt idx="376">
                  <c:v>24139</c:v>
                </c:pt>
                <c:pt idx="377">
                  <c:v>24167</c:v>
                </c:pt>
                <c:pt idx="378">
                  <c:v>24198</c:v>
                </c:pt>
                <c:pt idx="379">
                  <c:v>24228</c:v>
                </c:pt>
                <c:pt idx="380">
                  <c:v>24259</c:v>
                </c:pt>
                <c:pt idx="381">
                  <c:v>24289</c:v>
                </c:pt>
                <c:pt idx="382">
                  <c:v>24320</c:v>
                </c:pt>
                <c:pt idx="383">
                  <c:v>24351</c:v>
                </c:pt>
                <c:pt idx="384">
                  <c:v>24381</c:v>
                </c:pt>
                <c:pt idx="385">
                  <c:v>24412</c:v>
                </c:pt>
                <c:pt idx="386">
                  <c:v>24442</c:v>
                </c:pt>
                <c:pt idx="387">
                  <c:v>24473</c:v>
                </c:pt>
                <c:pt idx="388">
                  <c:v>24504</c:v>
                </c:pt>
                <c:pt idx="389">
                  <c:v>24532</c:v>
                </c:pt>
                <c:pt idx="390">
                  <c:v>24563</c:v>
                </c:pt>
                <c:pt idx="391">
                  <c:v>24593</c:v>
                </c:pt>
                <c:pt idx="392">
                  <c:v>24624</c:v>
                </c:pt>
                <c:pt idx="393">
                  <c:v>24654</c:v>
                </c:pt>
                <c:pt idx="394">
                  <c:v>24685</c:v>
                </c:pt>
                <c:pt idx="395">
                  <c:v>24716</c:v>
                </c:pt>
                <c:pt idx="396">
                  <c:v>24746</c:v>
                </c:pt>
                <c:pt idx="397">
                  <c:v>24777</c:v>
                </c:pt>
                <c:pt idx="398">
                  <c:v>24807</c:v>
                </c:pt>
                <c:pt idx="399">
                  <c:v>24838</c:v>
                </c:pt>
                <c:pt idx="400">
                  <c:v>24869</c:v>
                </c:pt>
                <c:pt idx="401">
                  <c:v>24898</c:v>
                </c:pt>
                <c:pt idx="402">
                  <c:v>24929</c:v>
                </c:pt>
                <c:pt idx="403">
                  <c:v>24959</c:v>
                </c:pt>
                <c:pt idx="404">
                  <c:v>24990</c:v>
                </c:pt>
                <c:pt idx="405">
                  <c:v>25020</c:v>
                </c:pt>
                <c:pt idx="406">
                  <c:v>25051</c:v>
                </c:pt>
                <c:pt idx="407">
                  <c:v>25082</c:v>
                </c:pt>
                <c:pt idx="408">
                  <c:v>25112</c:v>
                </c:pt>
                <c:pt idx="409">
                  <c:v>25143</c:v>
                </c:pt>
                <c:pt idx="410">
                  <c:v>25173</c:v>
                </c:pt>
                <c:pt idx="411">
                  <c:v>25204</c:v>
                </c:pt>
                <c:pt idx="412">
                  <c:v>25235</c:v>
                </c:pt>
                <c:pt idx="413">
                  <c:v>25263</c:v>
                </c:pt>
                <c:pt idx="414">
                  <c:v>25294</c:v>
                </c:pt>
                <c:pt idx="415">
                  <c:v>25324</c:v>
                </c:pt>
                <c:pt idx="416">
                  <c:v>25355</c:v>
                </c:pt>
                <c:pt idx="417">
                  <c:v>25385</c:v>
                </c:pt>
                <c:pt idx="418">
                  <c:v>25416</c:v>
                </c:pt>
                <c:pt idx="419">
                  <c:v>25447</c:v>
                </c:pt>
                <c:pt idx="420">
                  <c:v>25477</c:v>
                </c:pt>
                <c:pt idx="421">
                  <c:v>25508</c:v>
                </c:pt>
                <c:pt idx="422">
                  <c:v>25538</c:v>
                </c:pt>
                <c:pt idx="423">
                  <c:v>25569</c:v>
                </c:pt>
                <c:pt idx="424">
                  <c:v>25600</c:v>
                </c:pt>
                <c:pt idx="425">
                  <c:v>25628</c:v>
                </c:pt>
                <c:pt idx="426">
                  <c:v>25659</c:v>
                </c:pt>
                <c:pt idx="427">
                  <c:v>25689</c:v>
                </c:pt>
                <c:pt idx="428">
                  <c:v>25720</c:v>
                </c:pt>
                <c:pt idx="429">
                  <c:v>25750</c:v>
                </c:pt>
                <c:pt idx="430">
                  <c:v>25781</c:v>
                </c:pt>
                <c:pt idx="431">
                  <c:v>25812</c:v>
                </c:pt>
                <c:pt idx="432">
                  <c:v>25842</c:v>
                </c:pt>
                <c:pt idx="433">
                  <c:v>25873</c:v>
                </c:pt>
                <c:pt idx="434">
                  <c:v>25903</c:v>
                </c:pt>
                <c:pt idx="435">
                  <c:v>25934</c:v>
                </c:pt>
                <c:pt idx="436">
                  <c:v>25965</c:v>
                </c:pt>
                <c:pt idx="437">
                  <c:v>25993</c:v>
                </c:pt>
                <c:pt idx="438">
                  <c:v>26024</c:v>
                </c:pt>
                <c:pt idx="439">
                  <c:v>26054</c:v>
                </c:pt>
                <c:pt idx="440">
                  <c:v>26085</c:v>
                </c:pt>
                <c:pt idx="441">
                  <c:v>26115</c:v>
                </c:pt>
                <c:pt idx="442">
                  <c:v>26146</c:v>
                </c:pt>
                <c:pt idx="443">
                  <c:v>26177</c:v>
                </c:pt>
                <c:pt idx="444">
                  <c:v>26207</c:v>
                </c:pt>
                <c:pt idx="445">
                  <c:v>26238</c:v>
                </c:pt>
                <c:pt idx="446">
                  <c:v>26268</c:v>
                </c:pt>
                <c:pt idx="447">
                  <c:v>26299</c:v>
                </c:pt>
                <c:pt idx="448">
                  <c:v>26330</c:v>
                </c:pt>
                <c:pt idx="449">
                  <c:v>26359</c:v>
                </c:pt>
                <c:pt idx="450">
                  <c:v>26390</c:v>
                </c:pt>
                <c:pt idx="451">
                  <c:v>26420</c:v>
                </c:pt>
                <c:pt idx="452">
                  <c:v>26451</c:v>
                </c:pt>
                <c:pt idx="453">
                  <c:v>26481</c:v>
                </c:pt>
                <c:pt idx="454">
                  <c:v>26512</c:v>
                </c:pt>
                <c:pt idx="455">
                  <c:v>26543</c:v>
                </c:pt>
                <c:pt idx="456">
                  <c:v>26573</c:v>
                </c:pt>
                <c:pt idx="457">
                  <c:v>26604</c:v>
                </c:pt>
                <c:pt idx="458">
                  <c:v>26634</c:v>
                </c:pt>
                <c:pt idx="459">
                  <c:v>26665</c:v>
                </c:pt>
                <c:pt idx="460">
                  <c:v>26696</c:v>
                </c:pt>
                <c:pt idx="461">
                  <c:v>26724</c:v>
                </c:pt>
                <c:pt idx="462">
                  <c:v>26755</c:v>
                </c:pt>
                <c:pt idx="463">
                  <c:v>26785</c:v>
                </c:pt>
                <c:pt idx="464">
                  <c:v>26816</c:v>
                </c:pt>
                <c:pt idx="465">
                  <c:v>26846</c:v>
                </c:pt>
                <c:pt idx="466">
                  <c:v>26877</c:v>
                </c:pt>
                <c:pt idx="467">
                  <c:v>26908</c:v>
                </c:pt>
                <c:pt idx="468">
                  <c:v>26938</c:v>
                </c:pt>
                <c:pt idx="469">
                  <c:v>26969</c:v>
                </c:pt>
                <c:pt idx="470">
                  <c:v>26999</c:v>
                </c:pt>
                <c:pt idx="471">
                  <c:v>27030</c:v>
                </c:pt>
                <c:pt idx="472">
                  <c:v>27061</c:v>
                </c:pt>
                <c:pt idx="473">
                  <c:v>27089</c:v>
                </c:pt>
                <c:pt idx="474">
                  <c:v>27120</c:v>
                </c:pt>
                <c:pt idx="475">
                  <c:v>27150</c:v>
                </c:pt>
                <c:pt idx="476">
                  <c:v>27181</c:v>
                </c:pt>
                <c:pt idx="477">
                  <c:v>27211</c:v>
                </c:pt>
                <c:pt idx="478">
                  <c:v>27242</c:v>
                </c:pt>
                <c:pt idx="479">
                  <c:v>27273</c:v>
                </c:pt>
                <c:pt idx="480">
                  <c:v>27303</c:v>
                </c:pt>
                <c:pt idx="481">
                  <c:v>27334</c:v>
                </c:pt>
                <c:pt idx="482">
                  <c:v>27364</c:v>
                </c:pt>
                <c:pt idx="483">
                  <c:v>27395</c:v>
                </c:pt>
                <c:pt idx="484">
                  <c:v>27426</c:v>
                </c:pt>
                <c:pt idx="485">
                  <c:v>27454</c:v>
                </c:pt>
                <c:pt idx="486">
                  <c:v>27485</c:v>
                </c:pt>
                <c:pt idx="487">
                  <c:v>27515</c:v>
                </c:pt>
                <c:pt idx="488">
                  <c:v>27546</c:v>
                </c:pt>
                <c:pt idx="489">
                  <c:v>27576</c:v>
                </c:pt>
                <c:pt idx="490">
                  <c:v>27607</c:v>
                </c:pt>
                <c:pt idx="491">
                  <c:v>27638</c:v>
                </c:pt>
                <c:pt idx="492">
                  <c:v>27668</c:v>
                </c:pt>
                <c:pt idx="493">
                  <c:v>27699</c:v>
                </c:pt>
                <c:pt idx="494">
                  <c:v>27729</c:v>
                </c:pt>
                <c:pt idx="495">
                  <c:v>27760</c:v>
                </c:pt>
                <c:pt idx="496">
                  <c:v>27791</c:v>
                </c:pt>
                <c:pt idx="497">
                  <c:v>27820</c:v>
                </c:pt>
                <c:pt idx="498">
                  <c:v>27851</c:v>
                </c:pt>
                <c:pt idx="499">
                  <c:v>27881</c:v>
                </c:pt>
                <c:pt idx="500">
                  <c:v>27912</c:v>
                </c:pt>
                <c:pt idx="501">
                  <c:v>27942</c:v>
                </c:pt>
                <c:pt idx="502">
                  <c:v>27973</c:v>
                </c:pt>
                <c:pt idx="503">
                  <c:v>28004</c:v>
                </c:pt>
                <c:pt idx="504">
                  <c:v>28034</c:v>
                </c:pt>
                <c:pt idx="505">
                  <c:v>28065</c:v>
                </c:pt>
                <c:pt idx="506">
                  <c:v>28095</c:v>
                </c:pt>
                <c:pt idx="507">
                  <c:v>28126</c:v>
                </c:pt>
                <c:pt idx="508">
                  <c:v>28157</c:v>
                </c:pt>
                <c:pt idx="509">
                  <c:v>28185</c:v>
                </c:pt>
                <c:pt idx="510">
                  <c:v>28216</c:v>
                </c:pt>
                <c:pt idx="511">
                  <c:v>28246</c:v>
                </c:pt>
                <c:pt idx="512">
                  <c:v>28277</c:v>
                </c:pt>
                <c:pt idx="513">
                  <c:v>28307</c:v>
                </c:pt>
                <c:pt idx="514">
                  <c:v>28338</c:v>
                </c:pt>
                <c:pt idx="515">
                  <c:v>28369</c:v>
                </c:pt>
                <c:pt idx="516">
                  <c:v>28399</c:v>
                </c:pt>
                <c:pt idx="517">
                  <c:v>28430</c:v>
                </c:pt>
                <c:pt idx="518">
                  <c:v>28460</c:v>
                </c:pt>
                <c:pt idx="519">
                  <c:v>28491</c:v>
                </c:pt>
                <c:pt idx="520">
                  <c:v>28522</c:v>
                </c:pt>
                <c:pt idx="521">
                  <c:v>28550</c:v>
                </c:pt>
                <c:pt idx="522">
                  <c:v>28581</c:v>
                </c:pt>
                <c:pt idx="523">
                  <c:v>28611</c:v>
                </c:pt>
                <c:pt idx="524">
                  <c:v>28642</c:v>
                </c:pt>
                <c:pt idx="525">
                  <c:v>28672</c:v>
                </c:pt>
                <c:pt idx="526">
                  <c:v>28703</c:v>
                </c:pt>
                <c:pt idx="527">
                  <c:v>28734</c:v>
                </c:pt>
                <c:pt idx="528">
                  <c:v>28764</c:v>
                </c:pt>
                <c:pt idx="529">
                  <c:v>28795</c:v>
                </c:pt>
                <c:pt idx="530">
                  <c:v>28825</c:v>
                </c:pt>
                <c:pt idx="531">
                  <c:v>28856</c:v>
                </c:pt>
                <c:pt idx="532">
                  <c:v>28887</c:v>
                </c:pt>
                <c:pt idx="533">
                  <c:v>28915</c:v>
                </c:pt>
                <c:pt idx="534">
                  <c:v>28946</c:v>
                </c:pt>
                <c:pt idx="535">
                  <c:v>28976</c:v>
                </c:pt>
                <c:pt idx="536">
                  <c:v>29007</c:v>
                </c:pt>
                <c:pt idx="537">
                  <c:v>29037</c:v>
                </c:pt>
                <c:pt idx="538">
                  <c:v>29068</c:v>
                </c:pt>
                <c:pt idx="539">
                  <c:v>29099</c:v>
                </c:pt>
                <c:pt idx="540">
                  <c:v>29129</c:v>
                </c:pt>
                <c:pt idx="541">
                  <c:v>29160</c:v>
                </c:pt>
                <c:pt idx="542">
                  <c:v>29190</c:v>
                </c:pt>
                <c:pt idx="543">
                  <c:v>29221</c:v>
                </c:pt>
                <c:pt idx="544">
                  <c:v>29252</c:v>
                </c:pt>
                <c:pt idx="545">
                  <c:v>29281</c:v>
                </c:pt>
                <c:pt idx="546">
                  <c:v>29312</c:v>
                </c:pt>
                <c:pt idx="547">
                  <c:v>29342</c:v>
                </c:pt>
                <c:pt idx="548">
                  <c:v>29373</c:v>
                </c:pt>
                <c:pt idx="549">
                  <c:v>29403</c:v>
                </c:pt>
                <c:pt idx="550">
                  <c:v>29434</c:v>
                </c:pt>
                <c:pt idx="551">
                  <c:v>29465</c:v>
                </c:pt>
                <c:pt idx="552">
                  <c:v>29495</c:v>
                </c:pt>
                <c:pt idx="553">
                  <c:v>29526</c:v>
                </c:pt>
                <c:pt idx="554">
                  <c:v>29556</c:v>
                </c:pt>
                <c:pt idx="555">
                  <c:v>29587</c:v>
                </c:pt>
                <c:pt idx="556">
                  <c:v>29618</c:v>
                </c:pt>
                <c:pt idx="557">
                  <c:v>29646</c:v>
                </c:pt>
                <c:pt idx="558">
                  <c:v>29677</c:v>
                </c:pt>
                <c:pt idx="559">
                  <c:v>29707</c:v>
                </c:pt>
                <c:pt idx="560">
                  <c:v>29738</c:v>
                </c:pt>
                <c:pt idx="561">
                  <c:v>29768</c:v>
                </c:pt>
                <c:pt idx="562">
                  <c:v>29799</c:v>
                </c:pt>
                <c:pt idx="563">
                  <c:v>29830</c:v>
                </c:pt>
                <c:pt idx="564">
                  <c:v>29860</c:v>
                </c:pt>
                <c:pt idx="565">
                  <c:v>29891</c:v>
                </c:pt>
                <c:pt idx="566">
                  <c:v>29921</c:v>
                </c:pt>
                <c:pt idx="567">
                  <c:v>29952</c:v>
                </c:pt>
                <c:pt idx="568">
                  <c:v>29983</c:v>
                </c:pt>
                <c:pt idx="569">
                  <c:v>30011</c:v>
                </c:pt>
                <c:pt idx="570">
                  <c:v>30042</c:v>
                </c:pt>
                <c:pt idx="571">
                  <c:v>30072</c:v>
                </c:pt>
                <c:pt idx="572">
                  <c:v>30103</c:v>
                </c:pt>
                <c:pt idx="573">
                  <c:v>30133</c:v>
                </c:pt>
                <c:pt idx="574">
                  <c:v>30164</c:v>
                </c:pt>
                <c:pt idx="575">
                  <c:v>30195</c:v>
                </c:pt>
                <c:pt idx="576">
                  <c:v>30225</c:v>
                </c:pt>
                <c:pt idx="577">
                  <c:v>30256</c:v>
                </c:pt>
                <c:pt idx="578">
                  <c:v>30286</c:v>
                </c:pt>
                <c:pt idx="579">
                  <c:v>30317</c:v>
                </c:pt>
                <c:pt idx="580">
                  <c:v>30348</c:v>
                </c:pt>
                <c:pt idx="581">
                  <c:v>30376</c:v>
                </c:pt>
                <c:pt idx="582">
                  <c:v>30407</c:v>
                </c:pt>
                <c:pt idx="583">
                  <c:v>30437</c:v>
                </c:pt>
                <c:pt idx="584">
                  <c:v>30468</c:v>
                </c:pt>
                <c:pt idx="585">
                  <c:v>30498</c:v>
                </c:pt>
                <c:pt idx="586">
                  <c:v>30529</c:v>
                </c:pt>
                <c:pt idx="587">
                  <c:v>30560</c:v>
                </c:pt>
                <c:pt idx="588">
                  <c:v>30590</c:v>
                </c:pt>
                <c:pt idx="589">
                  <c:v>30621</c:v>
                </c:pt>
                <c:pt idx="590">
                  <c:v>30651</c:v>
                </c:pt>
                <c:pt idx="591">
                  <c:v>30682</c:v>
                </c:pt>
                <c:pt idx="592">
                  <c:v>30713</c:v>
                </c:pt>
                <c:pt idx="593">
                  <c:v>30742</c:v>
                </c:pt>
                <c:pt idx="594">
                  <c:v>30773</c:v>
                </c:pt>
                <c:pt idx="595">
                  <c:v>30803</c:v>
                </c:pt>
                <c:pt idx="596">
                  <c:v>30834</c:v>
                </c:pt>
                <c:pt idx="597">
                  <c:v>30864</c:v>
                </c:pt>
                <c:pt idx="598">
                  <c:v>30895</c:v>
                </c:pt>
                <c:pt idx="599">
                  <c:v>30926</c:v>
                </c:pt>
                <c:pt idx="600">
                  <c:v>30956</c:v>
                </c:pt>
                <c:pt idx="601">
                  <c:v>30987</c:v>
                </c:pt>
                <c:pt idx="602">
                  <c:v>31017</c:v>
                </c:pt>
                <c:pt idx="603">
                  <c:v>31048</c:v>
                </c:pt>
                <c:pt idx="604">
                  <c:v>31079</c:v>
                </c:pt>
                <c:pt idx="605">
                  <c:v>31107</c:v>
                </c:pt>
                <c:pt idx="606">
                  <c:v>31138</c:v>
                </c:pt>
                <c:pt idx="607">
                  <c:v>31168</c:v>
                </c:pt>
                <c:pt idx="608">
                  <c:v>31199</c:v>
                </c:pt>
                <c:pt idx="609">
                  <c:v>31229</c:v>
                </c:pt>
                <c:pt idx="610">
                  <c:v>31260</c:v>
                </c:pt>
                <c:pt idx="611">
                  <c:v>31291</c:v>
                </c:pt>
                <c:pt idx="612">
                  <c:v>31321</c:v>
                </c:pt>
                <c:pt idx="613">
                  <c:v>31352</c:v>
                </c:pt>
                <c:pt idx="614">
                  <c:v>31382</c:v>
                </c:pt>
                <c:pt idx="615">
                  <c:v>31413</c:v>
                </c:pt>
                <c:pt idx="616">
                  <c:v>31444</c:v>
                </c:pt>
                <c:pt idx="617">
                  <c:v>31472</c:v>
                </c:pt>
                <c:pt idx="618">
                  <c:v>31503</c:v>
                </c:pt>
                <c:pt idx="619">
                  <c:v>31533</c:v>
                </c:pt>
                <c:pt idx="620">
                  <c:v>31564</c:v>
                </c:pt>
                <c:pt idx="621">
                  <c:v>31594</c:v>
                </c:pt>
                <c:pt idx="622">
                  <c:v>31625</c:v>
                </c:pt>
                <c:pt idx="623">
                  <c:v>31656</c:v>
                </c:pt>
                <c:pt idx="624">
                  <c:v>31686</c:v>
                </c:pt>
                <c:pt idx="625">
                  <c:v>31717</c:v>
                </c:pt>
                <c:pt idx="626">
                  <c:v>31747</c:v>
                </c:pt>
                <c:pt idx="627">
                  <c:v>31778</c:v>
                </c:pt>
                <c:pt idx="628">
                  <c:v>31809</c:v>
                </c:pt>
                <c:pt idx="629">
                  <c:v>31837</c:v>
                </c:pt>
                <c:pt idx="630">
                  <c:v>31868</c:v>
                </c:pt>
                <c:pt idx="631">
                  <c:v>31898</c:v>
                </c:pt>
                <c:pt idx="632">
                  <c:v>31929</c:v>
                </c:pt>
                <c:pt idx="633">
                  <c:v>31959</c:v>
                </c:pt>
                <c:pt idx="634">
                  <c:v>31990</c:v>
                </c:pt>
                <c:pt idx="635">
                  <c:v>32021</c:v>
                </c:pt>
                <c:pt idx="636">
                  <c:v>32051</c:v>
                </c:pt>
                <c:pt idx="637">
                  <c:v>32082</c:v>
                </c:pt>
                <c:pt idx="638">
                  <c:v>32112</c:v>
                </c:pt>
                <c:pt idx="639">
                  <c:v>32143</c:v>
                </c:pt>
                <c:pt idx="640">
                  <c:v>32174</c:v>
                </c:pt>
                <c:pt idx="641">
                  <c:v>32203</c:v>
                </c:pt>
                <c:pt idx="642">
                  <c:v>32234</c:v>
                </c:pt>
                <c:pt idx="643">
                  <c:v>32264</c:v>
                </c:pt>
                <c:pt idx="644">
                  <c:v>32295</c:v>
                </c:pt>
                <c:pt idx="645">
                  <c:v>32325</c:v>
                </c:pt>
                <c:pt idx="646">
                  <c:v>32356</c:v>
                </c:pt>
                <c:pt idx="647">
                  <c:v>32387</c:v>
                </c:pt>
                <c:pt idx="648">
                  <c:v>32417</c:v>
                </c:pt>
                <c:pt idx="649">
                  <c:v>32448</c:v>
                </c:pt>
                <c:pt idx="650">
                  <c:v>32478</c:v>
                </c:pt>
                <c:pt idx="651">
                  <c:v>32509</c:v>
                </c:pt>
                <c:pt idx="652">
                  <c:v>32540</c:v>
                </c:pt>
                <c:pt idx="653">
                  <c:v>32568</c:v>
                </c:pt>
                <c:pt idx="654">
                  <c:v>32599</c:v>
                </c:pt>
                <c:pt idx="655">
                  <c:v>32629</c:v>
                </c:pt>
                <c:pt idx="656">
                  <c:v>32660</c:v>
                </c:pt>
                <c:pt idx="657">
                  <c:v>32690</c:v>
                </c:pt>
                <c:pt idx="658">
                  <c:v>32721</c:v>
                </c:pt>
                <c:pt idx="659">
                  <c:v>32752</c:v>
                </c:pt>
                <c:pt idx="660">
                  <c:v>32782</c:v>
                </c:pt>
                <c:pt idx="661">
                  <c:v>32813</c:v>
                </c:pt>
                <c:pt idx="662">
                  <c:v>32843</c:v>
                </c:pt>
                <c:pt idx="663">
                  <c:v>32874</c:v>
                </c:pt>
                <c:pt idx="664">
                  <c:v>32905</c:v>
                </c:pt>
                <c:pt idx="665">
                  <c:v>32933</c:v>
                </c:pt>
                <c:pt idx="666">
                  <c:v>32964</c:v>
                </c:pt>
                <c:pt idx="667">
                  <c:v>32994</c:v>
                </c:pt>
                <c:pt idx="668">
                  <c:v>33025</c:v>
                </c:pt>
                <c:pt idx="669">
                  <c:v>33055</c:v>
                </c:pt>
                <c:pt idx="670">
                  <c:v>33086</c:v>
                </c:pt>
                <c:pt idx="671">
                  <c:v>33117</c:v>
                </c:pt>
                <c:pt idx="672">
                  <c:v>33147</c:v>
                </c:pt>
                <c:pt idx="673">
                  <c:v>33178</c:v>
                </c:pt>
                <c:pt idx="674">
                  <c:v>33208</c:v>
                </c:pt>
                <c:pt idx="675">
                  <c:v>33239</c:v>
                </c:pt>
                <c:pt idx="676">
                  <c:v>33270</c:v>
                </c:pt>
                <c:pt idx="677">
                  <c:v>33298</c:v>
                </c:pt>
                <c:pt idx="678">
                  <c:v>33329</c:v>
                </c:pt>
                <c:pt idx="679">
                  <c:v>33359</c:v>
                </c:pt>
                <c:pt idx="680">
                  <c:v>33390</c:v>
                </c:pt>
                <c:pt idx="681">
                  <c:v>33420</c:v>
                </c:pt>
                <c:pt idx="682">
                  <c:v>33451</c:v>
                </c:pt>
                <c:pt idx="683">
                  <c:v>33482</c:v>
                </c:pt>
                <c:pt idx="684">
                  <c:v>33512</c:v>
                </c:pt>
                <c:pt idx="685">
                  <c:v>33543</c:v>
                </c:pt>
                <c:pt idx="686">
                  <c:v>33573</c:v>
                </c:pt>
                <c:pt idx="687">
                  <c:v>33604</c:v>
                </c:pt>
                <c:pt idx="688">
                  <c:v>33635</c:v>
                </c:pt>
                <c:pt idx="689">
                  <c:v>33664</c:v>
                </c:pt>
                <c:pt idx="690">
                  <c:v>33695</c:v>
                </c:pt>
                <c:pt idx="691">
                  <c:v>33725</c:v>
                </c:pt>
                <c:pt idx="692">
                  <c:v>33756</c:v>
                </c:pt>
                <c:pt idx="693">
                  <c:v>33786</c:v>
                </c:pt>
                <c:pt idx="694">
                  <c:v>33817</c:v>
                </c:pt>
                <c:pt idx="695">
                  <c:v>33848</c:v>
                </c:pt>
                <c:pt idx="696">
                  <c:v>33878</c:v>
                </c:pt>
                <c:pt idx="697">
                  <c:v>33909</c:v>
                </c:pt>
                <c:pt idx="698">
                  <c:v>33939</c:v>
                </c:pt>
                <c:pt idx="699">
                  <c:v>33970</c:v>
                </c:pt>
                <c:pt idx="700">
                  <c:v>34001</c:v>
                </c:pt>
                <c:pt idx="701">
                  <c:v>34029</c:v>
                </c:pt>
                <c:pt idx="702">
                  <c:v>34060</c:v>
                </c:pt>
                <c:pt idx="703">
                  <c:v>34090</c:v>
                </c:pt>
                <c:pt idx="704">
                  <c:v>34121</c:v>
                </c:pt>
                <c:pt idx="705">
                  <c:v>34151</c:v>
                </c:pt>
                <c:pt idx="706">
                  <c:v>34182</c:v>
                </c:pt>
                <c:pt idx="707">
                  <c:v>34213</c:v>
                </c:pt>
                <c:pt idx="708">
                  <c:v>34243</c:v>
                </c:pt>
                <c:pt idx="709">
                  <c:v>34274</c:v>
                </c:pt>
                <c:pt idx="710">
                  <c:v>34304</c:v>
                </c:pt>
                <c:pt idx="711">
                  <c:v>34335</c:v>
                </c:pt>
                <c:pt idx="712">
                  <c:v>34366</c:v>
                </c:pt>
                <c:pt idx="713">
                  <c:v>34394</c:v>
                </c:pt>
                <c:pt idx="714">
                  <c:v>34425</c:v>
                </c:pt>
                <c:pt idx="715">
                  <c:v>34455</c:v>
                </c:pt>
                <c:pt idx="716">
                  <c:v>34486</c:v>
                </c:pt>
                <c:pt idx="717">
                  <c:v>34516</c:v>
                </c:pt>
                <c:pt idx="718">
                  <c:v>34547</c:v>
                </c:pt>
                <c:pt idx="719">
                  <c:v>34578</c:v>
                </c:pt>
                <c:pt idx="720">
                  <c:v>34608</c:v>
                </c:pt>
                <c:pt idx="721">
                  <c:v>34639</c:v>
                </c:pt>
                <c:pt idx="722">
                  <c:v>34669</c:v>
                </c:pt>
                <c:pt idx="723">
                  <c:v>34700</c:v>
                </c:pt>
                <c:pt idx="724">
                  <c:v>34731</c:v>
                </c:pt>
                <c:pt idx="725">
                  <c:v>34759</c:v>
                </c:pt>
                <c:pt idx="726">
                  <c:v>34790</c:v>
                </c:pt>
                <c:pt idx="727">
                  <c:v>34820</c:v>
                </c:pt>
                <c:pt idx="728">
                  <c:v>34851</c:v>
                </c:pt>
                <c:pt idx="729">
                  <c:v>34881</c:v>
                </c:pt>
                <c:pt idx="730">
                  <c:v>34912</c:v>
                </c:pt>
                <c:pt idx="731">
                  <c:v>34943</c:v>
                </c:pt>
                <c:pt idx="732">
                  <c:v>34973</c:v>
                </c:pt>
                <c:pt idx="733">
                  <c:v>35004</c:v>
                </c:pt>
                <c:pt idx="734">
                  <c:v>35034</c:v>
                </c:pt>
                <c:pt idx="735">
                  <c:v>35065</c:v>
                </c:pt>
                <c:pt idx="736">
                  <c:v>35096</c:v>
                </c:pt>
                <c:pt idx="737">
                  <c:v>35125</c:v>
                </c:pt>
                <c:pt idx="738">
                  <c:v>35156</c:v>
                </c:pt>
                <c:pt idx="739">
                  <c:v>35186</c:v>
                </c:pt>
                <c:pt idx="740">
                  <c:v>35217</c:v>
                </c:pt>
                <c:pt idx="741">
                  <c:v>35247</c:v>
                </c:pt>
                <c:pt idx="742">
                  <c:v>35278</c:v>
                </c:pt>
                <c:pt idx="743">
                  <c:v>35309</c:v>
                </c:pt>
                <c:pt idx="744">
                  <c:v>35339</c:v>
                </c:pt>
                <c:pt idx="745">
                  <c:v>35370</c:v>
                </c:pt>
                <c:pt idx="746">
                  <c:v>35400</c:v>
                </c:pt>
                <c:pt idx="747">
                  <c:v>35431</c:v>
                </c:pt>
                <c:pt idx="748">
                  <c:v>35462</c:v>
                </c:pt>
                <c:pt idx="749">
                  <c:v>35490</c:v>
                </c:pt>
                <c:pt idx="750">
                  <c:v>35521</c:v>
                </c:pt>
                <c:pt idx="751">
                  <c:v>35551</c:v>
                </c:pt>
                <c:pt idx="752">
                  <c:v>35582</c:v>
                </c:pt>
                <c:pt idx="753">
                  <c:v>35612</c:v>
                </c:pt>
                <c:pt idx="754">
                  <c:v>35643</c:v>
                </c:pt>
                <c:pt idx="755">
                  <c:v>35674</c:v>
                </c:pt>
                <c:pt idx="756">
                  <c:v>35704</c:v>
                </c:pt>
                <c:pt idx="757">
                  <c:v>35735</c:v>
                </c:pt>
                <c:pt idx="758">
                  <c:v>35765</c:v>
                </c:pt>
                <c:pt idx="759">
                  <c:v>35796</c:v>
                </c:pt>
                <c:pt idx="760">
                  <c:v>35827</c:v>
                </c:pt>
                <c:pt idx="761">
                  <c:v>35855</c:v>
                </c:pt>
                <c:pt idx="762">
                  <c:v>35886</c:v>
                </c:pt>
                <c:pt idx="763">
                  <c:v>35916</c:v>
                </c:pt>
                <c:pt idx="764">
                  <c:v>35947</c:v>
                </c:pt>
                <c:pt idx="765">
                  <c:v>35977</c:v>
                </c:pt>
                <c:pt idx="766">
                  <c:v>36008</c:v>
                </c:pt>
                <c:pt idx="767">
                  <c:v>36039</c:v>
                </c:pt>
                <c:pt idx="768">
                  <c:v>36069</c:v>
                </c:pt>
                <c:pt idx="769">
                  <c:v>36100</c:v>
                </c:pt>
                <c:pt idx="770">
                  <c:v>36130</c:v>
                </c:pt>
                <c:pt idx="771">
                  <c:v>36161</c:v>
                </c:pt>
                <c:pt idx="772">
                  <c:v>36192</c:v>
                </c:pt>
                <c:pt idx="773">
                  <c:v>36220</c:v>
                </c:pt>
                <c:pt idx="774">
                  <c:v>36251</c:v>
                </c:pt>
                <c:pt idx="775">
                  <c:v>36281</c:v>
                </c:pt>
                <c:pt idx="776">
                  <c:v>36312</c:v>
                </c:pt>
                <c:pt idx="777">
                  <c:v>36342</c:v>
                </c:pt>
                <c:pt idx="778">
                  <c:v>36373</c:v>
                </c:pt>
                <c:pt idx="779">
                  <c:v>36404</c:v>
                </c:pt>
                <c:pt idx="780">
                  <c:v>36434</c:v>
                </c:pt>
                <c:pt idx="781">
                  <c:v>36465</c:v>
                </c:pt>
                <c:pt idx="782">
                  <c:v>36495</c:v>
                </c:pt>
                <c:pt idx="783">
                  <c:v>36526</c:v>
                </c:pt>
                <c:pt idx="784">
                  <c:v>36557</c:v>
                </c:pt>
                <c:pt idx="785">
                  <c:v>36586</c:v>
                </c:pt>
                <c:pt idx="786">
                  <c:v>36617</c:v>
                </c:pt>
                <c:pt idx="787">
                  <c:v>36647</c:v>
                </c:pt>
                <c:pt idx="788">
                  <c:v>36678</c:v>
                </c:pt>
                <c:pt idx="789">
                  <c:v>36708</c:v>
                </c:pt>
                <c:pt idx="790">
                  <c:v>36739</c:v>
                </c:pt>
                <c:pt idx="791">
                  <c:v>36770</c:v>
                </c:pt>
                <c:pt idx="792">
                  <c:v>36800</c:v>
                </c:pt>
                <c:pt idx="793">
                  <c:v>36831</c:v>
                </c:pt>
                <c:pt idx="794">
                  <c:v>36861</c:v>
                </c:pt>
                <c:pt idx="795">
                  <c:v>36892</c:v>
                </c:pt>
                <c:pt idx="796">
                  <c:v>36923</c:v>
                </c:pt>
                <c:pt idx="797">
                  <c:v>36951</c:v>
                </c:pt>
                <c:pt idx="798">
                  <c:v>36982</c:v>
                </c:pt>
                <c:pt idx="799">
                  <c:v>37012</c:v>
                </c:pt>
                <c:pt idx="800">
                  <c:v>37043</c:v>
                </c:pt>
                <c:pt idx="801">
                  <c:v>37073</c:v>
                </c:pt>
                <c:pt idx="802">
                  <c:v>37104</c:v>
                </c:pt>
                <c:pt idx="803">
                  <c:v>37135</c:v>
                </c:pt>
                <c:pt idx="804">
                  <c:v>37165</c:v>
                </c:pt>
                <c:pt idx="805">
                  <c:v>37196</c:v>
                </c:pt>
                <c:pt idx="806">
                  <c:v>37226</c:v>
                </c:pt>
                <c:pt idx="807">
                  <c:v>37257</c:v>
                </c:pt>
                <c:pt idx="808">
                  <c:v>37288</c:v>
                </c:pt>
                <c:pt idx="809">
                  <c:v>37316</c:v>
                </c:pt>
                <c:pt idx="810">
                  <c:v>37347</c:v>
                </c:pt>
                <c:pt idx="811">
                  <c:v>37377</c:v>
                </c:pt>
                <c:pt idx="812">
                  <c:v>37408</c:v>
                </c:pt>
                <c:pt idx="813">
                  <c:v>37438</c:v>
                </c:pt>
                <c:pt idx="814">
                  <c:v>37469</c:v>
                </c:pt>
                <c:pt idx="815">
                  <c:v>37500</c:v>
                </c:pt>
                <c:pt idx="816">
                  <c:v>37530</c:v>
                </c:pt>
                <c:pt idx="817">
                  <c:v>37561</c:v>
                </c:pt>
                <c:pt idx="818">
                  <c:v>37591</c:v>
                </c:pt>
                <c:pt idx="819">
                  <c:v>37622</c:v>
                </c:pt>
                <c:pt idx="820">
                  <c:v>37653</c:v>
                </c:pt>
                <c:pt idx="821">
                  <c:v>37681</c:v>
                </c:pt>
                <c:pt idx="822">
                  <c:v>37712</c:v>
                </c:pt>
                <c:pt idx="823">
                  <c:v>37742</c:v>
                </c:pt>
                <c:pt idx="824">
                  <c:v>37773</c:v>
                </c:pt>
                <c:pt idx="825">
                  <c:v>37803</c:v>
                </c:pt>
                <c:pt idx="826">
                  <c:v>37834</c:v>
                </c:pt>
                <c:pt idx="827">
                  <c:v>37865</c:v>
                </c:pt>
                <c:pt idx="828">
                  <c:v>37895</c:v>
                </c:pt>
                <c:pt idx="829">
                  <c:v>37926</c:v>
                </c:pt>
                <c:pt idx="830">
                  <c:v>37956</c:v>
                </c:pt>
                <c:pt idx="831">
                  <c:v>37987</c:v>
                </c:pt>
                <c:pt idx="832">
                  <c:v>38018</c:v>
                </c:pt>
                <c:pt idx="833">
                  <c:v>38047</c:v>
                </c:pt>
                <c:pt idx="834">
                  <c:v>38078</c:v>
                </c:pt>
                <c:pt idx="835">
                  <c:v>38108</c:v>
                </c:pt>
                <c:pt idx="836">
                  <c:v>38139</c:v>
                </c:pt>
                <c:pt idx="837">
                  <c:v>38169</c:v>
                </c:pt>
                <c:pt idx="838">
                  <c:v>38200</c:v>
                </c:pt>
                <c:pt idx="839">
                  <c:v>38231</c:v>
                </c:pt>
                <c:pt idx="840">
                  <c:v>38261</c:v>
                </c:pt>
                <c:pt idx="841">
                  <c:v>38292</c:v>
                </c:pt>
                <c:pt idx="842">
                  <c:v>38322</c:v>
                </c:pt>
                <c:pt idx="843">
                  <c:v>38353</c:v>
                </c:pt>
                <c:pt idx="844">
                  <c:v>38384</c:v>
                </c:pt>
                <c:pt idx="845">
                  <c:v>38412</c:v>
                </c:pt>
                <c:pt idx="846">
                  <c:v>38443</c:v>
                </c:pt>
                <c:pt idx="847">
                  <c:v>38473</c:v>
                </c:pt>
                <c:pt idx="848">
                  <c:v>38504</c:v>
                </c:pt>
                <c:pt idx="849">
                  <c:v>38534</c:v>
                </c:pt>
                <c:pt idx="850">
                  <c:v>38565</c:v>
                </c:pt>
                <c:pt idx="851">
                  <c:v>38596</c:v>
                </c:pt>
                <c:pt idx="852">
                  <c:v>38626</c:v>
                </c:pt>
                <c:pt idx="853">
                  <c:v>38657</c:v>
                </c:pt>
                <c:pt idx="854">
                  <c:v>38687</c:v>
                </c:pt>
                <c:pt idx="855">
                  <c:v>38718</c:v>
                </c:pt>
                <c:pt idx="856">
                  <c:v>38749</c:v>
                </c:pt>
                <c:pt idx="857">
                  <c:v>38777</c:v>
                </c:pt>
                <c:pt idx="858">
                  <c:v>38808</c:v>
                </c:pt>
                <c:pt idx="859">
                  <c:v>38838</c:v>
                </c:pt>
                <c:pt idx="860">
                  <c:v>38869</c:v>
                </c:pt>
                <c:pt idx="861">
                  <c:v>38899</c:v>
                </c:pt>
                <c:pt idx="862">
                  <c:v>38930</c:v>
                </c:pt>
                <c:pt idx="863">
                  <c:v>38961</c:v>
                </c:pt>
                <c:pt idx="864">
                  <c:v>38991</c:v>
                </c:pt>
                <c:pt idx="865">
                  <c:v>39022</c:v>
                </c:pt>
                <c:pt idx="866">
                  <c:v>39052</c:v>
                </c:pt>
                <c:pt idx="867">
                  <c:v>39083</c:v>
                </c:pt>
                <c:pt idx="868">
                  <c:v>39114</c:v>
                </c:pt>
                <c:pt idx="869">
                  <c:v>39142</c:v>
                </c:pt>
                <c:pt idx="870">
                  <c:v>39173</c:v>
                </c:pt>
                <c:pt idx="871">
                  <c:v>39203</c:v>
                </c:pt>
                <c:pt idx="872">
                  <c:v>39234</c:v>
                </c:pt>
                <c:pt idx="873">
                  <c:v>39264</c:v>
                </c:pt>
                <c:pt idx="874">
                  <c:v>39295</c:v>
                </c:pt>
                <c:pt idx="875">
                  <c:v>39326</c:v>
                </c:pt>
              </c:numCache>
            </c:numRef>
          </c:xVal>
          <c:yVal>
            <c:numRef>
              <c:f>Patch!$F$4:$F$879</c:f>
              <c:numCache>
                <c:formatCode>General</c:formatCode>
                <c:ptCount val="876"/>
                <c:pt idx="0">
                  <c:v>51.599999999999994</c:v>
                </c:pt>
                <c:pt idx="1">
                  <c:v>171.78</c:v>
                </c:pt>
                <c:pt idx="2">
                  <c:v>328.86</c:v>
                </c:pt>
                <c:pt idx="3">
                  <c:v>355.62</c:v>
                </c:pt>
                <c:pt idx="4">
                  <c:v>463.74</c:v>
                </c:pt>
                <c:pt idx="5">
                  <c:v>527.22</c:v>
                </c:pt>
                <c:pt idx="6">
                  <c:v>560.70000000000005</c:v>
                </c:pt>
                <c:pt idx="7">
                  <c:v>562.80000000000007</c:v>
                </c:pt>
                <c:pt idx="8">
                  <c:v>562.80000000000007</c:v>
                </c:pt>
                <c:pt idx="9">
                  <c:v>562.80000000000007</c:v>
                </c:pt>
                <c:pt idx="10">
                  <c:v>562.80000000000007</c:v>
                </c:pt>
                <c:pt idx="11">
                  <c:v>573.54000000000008</c:v>
                </c:pt>
                <c:pt idx="12">
                  <c:v>585.06000000000006</c:v>
                </c:pt>
                <c:pt idx="13">
                  <c:v>601.2600000000001</c:v>
                </c:pt>
                <c:pt idx="14">
                  <c:v>717.60000000000014</c:v>
                </c:pt>
                <c:pt idx="15">
                  <c:v>882.36000000000013</c:v>
                </c:pt>
                <c:pt idx="16">
                  <c:v>1001.3400000000001</c:v>
                </c:pt>
                <c:pt idx="17">
                  <c:v>1177.7400000000002</c:v>
                </c:pt>
                <c:pt idx="18">
                  <c:v>1194.4200000000003</c:v>
                </c:pt>
                <c:pt idx="19">
                  <c:v>1297.6200000000003</c:v>
                </c:pt>
                <c:pt idx="20">
                  <c:v>1297.6200000000003</c:v>
                </c:pt>
                <c:pt idx="21">
                  <c:v>1297.6200000000003</c:v>
                </c:pt>
                <c:pt idx="22">
                  <c:v>1297.6200000000003</c:v>
                </c:pt>
                <c:pt idx="23">
                  <c:v>1297.6200000000003</c:v>
                </c:pt>
                <c:pt idx="24">
                  <c:v>1332.6600000000003</c:v>
                </c:pt>
                <c:pt idx="25">
                  <c:v>1555.8600000000004</c:v>
                </c:pt>
                <c:pt idx="26">
                  <c:v>1621.2600000000004</c:v>
                </c:pt>
                <c:pt idx="27">
                  <c:v>1732.2600000000004</c:v>
                </c:pt>
                <c:pt idx="28">
                  <c:v>1817.1600000000005</c:v>
                </c:pt>
                <c:pt idx="29">
                  <c:v>1858.4400000000005</c:v>
                </c:pt>
                <c:pt idx="30">
                  <c:v>1915.1400000000006</c:v>
                </c:pt>
                <c:pt idx="31">
                  <c:v>1916.3400000000006</c:v>
                </c:pt>
                <c:pt idx="32">
                  <c:v>1916.3400000000006</c:v>
                </c:pt>
                <c:pt idx="33">
                  <c:v>1916.3400000000006</c:v>
                </c:pt>
                <c:pt idx="34">
                  <c:v>1917.8400000000006</c:v>
                </c:pt>
                <c:pt idx="35">
                  <c:v>1928.3400000000006</c:v>
                </c:pt>
                <c:pt idx="36">
                  <c:v>1946.1600000000005</c:v>
                </c:pt>
                <c:pt idx="37">
                  <c:v>1987.8600000000006</c:v>
                </c:pt>
                <c:pt idx="38">
                  <c:v>2240.6400000000008</c:v>
                </c:pt>
                <c:pt idx="39">
                  <c:v>2311.5000000000009</c:v>
                </c:pt>
                <c:pt idx="40">
                  <c:v>2385.0000000000009</c:v>
                </c:pt>
                <c:pt idx="41">
                  <c:v>2400.900000000001</c:v>
                </c:pt>
                <c:pt idx="42">
                  <c:v>2470.2000000000012</c:v>
                </c:pt>
                <c:pt idx="43">
                  <c:v>2485.2600000000011</c:v>
                </c:pt>
                <c:pt idx="44">
                  <c:v>2486.3400000000011</c:v>
                </c:pt>
                <c:pt idx="45">
                  <c:v>2486.3400000000011</c:v>
                </c:pt>
                <c:pt idx="46">
                  <c:v>2488.9800000000009</c:v>
                </c:pt>
                <c:pt idx="47">
                  <c:v>2503.2000000000007</c:v>
                </c:pt>
                <c:pt idx="48">
                  <c:v>2555.1600000000008</c:v>
                </c:pt>
                <c:pt idx="49">
                  <c:v>2580.0600000000009</c:v>
                </c:pt>
                <c:pt idx="50">
                  <c:v>2686.3200000000011</c:v>
                </c:pt>
                <c:pt idx="51">
                  <c:v>2770.8000000000011</c:v>
                </c:pt>
                <c:pt idx="52">
                  <c:v>2979.1200000000013</c:v>
                </c:pt>
                <c:pt idx="53">
                  <c:v>3066.4800000000014</c:v>
                </c:pt>
                <c:pt idx="54">
                  <c:v>3072.6000000000013</c:v>
                </c:pt>
                <c:pt idx="55">
                  <c:v>3112.5000000000014</c:v>
                </c:pt>
                <c:pt idx="56">
                  <c:v>3113.7000000000012</c:v>
                </c:pt>
                <c:pt idx="57">
                  <c:v>3162.7200000000012</c:v>
                </c:pt>
                <c:pt idx="58">
                  <c:v>3173.3400000000011</c:v>
                </c:pt>
                <c:pt idx="59">
                  <c:v>3204.8400000000011</c:v>
                </c:pt>
                <c:pt idx="60">
                  <c:v>3254.1000000000013</c:v>
                </c:pt>
                <c:pt idx="61">
                  <c:v>3352.3800000000015</c:v>
                </c:pt>
                <c:pt idx="62">
                  <c:v>3463.6200000000013</c:v>
                </c:pt>
                <c:pt idx="63">
                  <c:v>3530.5200000000013</c:v>
                </c:pt>
                <c:pt idx="64">
                  <c:v>3585.6000000000013</c:v>
                </c:pt>
                <c:pt idx="65">
                  <c:v>3725.2200000000012</c:v>
                </c:pt>
                <c:pt idx="66">
                  <c:v>3752.2200000000012</c:v>
                </c:pt>
                <c:pt idx="67">
                  <c:v>3773.400000000001</c:v>
                </c:pt>
                <c:pt idx="68">
                  <c:v>3790.2000000000012</c:v>
                </c:pt>
                <c:pt idx="69">
                  <c:v>3790.2000000000012</c:v>
                </c:pt>
                <c:pt idx="70">
                  <c:v>3791.940000000001</c:v>
                </c:pt>
                <c:pt idx="71">
                  <c:v>3896.2200000000012</c:v>
                </c:pt>
                <c:pt idx="72">
                  <c:v>3924.7800000000011</c:v>
                </c:pt>
                <c:pt idx="73">
                  <c:v>4006.5600000000013</c:v>
                </c:pt>
                <c:pt idx="74">
                  <c:v>4128.3600000000015</c:v>
                </c:pt>
                <c:pt idx="75">
                  <c:v>4222.6200000000017</c:v>
                </c:pt>
                <c:pt idx="76">
                  <c:v>4258.4400000000014</c:v>
                </c:pt>
                <c:pt idx="77">
                  <c:v>4283.1000000000013</c:v>
                </c:pt>
                <c:pt idx="78">
                  <c:v>4336.3200000000015</c:v>
                </c:pt>
                <c:pt idx="79">
                  <c:v>4336.8000000000011</c:v>
                </c:pt>
                <c:pt idx="80">
                  <c:v>4336.8000000000011</c:v>
                </c:pt>
                <c:pt idx="81">
                  <c:v>4336.8000000000011</c:v>
                </c:pt>
                <c:pt idx="82">
                  <c:v>4336.8000000000011</c:v>
                </c:pt>
                <c:pt idx="83">
                  <c:v>4365.420000000001</c:v>
                </c:pt>
                <c:pt idx="84">
                  <c:v>4396.5600000000013</c:v>
                </c:pt>
                <c:pt idx="85">
                  <c:v>4417.3200000000015</c:v>
                </c:pt>
                <c:pt idx="86">
                  <c:v>4525.5000000000018</c:v>
                </c:pt>
                <c:pt idx="87">
                  <c:v>4666.6800000000021</c:v>
                </c:pt>
                <c:pt idx="88">
                  <c:v>4703.1000000000022</c:v>
                </c:pt>
                <c:pt idx="89">
                  <c:v>4916.4000000000024</c:v>
                </c:pt>
                <c:pt idx="90">
                  <c:v>4933.9800000000023</c:v>
                </c:pt>
                <c:pt idx="91">
                  <c:v>4937.1600000000026</c:v>
                </c:pt>
                <c:pt idx="92">
                  <c:v>4937.220000000003</c:v>
                </c:pt>
                <c:pt idx="93">
                  <c:v>4939.3800000000028</c:v>
                </c:pt>
                <c:pt idx="94">
                  <c:v>4952.220000000003</c:v>
                </c:pt>
                <c:pt idx="95">
                  <c:v>4954.8000000000029</c:v>
                </c:pt>
                <c:pt idx="96">
                  <c:v>5031.0600000000031</c:v>
                </c:pt>
                <c:pt idx="97">
                  <c:v>5074.9800000000032</c:v>
                </c:pt>
                <c:pt idx="98">
                  <c:v>5249.6400000000031</c:v>
                </c:pt>
                <c:pt idx="99">
                  <c:v>5329.4400000000032</c:v>
                </c:pt>
                <c:pt idx="100">
                  <c:v>5371.9800000000032</c:v>
                </c:pt>
                <c:pt idx="101">
                  <c:v>5465.4600000000028</c:v>
                </c:pt>
                <c:pt idx="102">
                  <c:v>5609.5800000000027</c:v>
                </c:pt>
                <c:pt idx="103">
                  <c:v>5634.4200000000028</c:v>
                </c:pt>
                <c:pt idx="104">
                  <c:v>5634.4200000000028</c:v>
                </c:pt>
                <c:pt idx="105">
                  <c:v>5669.8800000000028</c:v>
                </c:pt>
                <c:pt idx="106">
                  <c:v>5710.0200000000032</c:v>
                </c:pt>
                <c:pt idx="107">
                  <c:v>5754.0000000000027</c:v>
                </c:pt>
                <c:pt idx="108">
                  <c:v>5897.7600000000029</c:v>
                </c:pt>
                <c:pt idx="109">
                  <c:v>6054.4800000000032</c:v>
                </c:pt>
                <c:pt idx="110">
                  <c:v>6104.8200000000033</c:v>
                </c:pt>
                <c:pt idx="111">
                  <c:v>6220.4400000000032</c:v>
                </c:pt>
                <c:pt idx="112">
                  <c:v>6491.4000000000033</c:v>
                </c:pt>
                <c:pt idx="113">
                  <c:v>6504.4800000000032</c:v>
                </c:pt>
                <c:pt idx="114">
                  <c:v>6505.7400000000034</c:v>
                </c:pt>
                <c:pt idx="115">
                  <c:v>6511.7400000000034</c:v>
                </c:pt>
                <c:pt idx="116">
                  <c:v>6649.1400000000031</c:v>
                </c:pt>
                <c:pt idx="117">
                  <c:v>6649.1400000000031</c:v>
                </c:pt>
                <c:pt idx="118">
                  <c:v>6649.1400000000031</c:v>
                </c:pt>
                <c:pt idx="119">
                  <c:v>6711.5400000000027</c:v>
                </c:pt>
                <c:pt idx="120">
                  <c:v>6786.1200000000026</c:v>
                </c:pt>
                <c:pt idx="121">
                  <c:v>6872.1000000000022</c:v>
                </c:pt>
                <c:pt idx="122">
                  <c:v>6891.6600000000026</c:v>
                </c:pt>
                <c:pt idx="123">
                  <c:v>6932.9400000000023</c:v>
                </c:pt>
                <c:pt idx="124">
                  <c:v>6982.3800000000019</c:v>
                </c:pt>
                <c:pt idx="125">
                  <c:v>7177.0800000000017</c:v>
                </c:pt>
                <c:pt idx="126">
                  <c:v>7191.0600000000013</c:v>
                </c:pt>
                <c:pt idx="127">
                  <c:v>7191.3000000000011</c:v>
                </c:pt>
                <c:pt idx="128">
                  <c:v>7191.3000000000011</c:v>
                </c:pt>
                <c:pt idx="129">
                  <c:v>7191.3000000000011</c:v>
                </c:pt>
                <c:pt idx="130">
                  <c:v>7191.3000000000011</c:v>
                </c:pt>
                <c:pt idx="131">
                  <c:v>7191.3000000000011</c:v>
                </c:pt>
                <c:pt idx="132">
                  <c:v>7199.7000000000007</c:v>
                </c:pt>
                <c:pt idx="133">
                  <c:v>7230.06</c:v>
                </c:pt>
                <c:pt idx="134">
                  <c:v>7242.18</c:v>
                </c:pt>
                <c:pt idx="135">
                  <c:v>7498.9800000000005</c:v>
                </c:pt>
                <c:pt idx="136">
                  <c:v>7648.14</c:v>
                </c:pt>
                <c:pt idx="137">
                  <c:v>7762.62</c:v>
                </c:pt>
                <c:pt idx="138">
                  <c:v>7785.48</c:v>
                </c:pt>
                <c:pt idx="139">
                  <c:v>7789.7999999999993</c:v>
                </c:pt>
                <c:pt idx="140">
                  <c:v>7789.7999999999993</c:v>
                </c:pt>
                <c:pt idx="141">
                  <c:v>7789.7999999999993</c:v>
                </c:pt>
                <c:pt idx="142">
                  <c:v>7789.7999999999993</c:v>
                </c:pt>
                <c:pt idx="143">
                  <c:v>7793.6399999999994</c:v>
                </c:pt>
                <c:pt idx="144">
                  <c:v>7847.3399999999992</c:v>
                </c:pt>
                <c:pt idx="145">
                  <c:v>7880.2199999999993</c:v>
                </c:pt>
                <c:pt idx="146">
                  <c:v>7990.44</c:v>
                </c:pt>
                <c:pt idx="147">
                  <c:v>8115.4199999999992</c:v>
                </c:pt>
                <c:pt idx="148">
                  <c:v>8155.5599999999995</c:v>
                </c:pt>
                <c:pt idx="149">
                  <c:v>8293.92</c:v>
                </c:pt>
                <c:pt idx="150">
                  <c:v>8305.08</c:v>
                </c:pt>
                <c:pt idx="151">
                  <c:v>8306.2800000000007</c:v>
                </c:pt>
                <c:pt idx="152">
                  <c:v>8306.2800000000007</c:v>
                </c:pt>
                <c:pt idx="153">
                  <c:v>8307.9000000000015</c:v>
                </c:pt>
                <c:pt idx="154">
                  <c:v>8307.9000000000015</c:v>
                </c:pt>
                <c:pt idx="155">
                  <c:v>8330.1600000000017</c:v>
                </c:pt>
                <c:pt idx="156">
                  <c:v>8349.1800000000021</c:v>
                </c:pt>
                <c:pt idx="157">
                  <c:v>8410.4400000000023</c:v>
                </c:pt>
                <c:pt idx="158">
                  <c:v>8542.6800000000021</c:v>
                </c:pt>
                <c:pt idx="159">
                  <c:v>8612.340000000002</c:v>
                </c:pt>
                <c:pt idx="160">
                  <c:v>8664.0000000000018</c:v>
                </c:pt>
                <c:pt idx="161">
                  <c:v>8795.9400000000023</c:v>
                </c:pt>
                <c:pt idx="162">
                  <c:v>8898.1200000000026</c:v>
                </c:pt>
                <c:pt idx="163">
                  <c:v>8909.1600000000035</c:v>
                </c:pt>
                <c:pt idx="164">
                  <c:v>8909.1600000000035</c:v>
                </c:pt>
                <c:pt idx="165">
                  <c:v>8910.2400000000034</c:v>
                </c:pt>
                <c:pt idx="166">
                  <c:v>8910.2400000000034</c:v>
                </c:pt>
                <c:pt idx="167">
                  <c:v>8912.220000000003</c:v>
                </c:pt>
                <c:pt idx="168">
                  <c:v>8977.2600000000039</c:v>
                </c:pt>
                <c:pt idx="169">
                  <c:v>9057.720000000003</c:v>
                </c:pt>
                <c:pt idx="170">
                  <c:v>9077.9400000000023</c:v>
                </c:pt>
                <c:pt idx="171">
                  <c:v>9203.1600000000017</c:v>
                </c:pt>
                <c:pt idx="172">
                  <c:v>9250.9200000000019</c:v>
                </c:pt>
                <c:pt idx="173">
                  <c:v>9328.0800000000017</c:v>
                </c:pt>
                <c:pt idx="174">
                  <c:v>9331.3200000000015</c:v>
                </c:pt>
                <c:pt idx="175">
                  <c:v>9332.5200000000023</c:v>
                </c:pt>
                <c:pt idx="176">
                  <c:v>9359.8800000000028</c:v>
                </c:pt>
                <c:pt idx="177">
                  <c:v>9359.8800000000028</c:v>
                </c:pt>
                <c:pt idx="178">
                  <c:v>9359.8800000000028</c:v>
                </c:pt>
                <c:pt idx="179">
                  <c:v>9360.1800000000021</c:v>
                </c:pt>
                <c:pt idx="180">
                  <c:v>9388.6200000000026</c:v>
                </c:pt>
                <c:pt idx="181">
                  <c:v>9469.3800000000028</c:v>
                </c:pt>
                <c:pt idx="182">
                  <c:v>9617.1000000000022</c:v>
                </c:pt>
                <c:pt idx="183">
                  <c:v>9705.6600000000017</c:v>
                </c:pt>
                <c:pt idx="184">
                  <c:v>9736.8600000000024</c:v>
                </c:pt>
                <c:pt idx="185">
                  <c:v>9805.3800000000028</c:v>
                </c:pt>
                <c:pt idx="186">
                  <c:v>9860.0400000000027</c:v>
                </c:pt>
                <c:pt idx="187">
                  <c:v>9897.3600000000024</c:v>
                </c:pt>
                <c:pt idx="188">
                  <c:v>9924.7800000000025</c:v>
                </c:pt>
                <c:pt idx="189">
                  <c:v>9925.3800000000028</c:v>
                </c:pt>
                <c:pt idx="190">
                  <c:v>9927.1800000000021</c:v>
                </c:pt>
                <c:pt idx="191">
                  <c:v>9930.3000000000029</c:v>
                </c:pt>
                <c:pt idx="192">
                  <c:v>9966.0600000000031</c:v>
                </c:pt>
                <c:pt idx="193">
                  <c:v>10003.980000000003</c:v>
                </c:pt>
                <c:pt idx="194">
                  <c:v>10137.600000000004</c:v>
                </c:pt>
                <c:pt idx="195">
                  <c:v>10209.840000000004</c:v>
                </c:pt>
                <c:pt idx="196">
                  <c:v>10265.760000000004</c:v>
                </c:pt>
                <c:pt idx="197">
                  <c:v>10327.620000000004</c:v>
                </c:pt>
                <c:pt idx="198">
                  <c:v>10424.460000000005</c:v>
                </c:pt>
                <c:pt idx="199">
                  <c:v>10476.000000000005</c:v>
                </c:pt>
                <c:pt idx="200">
                  <c:v>10476.420000000006</c:v>
                </c:pt>
                <c:pt idx="201">
                  <c:v>10484.940000000006</c:v>
                </c:pt>
                <c:pt idx="202">
                  <c:v>10493.400000000005</c:v>
                </c:pt>
                <c:pt idx="203">
                  <c:v>10497.960000000005</c:v>
                </c:pt>
                <c:pt idx="204">
                  <c:v>10584.900000000005</c:v>
                </c:pt>
                <c:pt idx="205">
                  <c:v>10588.560000000005</c:v>
                </c:pt>
                <c:pt idx="206">
                  <c:v>10649.400000000005</c:v>
                </c:pt>
                <c:pt idx="207">
                  <c:v>10694.520000000006</c:v>
                </c:pt>
                <c:pt idx="208">
                  <c:v>10771.440000000006</c:v>
                </c:pt>
                <c:pt idx="209">
                  <c:v>10849.500000000005</c:v>
                </c:pt>
                <c:pt idx="210">
                  <c:v>10883.400000000005</c:v>
                </c:pt>
                <c:pt idx="211">
                  <c:v>10889.520000000006</c:v>
                </c:pt>
                <c:pt idx="212">
                  <c:v>10892.580000000005</c:v>
                </c:pt>
                <c:pt idx="213">
                  <c:v>10908.600000000006</c:v>
                </c:pt>
                <c:pt idx="214">
                  <c:v>10909.080000000005</c:v>
                </c:pt>
                <c:pt idx="215">
                  <c:v>10909.980000000005</c:v>
                </c:pt>
                <c:pt idx="216">
                  <c:v>10947.900000000005</c:v>
                </c:pt>
                <c:pt idx="217">
                  <c:v>11040.900000000005</c:v>
                </c:pt>
                <c:pt idx="218">
                  <c:v>11154.540000000005</c:v>
                </c:pt>
                <c:pt idx="219">
                  <c:v>11219.760000000004</c:v>
                </c:pt>
                <c:pt idx="220">
                  <c:v>11301.660000000003</c:v>
                </c:pt>
                <c:pt idx="221">
                  <c:v>11375.100000000004</c:v>
                </c:pt>
                <c:pt idx="222">
                  <c:v>11446.740000000003</c:v>
                </c:pt>
                <c:pt idx="223">
                  <c:v>11453.340000000004</c:v>
                </c:pt>
                <c:pt idx="224">
                  <c:v>11453.340000000004</c:v>
                </c:pt>
                <c:pt idx="225">
                  <c:v>11453.340000000004</c:v>
                </c:pt>
                <c:pt idx="226">
                  <c:v>11453.460000000005</c:v>
                </c:pt>
                <c:pt idx="227">
                  <c:v>11453.460000000005</c:v>
                </c:pt>
                <c:pt idx="228">
                  <c:v>11487.900000000005</c:v>
                </c:pt>
                <c:pt idx="229">
                  <c:v>11591.640000000005</c:v>
                </c:pt>
                <c:pt idx="230">
                  <c:v>11659.320000000005</c:v>
                </c:pt>
                <c:pt idx="231">
                  <c:v>11786.280000000004</c:v>
                </c:pt>
                <c:pt idx="232">
                  <c:v>11892.900000000005</c:v>
                </c:pt>
                <c:pt idx="233">
                  <c:v>11993.160000000005</c:v>
                </c:pt>
                <c:pt idx="234">
                  <c:v>12041.940000000006</c:v>
                </c:pt>
                <c:pt idx="235">
                  <c:v>12047.820000000005</c:v>
                </c:pt>
                <c:pt idx="236">
                  <c:v>12047.880000000005</c:v>
                </c:pt>
                <c:pt idx="237">
                  <c:v>12047.880000000005</c:v>
                </c:pt>
                <c:pt idx="238">
                  <c:v>12048.300000000005</c:v>
                </c:pt>
                <c:pt idx="239">
                  <c:v>12060.120000000004</c:v>
                </c:pt>
                <c:pt idx="240">
                  <c:v>12072.840000000004</c:v>
                </c:pt>
                <c:pt idx="241">
                  <c:v>12148.080000000004</c:v>
                </c:pt>
                <c:pt idx="242">
                  <c:v>12227.100000000004</c:v>
                </c:pt>
                <c:pt idx="243">
                  <c:v>12400.140000000005</c:v>
                </c:pt>
                <c:pt idx="244">
                  <c:v>12689.460000000005</c:v>
                </c:pt>
                <c:pt idx="245">
                  <c:v>12711.120000000004</c:v>
                </c:pt>
                <c:pt idx="246">
                  <c:v>12769.200000000004</c:v>
                </c:pt>
                <c:pt idx="247">
                  <c:v>12780.480000000005</c:v>
                </c:pt>
                <c:pt idx="248">
                  <c:v>12795.900000000005</c:v>
                </c:pt>
                <c:pt idx="249">
                  <c:v>12795.960000000005</c:v>
                </c:pt>
                <c:pt idx="250">
                  <c:v>12795.960000000005</c:v>
                </c:pt>
                <c:pt idx="251">
                  <c:v>12795.960000000005</c:v>
                </c:pt>
                <c:pt idx="252">
                  <c:v>12856.020000000004</c:v>
                </c:pt>
                <c:pt idx="253">
                  <c:v>12953.220000000005</c:v>
                </c:pt>
                <c:pt idx="254">
                  <c:v>13057.980000000005</c:v>
                </c:pt>
                <c:pt idx="255">
                  <c:v>13117.020000000006</c:v>
                </c:pt>
                <c:pt idx="256">
                  <c:v>13370.220000000007</c:v>
                </c:pt>
                <c:pt idx="257">
                  <c:v>13458.600000000006</c:v>
                </c:pt>
                <c:pt idx="258">
                  <c:v>13458.780000000006</c:v>
                </c:pt>
                <c:pt idx="259">
                  <c:v>13522.500000000005</c:v>
                </c:pt>
                <c:pt idx="260">
                  <c:v>13522.500000000005</c:v>
                </c:pt>
                <c:pt idx="261">
                  <c:v>13522.560000000005</c:v>
                </c:pt>
                <c:pt idx="262">
                  <c:v>13522.560000000005</c:v>
                </c:pt>
                <c:pt idx="263">
                  <c:v>13542.000000000005</c:v>
                </c:pt>
                <c:pt idx="264">
                  <c:v>13655.520000000006</c:v>
                </c:pt>
                <c:pt idx="265">
                  <c:v>13723.380000000006</c:v>
                </c:pt>
                <c:pt idx="266">
                  <c:v>13840.680000000006</c:v>
                </c:pt>
                <c:pt idx="267">
                  <c:v>13908.300000000007</c:v>
                </c:pt>
                <c:pt idx="268">
                  <c:v>14047.500000000007</c:v>
                </c:pt>
                <c:pt idx="269">
                  <c:v>14185.140000000007</c:v>
                </c:pt>
                <c:pt idx="270">
                  <c:v>14211.120000000006</c:v>
                </c:pt>
                <c:pt idx="271">
                  <c:v>14211.360000000006</c:v>
                </c:pt>
                <c:pt idx="272">
                  <c:v>14278.740000000005</c:v>
                </c:pt>
                <c:pt idx="273">
                  <c:v>14373.480000000005</c:v>
                </c:pt>
                <c:pt idx="274">
                  <c:v>14406.240000000005</c:v>
                </c:pt>
                <c:pt idx="275">
                  <c:v>14487.720000000005</c:v>
                </c:pt>
                <c:pt idx="276">
                  <c:v>14573.760000000006</c:v>
                </c:pt>
                <c:pt idx="277">
                  <c:v>14614.860000000006</c:v>
                </c:pt>
                <c:pt idx="278">
                  <c:v>14703.600000000006</c:v>
                </c:pt>
                <c:pt idx="279">
                  <c:v>14834.220000000007</c:v>
                </c:pt>
                <c:pt idx="280">
                  <c:v>14928.120000000006</c:v>
                </c:pt>
                <c:pt idx="281">
                  <c:v>14969.100000000006</c:v>
                </c:pt>
                <c:pt idx="282">
                  <c:v>15011.100000000006</c:v>
                </c:pt>
                <c:pt idx="283">
                  <c:v>15013.200000000006</c:v>
                </c:pt>
                <c:pt idx="284">
                  <c:v>15013.620000000006</c:v>
                </c:pt>
                <c:pt idx="285">
                  <c:v>15013.620000000006</c:v>
                </c:pt>
                <c:pt idx="286">
                  <c:v>15013.620000000006</c:v>
                </c:pt>
                <c:pt idx="287">
                  <c:v>15036.240000000007</c:v>
                </c:pt>
                <c:pt idx="288">
                  <c:v>15063.300000000007</c:v>
                </c:pt>
                <c:pt idx="289">
                  <c:v>15140.100000000006</c:v>
                </c:pt>
                <c:pt idx="290">
                  <c:v>15259.140000000007</c:v>
                </c:pt>
                <c:pt idx="291">
                  <c:v>15339.660000000007</c:v>
                </c:pt>
                <c:pt idx="292">
                  <c:v>15375.420000000007</c:v>
                </c:pt>
                <c:pt idx="293">
                  <c:v>15391.680000000008</c:v>
                </c:pt>
                <c:pt idx="294">
                  <c:v>15463.980000000007</c:v>
                </c:pt>
                <c:pt idx="295">
                  <c:v>15513.480000000007</c:v>
                </c:pt>
                <c:pt idx="296">
                  <c:v>15516.180000000008</c:v>
                </c:pt>
                <c:pt idx="297">
                  <c:v>15528.300000000008</c:v>
                </c:pt>
                <c:pt idx="298">
                  <c:v>15528.300000000008</c:v>
                </c:pt>
                <c:pt idx="299">
                  <c:v>15528.960000000008</c:v>
                </c:pt>
                <c:pt idx="300">
                  <c:v>15552.540000000008</c:v>
                </c:pt>
                <c:pt idx="301">
                  <c:v>15620.100000000008</c:v>
                </c:pt>
                <c:pt idx="302">
                  <c:v>15715.980000000007</c:v>
                </c:pt>
                <c:pt idx="303">
                  <c:v>15771.240000000007</c:v>
                </c:pt>
                <c:pt idx="304">
                  <c:v>15827.340000000007</c:v>
                </c:pt>
                <c:pt idx="305">
                  <c:v>15924.840000000007</c:v>
                </c:pt>
                <c:pt idx="306">
                  <c:v>15989.880000000008</c:v>
                </c:pt>
                <c:pt idx="307">
                  <c:v>15992.880000000008</c:v>
                </c:pt>
                <c:pt idx="308">
                  <c:v>16005.840000000007</c:v>
                </c:pt>
                <c:pt idx="309">
                  <c:v>16008.840000000007</c:v>
                </c:pt>
                <c:pt idx="310">
                  <c:v>16011.600000000008</c:v>
                </c:pt>
                <c:pt idx="311">
                  <c:v>16012.500000000007</c:v>
                </c:pt>
                <c:pt idx="312">
                  <c:v>16049.220000000007</c:v>
                </c:pt>
                <c:pt idx="313">
                  <c:v>16203.480000000007</c:v>
                </c:pt>
                <c:pt idx="314">
                  <c:v>16406.580000000005</c:v>
                </c:pt>
                <c:pt idx="315">
                  <c:v>16457.220000000005</c:v>
                </c:pt>
                <c:pt idx="316">
                  <c:v>16566.960000000006</c:v>
                </c:pt>
                <c:pt idx="317">
                  <c:v>16642.320000000007</c:v>
                </c:pt>
                <c:pt idx="318">
                  <c:v>16775.880000000008</c:v>
                </c:pt>
                <c:pt idx="319">
                  <c:v>16829.400000000009</c:v>
                </c:pt>
                <c:pt idx="320">
                  <c:v>16849.80000000001</c:v>
                </c:pt>
                <c:pt idx="321">
                  <c:v>16858.260000000009</c:v>
                </c:pt>
                <c:pt idx="322">
                  <c:v>16859.340000000011</c:v>
                </c:pt>
                <c:pt idx="323">
                  <c:v>16865.100000000009</c:v>
                </c:pt>
                <c:pt idx="324">
                  <c:v>16884.000000000011</c:v>
                </c:pt>
                <c:pt idx="325">
                  <c:v>16956.180000000011</c:v>
                </c:pt>
                <c:pt idx="326">
                  <c:v>17012.28000000001</c:v>
                </c:pt>
                <c:pt idx="327">
                  <c:v>17113.200000000008</c:v>
                </c:pt>
                <c:pt idx="328">
                  <c:v>17183.460000000006</c:v>
                </c:pt>
                <c:pt idx="329">
                  <c:v>17243.580000000005</c:v>
                </c:pt>
                <c:pt idx="330">
                  <c:v>17359.740000000005</c:v>
                </c:pt>
                <c:pt idx="331">
                  <c:v>17360.700000000004</c:v>
                </c:pt>
                <c:pt idx="332">
                  <c:v>17360.700000000004</c:v>
                </c:pt>
                <c:pt idx="333">
                  <c:v>17360.880000000005</c:v>
                </c:pt>
                <c:pt idx="334">
                  <c:v>17361.300000000003</c:v>
                </c:pt>
                <c:pt idx="335">
                  <c:v>17363.040000000005</c:v>
                </c:pt>
                <c:pt idx="336">
                  <c:v>17402.100000000006</c:v>
                </c:pt>
                <c:pt idx="337">
                  <c:v>17555.940000000006</c:v>
                </c:pt>
                <c:pt idx="338">
                  <c:v>17604.060000000005</c:v>
                </c:pt>
                <c:pt idx="339">
                  <c:v>17732.820000000003</c:v>
                </c:pt>
                <c:pt idx="340">
                  <c:v>17761.260000000002</c:v>
                </c:pt>
                <c:pt idx="341">
                  <c:v>17767.740000000002</c:v>
                </c:pt>
                <c:pt idx="342">
                  <c:v>17794.38</c:v>
                </c:pt>
                <c:pt idx="343">
                  <c:v>17806.920000000002</c:v>
                </c:pt>
                <c:pt idx="344">
                  <c:v>17827.500000000004</c:v>
                </c:pt>
                <c:pt idx="345">
                  <c:v>17828.220000000005</c:v>
                </c:pt>
                <c:pt idx="346">
                  <c:v>17828.220000000005</c:v>
                </c:pt>
                <c:pt idx="347">
                  <c:v>17829.720000000005</c:v>
                </c:pt>
                <c:pt idx="348">
                  <c:v>17898.720000000005</c:v>
                </c:pt>
                <c:pt idx="349">
                  <c:v>18070.440000000006</c:v>
                </c:pt>
                <c:pt idx="350">
                  <c:v>18105.960000000006</c:v>
                </c:pt>
                <c:pt idx="351">
                  <c:v>18194.520000000008</c:v>
                </c:pt>
                <c:pt idx="352">
                  <c:v>18295.320000000007</c:v>
                </c:pt>
                <c:pt idx="353">
                  <c:v>18339.480000000007</c:v>
                </c:pt>
                <c:pt idx="354">
                  <c:v>18355.500000000007</c:v>
                </c:pt>
                <c:pt idx="355">
                  <c:v>18357.360000000008</c:v>
                </c:pt>
                <c:pt idx="356">
                  <c:v>18358.44000000001</c:v>
                </c:pt>
                <c:pt idx="357">
                  <c:v>18358.44000000001</c:v>
                </c:pt>
                <c:pt idx="358">
                  <c:v>18358.44000000001</c:v>
                </c:pt>
                <c:pt idx="359">
                  <c:v>18358.44000000001</c:v>
                </c:pt>
                <c:pt idx="360">
                  <c:v>18421.080000000009</c:v>
                </c:pt>
                <c:pt idx="361">
                  <c:v>18444.180000000008</c:v>
                </c:pt>
                <c:pt idx="362">
                  <c:v>18549.600000000006</c:v>
                </c:pt>
                <c:pt idx="363">
                  <c:v>18633.900000000005</c:v>
                </c:pt>
                <c:pt idx="364">
                  <c:v>18668.820000000003</c:v>
                </c:pt>
                <c:pt idx="365">
                  <c:v>18676.920000000002</c:v>
                </c:pt>
                <c:pt idx="366">
                  <c:v>18763.800000000003</c:v>
                </c:pt>
                <c:pt idx="367">
                  <c:v>18765.300000000003</c:v>
                </c:pt>
                <c:pt idx="368">
                  <c:v>18765.780000000002</c:v>
                </c:pt>
                <c:pt idx="369">
                  <c:v>18766.500000000004</c:v>
                </c:pt>
                <c:pt idx="370">
                  <c:v>18766.500000000004</c:v>
                </c:pt>
                <c:pt idx="371">
                  <c:v>18772.680000000004</c:v>
                </c:pt>
                <c:pt idx="372">
                  <c:v>18788.460000000003</c:v>
                </c:pt>
                <c:pt idx="373">
                  <c:v>18861.240000000002</c:v>
                </c:pt>
                <c:pt idx="374">
                  <c:v>18881.820000000003</c:v>
                </c:pt>
                <c:pt idx="375">
                  <c:v>18969.180000000004</c:v>
                </c:pt>
                <c:pt idx="376">
                  <c:v>19115.340000000004</c:v>
                </c:pt>
                <c:pt idx="377">
                  <c:v>19124.760000000002</c:v>
                </c:pt>
                <c:pt idx="378">
                  <c:v>19131.72</c:v>
                </c:pt>
                <c:pt idx="379">
                  <c:v>19146.780000000002</c:v>
                </c:pt>
                <c:pt idx="380">
                  <c:v>19181.100000000002</c:v>
                </c:pt>
                <c:pt idx="381">
                  <c:v>19181.100000000002</c:v>
                </c:pt>
                <c:pt idx="382">
                  <c:v>19181.100000000002</c:v>
                </c:pt>
                <c:pt idx="383">
                  <c:v>19192.02</c:v>
                </c:pt>
                <c:pt idx="384">
                  <c:v>19252.080000000002</c:v>
                </c:pt>
                <c:pt idx="385">
                  <c:v>19300.68</c:v>
                </c:pt>
                <c:pt idx="386">
                  <c:v>19455.48</c:v>
                </c:pt>
                <c:pt idx="387">
                  <c:v>19694.34</c:v>
                </c:pt>
                <c:pt idx="388">
                  <c:v>19826.759999999998</c:v>
                </c:pt>
                <c:pt idx="389">
                  <c:v>20014.019999999997</c:v>
                </c:pt>
                <c:pt idx="390">
                  <c:v>20200.679999999997</c:v>
                </c:pt>
                <c:pt idx="391">
                  <c:v>20217.659999999996</c:v>
                </c:pt>
                <c:pt idx="392">
                  <c:v>20217.659999999996</c:v>
                </c:pt>
                <c:pt idx="393">
                  <c:v>20217.659999999996</c:v>
                </c:pt>
                <c:pt idx="394">
                  <c:v>20246.879999999997</c:v>
                </c:pt>
                <c:pt idx="395">
                  <c:v>20248.799999999996</c:v>
                </c:pt>
                <c:pt idx="396">
                  <c:v>20285.999999999996</c:v>
                </c:pt>
                <c:pt idx="397">
                  <c:v>20335.619999999995</c:v>
                </c:pt>
                <c:pt idx="398">
                  <c:v>20403.179999999997</c:v>
                </c:pt>
                <c:pt idx="399">
                  <c:v>20465.459999999995</c:v>
                </c:pt>
                <c:pt idx="400">
                  <c:v>20506.739999999994</c:v>
                </c:pt>
                <c:pt idx="401">
                  <c:v>20654.939999999995</c:v>
                </c:pt>
                <c:pt idx="402">
                  <c:v>20741.579999999994</c:v>
                </c:pt>
                <c:pt idx="403">
                  <c:v>20774.879999999994</c:v>
                </c:pt>
                <c:pt idx="404">
                  <c:v>20774.879999999994</c:v>
                </c:pt>
                <c:pt idx="405">
                  <c:v>20774.879999999994</c:v>
                </c:pt>
                <c:pt idx="406">
                  <c:v>20780.999999999993</c:v>
                </c:pt>
                <c:pt idx="407">
                  <c:v>20780.999999999993</c:v>
                </c:pt>
                <c:pt idx="408">
                  <c:v>20798.999999999993</c:v>
                </c:pt>
                <c:pt idx="409">
                  <c:v>20894.099999999991</c:v>
                </c:pt>
                <c:pt idx="410">
                  <c:v>20961.179999999993</c:v>
                </c:pt>
                <c:pt idx="411">
                  <c:v>21002.759999999995</c:v>
                </c:pt>
                <c:pt idx="412">
                  <c:v>21084.659999999996</c:v>
                </c:pt>
                <c:pt idx="413">
                  <c:v>21188.279999999995</c:v>
                </c:pt>
                <c:pt idx="414">
                  <c:v>21245.939999999995</c:v>
                </c:pt>
                <c:pt idx="415">
                  <c:v>21293.159999999996</c:v>
                </c:pt>
                <c:pt idx="416">
                  <c:v>21293.159999999996</c:v>
                </c:pt>
                <c:pt idx="417">
                  <c:v>21295.739999999998</c:v>
                </c:pt>
                <c:pt idx="418">
                  <c:v>21296.999999999996</c:v>
                </c:pt>
                <c:pt idx="419">
                  <c:v>21299.879999999997</c:v>
                </c:pt>
                <c:pt idx="420">
                  <c:v>21364.079999999998</c:v>
                </c:pt>
                <c:pt idx="421">
                  <c:v>21457.62</c:v>
                </c:pt>
                <c:pt idx="422">
                  <c:v>21543.96</c:v>
                </c:pt>
                <c:pt idx="423">
                  <c:v>21643.559999999998</c:v>
                </c:pt>
                <c:pt idx="424">
                  <c:v>21692.46</c:v>
                </c:pt>
                <c:pt idx="425">
                  <c:v>21720.78</c:v>
                </c:pt>
                <c:pt idx="426">
                  <c:v>21748.5</c:v>
                </c:pt>
                <c:pt idx="427">
                  <c:v>21765.78</c:v>
                </c:pt>
                <c:pt idx="428">
                  <c:v>21766.62</c:v>
                </c:pt>
                <c:pt idx="429">
                  <c:v>21767.34</c:v>
                </c:pt>
                <c:pt idx="430">
                  <c:v>21769.920000000002</c:v>
                </c:pt>
                <c:pt idx="431">
                  <c:v>21785.7</c:v>
                </c:pt>
                <c:pt idx="432">
                  <c:v>21816.3</c:v>
                </c:pt>
                <c:pt idx="433">
                  <c:v>21865.62</c:v>
                </c:pt>
                <c:pt idx="434">
                  <c:v>22000.799999999999</c:v>
                </c:pt>
                <c:pt idx="435">
                  <c:v>22204.98</c:v>
                </c:pt>
                <c:pt idx="436">
                  <c:v>22298.399999999998</c:v>
                </c:pt>
                <c:pt idx="437">
                  <c:v>22337.699999999997</c:v>
                </c:pt>
                <c:pt idx="438">
                  <c:v>22478.94</c:v>
                </c:pt>
                <c:pt idx="439">
                  <c:v>22497.599999999999</c:v>
                </c:pt>
                <c:pt idx="440">
                  <c:v>22517.579999999998</c:v>
                </c:pt>
                <c:pt idx="441">
                  <c:v>22517.94</c:v>
                </c:pt>
                <c:pt idx="442">
                  <c:v>22517.94</c:v>
                </c:pt>
                <c:pt idx="443">
                  <c:v>22544.82</c:v>
                </c:pt>
                <c:pt idx="444">
                  <c:v>22585.919999999998</c:v>
                </c:pt>
                <c:pt idx="445">
                  <c:v>22694.699999999997</c:v>
                </c:pt>
                <c:pt idx="446">
                  <c:v>22798.619999999995</c:v>
                </c:pt>
                <c:pt idx="447">
                  <c:v>23091.779999999995</c:v>
                </c:pt>
                <c:pt idx="448">
                  <c:v>23141.219999999994</c:v>
                </c:pt>
                <c:pt idx="449">
                  <c:v>23240.819999999992</c:v>
                </c:pt>
                <c:pt idx="450">
                  <c:v>23262.359999999993</c:v>
                </c:pt>
                <c:pt idx="451">
                  <c:v>23262.899999999994</c:v>
                </c:pt>
                <c:pt idx="452">
                  <c:v>23265.779999999995</c:v>
                </c:pt>
                <c:pt idx="453">
                  <c:v>23265.779999999995</c:v>
                </c:pt>
                <c:pt idx="454">
                  <c:v>23267.519999999997</c:v>
                </c:pt>
                <c:pt idx="455">
                  <c:v>23270.1</c:v>
                </c:pt>
                <c:pt idx="456">
                  <c:v>23282.219999999998</c:v>
                </c:pt>
                <c:pt idx="457">
                  <c:v>23350.499999999996</c:v>
                </c:pt>
                <c:pt idx="458">
                  <c:v>23368.079999999998</c:v>
                </c:pt>
                <c:pt idx="459">
                  <c:v>23437.98</c:v>
                </c:pt>
                <c:pt idx="460">
                  <c:v>23523.42</c:v>
                </c:pt>
                <c:pt idx="461">
                  <c:v>23612.039999999997</c:v>
                </c:pt>
                <c:pt idx="462">
                  <c:v>23715.179999999997</c:v>
                </c:pt>
                <c:pt idx="463">
                  <c:v>23715.479999999996</c:v>
                </c:pt>
                <c:pt idx="464">
                  <c:v>23715.479999999996</c:v>
                </c:pt>
                <c:pt idx="465">
                  <c:v>23715.479999999996</c:v>
                </c:pt>
                <c:pt idx="466">
                  <c:v>23716.439999999995</c:v>
                </c:pt>
                <c:pt idx="467">
                  <c:v>23788.259999999995</c:v>
                </c:pt>
                <c:pt idx="468">
                  <c:v>23834.099999999995</c:v>
                </c:pt>
                <c:pt idx="469">
                  <c:v>23922.719999999994</c:v>
                </c:pt>
                <c:pt idx="470">
                  <c:v>24030.179999999993</c:v>
                </c:pt>
                <c:pt idx="471">
                  <c:v>24207.779999999992</c:v>
                </c:pt>
                <c:pt idx="472">
                  <c:v>24315.779999999992</c:v>
                </c:pt>
                <c:pt idx="473">
                  <c:v>24413.87999999999</c:v>
                </c:pt>
                <c:pt idx="474">
                  <c:v>24500.579999999991</c:v>
                </c:pt>
                <c:pt idx="475">
                  <c:v>24500.69999999999</c:v>
                </c:pt>
                <c:pt idx="476">
                  <c:v>24500.69999999999</c:v>
                </c:pt>
                <c:pt idx="477">
                  <c:v>24500.69999999999</c:v>
                </c:pt>
                <c:pt idx="478">
                  <c:v>24501.119999999988</c:v>
                </c:pt>
                <c:pt idx="479">
                  <c:v>24519.539999999986</c:v>
                </c:pt>
                <c:pt idx="480">
                  <c:v>24546.359999999986</c:v>
                </c:pt>
                <c:pt idx="481">
                  <c:v>24671.879999999986</c:v>
                </c:pt>
                <c:pt idx="482">
                  <c:v>24808.319999999985</c:v>
                </c:pt>
                <c:pt idx="483">
                  <c:v>24936.719999999987</c:v>
                </c:pt>
                <c:pt idx="484">
                  <c:v>25047.479999999985</c:v>
                </c:pt>
                <c:pt idx="485">
                  <c:v>25181.939999999984</c:v>
                </c:pt>
                <c:pt idx="486">
                  <c:v>25280.519999999986</c:v>
                </c:pt>
                <c:pt idx="487">
                  <c:v>25327.319999999985</c:v>
                </c:pt>
                <c:pt idx="488">
                  <c:v>25332.959999999985</c:v>
                </c:pt>
                <c:pt idx="489">
                  <c:v>25332.959999999985</c:v>
                </c:pt>
                <c:pt idx="490">
                  <c:v>25343.219999999983</c:v>
                </c:pt>
                <c:pt idx="491">
                  <c:v>25350.059999999983</c:v>
                </c:pt>
                <c:pt idx="492">
                  <c:v>25381.319999999982</c:v>
                </c:pt>
                <c:pt idx="493">
                  <c:v>25486.979999999981</c:v>
                </c:pt>
                <c:pt idx="494">
                  <c:v>25636.25999999998</c:v>
                </c:pt>
                <c:pt idx="495">
                  <c:v>25928.57999999998</c:v>
                </c:pt>
                <c:pt idx="496">
                  <c:v>26041.379999999979</c:v>
                </c:pt>
                <c:pt idx="497">
                  <c:v>26272.199999999979</c:v>
                </c:pt>
                <c:pt idx="498">
                  <c:v>26352.479999999978</c:v>
                </c:pt>
                <c:pt idx="499">
                  <c:v>26392.919999999976</c:v>
                </c:pt>
                <c:pt idx="500">
                  <c:v>26393.339999999975</c:v>
                </c:pt>
                <c:pt idx="501">
                  <c:v>26393.339999999975</c:v>
                </c:pt>
                <c:pt idx="502">
                  <c:v>26393.339999999975</c:v>
                </c:pt>
                <c:pt idx="503">
                  <c:v>26422.859999999975</c:v>
                </c:pt>
                <c:pt idx="504">
                  <c:v>26479.199999999975</c:v>
                </c:pt>
                <c:pt idx="505">
                  <c:v>26561.399999999976</c:v>
                </c:pt>
                <c:pt idx="506">
                  <c:v>26630.759999999977</c:v>
                </c:pt>
                <c:pt idx="507">
                  <c:v>26699.999999999978</c:v>
                </c:pt>
                <c:pt idx="508">
                  <c:v>26768.57999999998</c:v>
                </c:pt>
                <c:pt idx="509">
                  <c:v>26878.499999999978</c:v>
                </c:pt>
                <c:pt idx="510">
                  <c:v>26905.73999999998</c:v>
                </c:pt>
                <c:pt idx="511">
                  <c:v>26905.73999999998</c:v>
                </c:pt>
                <c:pt idx="512">
                  <c:v>26905.73999999998</c:v>
                </c:pt>
                <c:pt idx="513">
                  <c:v>26905.73999999998</c:v>
                </c:pt>
                <c:pt idx="514">
                  <c:v>26906.999999999978</c:v>
                </c:pt>
                <c:pt idx="515">
                  <c:v>26960.099999999977</c:v>
                </c:pt>
                <c:pt idx="516">
                  <c:v>26989.259999999977</c:v>
                </c:pt>
                <c:pt idx="517">
                  <c:v>27047.039999999975</c:v>
                </c:pt>
                <c:pt idx="518">
                  <c:v>27180.479999999974</c:v>
                </c:pt>
                <c:pt idx="519">
                  <c:v>27446.159999999974</c:v>
                </c:pt>
                <c:pt idx="520">
                  <c:v>27566.279999999973</c:v>
                </c:pt>
                <c:pt idx="521">
                  <c:v>27628.079999999973</c:v>
                </c:pt>
                <c:pt idx="522">
                  <c:v>27655.979999999974</c:v>
                </c:pt>
                <c:pt idx="523">
                  <c:v>27656.039999999975</c:v>
                </c:pt>
                <c:pt idx="524">
                  <c:v>27656.219999999976</c:v>
                </c:pt>
                <c:pt idx="525">
                  <c:v>27656.339999999975</c:v>
                </c:pt>
                <c:pt idx="526">
                  <c:v>27683.339999999975</c:v>
                </c:pt>
                <c:pt idx="527">
                  <c:v>27717.599999999973</c:v>
                </c:pt>
                <c:pt idx="528">
                  <c:v>27755.699999999972</c:v>
                </c:pt>
                <c:pt idx="529">
                  <c:v>27781.739999999972</c:v>
                </c:pt>
                <c:pt idx="530">
                  <c:v>27819.419999999973</c:v>
                </c:pt>
                <c:pt idx="531">
                  <c:v>27964.919999999973</c:v>
                </c:pt>
                <c:pt idx="532">
                  <c:v>28005.839999999971</c:v>
                </c:pt>
                <c:pt idx="533">
                  <c:v>28030.739999999972</c:v>
                </c:pt>
                <c:pt idx="534">
                  <c:v>28042.799999999974</c:v>
                </c:pt>
                <c:pt idx="535">
                  <c:v>28068.839999999975</c:v>
                </c:pt>
                <c:pt idx="536">
                  <c:v>28068.839999999975</c:v>
                </c:pt>
                <c:pt idx="537">
                  <c:v>28069.079999999976</c:v>
                </c:pt>
                <c:pt idx="538">
                  <c:v>28097.939999999977</c:v>
                </c:pt>
                <c:pt idx="539">
                  <c:v>28128.359999999975</c:v>
                </c:pt>
                <c:pt idx="540">
                  <c:v>28188.359999999975</c:v>
                </c:pt>
                <c:pt idx="541">
                  <c:v>28330.439999999977</c:v>
                </c:pt>
                <c:pt idx="542">
                  <c:v>28435.259999999977</c:v>
                </c:pt>
                <c:pt idx="543">
                  <c:v>28535.279999999977</c:v>
                </c:pt>
                <c:pt idx="544">
                  <c:v>28644.359999999979</c:v>
                </c:pt>
                <c:pt idx="545">
                  <c:v>28709.999999999978</c:v>
                </c:pt>
                <c:pt idx="546">
                  <c:v>28734.779999999977</c:v>
                </c:pt>
                <c:pt idx="547">
                  <c:v>28735.499999999978</c:v>
                </c:pt>
                <c:pt idx="548">
                  <c:v>28735.499999999978</c:v>
                </c:pt>
                <c:pt idx="549">
                  <c:v>28735.499999999978</c:v>
                </c:pt>
                <c:pt idx="550">
                  <c:v>28735.499999999978</c:v>
                </c:pt>
                <c:pt idx="551">
                  <c:v>28825.199999999979</c:v>
                </c:pt>
                <c:pt idx="552">
                  <c:v>28833.959999999977</c:v>
                </c:pt>
                <c:pt idx="553">
                  <c:v>28988.279999999977</c:v>
                </c:pt>
                <c:pt idx="554">
                  <c:v>29065.799999999977</c:v>
                </c:pt>
                <c:pt idx="555">
                  <c:v>29233.019999999979</c:v>
                </c:pt>
                <c:pt idx="556">
                  <c:v>29325.59999999998</c:v>
                </c:pt>
                <c:pt idx="557">
                  <c:v>29413.499999999982</c:v>
                </c:pt>
                <c:pt idx="558">
                  <c:v>29437.199999999983</c:v>
                </c:pt>
                <c:pt idx="559">
                  <c:v>29438.519999999982</c:v>
                </c:pt>
                <c:pt idx="560">
                  <c:v>29438.999999999982</c:v>
                </c:pt>
                <c:pt idx="561">
                  <c:v>29438.999999999982</c:v>
                </c:pt>
                <c:pt idx="562">
                  <c:v>29468.699999999983</c:v>
                </c:pt>
                <c:pt idx="563">
                  <c:v>29468.819999999982</c:v>
                </c:pt>
                <c:pt idx="564">
                  <c:v>29498.57999999998</c:v>
                </c:pt>
                <c:pt idx="565">
                  <c:v>29529.659999999982</c:v>
                </c:pt>
                <c:pt idx="566">
                  <c:v>29612.879999999983</c:v>
                </c:pt>
                <c:pt idx="567">
                  <c:v>29730.479999999981</c:v>
                </c:pt>
                <c:pt idx="568">
                  <c:v>29822.519999999982</c:v>
                </c:pt>
                <c:pt idx="569">
                  <c:v>29909.399999999983</c:v>
                </c:pt>
                <c:pt idx="570">
                  <c:v>30003.479999999985</c:v>
                </c:pt>
                <c:pt idx="571">
                  <c:v>30004.979999999985</c:v>
                </c:pt>
                <c:pt idx="572">
                  <c:v>30004.979999999985</c:v>
                </c:pt>
                <c:pt idx="573">
                  <c:v>30019.739999999983</c:v>
                </c:pt>
                <c:pt idx="574">
                  <c:v>30019.919999999984</c:v>
                </c:pt>
                <c:pt idx="575">
                  <c:v>30022.259999999984</c:v>
                </c:pt>
                <c:pt idx="576">
                  <c:v>30120.179999999982</c:v>
                </c:pt>
                <c:pt idx="577">
                  <c:v>30179.819999999982</c:v>
                </c:pt>
                <c:pt idx="578">
                  <c:v>30248.09999999998</c:v>
                </c:pt>
                <c:pt idx="579">
                  <c:v>30312.41999999998</c:v>
                </c:pt>
                <c:pt idx="580">
                  <c:v>30385.979999999981</c:v>
                </c:pt>
                <c:pt idx="581">
                  <c:v>30427.139999999981</c:v>
                </c:pt>
                <c:pt idx="582">
                  <c:v>30450.41999999998</c:v>
                </c:pt>
                <c:pt idx="583">
                  <c:v>30466.439999999981</c:v>
                </c:pt>
                <c:pt idx="584">
                  <c:v>30484.679999999982</c:v>
                </c:pt>
                <c:pt idx="585">
                  <c:v>30504.119999999981</c:v>
                </c:pt>
                <c:pt idx="586">
                  <c:v>30504.479999999981</c:v>
                </c:pt>
                <c:pt idx="587">
                  <c:v>30515.999999999982</c:v>
                </c:pt>
                <c:pt idx="588">
                  <c:v>30549.059999999983</c:v>
                </c:pt>
                <c:pt idx="589">
                  <c:v>30615.479999999981</c:v>
                </c:pt>
                <c:pt idx="590">
                  <c:v>30735.779999999981</c:v>
                </c:pt>
                <c:pt idx="591">
                  <c:v>30751.619999999981</c:v>
                </c:pt>
                <c:pt idx="592">
                  <c:v>30775.859999999982</c:v>
                </c:pt>
                <c:pt idx="593">
                  <c:v>30842.459999999981</c:v>
                </c:pt>
                <c:pt idx="594">
                  <c:v>30850.199999999983</c:v>
                </c:pt>
                <c:pt idx="595">
                  <c:v>30852.239999999983</c:v>
                </c:pt>
                <c:pt idx="596">
                  <c:v>30870.419999999984</c:v>
                </c:pt>
                <c:pt idx="597">
                  <c:v>30873.119999999984</c:v>
                </c:pt>
                <c:pt idx="598">
                  <c:v>30874.799999999985</c:v>
                </c:pt>
                <c:pt idx="599">
                  <c:v>30879.659999999985</c:v>
                </c:pt>
                <c:pt idx="600">
                  <c:v>30925.739999999987</c:v>
                </c:pt>
                <c:pt idx="601">
                  <c:v>30973.439999999988</c:v>
                </c:pt>
                <c:pt idx="602">
                  <c:v>31000.079999999987</c:v>
                </c:pt>
                <c:pt idx="603">
                  <c:v>31112.159999999989</c:v>
                </c:pt>
                <c:pt idx="604">
                  <c:v>31177.499999999989</c:v>
                </c:pt>
                <c:pt idx="605">
                  <c:v>31207.079999999991</c:v>
                </c:pt>
                <c:pt idx="606">
                  <c:v>31211.819999999992</c:v>
                </c:pt>
                <c:pt idx="607">
                  <c:v>31216.199999999993</c:v>
                </c:pt>
                <c:pt idx="608">
                  <c:v>31216.499999999993</c:v>
                </c:pt>
                <c:pt idx="609">
                  <c:v>31216.499999999993</c:v>
                </c:pt>
                <c:pt idx="610">
                  <c:v>31216.919999999991</c:v>
                </c:pt>
                <c:pt idx="611">
                  <c:v>31222.499999999993</c:v>
                </c:pt>
                <c:pt idx="612">
                  <c:v>31281.179999999993</c:v>
                </c:pt>
                <c:pt idx="613">
                  <c:v>31287.899999999994</c:v>
                </c:pt>
                <c:pt idx="614">
                  <c:v>31381.499999999993</c:v>
                </c:pt>
                <c:pt idx="615">
                  <c:v>31439.399999999994</c:v>
                </c:pt>
                <c:pt idx="616">
                  <c:v>31478.459999999995</c:v>
                </c:pt>
                <c:pt idx="617">
                  <c:v>31553.399999999994</c:v>
                </c:pt>
                <c:pt idx="618">
                  <c:v>31557.179999999993</c:v>
                </c:pt>
                <c:pt idx="619">
                  <c:v>31557.179999999993</c:v>
                </c:pt>
                <c:pt idx="620">
                  <c:v>31563.839999999993</c:v>
                </c:pt>
                <c:pt idx="621">
                  <c:v>31564.019999999993</c:v>
                </c:pt>
                <c:pt idx="622">
                  <c:v>31594.619999999992</c:v>
                </c:pt>
                <c:pt idx="623">
                  <c:v>31601.279999999992</c:v>
                </c:pt>
                <c:pt idx="624">
                  <c:v>31661.639999999992</c:v>
                </c:pt>
                <c:pt idx="625">
                  <c:v>31736.639999999992</c:v>
                </c:pt>
                <c:pt idx="626">
                  <c:v>31842.299999999992</c:v>
                </c:pt>
                <c:pt idx="627">
                  <c:v>31964.459999999992</c:v>
                </c:pt>
                <c:pt idx="628">
                  <c:v>32018.21999999999</c:v>
                </c:pt>
                <c:pt idx="629">
                  <c:v>32120.21999999999</c:v>
                </c:pt>
                <c:pt idx="630">
                  <c:v>32132.759999999991</c:v>
                </c:pt>
                <c:pt idx="631">
                  <c:v>32132.759999999991</c:v>
                </c:pt>
                <c:pt idx="632">
                  <c:v>32132.759999999991</c:v>
                </c:pt>
                <c:pt idx="633">
                  <c:v>32132.939999999991</c:v>
                </c:pt>
                <c:pt idx="634">
                  <c:v>32137.679999999993</c:v>
                </c:pt>
                <c:pt idx="635">
                  <c:v>32216.639999999992</c:v>
                </c:pt>
                <c:pt idx="636">
                  <c:v>32246.939999999991</c:v>
                </c:pt>
                <c:pt idx="637">
                  <c:v>32321.579999999991</c:v>
                </c:pt>
                <c:pt idx="638">
                  <c:v>32393.939999999991</c:v>
                </c:pt>
                <c:pt idx="639">
                  <c:v>32454.71999999999</c:v>
                </c:pt>
                <c:pt idx="640">
                  <c:v>32646.479999999989</c:v>
                </c:pt>
                <c:pt idx="641">
                  <c:v>32717.639999999989</c:v>
                </c:pt>
                <c:pt idx="642">
                  <c:v>32774.639999999985</c:v>
                </c:pt>
                <c:pt idx="643">
                  <c:v>32775.059999999983</c:v>
                </c:pt>
                <c:pt idx="644">
                  <c:v>32775.719999999987</c:v>
                </c:pt>
                <c:pt idx="645">
                  <c:v>32775.719999999987</c:v>
                </c:pt>
                <c:pt idx="646">
                  <c:v>32777.579999999987</c:v>
                </c:pt>
                <c:pt idx="647">
                  <c:v>32834.279999999984</c:v>
                </c:pt>
                <c:pt idx="648">
                  <c:v>32906.039999999986</c:v>
                </c:pt>
                <c:pt idx="649">
                  <c:v>32943.959999999985</c:v>
                </c:pt>
                <c:pt idx="650">
                  <c:v>33059.099999999984</c:v>
                </c:pt>
                <c:pt idx="651">
                  <c:v>33135.659999999982</c:v>
                </c:pt>
                <c:pt idx="652">
                  <c:v>33296.099999999984</c:v>
                </c:pt>
                <c:pt idx="653">
                  <c:v>33315.599999999984</c:v>
                </c:pt>
                <c:pt idx="654">
                  <c:v>33392.219999999987</c:v>
                </c:pt>
                <c:pt idx="655">
                  <c:v>33412.079999999987</c:v>
                </c:pt>
                <c:pt idx="656">
                  <c:v>33430.439999999988</c:v>
                </c:pt>
                <c:pt idx="657">
                  <c:v>33430.439999999988</c:v>
                </c:pt>
                <c:pt idx="658">
                  <c:v>33431.639999999985</c:v>
                </c:pt>
                <c:pt idx="659">
                  <c:v>33431.639999999985</c:v>
                </c:pt>
                <c:pt idx="660">
                  <c:v>33453.599999999984</c:v>
                </c:pt>
                <c:pt idx="661">
                  <c:v>33544.919999999984</c:v>
                </c:pt>
                <c:pt idx="662">
                  <c:v>33718.739999999983</c:v>
                </c:pt>
                <c:pt idx="663">
                  <c:v>33775.799999999981</c:v>
                </c:pt>
                <c:pt idx="664">
                  <c:v>33874.019999999982</c:v>
                </c:pt>
                <c:pt idx="665">
                  <c:v>33944.999999999985</c:v>
                </c:pt>
                <c:pt idx="666">
                  <c:v>34017.179999999986</c:v>
                </c:pt>
                <c:pt idx="667">
                  <c:v>34017.179999999986</c:v>
                </c:pt>
                <c:pt idx="668">
                  <c:v>34017.179999999986</c:v>
                </c:pt>
                <c:pt idx="669">
                  <c:v>34020.959999999985</c:v>
                </c:pt>
                <c:pt idx="670">
                  <c:v>34021.439999999988</c:v>
                </c:pt>
                <c:pt idx="671">
                  <c:v>34026.599999999991</c:v>
                </c:pt>
                <c:pt idx="672">
                  <c:v>34054.079999999994</c:v>
                </c:pt>
                <c:pt idx="673">
                  <c:v>34080.239999999998</c:v>
                </c:pt>
                <c:pt idx="674">
                  <c:v>34142.759999999995</c:v>
                </c:pt>
                <c:pt idx="675">
                  <c:v>34273.859999999993</c:v>
                </c:pt>
                <c:pt idx="676">
                  <c:v>34328.519999999997</c:v>
                </c:pt>
                <c:pt idx="677">
                  <c:v>34430.639999999999</c:v>
                </c:pt>
                <c:pt idx="678">
                  <c:v>34430.639999999999</c:v>
                </c:pt>
                <c:pt idx="679">
                  <c:v>34430.639999999999</c:v>
                </c:pt>
                <c:pt idx="680">
                  <c:v>34445.699999999997</c:v>
                </c:pt>
                <c:pt idx="681">
                  <c:v>34445.699999999997</c:v>
                </c:pt>
                <c:pt idx="682">
                  <c:v>34445.699999999997</c:v>
                </c:pt>
                <c:pt idx="683">
                  <c:v>34471.799999999996</c:v>
                </c:pt>
                <c:pt idx="684">
                  <c:v>34536.659999999996</c:v>
                </c:pt>
                <c:pt idx="685">
                  <c:v>34592.159999999996</c:v>
                </c:pt>
                <c:pt idx="686">
                  <c:v>34616.579999999994</c:v>
                </c:pt>
                <c:pt idx="687">
                  <c:v>34655.639999999992</c:v>
                </c:pt>
                <c:pt idx="688">
                  <c:v>34685.459999999992</c:v>
                </c:pt>
                <c:pt idx="689">
                  <c:v>34712.579999999994</c:v>
                </c:pt>
                <c:pt idx="690">
                  <c:v>34721.159999999996</c:v>
                </c:pt>
                <c:pt idx="691">
                  <c:v>34721.159999999996</c:v>
                </c:pt>
                <c:pt idx="692">
                  <c:v>34721.159999999996</c:v>
                </c:pt>
                <c:pt idx="693">
                  <c:v>34721.159999999996</c:v>
                </c:pt>
                <c:pt idx="694">
                  <c:v>34723.019999999997</c:v>
                </c:pt>
                <c:pt idx="695">
                  <c:v>34723.019999999997</c:v>
                </c:pt>
                <c:pt idx="696">
                  <c:v>34779.119999999995</c:v>
                </c:pt>
                <c:pt idx="697">
                  <c:v>34844.939999999995</c:v>
                </c:pt>
                <c:pt idx="698">
                  <c:v>34933.74</c:v>
                </c:pt>
                <c:pt idx="699">
                  <c:v>34947.360000000001</c:v>
                </c:pt>
                <c:pt idx="700">
                  <c:v>35001.9</c:v>
                </c:pt>
                <c:pt idx="701">
                  <c:v>35016.840000000004</c:v>
                </c:pt>
                <c:pt idx="702">
                  <c:v>35025.780000000006</c:v>
                </c:pt>
                <c:pt idx="703">
                  <c:v>35025.780000000006</c:v>
                </c:pt>
                <c:pt idx="704">
                  <c:v>35025.780000000006</c:v>
                </c:pt>
                <c:pt idx="705">
                  <c:v>35025.780000000006</c:v>
                </c:pt>
                <c:pt idx="706">
                  <c:v>35025.780000000006</c:v>
                </c:pt>
                <c:pt idx="707">
                  <c:v>35028.120000000003</c:v>
                </c:pt>
                <c:pt idx="708">
                  <c:v>35080.380000000005</c:v>
                </c:pt>
                <c:pt idx="709">
                  <c:v>35191.320000000007</c:v>
                </c:pt>
                <c:pt idx="710">
                  <c:v>35307.840000000004</c:v>
                </c:pt>
                <c:pt idx="711">
                  <c:v>35418.9</c:v>
                </c:pt>
                <c:pt idx="712">
                  <c:v>35519.58</c:v>
                </c:pt>
                <c:pt idx="713">
                  <c:v>35550.660000000003</c:v>
                </c:pt>
                <c:pt idx="714">
                  <c:v>35550.660000000003</c:v>
                </c:pt>
                <c:pt idx="715">
                  <c:v>35550.660000000003</c:v>
                </c:pt>
                <c:pt idx="716">
                  <c:v>35550.660000000003</c:v>
                </c:pt>
                <c:pt idx="717">
                  <c:v>35550.660000000003</c:v>
                </c:pt>
                <c:pt idx="718">
                  <c:v>35550.660000000003</c:v>
                </c:pt>
                <c:pt idx="719">
                  <c:v>35550.660000000003</c:v>
                </c:pt>
                <c:pt idx="720">
                  <c:v>35556.9</c:v>
                </c:pt>
                <c:pt idx="721">
                  <c:v>35573.94</c:v>
                </c:pt>
                <c:pt idx="722">
                  <c:v>35600.28</c:v>
                </c:pt>
                <c:pt idx="723">
                  <c:v>35611.14</c:v>
                </c:pt>
                <c:pt idx="724">
                  <c:v>35666.46</c:v>
                </c:pt>
                <c:pt idx="725">
                  <c:v>35857.199999999997</c:v>
                </c:pt>
                <c:pt idx="726">
                  <c:v>35917.379999999997</c:v>
                </c:pt>
                <c:pt idx="727">
                  <c:v>35949.479999999996</c:v>
                </c:pt>
                <c:pt idx="728">
                  <c:v>35949.479999999996</c:v>
                </c:pt>
                <c:pt idx="729">
                  <c:v>35949.479999999996</c:v>
                </c:pt>
                <c:pt idx="730">
                  <c:v>35953.74</c:v>
                </c:pt>
                <c:pt idx="731">
                  <c:v>35962.74</c:v>
                </c:pt>
                <c:pt idx="732">
                  <c:v>36028.14</c:v>
                </c:pt>
                <c:pt idx="733">
                  <c:v>36135.839999999997</c:v>
                </c:pt>
                <c:pt idx="734">
                  <c:v>36296.039999999994</c:v>
                </c:pt>
                <c:pt idx="735">
                  <c:v>36421.199999999997</c:v>
                </c:pt>
                <c:pt idx="736">
                  <c:v>36522.659999999996</c:v>
                </c:pt>
                <c:pt idx="737">
                  <c:v>36545.759999999995</c:v>
                </c:pt>
                <c:pt idx="738">
                  <c:v>36583.259999999995</c:v>
                </c:pt>
                <c:pt idx="739">
                  <c:v>36624.779999999992</c:v>
                </c:pt>
                <c:pt idx="740">
                  <c:v>36624.779999999992</c:v>
                </c:pt>
                <c:pt idx="741">
                  <c:v>36624.779999999992</c:v>
                </c:pt>
                <c:pt idx="742">
                  <c:v>36628.01999999999</c:v>
                </c:pt>
                <c:pt idx="743">
                  <c:v>36635.399999999987</c:v>
                </c:pt>
                <c:pt idx="744">
                  <c:v>36692.219999999987</c:v>
                </c:pt>
                <c:pt idx="745">
                  <c:v>36821.759999999987</c:v>
                </c:pt>
                <c:pt idx="746">
                  <c:v>36994.37999999999</c:v>
                </c:pt>
                <c:pt idx="747">
                  <c:v>37104.659999999989</c:v>
                </c:pt>
                <c:pt idx="748">
                  <c:v>37154.279999999992</c:v>
                </c:pt>
                <c:pt idx="749">
                  <c:v>37370.579999999994</c:v>
                </c:pt>
                <c:pt idx="750">
                  <c:v>37456.859999999993</c:v>
                </c:pt>
                <c:pt idx="751">
                  <c:v>37536.299999999996</c:v>
                </c:pt>
                <c:pt idx="752">
                  <c:v>37536.299999999996</c:v>
                </c:pt>
                <c:pt idx="753">
                  <c:v>37537.259999999995</c:v>
                </c:pt>
                <c:pt idx="754">
                  <c:v>37542.179999999993</c:v>
                </c:pt>
                <c:pt idx="755">
                  <c:v>37584.119999999995</c:v>
                </c:pt>
                <c:pt idx="756">
                  <c:v>37610.039999999994</c:v>
                </c:pt>
                <c:pt idx="757">
                  <c:v>37685.999999999993</c:v>
                </c:pt>
                <c:pt idx="758">
                  <c:v>37777.739999999991</c:v>
                </c:pt>
                <c:pt idx="759">
                  <c:v>37900.259999999987</c:v>
                </c:pt>
                <c:pt idx="760">
                  <c:v>37987.619999999988</c:v>
                </c:pt>
                <c:pt idx="761">
                  <c:v>38089.319999999985</c:v>
                </c:pt>
                <c:pt idx="762">
                  <c:v>38091.419999999984</c:v>
                </c:pt>
                <c:pt idx="763">
                  <c:v>38091.419999999984</c:v>
                </c:pt>
                <c:pt idx="764">
                  <c:v>38091.419999999984</c:v>
                </c:pt>
                <c:pt idx="765">
                  <c:v>38091.419999999984</c:v>
                </c:pt>
                <c:pt idx="766">
                  <c:v>38091.419999999984</c:v>
                </c:pt>
                <c:pt idx="767">
                  <c:v>38110.25999999998</c:v>
                </c:pt>
                <c:pt idx="768">
                  <c:v>38160.959999999977</c:v>
                </c:pt>
                <c:pt idx="769">
                  <c:v>38323.199999999975</c:v>
                </c:pt>
                <c:pt idx="770">
                  <c:v>38485.979999999974</c:v>
                </c:pt>
                <c:pt idx="771">
                  <c:v>38572.319999999971</c:v>
                </c:pt>
                <c:pt idx="772">
                  <c:v>38612.999999999971</c:v>
                </c:pt>
                <c:pt idx="773">
                  <c:v>38646.299999999974</c:v>
                </c:pt>
                <c:pt idx="774">
                  <c:v>38686.739999999976</c:v>
                </c:pt>
                <c:pt idx="775">
                  <c:v>38743.739999999976</c:v>
                </c:pt>
                <c:pt idx="776">
                  <c:v>38747.39999999998</c:v>
                </c:pt>
                <c:pt idx="777">
                  <c:v>38747.39999999998</c:v>
                </c:pt>
                <c:pt idx="778">
                  <c:v>38747.39999999998</c:v>
                </c:pt>
                <c:pt idx="779">
                  <c:v>38747.39999999998</c:v>
                </c:pt>
                <c:pt idx="780">
                  <c:v>38747.39999999998</c:v>
                </c:pt>
                <c:pt idx="781">
                  <c:v>38777.519999999982</c:v>
                </c:pt>
                <c:pt idx="782">
                  <c:v>38929.379999999983</c:v>
                </c:pt>
                <c:pt idx="783">
                  <c:v>39047.519999999982</c:v>
                </c:pt>
                <c:pt idx="784">
                  <c:v>39408.599999999984</c:v>
                </c:pt>
                <c:pt idx="785">
                  <c:v>39497.279999999984</c:v>
                </c:pt>
                <c:pt idx="786">
                  <c:v>39525.479999999981</c:v>
                </c:pt>
                <c:pt idx="787">
                  <c:v>39555.119999999981</c:v>
                </c:pt>
                <c:pt idx="788">
                  <c:v>39556.559999999983</c:v>
                </c:pt>
                <c:pt idx="789">
                  <c:v>39564.119999999981</c:v>
                </c:pt>
                <c:pt idx="790">
                  <c:v>39564.119999999981</c:v>
                </c:pt>
                <c:pt idx="791">
                  <c:v>39573.239999999983</c:v>
                </c:pt>
                <c:pt idx="792">
                  <c:v>39639.059999999983</c:v>
                </c:pt>
                <c:pt idx="793">
                  <c:v>39698.999999999985</c:v>
                </c:pt>
                <c:pt idx="794">
                  <c:v>39835.619999999988</c:v>
                </c:pt>
                <c:pt idx="795">
                  <c:v>39872.51999999999</c:v>
                </c:pt>
                <c:pt idx="796">
                  <c:v>39967.859999999986</c:v>
                </c:pt>
                <c:pt idx="797">
                  <c:v>40107.899999999987</c:v>
                </c:pt>
                <c:pt idx="798">
                  <c:v>40173.239999999983</c:v>
                </c:pt>
                <c:pt idx="799">
                  <c:v>40227.359999999986</c:v>
                </c:pt>
                <c:pt idx="800">
                  <c:v>40229.459999999985</c:v>
                </c:pt>
                <c:pt idx="801">
                  <c:v>40229.459999999985</c:v>
                </c:pt>
                <c:pt idx="802">
                  <c:v>40233.239999999983</c:v>
                </c:pt>
                <c:pt idx="803">
                  <c:v>40245.899999999987</c:v>
                </c:pt>
                <c:pt idx="804">
                  <c:v>40362.239999999983</c:v>
                </c:pt>
                <c:pt idx="805">
                  <c:v>40543.799999999981</c:v>
                </c:pt>
                <c:pt idx="806">
                  <c:v>40616.999999999978</c:v>
                </c:pt>
                <c:pt idx="807">
                  <c:v>40718.639999999978</c:v>
                </c:pt>
                <c:pt idx="808">
                  <c:v>40822.679999999978</c:v>
                </c:pt>
                <c:pt idx="809">
                  <c:v>40907.639999999978</c:v>
                </c:pt>
                <c:pt idx="810">
                  <c:v>40928.039999999979</c:v>
                </c:pt>
                <c:pt idx="811">
                  <c:v>40928.039999999979</c:v>
                </c:pt>
                <c:pt idx="812">
                  <c:v>40930.019999999982</c:v>
                </c:pt>
                <c:pt idx="813">
                  <c:v>40930.019999999982</c:v>
                </c:pt>
                <c:pt idx="814">
                  <c:v>40946.999999999985</c:v>
                </c:pt>
                <c:pt idx="815">
                  <c:v>40955.459999999985</c:v>
                </c:pt>
                <c:pt idx="816">
                  <c:v>40987.439999999988</c:v>
                </c:pt>
                <c:pt idx="817">
                  <c:v>41020.679999999986</c:v>
                </c:pt>
                <c:pt idx="818">
                  <c:v>41127.299999999988</c:v>
                </c:pt>
                <c:pt idx="819">
                  <c:v>41224.619999999988</c:v>
                </c:pt>
                <c:pt idx="820">
                  <c:v>41333.579999999987</c:v>
                </c:pt>
                <c:pt idx="821">
                  <c:v>41365.679999999986</c:v>
                </c:pt>
                <c:pt idx="822">
                  <c:v>41366.039999999986</c:v>
                </c:pt>
                <c:pt idx="823">
                  <c:v>41366.039999999986</c:v>
                </c:pt>
                <c:pt idx="824">
                  <c:v>41370.959999999985</c:v>
                </c:pt>
                <c:pt idx="825">
                  <c:v>41370.959999999985</c:v>
                </c:pt>
                <c:pt idx="826">
                  <c:v>41370.959999999985</c:v>
                </c:pt>
                <c:pt idx="827">
                  <c:v>41371.919999999984</c:v>
                </c:pt>
                <c:pt idx="828">
                  <c:v>41461.139999999985</c:v>
                </c:pt>
                <c:pt idx="829">
                  <c:v>41587.019999999982</c:v>
                </c:pt>
                <c:pt idx="830">
                  <c:v>41623.799999999981</c:v>
                </c:pt>
                <c:pt idx="831">
                  <c:v>41700.959999999985</c:v>
                </c:pt>
                <c:pt idx="832">
                  <c:v>41784.659999999982</c:v>
                </c:pt>
                <c:pt idx="833">
                  <c:v>41905.859999999979</c:v>
                </c:pt>
                <c:pt idx="834">
                  <c:v>41970.719999999979</c:v>
                </c:pt>
                <c:pt idx="835">
                  <c:v>41970.719999999979</c:v>
                </c:pt>
                <c:pt idx="836">
                  <c:v>41971.07999999998</c:v>
                </c:pt>
                <c:pt idx="837">
                  <c:v>41973.299999999981</c:v>
                </c:pt>
                <c:pt idx="838">
                  <c:v>41973.299999999981</c:v>
                </c:pt>
                <c:pt idx="839">
                  <c:v>41973.299999999981</c:v>
                </c:pt>
                <c:pt idx="840">
                  <c:v>42004.619999999981</c:v>
                </c:pt>
                <c:pt idx="841">
                  <c:v>42044.339999999982</c:v>
                </c:pt>
                <c:pt idx="842">
                  <c:v>42160.019999999982</c:v>
                </c:pt>
                <c:pt idx="843">
                  <c:v>42285.479999999981</c:v>
                </c:pt>
                <c:pt idx="844">
                  <c:v>42373.379999999983</c:v>
                </c:pt>
                <c:pt idx="845">
                  <c:v>42395.75999999998</c:v>
                </c:pt>
                <c:pt idx="846">
                  <c:v>42481.679999999978</c:v>
                </c:pt>
                <c:pt idx="847">
                  <c:v>42486.419999999976</c:v>
                </c:pt>
                <c:pt idx="848">
                  <c:v>42486.419999999976</c:v>
                </c:pt>
                <c:pt idx="849">
                  <c:v>42486.419999999976</c:v>
                </c:pt>
                <c:pt idx="850">
                  <c:v>42486.419999999976</c:v>
                </c:pt>
                <c:pt idx="851">
                  <c:v>42486.419999999976</c:v>
                </c:pt>
                <c:pt idx="852">
                  <c:v>42502.979999999974</c:v>
                </c:pt>
                <c:pt idx="853">
                  <c:v>42557.819999999971</c:v>
                </c:pt>
                <c:pt idx="854">
                  <c:v>42669.239999999969</c:v>
                </c:pt>
                <c:pt idx="855">
                  <c:v>42840.119999999966</c:v>
                </c:pt>
                <c:pt idx="856">
                  <c:v>43029.959999999963</c:v>
                </c:pt>
                <c:pt idx="857">
                  <c:v>43135.379999999961</c:v>
                </c:pt>
                <c:pt idx="858">
                  <c:v>43165.679999999964</c:v>
                </c:pt>
                <c:pt idx="859">
                  <c:v>43180.679999999964</c:v>
                </c:pt>
                <c:pt idx="860">
                  <c:v>43188.899999999965</c:v>
                </c:pt>
                <c:pt idx="861">
                  <c:v>43195.499999999964</c:v>
                </c:pt>
                <c:pt idx="862">
                  <c:v>43225.139999999963</c:v>
                </c:pt>
                <c:pt idx="863">
                  <c:v>43225.139999999963</c:v>
                </c:pt>
                <c:pt idx="864">
                  <c:v>43258.139999999963</c:v>
                </c:pt>
                <c:pt idx="865">
                  <c:v>43324.739999999962</c:v>
                </c:pt>
                <c:pt idx="866">
                  <c:v>43410.179999999964</c:v>
                </c:pt>
                <c:pt idx="867">
                  <c:v>43444.799999999967</c:v>
                </c:pt>
                <c:pt idx="868">
                  <c:v>43464.95999999997</c:v>
                </c:pt>
                <c:pt idx="869">
                  <c:v>43498.499999999971</c:v>
                </c:pt>
                <c:pt idx="870">
                  <c:v>43548.299999999974</c:v>
                </c:pt>
                <c:pt idx="871">
                  <c:v>43548.299999999974</c:v>
                </c:pt>
                <c:pt idx="872">
                  <c:v>43571.159999999974</c:v>
                </c:pt>
                <c:pt idx="873">
                  <c:v>43571.159999999974</c:v>
                </c:pt>
                <c:pt idx="874">
                  <c:v>43571.159999999974</c:v>
                </c:pt>
                <c:pt idx="875">
                  <c:v>43631.819999999978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872704"/>
        <c:axId val="222870912"/>
      </c:scatterChart>
      <c:valAx>
        <c:axId val="222867840"/>
        <c:scaling>
          <c:orientation val="minMax"/>
          <c:min val="10000"/>
        </c:scaling>
        <c:delete val="0"/>
        <c:axPos val="b"/>
        <c:numFmt formatCode="yyyy/mm" sourceLinked="0"/>
        <c:majorTickMark val="out"/>
        <c:minorTickMark val="none"/>
        <c:tickLblPos val="nextTo"/>
        <c:crossAx val="222869376"/>
        <c:crosses val="autoZero"/>
        <c:crossBetween val="midCat"/>
        <c:majorUnit val="3652.5"/>
      </c:valAx>
      <c:valAx>
        <c:axId val="222869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867840"/>
        <c:crosses val="autoZero"/>
        <c:crossBetween val="midCat"/>
      </c:valAx>
      <c:valAx>
        <c:axId val="2228709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22872704"/>
        <c:crosses val="max"/>
        <c:crossBetween val="midCat"/>
      </c:valAx>
      <c:valAx>
        <c:axId val="2228727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22287091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79"/>
  <sheetViews>
    <sheetView zoomScale="60" zoomScaleNormal="60" workbookViewId="0">
      <pane ySplit="3" topLeftCell="A817" activePane="bottomLeft" state="frozen"/>
      <selection pane="bottomLeft" activeCell="R676" sqref="R676"/>
    </sheetView>
  </sheetViews>
  <sheetFormatPr defaultRowHeight="13.2" x14ac:dyDescent="0.25"/>
  <cols>
    <col min="3" max="3" width="6.6640625" customWidth="1"/>
    <col min="4" max="6" width="9.109375" customWidth="1"/>
    <col min="10" max="10" width="9.33203125" bestFit="1" customWidth="1"/>
    <col min="11" max="11" width="9.109375" customWidth="1"/>
    <col min="12" max="12" width="15.109375" customWidth="1"/>
    <col min="13" max="13" width="9.88671875" customWidth="1"/>
    <col min="14" max="15" width="9.109375" customWidth="1"/>
    <col min="16" max="16" width="19.33203125" customWidth="1"/>
    <col min="19" max="19" width="38.6640625" style="7" bestFit="1" customWidth="1"/>
    <col min="21" max="21" width="16.44140625" customWidth="1"/>
    <col min="22" max="24" width="8.88671875" style="9" customWidth="1"/>
    <col min="25" max="25" width="27" style="20" customWidth="1"/>
    <col min="26" max="26" width="8.88671875" style="9" customWidth="1"/>
  </cols>
  <sheetData>
    <row r="1" spans="1:26" s="7" customFormat="1" ht="26.4" customHeight="1" x14ac:dyDescent="0.25">
      <c r="A1" s="28" t="s">
        <v>21</v>
      </c>
      <c r="B1" s="30"/>
      <c r="C1" s="29"/>
      <c r="D1" s="10"/>
      <c r="E1" s="10"/>
      <c r="F1" s="10"/>
      <c r="G1" s="24"/>
      <c r="H1" s="24"/>
      <c r="I1" s="28" t="s">
        <v>22</v>
      </c>
      <c r="J1" s="29"/>
      <c r="K1" s="10"/>
      <c r="L1" s="10"/>
      <c r="M1" s="28" t="s">
        <v>23</v>
      </c>
      <c r="N1" s="29"/>
      <c r="O1" s="10"/>
      <c r="P1" s="10"/>
      <c r="Q1" s="28" t="s">
        <v>24</v>
      </c>
      <c r="R1" s="30"/>
      <c r="S1" s="29"/>
      <c r="T1" s="10"/>
      <c r="U1" s="16" t="s">
        <v>25</v>
      </c>
      <c r="V1" s="10"/>
      <c r="W1" s="26" t="s">
        <v>26</v>
      </c>
      <c r="X1" s="27"/>
      <c r="Y1" s="27"/>
      <c r="Z1" s="10"/>
    </row>
    <row r="2" spans="1:26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9"/>
      <c r="U2" s="17"/>
    </row>
    <row r="3" spans="1:26" x14ac:dyDescent="0.25">
      <c r="A3" s="8"/>
      <c r="B3" s="8" t="s">
        <v>3</v>
      </c>
      <c r="C3" s="8" t="s">
        <v>11</v>
      </c>
      <c r="D3" s="8" t="s">
        <v>5</v>
      </c>
      <c r="E3" s="8"/>
      <c r="F3" s="8"/>
      <c r="G3" s="8"/>
      <c r="H3" s="8"/>
      <c r="I3" s="8" t="s">
        <v>3</v>
      </c>
      <c r="J3" s="8"/>
      <c r="K3" s="8" t="s">
        <v>5</v>
      </c>
      <c r="L3" s="8"/>
      <c r="M3" s="8" t="s">
        <v>3</v>
      </c>
      <c r="N3" s="8" t="s">
        <v>11</v>
      </c>
      <c r="O3" s="8" t="s">
        <v>5</v>
      </c>
      <c r="P3" s="8"/>
      <c r="Q3" s="8" t="s">
        <v>3</v>
      </c>
      <c r="R3" s="8" t="s">
        <v>4</v>
      </c>
      <c r="S3" s="14" t="s">
        <v>9</v>
      </c>
      <c r="T3" s="8"/>
      <c r="U3" s="18" t="s">
        <v>10</v>
      </c>
      <c r="W3" s="19" t="s">
        <v>3</v>
      </c>
      <c r="X3" s="19" t="s">
        <v>4</v>
      </c>
      <c r="Y3" s="21" t="s">
        <v>9</v>
      </c>
    </row>
    <row r="4" spans="1:26" x14ac:dyDescent="0.25">
      <c r="A4" s="11">
        <v>12693</v>
      </c>
      <c r="B4" s="9">
        <f>VLOOKUP((IF(MONTH($A4)=10,YEAR($A4),IF(MONTH($A4)=11,YEAR($A4),IF(MONTH($A4)=12, YEAR($A4),YEAR($A4)-1)))),File_1.prn!$A$2:$AA$72,VLOOKUP(MONTH($A4),Conversion!$A$1:$B$12,2),FALSE)</f>
        <v>0</v>
      </c>
      <c r="C4" s="9" t="str">
        <f>IF(VLOOKUP((IF(MONTH($A4)=10,YEAR($A4),IF(MONTH($A4)=11,YEAR($A4),IF(MONTH($A4)=12, YEAR($A4),YEAR($A4)-1)))),File_1.prn!$A$2:$AA$72,VLOOKUP(MONTH($A4),'Patch Conversion'!$A$1:$B$12,2),FALSE)="","",VLOOKUP((IF(MONTH($A4)=10,YEAR($A4),IF(MONTH($A4)=11,YEAR($A4),IF(MONTH($A4)=12, YEAR($A4),YEAR($A4)-1)))),File_1.prn!$A$2:$AA$72,VLOOKUP(MONTH($A4),'Patch Conversion'!$A$1:$B$12,2),FALSE))</f>
        <v/>
      </c>
      <c r="D4" s="9"/>
      <c r="E4" s="9">
        <f>B4</f>
        <v>0</v>
      </c>
      <c r="F4" s="9">
        <f>VLOOKUP((IF(MONTH($A4)=10,YEAR($A4),IF(MONTH($A4)=11,YEAR($A4),IF(MONTH($A4)=12, YEAR($A4),YEAR($A4)-1)))),Rainfall!$A$1:$Z$87,VLOOKUP(MONTH($A4),Conversion!$A$1:$B$12,2),FALSE)</f>
        <v>51.599999999999994</v>
      </c>
      <c r="G4" s="9"/>
      <c r="H4" s="9"/>
      <c r="I4" s="9">
        <f>VLOOKUP((IF(MONTH($A4)=10,YEAR($A4),IF(MONTH($A4)=11,YEAR($A4),IF(MONTH($A4)=12, YEAR($A4),YEAR($A4)-1)))),FirstSim!$A$1:$Z$86,VLOOKUP(MONTH($A4),Conversion!$A$1:$B$12,2),FALSE)</f>
        <v>0.72</v>
      </c>
      <c r="J4" s="9"/>
      <c r="K4" s="9" t="str">
        <f>IF(J4="","",I4)</f>
        <v/>
      </c>
      <c r="L4" s="9"/>
      <c r="M4" s="12" t="e">
        <f>VLOOKUP((IF(MONTH($A4)=10,YEAR($A4),IF(MONTH($A4)=11,YEAR($A4),IF(MONTH($A4)=12, YEAR($A4),YEAR($A4)-1)))),#REF!,VLOOKUP(MONTH($A4),Conversion!$A$1:$B$12,2),FALSE)</f>
        <v>#REF!</v>
      </c>
      <c r="N4" s="9" t="e">
        <f>VLOOKUP((IF(MONTH($A4)=10,YEAR($A4),IF(MONTH($A4)=11,YEAR($A4),IF(MONTH($A4)=12, YEAR($A4),YEAR($A4)-1)))),#REF!,VLOOKUP(MONTH($A4),'Patch Conversion'!$A$1:$B$12,2),FALSE)</f>
        <v>#REF!</v>
      </c>
      <c r="O4" s="9"/>
      <c r="P4" s="11"/>
      <c r="Q4" s="9">
        <f>IF(C4="",B4,IF(C4="*",B4,IF(I4&lt;B4,B4,I4)))</f>
        <v>0</v>
      </c>
      <c r="R4" s="9" t="str">
        <f t="shared" ref="R4" si="0">IF(C4="",C4,IF(C4="*",C4,IF(I4&lt;B4,C4,"*")))</f>
        <v/>
      </c>
      <c r="S4" s="10" t="str">
        <f>IF(C4="","",IF(C4="*","Estimated",IF(I4&lt;B4,"First Simulation&lt;Observed, Observed Used","First Silumation patch")))</f>
        <v/>
      </c>
      <c r="T4" s="9"/>
      <c r="U4" s="17">
        <f>VLOOKUP((IF(MONTH($A4)=10,YEAR($A4),IF(MONTH($A4)=11,YEAR($A4),IF(MONTH($A4)=12, YEAR($A4),YEAR($A4)-1)))),'Final Sim'!$A$1:$O$87,VLOOKUP(MONTH($A4),'Conversion WRSM'!$A$1:$B$12,2),FALSE)</f>
        <v>0</v>
      </c>
      <c r="W4" s="9">
        <f>IF(C4="",B4,IF(C4="*",B4,IF(C4="#",U4,IF(U4&gt;B4,U4,B4))))</f>
        <v>0</v>
      </c>
      <c r="X4" s="9" t="str">
        <f>IF(C4="","",IF(C4="*","*",IF(C4="#","*", IF(U4&gt;B4,"*",C4))))</f>
        <v/>
      </c>
      <c r="Y4" s="20" t="str">
        <f>IF(C4="","",IF(C4="*","Observed estimate used",IF(C4="#","Simulated value used", IF(U4&gt;B4,"Simulated value used","Observed estimate used"))))</f>
        <v/>
      </c>
    </row>
    <row r="5" spans="1:26" x14ac:dyDescent="0.25">
      <c r="A5" s="11">
        <v>12724</v>
      </c>
      <c r="B5" s="9">
        <f>VLOOKUP((IF(MONTH($A5)=10,YEAR($A5),IF(MONTH($A5)=11,YEAR($A5),IF(MONTH($A5)=12, YEAR($A5),YEAR($A5)-1)))),File_1.prn!$A$2:$AA$72,VLOOKUP(MONTH($A5),Conversion!$A$1:$B$12,2),FALSE)</f>
        <v>0</v>
      </c>
      <c r="C5" s="9" t="str">
        <f>IF(VLOOKUP((IF(MONTH($A5)=10,YEAR($A5),IF(MONTH($A5)=11,YEAR($A5),IF(MONTH($A5)=12, YEAR($A5),YEAR($A5)-1)))),File_1.prn!$A$2:$AA$72,VLOOKUP(MONTH($A5),'Patch Conversion'!$A$1:$B$12,2),FALSE)="","",VLOOKUP((IF(MONTH($A5)=10,YEAR($A5),IF(MONTH($A5)=11,YEAR($A5),IF(MONTH($A5)=12, YEAR($A5),YEAR($A5)-1)))),File_1.prn!$A$2:$AA$72,VLOOKUP(MONTH($A5),'Patch Conversion'!$A$1:$B$12,2),FALSE))</f>
        <v/>
      </c>
      <c r="D5" s="9" t="str">
        <f>IF(C5="","",B5)</f>
        <v/>
      </c>
      <c r="E5" s="9">
        <f>E4+B5</f>
        <v>0</v>
      </c>
      <c r="F5" s="9">
        <f>F4+VLOOKUP((IF(MONTH($A5)=10,YEAR($A5),IF(MONTH($A5)=11,YEAR($A5),IF(MONTH($A5)=12, YEAR($A5),YEAR($A5)-1)))),Rainfall!$A$1:$Z$87,VLOOKUP(MONTH($A5),Conversion!$A$1:$B$12,2),FALSE)</f>
        <v>171.78</v>
      </c>
      <c r="G5" s="9"/>
      <c r="H5" s="9"/>
      <c r="I5" s="9">
        <f>VLOOKUP((IF(MONTH($A5)=10,YEAR($A5),IF(MONTH($A5)=11,YEAR($A5),IF(MONTH($A5)=12, YEAR($A5),YEAR($A5)-1)))),FirstSim!$A$1:$Z$86,VLOOKUP(MONTH($A5),Conversion!$A$1:$B$12,2),FALSE)</f>
        <v>0.82</v>
      </c>
      <c r="J5" s="9"/>
      <c r="K5" s="9"/>
      <c r="L5" s="9"/>
      <c r="M5" s="12" t="e">
        <f>VLOOKUP((IF(MONTH($A5)=10,YEAR($A5),IF(MONTH($A5)=11,YEAR($A5),IF(MONTH($A5)=12, YEAR($A5),YEAR($A5)-1)))),#REF!,VLOOKUP(MONTH($A5),Conversion!$A$1:$B$12,2),FALSE)</f>
        <v>#REF!</v>
      </c>
      <c r="N5" s="9" t="e">
        <f>VLOOKUP((IF(MONTH($A5)=10,YEAR($A5),IF(MONTH($A5)=11,YEAR($A5),IF(MONTH($A5)=12, YEAR($A5),YEAR($A5)-1)))),#REF!,VLOOKUP(MONTH($A5),'Patch Conversion'!$A$1:$B$12,2),FALSE)</f>
        <v>#REF!</v>
      </c>
      <c r="O5" s="9"/>
      <c r="P5" s="11"/>
      <c r="Q5" s="9">
        <f t="shared" ref="Q5:Q68" si="1">IF(C5="",B5,IF(C5="*",B5,IF(I5&lt;B5,B5,I5)))</f>
        <v>0</v>
      </c>
      <c r="R5" s="9" t="str">
        <f t="shared" ref="R5:R68" si="2">IF(C5="",C5,IF(C5="*",C5,IF(I5&lt;B5,C5,"*")))</f>
        <v/>
      </c>
      <c r="S5" s="10" t="str">
        <f t="shared" ref="S5:S68" si="3">IF(C5="","",IF(C5="*","Estimated",IF(I5&lt;B5,"First Simulation&lt;Observed, Observed Used","First Silumation patch")))</f>
        <v/>
      </c>
      <c r="T5" s="9"/>
      <c r="U5" s="17">
        <f>VLOOKUP((IF(MONTH($A5)=10,YEAR($A5),IF(MONTH($A5)=11,YEAR($A5),IF(MONTH($A5)=12, YEAR($A5),YEAR($A5)-1)))),'Final Sim'!$A$1:$O$87,VLOOKUP(MONTH($A5),'Conversion WRSM'!$A$1:$B$12,2),FALSE)</f>
        <v>0</v>
      </c>
      <c r="W5" s="9">
        <f t="shared" ref="W5:W67" si="4">IF(C5="",B5,IF(C5="*",B5,IF(U5&gt;B5,U5,B5)))</f>
        <v>0</v>
      </c>
      <c r="X5" s="9" t="str">
        <f>IF(C5="","",IF(C5="*","*",IF(C5="#","*", IF(U5&gt;B5,"*",C5))))</f>
        <v/>
      </c>
      <c r="Y5" s="20" t="str">
        <f t="shared" ref="Y5:Y68" si="5">IF(C5="","",IF(C5="*","Observed estimate used",IF(C5="#","Simulated value used", IF(U5&gt;B5,"Simulated value used","Observed estimate used"))))</f>
        <v/>
      </c>
    </row>
    <row r="6" spans="1:26" x14ac:dyDescent="0.25">
      <c r="A6" s="11">
        <v>12754</v>
      </c>
      <c r="B6" s="9">
        <f>VLOOKUP((IF(MONTH($A6)=10,YEAR($A6),IF(MONTH($A6)=11,YEAR($A6),IF(MONTH($A6)=12, YEAR($A6),YEAR($A6)-1)))),File_1.prn!$A$2:$AA$72,VLOOKUP(MONTH($A6),Conversion!$A$1:$B$12,2),FALSE)</f>
        <v>0</v>
      </c>
      <c r="C6" s="9" t="str">
        <f>IF(VLOOKUP((IF(MONTH($A6)=10,YEAR($A6),IF(MONTH($A6)=11,YEAR($A6),IF(MONTH($A6)=12, YEAR($A6),YEAR($A6)-1)))),File_1.prn!$A$2:$AA$72,VLOOKUP(MONTH($A6),'Patch Conversion'!$A$1:$B$12,2),FALSE)="","",VLOOKUP((IF(MONTH($A6)=10,YEAR($A6),IF(MONTH($A6)=11,YEAR($A6),IF(MONTH($A6)=12, YEAR($A6),YEAR($A6)-1)))),File_1.prn!$A$2:$AA$72,VLOOKUP(MONTH($A6),'Patch Conversion'!$A$1:$B$12,2),FALSE))</f>
        <v/>
      </c>
      <c r="D6" s="9"/>
      <c r="E6" s="9">
        <f t="shared" ref="E6:E69" si="6">E5+B6</f>
        <v>0</v>
      </c>
      <c r="F6" s="9">
        <f>F5+VLOOKUP((IF(MONTH($A6)=10,YEAR($A6),IF(MONTH($A6)=11,YEAR($A6),IF(MONTH($A6)=12, YEAR($A6),YEAR($A6)-1)))),Rainfall!$A$1:$Z$87,VLOOKUP(MONTH($A6),Conversion!$A$1:$B$12,2),FALSE)</f>
        <v>328.86</v>
      </c>
      <c r="G6" s="9"/>
      <c r="H6" s="9"/>
      <c r="I6" s="9">
        <f>VLOOKUP((IF(MONTH($A6)=10,YEAR($A6),IF(MONTH($A6)=11,YEAR($A6),IF(MONTH($A6)=12, YEAR($A6),YEAR($A6)-1)))),FirstSim!$A$1:$Z$86,VLOOKUP(MONTH($A6),Conversion!$A$1:$B$12,2),FALSE)</f>
        <v>0.68</v>
      </c>
      <c r="J6" s="9"/>
      <c r="K6" s="9"/>
      <c r="L6" s="9"/>
      <c r="M6" s="12" t="e">
        <f>VLOOKUP((IF(MONTH($A6)=10,YEAR($A6),IF(MONTH($A6)=11,YEAR($A6),IF(MONTH($A6)=12, YEAR($A6),YEAR($A6)-1)))),#REF!,VLOOKUP(MONTH($A6),Conversion!$A$1:$B$12,2),FALSE)</f>
        <v>#REF!</v>
      </c>
      <c r="N6" s="9" t="e">
        <f>VLOOKUP((IF(MONTH($A6)=10,YEAR($A6),IF(MONTH($A6)=11,YEAR($A6),IF(MONTH($A6)=12, YEAR($A6),YEAR($A6)-1)))),#REF!,VLOOKUP(MONTH($A6),'Patch Conversion'!$A$1:$B$12,2),FALSE)</f>
        <v>#REF!</v>
      </c>
      <c r="O6" s="9"/>
      <c r="P6" s="11"/>
      <c r="Q6" s="9">
        <f t="shared" si="1"/>
        <v>0</v>
      </c>
      <c r="R6" s="9" t="str">
        <f t="shared" si="2"/>
        <v/>
      </c>
      <c r="S6" s="10" t="str">
        <f t="shared" si="3"/>
        <v/>
      </c>
      <c r="T6" s="9"/>
      <c r="U6" s="17">
        <f>VLOOKUP((IF(MONTH($A6)=10,YEAR($A6),IF(MONTH($A6)=11,YEAR($A6),IF(MONTH($A6)=12, YEAR($A6),YEAR($A6)-1)))),'Final Sim'!$A$1:$O$87,VLOOKUP(MONTH($A6),'Conversion WRSM'!$A$1:$B$12,2),FALSE)</f>
        <v>0</v>
      </c>
      <c r="W6" s="9">
        <f t="shared" si="4"/>
        <v>0</v>
      </c>
      <c r="X6" s="9" t="str">
        <f t="shared" ref="X6:X69" si="7">IF(C6="","",IF(C6="*","*",IF(C6="#","*", IF(U6&gt;B6,"*",C6))))</f>
        <v/>
      </c>
      <c r="Y6" s="20" t="str">
        <f t="shared" si="5"/>
        <v/>
      </c>
    </row>
    <row r="7" spans="1:26" x14ac:dyDescent="0.25">
      <c r="A7" s="11">
        <v>12785</v>
      </c>
      <c r="B7" s="9">
        <f>VLOOKUP((IF(MONTH($A7)=10,YEAR($A7),IF(MONTH($A7)=11,YEAR($A7),IF(MONTH($A7)=12, YEAR($A7),YEAR($A7)-1)))),File_1.prn!$A$2:$AA$72,VLOOKUP(MONTH($A7),Conversion!$A$1:$B$12,2),FALSE)</f>
        <v>0</v>
      </c>
      <c r="C7" s="9" t="str">
        <f>IF(VLOOKUP((IF(MONTH($A7)=10,YEAR($A7),IF(MONTH($A7)=11,YEAR($A7),IF(MONTH($A7)=12, YEAR($A7),YEAR($A7)-1)))),File_1.prn!$A$2:$AA$72,VLOOKUP(MONTH($A7),'Patch Conversion'!$A$1:$B$12,2),FALSE)="","",VLOOKUP((IF(MONTH($A7)=10,YEAR($A7),IF(MONTH($A7)=11,YEAR($A7),IF(MONTH($A7)=12, YEAR($A7),YEAR($A7)-1)))),File_1.prn!$A$2:$AA$72,VLOOKUP(MONTH($A7),'Patch Conversion'!$A$1:$B$12,2),FALSE))</f>
        <v/>
      </c>
      <c r="D7" s="9"/>
      <c r="E7" s="9">
        <f t="shared" si="6"/>
        <v>0</v>
      </c>
      <c r="F7" s="9">
        <f>F6+VLOOKUP((IF(MONTH($A7)=10,YEAR($A7),IF(MONTH($A7)=11,YEAR($A7),IF(MONTH($A7)=12, YEAR($A7),YEAR($A7)-1)))),Rainfall!$A$1:$Z$87,VLOOKUP(MONTH($A7),Conversion!$A$1:$B$12,2),FALSE)</f>
        <v>355.62</v>
      </c>
      <c r="G7" s="9"/>
      <c r="H7" s="9"/>
      <c r="I7" s="9">
        <f>VLOOKUP((IF(MONTH($A7)=10,YEAR($A7),IF(MONTH($A7)=11,YEAR($A7),IF(MONTH($A7)=12, YEAR($A7),YEAR($A7)-1)))),FirstSim!$A$1:$Z$86,VLOOKUP(MONTH($A7),Conversion!$A$1:$B$12,2),FALSE)</f>
        <v>0.26</v>
      </c>
      <c r="J7" s="9"/>
      <c r="K7" s="9"/>
      <c r="L7" s="9"/>
      <c r="M7" s="12" t="e">
        <f>VLOOKUP((IF(MONTH($A7)=10,YEAR($A7),IF(MONTH($A7)=11,YEAR($A7),IF(MONTH($A7)=12, YEAR($A7),YEAR($A7)-1)))),#REF!,VLOOKUP(MONTH($A7),Conversion!$A$1:$B$12,2),FALSE)</f>
        <v>#REF!</v>
      </c>
      <c r="N7" s="9" t="e">
        <f>VLOOKUP((IF(MONTH($A7)=10,YEAR($A7),IF(MONTH($A7)=11,YEAR($A7),IF(MONTH($A7)=12, YEAR($A7),YEAR($A7)-1)))),#REF!,VLOOKUP(MONTH($A7),'Patch Conversion'!$A$1:$B$12,2),FALSE)</f>
        <v>#REF!</v>
      </c>
      <c r="O7" s="9"/>
      <c r="P7" s="11"/>
      <c r="Q7" s="9">
        <f t="shared" si="1"/>
        <v>0</v>
      </c>
      <c r="R7" s="9" t="str">
        <f t="shared" si="2"/>
        <v/>
      </c>
      <c r="S7" s="10" t="str">
        <f t="shared" si="3"/>
        <v/>
      </c>
      <c r="T7" s="9"/>
      <c r="U7" s="17">
        <f>VLOOKUP((IF(MONTH($A7)=10,YEAR($A7),IF(MONTH($A7)=11,YEAR($A7),IF(MONTH($A7)=12, YEAR($A7),YEAR($A7)-1)))),'Final Sim'!$A$1:$O$87,VLOOKUP(MONTH($A7),'Conversion WRSM'!$A$1:$B$12,2),FALSE)</f>
        <v>0</v>
      </c>
      <c r="W7" s="9">
        <f t="shared" si="4"/>
        <v>0</v>
      </c>
      <c r="X7" s="9" t="str">
        <f t="shared" si="7"/>
        <v/>
      </c>
      <c r="Y7" s="20" t="str">
        <f t="shared" si="5"/>
        <v/>
      </c>
    </row>
    <row r="8" spans="1:26" x14ac:dyDescent="0.25">
      <c r="A8" s="11">
        <v>12816</v>
      </c>
      <c r="B8" s="9">
        <f>VLOOKUP((IF(MONTH($A8)=10,YEAR($A8),IF(MONTH($A8)=11,YEAR($A8),IF(MONTH($A8)=12, YEAR($A8),YEAR($A8)-1)))),File_1.prn!$A$2:$AA$72,VLOOKUP(MONTH($A8),Conversion!$A$1:$B$12,2),FALSE)</f>
        <v>0</v>
      </c>
      <c r="C8" s="9" t="str">
        <f>IF(VLOOKUP((IF(MONTH($A8)=10,YEAR($A8),IF(MONTH($A8)=11,YEAR($A8),IF(MONTH($A8)=12, YEAR($A8),YEAR($A8)-1)))),File_1.prn!$A$2:$AA$72,VLOOKUP(MONTH($A8),'Patch Conversion'!$A$1:$B$12,2),FALSE)="","",VLOOKUP((IF(MONTH($A8)=10,YEAR($A8),IF(MONTH($A8)=11,YEAR($A8),IF(MONTH($A8)=12, YEAR($A8),YEAR($A8)-1)))),File_1.prn!$A$2:$AA$72,VLOOKUP(MONTH($A8),'Patch Conversion'!$A$1:$B$12,2),FALSE))</f>
        <v/>
      </c>
      <c r="D8" s="9" t="str">
        <f>IF(C8="","",B8)</f>
        <v/>
      </c>
      <c r="E8" s="9">
        <f t="shared" si="6"/>
        <v>0</v>
      </c>
      <c r="F8" s="9">
        <f>F7+VLOOKUP((IF(MONTH($A8)=10,YEAR($A8),IF(MONTH($A8)=11,YEAR($A8),IF(MONTH($A8)=12, YEAR($A8),YEAR($A8)-1)))),Rainfall!$A$1:$Z$87,VLOOKUP(MONTH($A8),Conversion!$A$1:$B$12,2),FALSE)</f>
        <v>463.74</v>
      </c>
      <c r="G8" s="9"/>
      <c r="H8" s="9"/>
      <c r="I8" s="9">
        <f>VLOOKUP((IF(MONTH($A8)=10,YEAR($A8),IF(MONTH($A8)=11,YEAR($A8),IF(MONTH($A8)=12, YEAR($A8),YEAR($A8)-1)))),FirstSim!$A$1:$Z$86,VLOOKUP(MONTH($A8),Conversion!$A$1:$B$12,2),FALSE)</f>
        <v>0.16</v>
      </c>
      <c r="J8" s="9"/>
      <c r="K8" s="9"/>
      <c r="L8" s="9"/>
      <c r="M8" s="12" t="e">
        <f>VLOOKUP((IF(MONTH($A8)=10,YEAR($A8),IF(MONTH($A8)=11,YEAR($A8),IF(MONTH($A8)=12, YEAR($A8),YEAR($A8)-1)))),#REF!,VLOOKUP(MONTH($A8),Conversion!$A$1:$B$12,2),FALSE)</f>
        <v>#REF!</v>
      </c>
      <c r="N8" s="9" t="e">
        <f>VLOOKUP((IF(MONTH($A8)=10,YEAR($A8),IF(MONTH($A8)=11,YEAR($A8),IF(MONTH($A8)=12, YEAR($A8),YEAR($A8)-1)))),#REF!,VLOOKUP(MONTH($A8),'Patch Conversion'!$A$1:$B$12,2),FALSE)</f>
        <v>#REF!</v>
      </c>
      <c r="O8" s="9"/>
      <c r="P8" s="11"/>
      <c r="Q8" s="9">
        <f t="shared" si="1"/>
        <v>0</v>
      </c>
      <c r="R8" s="9" t="str">
        <f t="shared" si="2"/>
        <v/>
      </c>
      <c r="S8" s="10" t="str">
        <f t="shared" si="3"/>
        <v/>
      </c>
      <c r="T8" s="9"/>
      <c r="U8" s="17">
        <f>VLOOKUP((IF(MONTH($A8)=10,YEAR($A8),IF(MONTH($A8)=11,YEAR($A8),IF(MONTH($A8)=12, YEAR($A8),YEAR($A8)-1)))),'Final Sim'!$A$1:$O$87,VLOOKUP(MONTH($A8),'Conversion WRSM'!$A$1:$B$12,2),FALSE)</f>
        <v>0</v>
      </c>
      <c r="W8" s="9">
        <f t="shared" si="4"/>
        <v>0</v>
      </c>
      <c r="X8" s="9" t="str">
        <f t="shared" si="7"/>
        <v/>
      </c>
      <c r="Y8" s="20" t="str">
        <f t="shared" si="5"/>
        <v/>
      </c>
    </row>
    <row r="9" spans="1:26" x14ac:dyDescent="0.25">
      <c r="A9" s="11">
        <v>12844</v>
      </c>
      <c r="B9" s="9">
        <f>VLOOKUP((IF(MONTH($A9)=10,YEAR($A9),IF(MONTH($A9)=11,YEAR($A9),IF(MONTH($A9)=12, YEAR($A9),YEAR($A9)-1)))),File_1.prn!$A$2:$AA$72,VLOOKUP(MONTH($A9),Conversion!$A$1:$B$12,2),FALSE)</f>
        <v>0</v>
      </c>
      <c r="C9" s="9" t="str">
        <f>IF(VLOOKUP((IF(MONTH($A9)=10,YEAR($A9),IF(MONTH($A9)=11,YEAR($A9),IF(MONTH($A9)=12, YEAR($A9),YEAR($A9)-1)))),File_1.prn!$A$2:$AA$72,VLOOKUP(MONTH($A9),'Patch Conversion'!$A$1:$B$12,2),FALSE)="","",VLOOKUP((IF(MONTH($A9)=10,YEAR($A9),IF(MONTH($A9)=11,YEAR($A9),IF(MONTH($A9)=12, YEAR($A9),YEAR($A9)-1)))),File_1.prn!$A$2:$AA$72,VLOOKUP(MONTH($A9),'Patch Conversion'!$A$1:$B$12,2),FALSE))</f>
        <v/>
      </c>
      <c r="D9" s="9"/>
      <c r="E9" s="9">
        <f t="shared" si="6"/>
        <v>0</v>
      </c>
      <c r="F9" s="9">
        <f>F8+VLOOKUP((IF(MONTH($A9)=10,YEAR($A9),IF(MONTH($A9)=11,YEAR($A9),IF(MONTH($A9)=12, YEAR($A9),YEAR($A9)-1)))),Rainfall!$A$1:$Z$87,VLOOKUP(MONTH($A9),Conversion!$A$1:$B$12,2),FALSE)</f>
        <v>527.22</v>
      </c>
      <c r="G9" s="9"/>
      <c r="H9" s="9"/>
      <c r="I9" s="9">
        <f>VLOOKUP((IF(MONTH($A9)=10,YEAR($A9),IF(MONTH($A9)=11,YEAR($A9),IF(MONTH($A9)=12, YEAR($A9),YEAR($A9)-1)))),FirstSim!$A$1:$Z$86,VLOOKUP(MONTH($A9),Conversion!$A$1:$B$12,2),FALSE)</f>
        <v>1.85</v>
      </c>
      <c r="J9" s="9"/>
      <c r="K9" s="9"/>
      <c r="L9" s="9"/>
      <c r="M9" s="12" t="e">
        <f>VLOOKUP((IF(MONTH($A9)=10,YEAR($A9),IF(MONTH($A9)=11,YEAR($A9),IF(MONTH($A9)=12, YEAR($A9),YEAR($A9)-1)))),#REF!,VLOOKUP(MONTH($A9),Conversion!$A$1:$B$12,2),FALSE)</f>
        <v>#REF!</v>
      </c>
      <c r="N9" s="9" t="e">
        <f>VLOOKUP((IF(MONTH($A9)=10,YEAR($A9),IF(MONTH($A9)=11,YEAR($A9),IF(MONTH($A9)=12, YEAR($A9),YEAR($A9)-1)))),#REF!,VLOOKUP(MONTH($A9),'Patch Conversion'!$A$1:$B$12,2),FALSE)</f>
        <v>#REF!</v>
      </c>
      <c r="O9" s="9"/>
      <c r="P9" s="11"/>
      <c r="Q9" s="9">
        <f t="shared" si="1"/>
        <v>0</v>
      </c>
      <c r="R9" s="9" t="str">
        <f t="shared" si="2"/>
        <v/>
      </c>
      <c r="S9" s="10" t="str">
        <f t="shared" si="3"/>
        <v/>
      </c>
      <c r="T9" s="9"/>
      <c r="U9" s="17">
        <f>VLOOKUP((IF(MONTH($A9)=10,YEAR($A9),IF(MONTH($A9)=11,YEAR($A9),IF(MONTH($A9)=12, YEAR($A9),YEAR($A9)-1)))),'Final Sim'!$A$1:$O$87,VLOOKUP(MONTH($A9),'Conversion WRSM'!$A$1:$B$12,2),FALSE)</f>
        <v>0</v>
      </c>
      <c r="W9" s="9">
        <f t="shared" si="4"/>
        <v>0</v>
      </c>
      <c r="X9" s="9" t="str">
        <f t="shared" si="7"/>
        <v/>
      </c>
      <c r="Y9" s="20" t="str">
        <f t="shared" si="5"/>
        <v/>
      </c>
    </row>
    <row r="10" spans="1:26" x14ac:dyDescent="0.25">
      <c r="A10" s="11">
        <v>12875</v>
      </c>
      <c r="B10" s="9">
        <f>VLOOKUP((IF(MONTH($A10)=10,YEAR($A10),IF(MONTH($A10)=11,YEAR($A10),IF(MONTH($A10)=12, YEAR($A10),YEAR($A10)-1)))),File_1.prn!$A$2:$AA$72,VLOOKUP(MONTH($A10),Conversion!$A$1:$B$12,2),FALSE)</f>
        <v>0</v>
      </c>
      <c r="C10" s="9" t="str">
        <f>IF(VLOOKUP((IF(MONTH($A10)=10,YEAR($A10),IF(MONTH($A10)=11,YEAR($A10),IF(MONTH($A10)=12, YEAR($A10),YEAR($A10)-1)))),File_1.prn!$A$2:$AA$72,VLOOKUP(MONTH($A10),'Patch Conversion'!$A$1:$B$12,2),FALSE)="","",VLOOKUP((IF(MONTH($A10)=10,YEAR($A10),IF(MONTH($A10)=11,YEAR($A10),IF(MONTH($A10)=12, YEAR($A10),YEAR($A10)-1)))),File_1.prn!$A$2:$AA$72,VLOOKUP(MONTH($A10),'Patch Conversion'!$A$1:$B$12,2),FALSE))</f>
        <v/>
      </c>
      <c r="D10" s="9"/>
      <c r="E10" s="9">
        <f t="shared" si="6"/>
        <v>0</v>
      </c>
      <c r="F10" s="9">
        <f>F9+VLOOKUP((IF(MONTH($A10)=10,YEAR($A10),IF(MONTH($A10)=11,YEAR($A10),IF(MONTH($A10)=12, YEAR($A10),YEAR($A10)-1)))),Rainfall!$A$1:$Z$87,VLOOKUP(MONTH($A10),Conversion!$A$1:$B$12,2),FALSE)</f>
        <v>560.70000000000005</v>
      </c>
      <c r="G10" s="9"/>
      <c r="H10" s="9"/>
      <c r="I10" s="9">
        <f>VLOOKUP((IF(MONTH($A10)=10,YEAR($A10),IF(MONTH($A10)=11,YEAR($A10),IF(MONTH($A10)=12, YEAR($A10),YEAR($A10)-1)))),FirstSim!$A$1:$Z$86,VLOOKUP(MONTH($A10),Conversion!$A$1:$B$12,2),FALSE)</f>
        <v>1.1000000000000001</v>
      </c>
      <c r="J10" s="9"/>
      <c r="K10" s="9"/>
      <c r="L10" s="9"/>
      <c r="M10" s="12" t="e">
        <f>VLOOKUP((IF(MONTH($A10)=10,YEAR($A10),IF(MONTH($A10)=11,YEAR($A10),IF(MONTH($A10)=12, YEAR($A10),YEAR($A10)-1)))),#REF!,VLOOKUP(MONTH($A10),Conversion!$A$1:$B$12,2),FALSE)</f>
        <v>#REF!</v>
      </c>
      <c r="N10" s="9" t="e">
        <f>VLOOKUP((IF(MONTH($A10)=10,YEAR($A10),IF(MONTH($A10)=11,YEAR($A10),IF(MONTH($A10)=12, YEAR($A10),YEAR($A10)-1)))),#REF!,VLOOKUP(MONTH($A10),'Patch Conversion'!$A$1:$B$12,2),FALSE)</f>
        <v>#REF!</v>
      </c>
      <c r="O10" s="9"/>
      <c r="P10" s="11"/>
      <c r="Q10" s="9">
        <f t="shared" si="1"/>
        <v>0</v>
      </c>
      <c r="R10" s="9" t="str">
        <f t="shared" si="2"/>
        <v/>
      </c>
      <c r="S10" s="10" t="str">
        <f t="shared" si="3"/>
        <v/>
      </c>
      <c r="T10" s="9"/>
      <c r="U10" s="17">
        <f>VLOOKUP((IF(MONTH($A10)=10,YEAR($A10),IF(MONTH($A10)=11,YEAR($A10),IF(MONTH($A10)=12, YEAR($A10),YEAR($A10)-1)))),'Final Sim'!$A$1:$O$87,VLOOKUP(MONTH($A10),'Conversion WRSM'!$A$1:$B$12,2),FALSE)</f>
        <v>0</v>
      </c>
      <c r="W10" s="9">
        <f t="shared" si="4"/>
        <v>0</v>
      </c>
      <c r="X10" s="9" t="str">
        <f t="shared" si="7"/>
        <v/>
      </c>
      <c r="Y10" s="20" t="str">
        <f t="shared" si="5"/>
        <v/>
      </c>
    </row>
    <row r="11" spans="1:26" x14ac:dyDescent="0.25">
      <c r="A11" s="11">
        <v>12905</v>
      </c>
      <c r="B11" s="9">
        <f>VLOOKUP((IF(MONTH($A11)=10,YEAR($A11),IF(MONTH($A11)=11,YEAR($A11),IF(MONTH($A11)=12, YEAR($A11),YEAR($A11)-1)))),File_1.prn!$A$2:$AA$72,VLOOKUP(MONTH($A11),Conversion!$A$1:$B$12,2),FALSE)</f>
        <v>0</v>
      </c>
      <c r="C11" s="9" t="str">
        <f>IF(VLOOKUP((IF(MONTH($A11)=10,YEAR($A11),IF(MONTH($A11)=11,YEAR($A11),IF(MONTH($A11)=12, YEAR($A11),YEAR($A11)-1)))),File_1.prn!$A$2:$AA$72,VLOOKUP(MONTH($A11),'Patch Conversion'!$A$1:$B$12,2),FALSE)="","",VLOOKUP((IF(MONTH($A11)=10,YEAR($A11),IF(MONTH($A11)=11,YEAR($A11),IF(MONTH($A11)=12, YEAR($A11),YEAR($A11)-1)))),File_1.prn!$A$2:$AA$72,VLOOKUP(MONTH($A11),'Patch Conversion'!$A$1:$B$12,2),FALSE))</f>
        <v/>
      </c>
      <c r="D11" s="9"/>
      <c r="E11" s="9">
        <f t="shared" si="6"/>
        <v>0</v>
      </c>
      <c r="F11" s="9">
        <f>F10+VLOOKUP((IF(MONTH($A11)=10,YEAR($A11),IF(MONTH($A11)=11,YEAR($A11),IF(MONTH($A11)=12, YEAR($A11),YEAR($A11)-1)))),Rainfall!$A$1:$Z$87,VLOOKUP(MONTH($A11),Conversion!$A$1:$B$12,2),FALSE)</f>
        <v>562.80000000000007</v>
      </c>
      <c r="G11" s="9"/>
      <c r="H11" s="9"/>
      <c r="I11" s="9">
        <f>VLOOKUP((IF(MONTH($A11)=10,YEAR($A11),IF(MONTH($A11)=11,YEAR($A11),IF(MONTH($A11)=12, YEAR($A11),YEAR($A11)-1)))),FirstSim!$A$1:$Z$86,VLOOKUP(MONTH($A11),Conversion!$A$1:$B$12,2),FALSE)</f>
        <v>0.52</v>
      </c>
      <c r="J11" s="9"/>
      <c r="K11" s="9"/>
      <c r="L11" s="9"/>
      <c r="M11" s="12" t="e">
        <f>VLOOKUP((IF(MONTH($A11)=10,YEAR($A11),IF(MONTH($A11)=11,YEAR($A11),IF(MONTH($A11)=12, YEAR($A11),YEAR($A11)-1)))),#REF!,VLOOKUP(MONTH($A11),Conversion!$A$1:$B$12,2),FALSE)</f>
        <v>#REF!</v>
      </c>
      <c r="N11" s="9" t="e">
        <f>VLOOKUP((IF(MONTH($A11)=10,YEAR($A11),IF(MONTH($A11)=11,YEAR($A11),IF(MONTH($A11)=12, YEAR($A11),YEAR($A11)-1)))),#REF!,VLOOKUP(MONTH($A11),'Patch Conversion'!$A$1:$B$12,2),FALSE)</f>
        <v>#REF!</v>
      </c>
      <c r="O11" s="9"/>
      <c r="P11" s="11"/>
      <c r="Q11" s="9">
        <f t="shared" si="1"/>
        <v>0</v>
      </c>
      <c r="R11" s="9" t="str">
        <f t="shared" si="2"/>
        <v/>
      </c>
      <c r="S11" s="10" t="str">
        <f t="shared" si="3"/>
        <v/>
      </c>
      <c r="T11" s="9"/>
      <c r="U11" s="17">
        <f>VLOOKUP((IF(MONTH($A11)=10,YEAR($A11),IF(MONTH($A11)=11,YEAR($A11),IF(MONTH($A11)=12, YEAR($A11),YEAR($A11)-1)))),'Final Sim'!$A$1:$O$87,VLOOKUP(MONTH($A11),'Conversion WRSM'!$A$1:$B$12,2),FALSE)</f>
        <v>0</v>
      </c>
      <c r="W11" s="9">
        <f t="shared" si="4"/>
        <v>0</v>
      </c>
      <c r="X11" s="9" t="str">
        <f t="shared" si="7"/>
        <v/>
      </c>
      <c r="Y11" s="20" t="str">
        <f t="shared" si="5"/>
        <v/>
      </c>
    </row>
    <row r="12" spans="1:26" x14ac:dyDescent="0.25">
      <c r="A12" s="11">
        <v>12936</v>
      </c>
      <c r="B12" s="9">
        <f>VLOOKUP((IF(MONTH($A12)=10,YEAR($A12),IF(MONTH($A12)=11,YEAR($A12),IF(MONTH($A12)=12, YEAR($A12),YEAR($A12)-1)))),File_1.prn!$A$2:$AA$72,VLOOKUP(MONTH($A12),Conversion!$A$1:$B$12,2),FALSE)</f>
        <v>0</v>
      </c>
      <c r="C12" s="9" t="str">
        <f>IF(VLOOKUP((IF(MONTH($A12)=10,YEAR($A12),IF(MONTH($A12)=11,YEAR($A12),IF(MONTH($A12)=12, YEAR($A12),YEAR($A12)-1)))),File_1.prn!$A$2:$AA$72,VLOOKUP(MONTH($A12),'Patch Conversion'!$A$1:$B$12,2),FALSE)="","",VLOOKUP((IF(MONTH($A12)=10,YEAR($A12),IF(MONTH($A12)=11,YEAR($A12),IF(MONTH($A12)=12, YEAR($A12),YEAR($A12)-1)))),File_1.prn!$A$2:$AA$72,VLOOKUP(MONTH($A12),'Patch Conversion'!$A$1:$B$12,2),FALSE))</f>
        <v/>
      </c>
      <c r="D12" s="9"/>
      <c r="E12" s="9">
        <f t="shared" si="6"/>
        <v>0</v>
      </c>
      <c r="F12" s="9">
        <f>F11+VLOOKUP((IF(MONTH($A12)=10,YEAR($A12),IF(MONTH($A12)=11,YEAR($A12),IF(MONTH($A12)=12, YEAR($A12),YEAR($A12)-1)))),Rainfall!$A$1:$Z$87,VLOOKUP(MONTH($A12),Conversion!$A$1:$B$12,2),FALSE)</f>
        <v>562.80000000000007</v>
      </c>
      <c r="G12" s="9"/>
      <c r="H12" s="9"/>
      <c r="I12" s="9">
        <f>VLOOKUP((IF(MONTH($A12)=10,YEAR($A12),IF(MONTH($A12)=11,YEAR($A12),IF(MONTH($A12)=12, YEAR($A12),YEAR($A12)-1)))),FirstSim!$A$1:$Z$86,VLOOKUP(MONTH($A12),Conversion!$A$1:$B$12,2),FALSE)</f>
        <v>0.49</v>
      </c>
      <c r="J12" s="9"/>
      <c r="K12" s="9"/>
      <c r="L12" s="9"/>
      <c r="M12" s="12" t="e">
        <f>VLOOKUP((IF(MONTH($A12)=10,YEAR($A12),IF(MONTH($A12)=11,YEAR($A12),IF(MONTH($A12)=12, YEAR($A12),YEAR($A12)-1)))),#REF!,VLOOKUP(MONTH($A12),Conversion!$A$1:$B$12,2),FALSE)</f>
        <v>#REF!</v>
      </c>
      <c r="N12" s="9" t="e">
        <f>VLOOKUP((IF(MONTH($A12)=10,YEAR($A12),IF(MONTH($A12)=11,YEAR($A12),IF(MONTH($A12)=12, YEAR($A12),YEAR($A12)-1)))),#REF!,VLOOKUP(MONTH($A12),'Patch Conversion'!$A$1:$B$12,2),FALSE)</f>
        <v>#REF!</v>
      </c>
      <c r="O12" s="9"/>
      <c r="P12" s="11"/>
      <c r="Q12" s="9">
        <f t="shared" si="1"/>
        <v>0</v>
      </c>
      <c r="R12" s="9" t="str">
        <f t="shared" si="2"/>
        <v/>
      </c>
      <c r="S12" s="10" t="str">
        <f t="shared" si="3"/>
        <v/>
      </c>
      <c r="T12" s="9"/>
      <c r="U12" s="17">
        <f>VLOOKUP((IF(MONTH($A12)=10,YEAR($A12),IF(MONTH($A12)=11,YEAR($A12),IF(MONTH($A12)=12, YEAR($A12),YEAR($A12)-1)))),'Final Sim'!$A$1:$O$87,VLOOKUP(MONTH($A12),'Conversion WRSM'!$A$1:$B$12,2),FALSE)</f>
        <v>0</v>
      </c>
      <c r="W12" s="9">
        <f t="shared" si="4"/>
        <v>0</v>
      </c>
      <c r="X12" s="9" t="str">
        <f t="shared" si="7"/>
        <v/>
      </c>
      <c r="Y12" s="20" t="str">
        <f t="shared" si="5"/>
        <v/>
      </c>
    </row>
    <row r="13" spans="1:26" x14ac:dyDescent="0.25">
      <c r="A13" s="11">
        <v>12966</v>
      </c>
      <c r="B13" s="9">
        <f>VLOOKUP((IF(MONTH($A13)=10,YEAR($A13),IF(MONTH($A13)=11,YEAR($A13),IF(MONTH($A13)=12, YEAR($A13),YEAR($A13)-1)))),File_1.prn!$A$2:$AA$72,VLOOKUP(MONTH($A13),Conversion!$A$1:$B$12,2),FALSE)</f>
        <v>0</v>
      </c>
      <c r="C13" s="9" t="str">
        <f>IF(VLOOKUP((IF(MONTH($A13)=10,YEAR($A13),IF(MONTH($A13)=11,YEAR($A13),IF(MONTH($A13)=12, YEAR($A13),YEAR($A13)-1)))),File_1.prn!$A$2:$AA$72,VLOOKUP(MONTH($A13),'Patch Conversion'!$A$1:$B$12,2),FALSE)="","",VLOOKUP((IF(MONTH($A13)=10,YEAR($A13),IF(MONTH($A13)=11,YEAR($A13),IF(MONTH($A13)=12, YEAR($A13),YEAR($A13)-1)))),File_1.prn!$A$2:$AA$72,VLOOKUP(MONTH($A13),'Patch Conversion'!$A$1:$B$12,2),FALSE))</f>
        <v/>
      </c>
      <c r="D13" s="9"/>
      <c r="E13" s="9">
        <f t="shared" si="6"/>
        <v>0</v>
      </c>
      <c r="F13" s="9">
        <f>F12+VLOOKUP((IF(MONTH($A13)=10,YEAR($A13),IF(MONTH($A13)=11,YEAR($A13),IF(MONTH($A13)=12, YEAR($A13),YEAR($A13)-1)))),Rainfall!$A$1:$Z$87,VLOOKUP(MONTH($A13),Conversion!$A$1:$B$12,2),FALSE)</f>
        <v>562.80000000000007</v>
      </c>
      <c r="G13" s="9"/>
      <c r="H13" s="9"/>
      <c r="I13" s="9">
        <f>VLOOKUP((IF(MONTH($A13)=10,YEAR($A13),IF(MONTH($A13)=11,YEAR($A13),IF(MONTH($A13)=12, YEAR($A13),YEAR($A13)-1)))),FirstSim!$A$1:$Z$86,VLOOKUP(MONTH($A13),Conversion!$A$1:$B$12,2),FALSE)</f>
        <v>0.35</v>
      </c>
      <c r="J13" s="9"/>
      <c r="K13" s="9"/>
      <c r="L13" s="9"/>
      <c r="M13" s="12" t="e">
        <f>VLOOKUP((IF(MONTH($A13)=10,YEAR($A13),IF(MONTH($A13)=11,YEAR($A13),IF(MONTH($A13)=12, YEAR($A13),YEAR($A13)-1)))),#REF!,VLOOKUP(MONTH($A13),Conversion!$A$1:$B$12,2),FALSE)</f>
        <v>#REF!</v>
      </c>
      <c r="N13" s="9" t="e">
        <f>VLOOKUP((IF(MONTH($A13)=10,YEAR($A13),IF(MONTH($A13)=11,YEAR($A13),IF(MONTH($A13)=12, YEAR($A13),YEAR($A13)-1)))),#REF!,VLOOKUP(MONTH($A13),'Patch Conversion'!$A$1:$B$12,2),FALSE)</f>
        <v>#REF!</v>
      </c>
      <c r="O13" s="9"/>
      <c r="P13" s="11"/>
      <c r="Q13" s="9">
        <f t="shared" si="1"/>
        <v>0</v>
      </c>
      <c r="R13" s="9" t="str">
        <f t="shared" si="2"/>
        <v/>
      </c>
      <c r="S13" s="10" t="str">
        <f t="shared" si="3"/>
        <v/>
      </c>
      <c r="T13" s="9"/>
      <c r="U13" s="17">
        <f>VLOOKUP((IF(MONTH($A13)=10,YEAR($A13),IF(MONTH($A13)=11,YEAR($A13),IF(MONTH($A13)=12, YEAR($A13),YEAR($A13)-1)))),'Final Sim'!$A$1:$O$87,VLOOKUP(MONTH($A13),'Conversion WRSM'!$A$1:$B$12,2),FALSE)</f>
        <v>0</v>
      </c>
      <c r="W13" s="9">
        <f t="shared" si="4"/>
        <v>0</v>
      </c>
      <c r="X13" s="9" t="str">
        <f t="shared" si="7"/>
        <v/>
      </c>
      <c r="Y13" s="20" t="str">
        <f t="shared" si="5"/>
        <v/>
      </c>
    </row>
    <row r="14" spans="1:26" x14ac:dyDescent="0.25">
      <c r="A14" s="11">
        <v>12997</v>
      </c>
      <c r="B14" s="9">
        <f>VLOOKUP((IF(MONTH($A14)=10,YEAR($A14),IF(MONTH($A14)=11,YEAR($A14),IF(MONTH($A14)=12, YEAR($A14),YEAR($A14)-1)))),File_1.prn!$A$2:$AA$72,VLOOKUP(MONTH($A14),Conversion!$A$1:$B$12,2),FALSE)</f>
        <v>0</v>
      </c>
      <c r="C14" s="9" t="str">
        <f>IF(VLOOKUP((IF(MONTH($A14)=10,YEAR($A14),IF(MONTH($A14)=11,YEAR($A14),IF(MONTH($A14)=12, YEAR($A14),YEAR($A14)-1)))),File_1.prn!$A$2:$AA$72,VLOOKUP(MONTH($A14),'Patch Conversion'!$A$1:$B$12,2),FALSE)="","",VLOOKUP((IF(MONTH($A14)=10,YEAR($A14),IF(MONTH($A14)=11,YEAR($A14),IF(MONTH($A14)=12, YEAR($A14),YEAR($A14)-1)))),File_1.prn!$A$2:$AA$72,VLOOKUP(MONTH($A14),'Patch Conversion'!$A$1:$B$12,2),FALSE))</f>
        <v/>
      </c>
      <c r="D14" s="9"/>
      <c r="E14" s="9">
        <f t="shared" si="6"/>
        <v>0</v>
      </c>
      <c r="F14" s="9">
        <f>F13+VLOOKUP((IF(MONTH($A14)=10,YEAR($A14),IF(MONTH($A14)=11,YEAR($A14),IF(MONTH($A14)=12, YEAR($A14),YEAR($A14)-1)))),Rainfall!$A$1:$Z$87,VLOOKUP(MONTH($A14),Conversion!$A$1:$B$12,2),FALSE)</f>
        <v>562.80000000000007</v>
      </c>
      <c r="G14" s="9"/>
      <c r="H14" s="9"/>
      <c r="I14" s="9">
        <f>VLOOKUP((IF(MONTH($A14)=10,YEAR($A14),IF(MONTH($A14)=11,YEAR($A14),IF(MONTH($A14)=12, YEAR($A14),YEAR($A14)-1)))),FirstSim!$A$1:$Z$86,VLOOKUP(MONTH($A14),Conversion!$A$1:$B$12,2),FALSE)</f>
        <v>0.22</v>
      </c>
      <c r="J14" s="9"/>
      <c r="K14" s="9"/>
      <c r="L14" s="9"/>
      <c r="M14" s="12" t="e">
        <f>VLOOKUP((IF(MONTH($A14)=10,YEAR($A14),IF(MONTH($A14)=11,YEAR($A14),IF(MONTH($A14)=12, YEAR($A14),YEAR($A14)-1)))),#REF!,VLOOKUP(MONTH($A14),Conversion!$A$1:$B$12,2),FALSE)</f>
        <v>#REF!</v>
      </c>
      <c r="N14" s="9" t="e">
        <f>VLOOKUP((IF(MONTH($A14)=10,YEAR($A14),IF(MONTH($A14)=11,YEAR($A14),IF(MONTH($A14)=12, YEAR($A14),YEAR($A14)-1)))),#REF!,VLOOKUP(MONTH($A14),'Patch Conversion'!$A$1:$B$12,2),FALSE)</f>
        <v>#REF!</v>
      </c>
      <c r="O14" s="9"/>
      <c r="P14" s="11"/>
      <c r="Q14" s="9">
        <f t="shared" si="1"/>
        <v>0</v>
      </c>
      <c r="R14" s="9" t="str">
        <f t="shared" si="2"/>
        <v/>
      </c>
      <c r="S14" s="10" t="str">
        <f t="shared" si="3"/>
        <v/>
      </c>
      <c r="T14" s="9"/>
      <c r="U14" s="17">
        <f>VLOOKUP((IF(MONTH($A14)=10,YEAR($A14),IF(MONTH($A14)=11,YEAR($A14),IF(MONTH($A14)=12, YEAR($A14),YEAR($A14)-1)))),'Final Sim'!$A$1:$O$87,VLOOKUP(MONTH($A14),'Conversion WRSM'!$A$1:$B$12,2),FALSE)</f>
        <v>0</v>
      </c>
      <c r="W14" s="9">
        <f t="shared" si="4"/>
        <v>0</v>
      </c>
      <c r="X14" s="9" t="str">
        <f t="shared" si="7"/>
        <v/>
      </c>
      <c r="Y14" s="20" t="str">
        <f t="shared" si="5"/>
        <v/>
      </c>
    </row>
    <row r="15" spans="1:26" x14ac:dyDescent="0.25">
      <c r="A15" s="11">
        <v>13028</v>
      </c>
      <c r="B15" s="9">
        <f>VLOOKUP((IF(MONTH($A15)=10,YEAR($A15),IF(MONTH($A15)=11,YEAR($A15),IF(MONTH($A15)=12, YEAR($A15),YEAR($A15)-1)))),File_1.prn!$A$2:$AA$72,VLOOKUP(MONTH($A15),Conversion!$A$1:$B$12,2),FALSE)</f>
        <v>0</v>
      </c>
      <c r="C15" s="9" t="str">
        <f>IF(VLOOKUP((IF(MONTH($A15)=10,YEAR($A15),IF(MONTH($A15)=11,YEAR($A15),IF(MONTH($A15)=12, YEAR($A15),YEAR($A15)-1)))),File_1.prn!$A$2:$AA$72,VLOOKUP(MONTH($A15),'Patch Conversion'!$A$1:$B$12,2),FALSE)="","",VLOOKUP((IF(MONTH($A15)=10,YEAR($A15),IF(MONTH($A15)=11,YEAR($A15),IF(MONTH($A15)=12, YEAR($A15),YEAR($A15)-1)))),File_1.prn!$A$2:$AA$72,VLOOKUP(MONTH($A15),'Patch Conversion'!$A$1:$B$12,2),FALSE))</f>
        <v/>
      </c>
      <c r="D15" s="9"/>
      <c r="E15" s="9">
        <f t="shared" si="6"/>
        <v>0</v>
      </c>
      <c r="F15" s="9">
        <f>F14+VLOOKUP((IF(MONTH($A15)=10,YEAR($A15),IF(MONTH($A15)=11,YEAR($A15),IF(MONTH($A15)=12, YEAR($A15),YEAR($A15)-1)))),Rainfall!$A$1:$Z$87,VLOOKUP(MONTH($A15),Conversion!$A$1:$B$12,2),FALSE)</f>
        <v>573.54000000000008</v>
      </c>
      <c r="G15" s="9"/>
      <c r="H15" s="9"/>
      <c r="I15" s="9">
        <f>VLOOKUP((IF(MONTH($A15)=10,YEAR($A15),IF(MONTH($A15)=11,YEAR($A15),IF(MONTH($A15)=12, YEAR($A15),YEAR($A15)-1)))),FirstSim!$A$1:$Z$86,VLOOKUP(MONTH($A15),Conversion!$A$1:$B$12,2),FALSE)</f>
        <v>0.13</v>
      </c>
      <c r="J15" s="9"/>
      <c r="K15" s="9"/>
      <c r="L15" s="9"/>
      <c r="M15" s="12" t="e">
        <f>VLOOKUP((IF(MONTH($A15)=10,YEAR($A15),IF(MONTH($A15)=11,YEAR($A15),IF(MONTH($A15)=12, YEAR($A15),YEAR($A15)-1)))),#REF!,VLOOKUP(MONTH($A15),Conversion!$A$1:$B$12,2),FALSE)</f>
        <v>#REF!</v>
      </c>
      <c r="N15" s="9" t="e">
        <f>VLOOKUP((IF(MONTH($A15)=10,YEAR($A15),IF(MONTH($A15)=11,YEAR($A15),IF(MONTH($A15)=12, YEAR($A15),YEAR($A15)-1)))),#REF!,VLOOKUP(MONTH($A15),'Patch Conversion'!$A$1:$B$12,2),FALSE)</f>
        <v>#REF!</v>
      </c>
      <c r="O15" s="9"/>
      <c r="P15" s="11"/>
      <c r="Q15" s="9">
        <f t="shared" si="1"/>
        <v>0</v>
      </c>
      <c r="R15" s="9" t="str">
        <f t="shared" si="2"/>
        <v/>
      </c>
      <c r="S15" s="10" t="str">
        <f t="shared" si="3"/>
        <v/>
      </c>
      <c r="T15" s="9"/>
      <c r="U15" s="17">
        <f>VLOOKUP((IF(MONTH($A15)=10,YEAR($A15),IF(MONTH($A15)=11,YEAR($A15),IF(MONTH($A15)=12, YEAR($A15),YEAR($A15)-1)))),'Final Sim'!$A$1:$O$87,VLOOKUP(MONTH($A15),'Conversion WRSM'!$A$1:$B$12,2),FALSE)</f>
        <v>0</v>
      </c>
      <c r="W15" s="9">
        <f t="shared" si="4"/>
        <v>0</v>
      </c>
      <c r="X15" s="9" t="str">
        <f t="shared" si="7"/>
        <v/>
      </c>
      <c r="Y15" s="20" t="str">
        <f t="shared" si="5"/>
        <v/>
      </c>
    </row>
    <row r="16" spans="1:26" x14ac:dyDescent="0.25">
      <c r="A16" s="11">
        <v>13058</v>
      </c>
      <c r="B16" s="9">
        <f>VLOOKUP((IF(MONTH($A16)=10,YEAR($A16),IF(MONTH($A16)=11,YEAR($A16),IF(MONTH($A16)=12, YEAR($A16),YEAR($A16)-1)))),File_1.prn!$A$2:$AA$72,VLOOKUP(MONTH($A16),Conversion!$A$1:$B$12,2),FALSE)</f>
        <v>0</v>
      </c>
      <c r="C16" s="9" t="str">
        <f>IF(VLOOKUP((IF(MONTH($A16)=10,YEAR($A16),IF(MONTH($A16)=11,YEAR($A16),IF(MONTH($A16)=12, YEAR($A16),YEAR($A16)-1)))),File_1.prn!$A$2:$AA$72,VLOOKUP(MONTH($A16),'Patch Conversion'!$A$1:$B$12,2),FALSE)="","",VLOOKUP((IF(MONTH($A16)=10,YEAR($A16),IF(MONTH($A16)=11,YEAR($A16),IF(MONTH($A16)=12, YEAR($A16),YEAR($A16)-1)))),File_1.prn!$A$2:$AA$72,VLOOKUP(MONTH($A16),'Patch Conversion'!$A$1:$B$12,2),FALSE))</f>
        <v/>
      </c>
      <c r="D16" s="9"/>
      <c r="E16" s="9">
        <f t="shared" si="6"/>
        <v>0</v>
      </c>
      <c r="F16" s="9">
        <f>F15+VLOOKUP((IF(MONTH($A16)=10,YEAR($A16),IF(MONTH($A16)=11,YEAR($A16),IF(MONTH($A16)=12, YEAR($A16),YEAR($A16)-1)))),Rainfall!$A$1:$Z$87,VLOOKUP(MONTH($A16),Conversion!$A$1:$B$12,2),FALSE)</f>
        <v>585.06000000000006</v>
      </c>
      <c r="G16" s="9"/>
      <c r="H16" s="9"/>
      <c r="I16" s="9">
        <f>VLOOKUP((IF(MONTH($A16)=10,YEAR($A16),IF(MONTH($A16)=11,YEAR($A16),IF(MONTH($A16)=12, YEAR($A16),YEAR($A16)-1)))),FirstSim!$A$1:$Z$86,VLOOKUP(MONTH($A16),Conversion!$A$1:$B$12,2),FALSE)</f>
        <v>0.06</v>
      </c>
      <c r="J16" s="9"/>
      <c r="K16" s="9"/>
      <c r="L16" s="9"/>
      <c r="M16" s="12" t="e">
        <f>VLOOKUP((IF(MONTH($A16)=10,YEAR($A16),IF(MONTH($A16)=11,YEAR($A16),IF(MONTH($A16)=12, YEAR($A16),YEAR($A16)-1)))),#REF!,VLOOKUP(MONTH($A16),Conversion!$A$1:$B$12,2),FALSE)</f>
        <v>#REF!</v>
      </c>
      <c r="N16" s="9" t="e">
        <f>VLOOKUP((IF(MONTH($A16)=10,YEAR($A16),IF(MONTH($A16)=11,YEAR($A16),IF(MONTH($A16)=12, YEAR($A16),YEAR($A16)-1)))),#REF!,VLOOKUP(MONTH($A16),'Patch Conversion'!$A$1:$B$12,2),FALSE)</f>
        <v>#REF!</v>
      </c>
      <c r="O16" s="9"/>
      <c r="P16" s="11"/>
      <c r="Q16" s="9">
        <f t="shared" si="1"/>
        <v>0</v>
      </c>
      <c r="R16" s="9" t="str">
        <f t="shared" si="2"/>
        <v/>
      </c>
      <c r="S16" s="10" t="str">
        <f t="shared" si="3"/>
        <v/>
      </c>
      <c r="T16" s="9"/>
      <c r="U16" s="17">
        <f>VLOOKUP((IF(MONTH($A16)=10,YEAR($A16),IF(MONTH($A16)=11,YEAR($A16),IF(MONTH($A16)=12, YEAR($A16),YEAR($A16)-1)))),'Final Sim'!$A$1:$O$87,VLOOKUP(MONTH($A16),'Conversion WRSM'!$A$1:$B$12,2),FALSE)</f>
        <v>0</v>
      </c>
      <c r="W16" s="9">
        <f t="shared" si="4"/>
        <v>0</v>
      </c>
      <c r="X16" s="9" t="str">
        <f t="shared" si="7"/>
        <v/>
      </c>
      <c r="Y16" s="20" t="str">
        <f t="shared" si="5"/>
        <v/>
      </c>
    </row>
    <row r="17" spans="1:25" x14ac:dyDescent="0.25">
      <c r="A17" s="11">
        <v>13089</v>
      </c>
      <c r="B17" s="9">
        <f>VLOOKUP((IF(MONTH($A17)=10,YEAR($A17),IF(MONTH($A17)=11,YEAR($A17),IF(MONTH($A17)=12, YEAR($A17),YEAR($A17)-1)))),File_1.prn!$A$2:$AA$72,VLOOKUP(MONTH($A17),Conversion!$A$1:$B$12,2),FALSE)</f>
        <v>0</v>
      </c>
      <c r="C17" s="9" t="str">
        <f>IF(VLOOKUP((IF(MONTH($A17)=10,YEAR($A17),IF(MONTH($A17)=11,YEAR($A17),IF(MONTH($A17)=12, YEAR($A17),YEAR($A17)-1)))),File_1.prn!$A$2:$AA$72,VLOOKUP(MONTH($A17),'Patch Conversion'!$A$1:$B$12,2),FALSE)="","",VLOOKUP((IF(MONTH($A17)=10,YEAR($A17),IF(MONTH($A17)=11,YEAR($A17),IF(MONTH($A17)=12, YEAR($A17),YEAR($A17)-1)))),File_1.prn!$A$2:$AA$72,VLOOKUP(MONTH($A17),'Patch Conversion'!$A$1:$B$12,2),FALSE))</f>
        <v/>
      </c>
      <c r="D17" s="9" t="str">
        <f>IF(C17="","",B17)</f>
        <v/>
      </c>
      <c r="E17" s="9">
        <f t="shared" si="6"/>
        <v>0</v>
      </c>
      <c r="F17" s="9">
        <f>F16+VLOOKUP((IF(MONTH($A17)=10,YEAR($A17),IF(MONTH($A17)=11,YEAR($A17),IF(MONTH($A17)=12, YEAR($A17),YEAR($A17)-1)))),Rainfall!$A$1:$Z$87,VLOOKUP(MONTH($A17),Conversion!$A$1:$B$12,2),FALSE)</f>
        <v>601.2600000000001</v>
      </c>
      <c r="G17" s="9"/>
      <c r="H17" s="9"/>
      <c r="I17" s="9">
        <f>VLOOKUP((IF(MONTH($A17)=10,YEAR($A17),IF(MONTH($A17)=11,YEAR($A17),IF(MONTH($A17)=12, YEAR($A17),YEAR($A17)-1)))),FirstSim!$A$1:$Z$86,VLOOKUP(MONTH($A17),Conversion!$A$1:$B$12,2),FALSE)</f>
        <v>0.11</v>
      </c>
      <c r="J17" s="9"/>
      <c r="K17" s="9"/>
      <c r="L17" s="9"/>
      <c r="M17" s="12" t="e">
        <f>VLOOKUP((IF(MONTH($A17)=10,YEAR($A17),IF(MONTH($A17)=11,YEAR($A17),IF(MONTH($A17)=12, YEAR($A17),YEAR($A17)-1)))),#REF!,VLOOKUP(MONTH($A17),Conversion!$A$1:$B$12,2),FALSE)</f>
        <v>#REF!</v>
      </c>
      <c r="N17" s="9" t="e">
        <f>VLOOKUP((IF(MONTH($A17)=10,YEAR($A17),IF(MONTH($A17)=11,YEAR($A17),IF(MONTH($A17)=12, YEAR($A17),YEAR($A17)-1)))),#REF!,VLOOKUP(MONTH($A17),'Patch Conversion'!$A$1:$B$12,2),FALSE)</f>
        <v>#REF!</v>
      </c>
      <c r="O17" s="9"/>
      <c r="P17" s="11"/>
      <c r="Q17" s="9">
        <f t="shared" si="1"/>
        <v>0</v>
      </c>
      <c r="R17" s="9" t="str">
        <f t="shared" si="2"/>
        <v/>
      </c>
      <c r="S17" s="10" t="str">
        <f t="shared" si="3"/>
        <v/>
      </c>
      <c r="T17" s="9"/>
      <c r="U17" s="17">
        <f>VLOOKUP((IF(MONTH($A17)=10,YEAR($A17),IF(MONTH($A17)=11,YEAR($A17),IF(MONTH($A17)=12, YEAR($A17),YEAR($A17)-1)))),'Final Sim'!$A$1:$O$87,VLOOKUP(MONTH($A17),'Conversion WRSM'!$A$1:$B$12,2),FALSE)</f>
        <v>0</v>
      </c>
      <c r="W17" s="9">
        <f t="shared" si="4"/>
        <v>0</v>
      </c>
      <c r="X17" s="9" t="str">
        <f t="shared" si="7"/>
        <v/>
      </c>
      <c r="Y17" s="20" t="str">
        <f t="shared" si="5"/>
        <v/>
      </c>
    </row>
    <row r="18" spans="1:25" x14ac:dyDescent="0.25">
      <c r="A18" s="11">
        <v>13119</v>
      </c>
      <c r="B18" s="9">
        <f>VLOOKUP((IF(MONTH($A18)=10,YEAR($A18),IF(MONTH($A18)=11,YEAR($A18),IF(MONTH($A18)=12, YEAR($A18),YEAR($A18)-1)))),File_1.prn!$A$2:$AA$72,VLOOKUP(MONTH($A18),Conversion!$A$1:$B$12,2),FALSE)</f>
        <v>0</v>
      </c>
      <c r="C18" s="9" t="str">
        <f>IF(VLOOKUP((IF(MONTH($A18)=10,YEAR($A18),IF(MONTH($A18)=11,YEAR($A18),IF(MONTH($A18)=12, YEAR($A18),YEAR($A18)-1)))),File_1.prn!$A$2:$AA$72,VLOOKUP(MONTH($A18),'Patch Conversion'!$A$1:$B$12,2),FALSE)="","",VLOOKUP((IF(MONTH($A18)=10,YEAR($A18),IF(MONTH($A18)=11,YEAR($A18),IF(MONTH($A18)=12, YEAR($A18),YEAR($A18)-1)))),File_1.prn!$A$2:$AA$72,VLOOKUP(MONTH($A18),'Patch Conversion'!$A$1:$B$12,2),FALSE))</f>
        <v/>
      </c>
      <c r="D18" s="9"/>
      <c r="E18" s="9">
        <f t="shared" si="6"/>
        <v>0</v>
      </c>
      <c r="F18" s="9">
        <f>F17+VLOOKUP((IF(MONTH($A18)=10,YEAR($A18),IF(MONTH($A18)=11,YEAR($A18),IF(MONTH($A18)=12, YEAR($A18),YEAR($A18)-1)))),Rainfall!$A$1:$Z$87,VLOOKUP(MONTH($A18),Conversion!$A$1:$B$12,2),FALSE)</f>
        <v>717.60000000000014</v>
      </c>
      <c r="G18" s="9"/>
      <c r="H18" s="9"/>
      <c r="I18" s="9">
        <f>VLOOKUP((IF(MONTH($A18)=10,YEAR($A18),IF(MONTH($A18)=11,YEAR($A18),IF(MONTH($A18)=12, YEAR($A18),YEAR($A18)-1)))),FirstSim!$A$1:$Z$86,VLOOKUP(MONTH($A18),Conversion!$A$1:$B$12,2),FALSE)</f>
        <v>0.14000000000000001</v>
      </c>
      <c r="J18" s="9"/>
      <c r="K18" s="9"/>
      <c r="L18" s="9"/>
      <c r="M18" s="12" t="e">
        <f>VLOOKUP((IF(MONTH($A18)=10,YEAR($A18),IF(MONTH($A18)=11,YEAR($A18),IF(MONTH($A18)=12, YEAR($A18),YEAR($A18)-1)))),#REF!,VLOOKUP(MONTH($A18),Conversion!$A$1:$B$12,2),FALSE)</f>
        <v>#REF!</v>
      </c>
      <c r="N18" s="9" t="e">
        <f>VLOOKUP((IF(MONTH($A18)=10,YEAR($A18),IF(MONTH($A18)=11,YEAR($A18),IF(MONTH($A18)=12, YEAR($A18),YEAR($A18)-1)))),#REF!,VLOOKUP(MONTH($A18),'Patch Conversion'!$A$1:$B$12,2),FALSE)</f>
        <v>#REF!</v>
      </c>
      <c r="O18" s="9"/>
      <c r="P18" s="11"/>
      <c r="Q18" s="9">
        <f t="shared" si="1"/>
        <v>0</v>
      </c>
      <c r="R18" s="9" t="str">
        <f t="shared" si="2"/>
        <v/>
      </c>
      <c r="S18" s="10" t="str">
        <f t="shared" si="3"/>
        <v/>
      </c>
      <c r="T18" s="9"/>
      <c r="U18" s="17">
        <f>VLOOKUP((IF(MONTH($A18)=10,YEAR($A18),IF(MONTH($A18)=11,YEAR($A18),IF(MONTH($A18)=12, YEAR($A18),YEAR($A18)-1)))),'Final Sim'!$A$1:$O$87,VLOOKUP(MONTH($A18),'Conversion WRSM'!$A$1:$B$12,2),FALSE)</f>
        <v>0</v>
      </c>
      <c r="W18" s="9">
        <f t="shared" si="4"/>
        <v>0</v>
      </c>
      <c r="X18" s="9" t="str">
        <f t="shared" si="7"/>
        <v/>
      </c>
      <c r="Y18" s="20" t="str">
        <f t="shared" si="5"/>
        <v/>
      </c>
    </row>
    <row r="19" spans="1:25" x14ac:dyDescent="0.25">
      <c r="A19" s="11">
        <v>13150</v>
      </c>
      <c r="B19" s="9">
        <f>VLOOKUP((IF(MONTH($A19)=10,YEAR($A19),IF(MONTH($A19)=11,YEAR($A19),IF(MONTH($A19)=12, YEAR($A19),YEAR($A19)-1)))),File_1.prn!$A$2:$AA$72,VLOOKUP(MONTH($A19),Conversion!$A$1:$B$12,2),FALSE)</f>
        <v>0</v>
      </c>
      <c r="C19" s="9" t="str">
        <f>IF(VLOOKUP((IF(MONTH($A19)=10,YEAR($A19),IF(MONTH($A19)=11,YEAR($A19),IF(MONTH($A19)=12, YEAR($A19),YEAR($A19)-1)))),File_1.prn!$A$2:$AA$72,VLOOKUP(MONTH($A19),'Patch Conversion'!$A$1:$B$12,2),FALSE)="","",VLOOKUP((IF(MONTH($A19)=10,YEAR($A19),IF(MONTH($A19)=11,YEAR($A19),IF(MONTH($A19)=12, YEAR($A19),YEAR($A19)-1)))),File_1.prn!$A$2:$AA$72,VLOOKUP(MONTH($A19),'Patch Conversion'!$A$1:$B$12,2),FALSE))</f>
        <v/>
      </c>
      <c r="D19" s="9"/>
      <c r="E19" s="9">
        <f t="shared" si="6"/>
        <v>0</v>
      </c>
      <c r="F19" s="9">
        <f>F18+VLOOKUP((IF(MONTH($A19)=10,YEAR($A19),IF(MONTH($A19)=11,YEAR($A19),IF(MONTH($A19)=12, YEAR($A19),YEAR($A19)-1)))),Rainfall!$A$1:$Z$87,VLOOKUP(MONTH($A19),Conversion!$A$1:$B$12,2),FALSE)</f>
        <v>882.36000000000013</v>
      </c>
      <c r="G19" s="9"/>
      <c r="H19" s="9"/>
      <c r="I19" s="9">
        <f>VLOOKUP((IF(MONTH($A19)=10,YEAR($A19),IF(MONTH($A19)=11,YEAR($A19),IF(MONTH($A19)=12, YEAR($A19),YEAR($A19)-1)))),FirstSim!$A$1:$Z$86,VLOOKUP(MONTH($A19),Conversion!$A$1:$B$12,2),FALSE)</f>
        <v>0.06</v>
      </c>
      <c r="J19" s="9"/>
      <c r="K19" s="9"/>
      <c r="L19" s="9"/>
      <c r="M19" s="12" t="e">
        <f>VLOOKUP((IF(MONTH($A19)=10,YEAR($A19),IF(MONTH($A19)=11,YEAR($A19),IF(MONTH($A19)=12, YEAR($A19),YEAR($A19)-1)))),#REF!,VLOOKUP(MONTH($A19),Conversion!$A$1:$B$12,2),FALSE)</f>
        <v>#REF!</v>
      </c>
      <c r="N19" s="9" t="e">
        <f>VLOOKUP((IF(MONTH($A19)=10,YEAR($A19),IF(MONTH($A19)=11,YEAR($A19),IF(MONTH($A19)=12, YEAR($A19),YEAR($A19)-1)))),#REF!,VLOOKUP(MONTH($A19),'Patch Conversion'!$A$1:$B$12,2),FALSE)</f>
        <v>#REF!</v>
      </c>
      <c r="O19" s="9"/>
      <c r="P19" s="11"/>
      <c r="Q19" s="9">
        <f t="shared" si="1"/>
        <v>0</v>
      </c>
      <c r="R19" s="9" t="str">
        <f t="shared" si="2"/>
        <v/>
      </c>
      <c r="S19" s="10" t="str">
        <f t="shared" si="3"/>
        <v/>
      </c>
      <c r="T19" s="9"/>
      <c r="U19" s="17">
        <f>VLOOKUP((IF(MONTH($A19)=10,YEAR($A19),IF(MONTH($A19)=11,YEAR($A19),IF(MONTH($A19)=12, YEAR($A19),YEAR($A19)-1)))),'Final Sim'!$A$1:$O$87,VLOOKUP(MONTH($A19),'Conversion WRSM'!$A$1:$B$12,2),FALSE)</f>
        <v>0</v>
      </c>
      <c r="W19" s="9">
        <f t="shared" si="4"/>
        <v>0</v>
      </c>
      <c r="X19" s="9" t="str">
        <f t="shared" si="7"/>
        <v/>
      </c>
      <c r="Y19" s="20" t="str">
        <f t="shared" si="5"/>
        <v/>
      </c>
    </row>
    <row r="20" spans="1:25" x14ac:dyDescent="0.25">
      <c r="A20" s="11">
        <v>13181</v>
      </c>
      <c r="B20" s="9">
        <f>VLOOKUP((IF(MONTH($A20)=10,YEAR($A20),IF(MONTH($A20)=11,YEAR($A20),IF(MONTH($A20)=12, YEAR($A20),YEAR($A20)-1)))),File_1.prn!$A$2:$AA$72,VLOOKUP(MONTH($A20),Conversion!$A$1:$B$12,2),FALSE)</f>
        <v>0</v>
      </c>
      <c r="C20" s="9" t="str">
        <f>IF(VLOOKUP((IF(MONTH($A20)=10,YEAR($A20),IF(MONTH($A20)=11,YEAR($A20),IF(MONTH($A20)=12, YEAR($A20),YEAR($A20)-1)))),File_1.prn!$A$2:$AA$72,VLOOKUP(MONTH($A20),'Patch Conversion'!$A$1:$B$12,2),FALSE)="","",VLOOKUP((IF(MONTH($A20)=10,YEAR($A20),IF(MONTH($A20)=11,YEAR($A20),IF(MONTH($A20)=12, YEAR($A20),YEAR($A20)-1)))),File_1.prn!$A$2:$AA$72,VLOOKUP(MONTH($A20),'Patch Conversion'!$A$1:$B$12,2),FALSE))</f>
        <v/>
      </c>
      <c r="D20" s="9"/>
      <c r="E20" s="9">
        <f t="shared" si="6"/>
        <v>0</v>
      </c>
      <c r="F20" s="9">
        <f>F19+VLOOKUP((IF(MONTH($A20)=10,YEAR($A20),IF(MONTH($A20)=11,YEAR($A20),IF(MONTH($A20)=12, YEAR($A20),YEAR($A20)-1)))),Rainfall!$A$1:$Z$87,VLOOKUP(MONTH($A20),Conversion!$A$1:$B$12,2),FALSE)</f>
        <v>1001.3400000000001</v>
      </c>
      <c r="G20" s="9"/>
      <c r="H20" s="9"/>
      <c r="I20" s="9">
        <f>VLOOKUP((IF(MONTH($A20)=10,YEAR($A20),IF(MONTH($A20)=11,YEAR($A20),IF(MONTH($A20)=12, YEAR($A20),YEAR($A20)-1)))),FirstSim!$A$1:$Z$86,VLOOKUP(MONTH($A20),Conversion!$A$1:$B$12,2),FALSE)</f>
        <v>0.08</v>
      </c>
      <c r="J20" s="9"/>
      <c r="K20" s="9"/>
      <c r="L20" s="9"/>
      <c r="M20" s="12" t="e">
        <f>VLOOKUP((IF(MONTH($A20)=10,YEAR($A20),IF(MONTH($A20)=11,YEAR($A20),IF(MONTH($A20)=12, YEAR($A20),YEAR($A20)-1)))),#REF!,VLOOKUP(MONTH($A20),Conversion!$A$1:$B$12,2),FALSE)</f>
        <v>#REF!</v>
      </c>
      <c r="N20" s="9" t="e">
        <f>VLOOKUP((IF(MONTH($A20)=10,YEAR($A20),IF(MONTH($A20)=11,YEAR($A20),IF(MONTH($A20)=12, YEAR($A20),YEAR($A20)-1)))),#REF!,VLOOKUP(MONTH($A20),'Patch Conversion'!$A$1:$B$12,2),FALSE)</f>
        <v>#REF!</v>
      </c>
      <c r="O20" s="9"/>
      <c r="P20" s="11"/>
      <c r="Q20" s="9">
        <f t="shared" si="1"/>
        <v>0</v>
      </c>
      <c r="R20" s="9" t="str">
        <f t="shared" si="2"/>
        <v/>
      </c>
      <c r="S20" s="10" t="str">
        <f t="shared" si="3"/>
        <v/>
      </c>
      <c r="T20" s="9"/>
      <c r="U20" s="17">
        <f>VLOOKUP((IF(MONTH($A20)=10,YEAR($A20),IF(MONTH($A20)=11,YEAR($A20),IF(MONTH($A20)=12, YEAR($A20),YEAR($A20)-1)))),'Final Sim'!$A$1:$O$87,VLOOKUP(MONTH($A20),'Conversion WRSM'!$A$1:$B$12,2),FALSE)</f>
        <v>0</v>
      </c>
      <c r="W20" s="9">
        <f t="shared" si="4"/>
        <v>0</v>
      </c>
      <c r="X20" s="9" t="str">
        <f t="shared" si="7"/>
        <v/>
      </c>
      <c r="Y20" s="20" t="str">
        <f t="shared" si="5"/>
        <v/>
      </c>
    </row>
    <row r="21" spans="1:25" x14ac:dyDescent="0.25">
      <c r="A21" s="11">
        <v>13210</v>
      </c>
      <c r="B21" s="9">
        <f>VLOOKUP((IF(MONTH($A21)=10,YEAR($A21),IF(MONTH($A21)=11,YEAR($A21),IF(MONTH($A21)=12, YEAR($A21),YEAR($A21)-1)))),File_1.prn!$A$2:$AA$72,VLOOKUP(MONTH($A21),Conversion!$A$1:$B$12,2),FALSE)</f>
        <v>0</v>
      </c>
      <c r="C21" s="9" t="str">
        <f>IF(VLOOKUP((IF(MONTH($A21)=10,YEAR($A21),IF(MONTH($A21)=11,YEAR($A21),IF(MONTH($A21)=12, YEAR($A21),YEAR($A21)-1)))),File_1.prn!$A$2:$AA$72,VLOOKUP(MONTH($A21),'Patch Conversion'!$A$1:$B$12,2),FALSE)="","",VLOOKUP((IF(MONTH($A21)=10,YEAR($A21),IF(MONTH($A21)=11,YEAR($A21),IF(MONTH($A21)=12, YEAR($A21),YEAR($A21)-1)))),File_1.prn!$A$2:$AA$72,VLOOKUP(MONTH($A21),'Patch Conversion'!$A$1:$B$12,2),FALSE))</f>
        <v/>
      </c>
      <c r="D21" s="9"/>
      <c r="E21" s="9">
        <f t="shared" si="6"/>
        <v>0</v>
      </c>
      <c r="F21" s="9">
        <f>F20+VLOOKUP((IF(MONTH($A21)=10,YEAR($A21),IF(MONTH($A21)=11,YEAR($A21),IF(MONTH($A21)=12, YEAR($A21),YEAR($A21)-1)))),Rainfall!$A$1:$Z$87,VLOOKUP(MONTH($A21),Conversion!$A$1:$B$12,2),FALSE)</f>
        <v>1177.7400000000002</v>
      </c>
      <c r="G21" s="9"/>
      <c r="H21" s="9"/>
      <c r="I21" s="9">
        <f>VLOOKUP((IF(MONTH($A21)=10,YEAR($A21),IF(MONTH($A21)=11,YEAR($A21),IF(MONTH($A21)=12, YEAR($A21),YEAR($A21)-1)))),FirstSim!$A$1:$Z$86,VLOOKUP(MONTH($A21),Conversion!$A$1:$B$12,2),FALSE)</f>
        <v>1.24</v>
      </c>
      <c r="J21" s="9"/>
      <c r="K21" s="9"/>
      <c r="L21" s="9"/>
      <c r="M21" s="12" t="e">
        <f>VLOOKUP((IF(MONTH($A21)=10,YEAR($A21),IF(MONTH($A21)=11,YEAR($A21),IF(MONTH($A21)=12, YEAR($A21),YEAR($A21)-1)))),#REF!,VLOOKUP(MONTH($A21),Conversion!$A$1:$B$12,2),FALSE)</f>
        <v>#REF!</v>
      </c>
      <c r="N21" s="9" t="e">
        <f>VLOOKUP((IF(MONTH($A21)=10,YEAR($A21),IF(MONTH($A21)=11,YEAR($A21),IF(MONTH($A21)=12, YEAR($A21),YEAR($A21)-1)))),#REF!,VLOOKUP(MONTH($A21),'Patch Conversion'!$A$1:$B$12,2),FALSE)</f>
        <v>#REF!</v>
      </c>
      <c r="O21" s="9"/>
      <c r="P21" s="11"/>
      <c r="Q21" s="9">
        <f t="shared" si="1"/>
        <v>0</v>
      </c>
      <c r="R21" s="9" t="str">
        <f t="shared" si="2"/>
        <v/>
      </c>
      <c r="S21" s="10" t="str">
        <f t="shared" si="3"/>
        <v/>
      </c>
      <c r="T21" s="9"/>
      <c r="U21" s="17">
        <f>VLOOKUP((IF(MONTH($A21)=10,YEAR($A21),IF(MONTH($A21)=11,YEAR($A21),IF(MONTH($A21)=12, YEAR($A21),YEAR($A21)-1)))),'Final Sim'!$A$1:$O$87,VLOOKUP(MONTH($A21),'Conversion WRSM'!$A$1:$B$12,2),FALSE)</f>
        <v>0</v>
      </c>
      <c r="W21" s="9">
        <f t="shared" si="4"/>
        <v>0</v>
      </c>
      <c r="X21" s="9" t="str">
        <f t="shared" si="7"/>
        <v/>
      </c>
      <c r="Y21" s="20" t="str">
        <f t="shared" si="5"/>
        <v/>
      </c>
    </row>
    <row r="22" spans="1:25" x14ac:dyDescent="0.25">
      <c r="A22" s="11">
        <v>13241</v>
      </c>
      <c r="B22" s="9">
        <f>VLOOKUP((IF(MONTH($A22)=10,YEAR($A22),IF(MONTH($A22)=11,YEAR($A22),IF(MONTH($A22)=12, YEAR($A22),YEAR($A22)-1)))),File_1.prn!$A$2:$AA$72,VLOOKUP(MONTH($A22),Conversion!$A$1:$B$12,2),FALSE)</f>
        <v>0</v>
      </c>
      <c r="C22" s="9" t="str">
        <f>IF(VLOOKUP((IF(MONTH($A22)=10,YEAR($A22),IF(MONTH($A22)=11,YEAR($A22),IF(MONTH($A22)=12, YEAR($A22),YEAR($A22)-1)))),File_1.prn!$A$2:$AA$72,VLOOKUP(MONTH($A22),'Patch Conversion'!$A$1:$B$12,2),FALSE)="","",VLOOKUP((IF(MONTH($A22)=10,YEAR($A22),IF(MONTH($A22)=11,YEAR($A22),IF(MONTH($A22)=12, YEAR($A22),YEAR($A22)-1)))),File_1.prn!$A$2:$AA$72,VLOOKUP(MONTH($A22),'Patch Conversion'!$A$1:$B$12,2),FALSE))</f>
        <v/>
      </c>
      <c r="D22" s="9"/>
      <c r="E22" s="9">
        <f t="shared" si="6"/>
        <v>0</v>
      </c>
      <c r="F22" s="9">
        <f>F21+VLOOKUP((IF(MONTH($A22)=10,YEAR($A22),IF(MONTH($A22)=11,YEAR($A22),IF(MONTH($A22)=12, YEAR($A22),YEAR($A22)-1)))),Rainfall!$A$1:$Z$87,VLOOKUP(MONTH($A22),Conversion!$A$1:$B$12,2),FALSE)</f>
        <v>1194.4200000000003</v>
      </c>
      <c r="G22" s="9"/>
      <c r="H22" s="9"/>
      <c r="I22" s="9">
        <f>VLOOKUP((IF(MONTH($A22)=10,YEAR($A22),IF(MONTH($A22)=11,YEAR($A22),IF(MONTH($A22)=12, YEAR($A22),YEAR($A22)-1)))),FirstSim!$A$1:$Z$86,VLOOKUP(MONTH($A22),Conversion!$A$1:$B$12,2),FALSE)</f>
        <v>0.68</v>
      </c>
      <c r="J22" s="9"/>
      <c r="K22" s="9"/>
      <c r="L22" s="9"/>
      <c r="M22" s="12" t="e">
        <f>VLOOKUP((IF(MONTH($A22)=10,YEAR($A22),IF(MONTH($A22)=11,YEAR($A22),IF(MONTH($A22)=12, YEAR($A22),YEAR($A22)-1)))),#REF!,VLOOKUP(MONTH($A22),Conversion!$A$1:$B$12,2),FALSE)</f>
        <v>#REF!</v>
      </c>
      <c r="N22" s="9" t="e">
        <f>VLOOKUP((IF(MONTH($A22)=10,YEAR($A22),IF(MONTH($A22)=11,YEAR($A22),IF(MONTH($A22)=12, YEAR($A22),YEAR($A22)-1)))),#REF!,VLOOKUP(MONTH($A22),'Patch Conversion'!$A$1:$B$12,2),FALSE)</f>
        <v>#REF!</v>
      </c>
      <c r="O22" s="9"/>
      <c r="P22" s="11"/>
      <c r="Q22" s="9">
        <f t="shared" si="1"/>
        <v>0</v>
      </c>
      <c r="R22" s="9" t="str">
        <f t="shared" si="2"/>
        <v/>
      </c>
      <c r="S22" s="10" t="str">
        <f t="shared" si="3"/>
        <v/>
      </c>
      <c r="T22" s="9"/>
      <c r="U22" s="17">
        <f>VLOOKUP((IF(MONTH($A22)=10,YEAR($A22),IF(MONTH($A22)=11,YEAR($A22),IF(MONTH($A22)=12, YEAR($A22),YEAR($A22)-1)))),'Final Sim'!$A$1:$O$87,VLOOKUP(MONTH($A22),'Conversion WRSM'!$A$1:$B$12,2),FALSE)</f>
        <v>0</v>
      </c>
      <c r="W22" s="9">
        <f t="shared" si="4"/>
        <v>0</v>
      </c>
      <c r="X22" s="9" t="str">
        <f t="shared" si="7"/>
        <v/>
      </c>
      <c r="Y22" s="20" t="str">
        <f t="shared" si="5"/>
        <v/>
      </c>
    </row>
    <row r="23" spans="1:25" x14ac:dyDescent="0.25">
      <c r="A23" s="11">
        <v>13271</v>
      </c>
      <c r="B23" s="9">
        <f>VLOOKUP((IF(MONTH($A23)=10,YEAR($A23),IF(MONTH($A23)=11,YEAR($A23),IF(MONTH($A23)=12, YEAR($A23),YEAR($A23)-1)))),File_1.prn!$A$2:$AA$72,VLOOKUP(MONTH($A23),Conversion!$A$1:$B$12,2),FALSE)</f>
        <v>0</v>
      </c>
      <c r="C23" s="9" t="str">
        <f>IF(VLOOKUP((IF(MONTH($A23)=10,YEAR($A23),IF(MONTH($A23)=11,YEAR($A23),IF(MONTH($A23)=12, YEAR($A23),YEAR($A23)-1)))),File_1.prn!$A$2:$AA$72,VLOOKUP(MONTH($A23),'Patch Conversion'!$A$1:$B$12,2),FALSE)="","",VLOOKUP((IF(MONTH($A23)=10,YEAR($A23),IF(MONTH($A23)=11,YEAR($A23),IF(MONTH($A23)=12, YEAR($A23),YEAR($A23)-1)))),File_1.prn!$A$2:$AA$72,VLOOKUP(MONTH($A23),'Patch Conversion'!$A$1:$B$12,2),FALSE))</f>
        <v/>
      </c>
      <c r="D23" s="9"/>
      <c r="E23" s="9">
        <f t="shared" si="6"/>
        <v>0</v>
      </c>
      <c r="F23" s="9">
        <f>F22+VLOOKUP((IF(MONTH($A23)=10,YEAR($A23),IF(MONTH($A23)=11,YEAR($A23),IF(MONTH($A23)=12, YEAR($A23),YEAR($A23)-1)))),Rainfall!$A$1:$Z$87,VLOOKUP(MONTH($A23),Conversion!$A$1:$B$12,2),FALSE)</f>
        <v>1297.6200000000003</v>
      </c>
      <c r="G23" s="9"/>
      <c r="H23" s="9"/>
      <c r="I23" s="9">
        <f>VLOOKUP((IF(MONTH($A23)=10,YEAR($A23),IF(MONTH($A23)=11,YEAR($A23),IF(MONTH($A23)=12, YEAR($A23),YEAR($A23)-1)))),FirstSim!$A$1:$Z$86,VLOOKUP(MONTH($A23),Conversion!$A$1:$B$12,2),FALSE)</f>
        <v>0.26</v>
      </c>
      <c r="J23" s="9"/>
      <c r="K23" s="9"/>
      <c r="L23" s="9"/>
      <c r="M23" s="12" t="e">
        <f>VLOOKUP((IF(MONTH($A23)=10,YEAR($A23),IF(MONTH($A23)=11,YEAR($A23),IF(MONTH($A23)=12, YEAR($A23),YEAR($A23)-1)))),#REF!,VLOOKUP(MONTH($A23),Conversion!$A$1:$B$12,2),FALSE)</f>
        <v>#REF!</v>
      </c>
      <c r="N23" s="9" t="e">
        <f>VLOOKUP((IF(MONTH($A23)=10,YEAR($A23),IF(MONTH($A23)=11,YEAR($A23),IF(MONTH($A23)=12, YEAR($A23),YEAR($A23)-1)))),#REF!,VLOOKUP(MONTH($A23),'Patch Conversion'!$A$1:$B$12,2),FALSE)</f>
        <v>#REF!</v>
      </c>
      <c r="O23" s="9"/>
      <c r="P23" s="11"/>
      <c r="Q23" s="9">
        <f t="shared" si="1"/>
        <v>0</v>
      </c>
      <c r="R23" s="9" t="str">
        <f t="shared" si="2"/>
        <v/>
      </c>
      <c r="S23" s="10" t="str">
        <f t="shared" si="3"/>
        <v/>
      </c>
      <c r="T23" s="9"/>
      <c r="U23" s="17">
        <f>VLOOKUP((IF(MONTH($A23)=10,YEAR($A23),IF(MONTH($A23)=11,YEAR($A23),IF(MONTH($A23)=12, YEAR($A23),YEAR($A23)-1)))),'Final Sim'!$A$1:$O$87,VLOOKUP(MONTH($A23),'Conversion WRSM'!$A$1:$B$12,2),FALSE)</f>
        <v>0</v>
      </c>
      <c r="W23" s="9">
        <f t="shared" si="4"/>
        <v>0</v>
      </c>
      <c r="X23" s="9" t="str">
        <f t="shared" si="7"/>
        <v/>
      </c>
      <c r="Y23" s="20" t="str">
        <f t="shared" si="5"/>
        <v/>
      </c>
    </row>
    <row r="24" spans="1:25" x14ac:dyDescent="0.25">
      <c r="A24" s="11">
        <v>13302</v>
      </c>
      <c r="B24" s="9">
        <f>VLOOKUP((IF(MONTH($A24)=10,YEAR($A24),IF(MONTH($A24)=11,YEAR($A24),IF(MONTH($A24)=12, YEAR($A24),YEAR($A24)-1)))),File_1.prn!$A$2:$AA$72,VLOOKUP(MONTH($A24),Conversion!$A$1:$B$12,2),FALSE)</f>
        <v>0</v>
      </c>
      <c r="C24" s="9" t="str">
        <f>IF(VLOOKUP((IF(MONTH($A24)=10,YEAR($A24),IF(MONTH($A24)=11,YEAR($A24),IF(MONTH($A24)=12, YEAR($A24),YEAR($A24)-1)))),File_1.prn!$A$2:$AA$72,VLOOKUP(MONTH($A24),'Patch Conversion'!$A$1:$B$12,2),FALSE)="","",VLOOKUP((IF(MONTH($A24)=10,YEAR($A24),IF(MONTH($A24)=11,YEAR($A24),IF(MONTH($A24)=12, YEAR($A24),YEAR($A24)-1)))),File_1.prn!$A$2:$AA$72,VLOOKUP(MONTH($A24),'Patch Conversion'!$A$1:$B$12,2),FALSE))</f>
        <v/>
      </c>
      <c r="D24" s="9"/>
      <c r="E24" s="9">
        <f t="shared" si="6"/>
        <v>0</v>
      </c>
      <c r="F24" s="9">
        <f>F23+VLOOKUP((IF(MONTH($A24)=10,YEAR($A24),IF(MONTH($A24)=11,YEAR($A24),IF(MONTH($A24)=12, YEAR($A24),YEAR($A24)-1)))),Rainfall!$A$1:$Z$87,VLOOKUP(MONTH($A24),Conversion!$A$1:$B$12,2),FALSE)</f>
        <v>1297.6200000000003</v>
      </c>
      <c r="G24" s="9"/>
      <c r="H24" s="9"/>
      <c r="I24" s="9">
        <f>VLOOKUP((IF(MONTH($A24)=10,YEAR($A24),IF(MONTH($A24)=11,YEAR($A24),IF(MONTH($A24)=12, YEAR($A24),YEAR($A24)-1)))),FirstSim!$A$1:$Z$86,VLOOKUP(MONTH($A24),Conversion!$A$1:$B$12,2),FALSE)</f>
        <v>0.25</v>
      </c>
      <c r="J24" s="9"/>
      <c r="K24" s="9"/>
      <c r="L24" s="9"/>
      <c r="M24" s="12" t="e">
        <f>VLOOKUP((IF(MONTH($A24)=10,YEAR($A24),IF(MONTH($A24)=11,YEAR($A24),IF(MONTH($A24)=12, YEAR($A24),YEAR($A24)-1)))),#REF!,VLOOKUP(MONTH($A24),Conversion!$A$1:$B$12,2),FALSE)</f>
        <v>#REF!</v>
      </c>
      <c r="N24" s="9" t="e">
        <f>VLOOKUP((IF(MONTH($A24)=10,YEAR($A24),IF(MONTH($A24)=11,YEAR($A24),IF(MONTH($A24)=12, YEAR($A24),YEAR($A24)-1)))),#REF!,VLOOKUP(MONTH($A24),'Patch Conversion'!$A$1:$B$12,2),FALSE)</f>
        <v>#REF!</v>
      </c>
      <c r="O24" s="9"/>
      <c r="P24" s="11"/>
      <c r="Q24" s="9">
        <f t="shared" si="1"/>
        <v>0</v>
      </c>
      <c r="R24" s="9" t="str">
        <f t="shared" si="2"/>
        <v/>
      </c>
      <c r="S24" s="10" t="str">
        <f t="shared" si="3"/>
        <v/>
      </c>
      <c r="T24" s="9"/>
      <c r="U24" s="17">
        <f>VLOOKUP((IF(MONTH($A24)=10,YEAR($A24),IF(MONTH($A24)=11,YEAR($A24),IF(MONTH($A24)=12, YEAR($A24),YEAR($A24)-1)))),'Final Sim'!$A$1:$O$87,VLOOKUP(MONTH($A24),'Conversion WRSM'!$A$1:$B$12,2),FALSE)</f>
        <v>0</v>
      </c>
      <c r="W24" s="9">
        <f t="shared" si="4"/>
        <v>0</v>
      </c>
      <c r="X24" s="9" t="str">
        <f t="shared" si="7"/>
        <v/>
      </c>
      <c r="Y24" s="20" t="str">
        <f t="shared" si="5"/>
        <v/>
      </c>
    </row>
    <row r="25" spans="1:25" x14ac:dyDescent="0.25">
      <c r="A25" s="11">
        <v>13332</v>
      </c>
      <c r="B25" s="9">
        <f>VLOOKUP((IF(MONTH($A25)=10,YEAR($A25),IF(MONTH($A25)=11,YEAR($A25),IF(MONTH($A25)=12, YEAR($A25),YEAR($A25)-1)))),File_1.prn!$A$2:$AA$72,VLOOKUP(MONTH($A25),Conversion!$A$1:$B$12,2),FALSE)</f>
        <v>0</v>
      </c>
      <c r="C25" s="9" t="str">
        <f>IF(VLOOKUP((IF(MONTH($A25)=10,YEAR($A25),IF(MONTH($A25)=11,YEAR($A25),IF(MONTH($A25)=12, YEAR($A25),YEAR($A25)-1)))),File_1.prn!$A$2:$AA$72,VLOOKUP(MONTH($A25),'Patch Conversion'!$A$1:$B$12,2),FALSE)="","",VLOOKUP((IF(MONTH($A25)=10,YEAR($A25),IF(MONTH($A25)=11,YEAR($A25),IF(MONTH($A25)=12, YEAR($A25),YEAR($A25)-1)))),File_1.prn!$A$2:$AA$72,VLOOKUP(MONTH($A25),'Patch Conversion'!$A$1:$B$12,2),FALSE))</f>
        <v/>
      </c>
      <c r="D25" s="9"/>
      <c r="E25" s="9">
        <f t="shared" si="6"/>
        <v>0</v>
      </c>
      <c r="F25" s="9">
        <f>F24+VLOOKUP((IF(MONTH($A25)=10,YEAR($A25),IF(MONTH($A25)=11,YEAR($A25),IF(MONTH($A25)=12, YEAR($A25),YEAR($A25)-1)))),Rainfall!$A$1:$Z$87,VLOOKUP(MONTH($A25),Conversion!$A$1:$B$12,2),FALSE)</f>
        <v>1297.6200000000003</v>
      </c>
      <c r="G25" s="9"/>
      <c r="H25" s="9"/>
      <c r="I25" s="9">
        <f>VLOOKUP((IF(MONTH($A25)=10,YEAR($A25),IF(MONTH($A25)=11,YEAR($A25),IF(MONTH($A25)=12, YEAR($A25),YEAR($A25)-1)))),FirstSim!$A$1:$Z$86,VLOOKUP(MONTH($A25),Conversion!$A$1:$B$12,2),FALSE)</f>
        <v>0.18</v>
      </c>
      <c r="J25" s="9"/>
      <c r="K25" s="9"/>
      <c r="L25" s="9"/>
      <c r="M25" s="12" t="e">
        <f>VLOOKUP((IF(MONTH($A25)=10,YEAR($A25),IF(MONTH($A25)=11,YEAR($A25),IF(MONTH($A25)=12, YEAR($A25),YEAR($A25)-1)))),#REF!,VLOOKUP(MONTH($A25),Conversion!$A$1:$B$12,2),FALSE)</f>
        <v>#REF!</v>
      </c>
      <c r="N25" s="9" t="e">
        <f>VLOOKUP((IF(MONTH($A25)=10,YEAR($A25),IF(MONTH($A25)=11,YEAR($A25),IF(MONTH($A25)=12, YEAR($A25),YEAR($A25)-1)))),#REF!,VLOOKUP(MONTH($A25),'Patch Conversion'!$A$1:$B$12,2),FALSE)</f>
        <v>#REF!</v>
      </c>
      <c r="O25" s="9"/>
      <c r="P25" s="11"/>
      <c r="Q25" s="9">
        <f t="shared" si="1"/>
        <v>0</v>
      </c>
      <c r="R25" s="9" t="str">
        <f t="shared" si="2"/>
        <v/>
      </c>
      <c r="S25" s="10" t="str">
        <f t="shared" si="3"/>
        <v/>
      </c>
      <c r="T25" s="9"/>
      <c r="U25" s="17">
        <f>VLOOKUP((IF(MONTH($A25)=10,YEAR($A25),IF(MONTH($A25)=11,YEAR($A25),IF(MONTH($A25)=12, YEAR($A25),YEAR($A25)-1)))),'Final Sim'!$A$1:$O$87,VLOOKUP(MONTH($A25),'Conversion WRSM'!$A$1:$B$12,2),FALSE)</f>
        <v>0</v>
      </c>
      <c r="W25" s="9">
        <f t="shared" si="4"/>
        <v>0</v>
      </c>
      <c r="X25" s="9" t="str">
        <f t="shared" si="7"/>
        <v/>
      </c>
      <c r="Y25" s="20" t="str">
        <f t="shared" si="5"/>
        <v/>
      </c>
    </row>
    <row r="26" spans="1:25" x14ac:dyDescent="0.25">
      <c r="A26" s="11">
        <v>13363</v>
      </c>
      <c r="B26" s="9">
        <f>VLOOKUP((IF(MONTH($A26)=10,YEAR($A26),IF(MONTH($A26)=11,YEAR($A26),IF(MONTH($A26)=12, YEAR($A26),YEAR($A26)-1)))),File_1.prn!$A$2:$AA$72,VLOOKUP(MONTH($A26),Conversion!$A$1:$B$12,2),FALSE)</f>
        <v>0</v>
      </c>
      <c r="C26" s="9" t="str">
        <f>IF(VLOOKUP((IF(MONTH($A26)=10,YEAR($A26),IF(MONTH($A26)=11,YEAR($A26),IF(MONTH($A26)=12, YEAR($A26),YEAR($A26)-1)))),File_1.prn!$A$2:$AA$72,VLOOKUP(MONTH($A26),'Patch Conversion'!$A$1:$B$12,2),FALSE)="","",VLOOKUP((IF(MONTH($A26)=10,YEAR($A26),IF(MONTH($A26)=11,YEAR($A26),IF(MONTH($A26)=12, YEAR($A26),YEAR($A26)-1)))),File_1.prn!$A$2:$AA$72,VLOOKUP(MONTH($A26),'Patch Conversion'!$A$1:$B$12,2),FALSE))</f>
        <v/>
      </c>
      <c r="D26" s="9"/>
      <c r="E26" s="9">
        <f t="shared" si="6"/>
        <v>0</v>
      </c>
      <c r="F26" s="9">
        <f>F25+VLOOKUP((IF(MONTH($A26)=10,YEAR($A26),IF(MONTH($A26)=11,YEAR($A26),IF(MONTH($A26)=12, YEAR($A26),YEAR($A26)-1)))),Rainfall!$A$1:$Z$87,VLOOKUP(MONTH($A26),Conversion!$A$1:$B$12,2),FALSE)</f>
        <v>1297.6200000000003</v>
      </c>
      <c r="G26" s="9"/>
      <c r="H26" s="9"/>
      <c r="I26" s="9">
        <f>VLOOKUP((IF(MONTH($A26)=10,YEAR($A26),IF(MONTH($A26)=11,YEAR($A26),IF(MONTH($A26)=12, YEAR($A26),YEAR($A26)-1)))),FirstSim!$A$1:$Z$86,VLOOKUP(MONTH($A26),Conversion!$A$1:$B$12,2),FALSE)</f>
        <v>0.09</v>
      </c>
      <c r="J26" s="9"/>
      <c r="K26" s="9"/>
      <c r="L26" s="9"/>
      <c r="M26" s="12" t="e">
        <f>VLOOKUP((IF(MONTH($A26)=10,YEAR($A26),IF(MONTH($A26)=11,YEAR($A26),IF(MONTH($A26)=12, YEAR($A26),YEAR($A26)-1)))),#REF!,VLOOKUP(MONTH($A26),Conversion!$A$1:$B$12,2),FALSE)</f>
        <v>#REF!</v>
      </c>
      <c r="N26" s="9" t="e">
        <f>VLOOKUP((IF(MONTH($A26)=10,YEAR($A26),IF(MONTH($A26)=11,YEAR($A26),IF(MONTH($A26)=12, YEAR($A26),YEAR($A26)-1)))),#REF!,VLOOKUP(MONTH($A26),'Patch Conversion'!$A$1:$B$12,2),FALSE)</f>
        <v>#REF!</v>
      </c>
      <c r="O26" s="9"/>
      <c r="P26" s="11"/>
      <c r="Q26" s="9">
        <f t="shared" si="1"/>
        <v>0</v>
      </c>
      <c r="R26" s="9" t="str">
        <f t="shared" si="2"/>
        <v/>
      </c>
      <c r="S26" s="10" t="str">
        <f t="shared" si="3"/>
        <v/>
      </c>
      <c r="T26" s="9"/>
      <c r="U26" s="17">
        <f>VLOOKUP((IF(MONTH($A26)=10,YEAR($A26),IF(MONTH($A26)=11,YEAR($A26),IF(MONTH($A26)=12, YEAR($A26),YEAR($A26)-1)))),'Final Sim'!$A$1:$O$87,VLOOKUP(MONTH($A26),'Conversion WRSM'!$A$1:$B$12,2),FALSE)</f>
        <v>0</v>
      </c>
      <c r="W26" s="9">
        <f t="shared" si="4"/>
        <v>0</v>
      </c>
      <c r="X26" s="9" t="str">
        <f t="shared" si="7"/>
        <v/>
      </c>
      <c r="Y26" s="20" t="str">
        <f t="shared" si="5"/>
        <v/>
      </c>
    </row>
    <row r="27" spans="1:25" x14ac:dyDescent="0.25">
      <c r="A27" s="11">
        <v>13394</v>
      </c>
      <c r="B27" s="9">
        <f>VLOOKUP((IF(MONTH($A27)=10,YEAR($A27),IF(MONTH($A27)=11,YEAR($A27),IF(MONTH($A27)=12, YEAR($A27),YEAR($A27)-1)))),File_1.prn!$A$2:$AA$72,VLOOKUP(MONTH($A27),Conversion!$A$1:$B$12,2),FALSE)</f>
        <v>0</v>
      </c>
      <c r="C27" s="9" t="str">
        <f>IF(VLOOKUP((IF(MONTH($A27)=10,YEAR($A27),IF(MONTH($A27)=11,YEAR($A27),IF(MONTH($A27)=12, YEAR($A27),YEAR($A27)-1)))),File_1.prn!$A$2:$AA$72,VLOOKUP(MONTH($A27),'Patch Conversion'!$A$1:$B$12,2),FALSE)="","",VLOOKUP((IF(MONTH($A27)=10,YEAR($A27),IF(MONTH($A27)=11,YEAR($A27),IF(MONTH($A27)=12, YEAR($A27),YEAR($A27)-1)))),File_1.prn!$A$2:$AA$72,VLOOKUP(MONTH($A27),'Patch Conversion'!$A$1:$B$12,2),FALSE))</f>
        <v/>
      </c>
      <c r="D27" s="9"/>
      <c r="E27" s="9">
        <f t="shared" si="6"/>
        <v>0</v>
      </c>
      <c r="F27" s="9">
        <f>F26+VLOOKUP((IF(MONTH($A27)=10,YEAR($A27),IF(MONTH($A27)=11,YEAR($A27),IF(MONTH($A27)=12, YEAR($A27),YEAR($A27)-1)))),Rainfall!$A$1:$Z$87,VLOOKUP(MONTH($A27),Conversion!$A$1:$B$12,2),FALSE)</f>
        <v>1297.6200000000003</v>
      </c>
      <c r="G27" s="9"/>
      <c r="H27" s="9"/>
      <c r="I27" s="9">
        <f>VLOOKUP((IF(MONTH($A27)=10,YEAR($A27),IF(MONTH($A27)=11,YEAR($A27),IF(MONTH($A27)=12, YEAR($A27),YEAR($A27)-1)))),FirstSim!$A$1:$Z$86,VLOOKUP(MONTH($A27),Conversion!$A$1:$B$12,2),FALSE)</f>
        <v>0.03</v>
      </c>
      <c r="J27" s="9"/>
      <c r="K27" s="9"/>
      <c r="L27" s="9"/>
      <c r="M27" s="12" t="e">
        <f>VLOOKUP((IF(MONTH($A27)=10,YEAR($A27),IF(MONTH($A27)=11,YEAR($A27),IF(MONTH($A27)=12, YEAR($A27),YEAR($A27)-1)))),#REF!,VLOOKUP(MONTH($A27),Conversion!$A$1:$B$12,2),FALSE)</f>
        <v>#REF!</v>
      </c>
      <c r="N27" s="9" t="e">
        <f>VLOOKUP((IF(MONTH($A27)=10,YEAR($A27),IF(MONTH($A27)=11,YEAR($A27),IF(MONTH($A27)=12, YEAR($A27),YEAR($A27)-1)))),#REF!,VLOOKUP(MONTH($A27),'Patch Conversion'!$A$1:$B$12,2),FALSE)</f>
        <v>#REF!</v>
      </c>
      <c r="O27" s="9"/>
      <c r="P27" s="11"/>
      <c r="Q27" s="9">
        <f t="shared" si="1"/>
        <v>0</v>
      </c>
      <c r="R27" s="9" t="str">
        <f t="shared" si="2"/>
        <v/>
      </c>
      <c r="S27" s="10" t="str">
        <f t="shared" si="3"/>
        <v/>
      </c>
      <c r="T27" s="9"/>
      <c r="U27" s="17">
        <f>VLOOKUP((IF(MONTH($A27)=10,YEAR($A27),IF(MONTH($A27)=11,YEAR($A27),IF(MONTH($A27)=12, YEAR($A27),YEAR($A27)-1)))),'Final Sim'!$A$1:$O$87,VLOOKUP(MONTH($A27),'Conversion WRSM'!$A$1:$B$12,2),FALSE)</f>
        <v>0</v>
      </c>
      <c r="W27" s="9">
        <f t="shared" si="4"/>
        <v>0</v>
      </c>
      <c r="X27" s="9" t="str">
        <f t="shared" si="7"/>
        <v/>
      </c>
      <c r="Y27" s="20" t="str">
        <f t="shared" si="5"/>
        <v/>
      </c>
    </row>
    <row r="28" spans="1:25" x14ac:dyDescent="0.25">
      <c r="A28" s="11">
        <v>13424</v>
      </c>
      <c r="B28" s="9">
        <f>VLOOKUP((IF(MONTH($A28)=10,YEAR($A28),IF(MONTH($A28)=11,YEAR($A28),IF(MONTH($A28)=12, YEAR($A28),YEAR($A28)-1)))),File_1.prn!$A$2:$AA$72,VLOOKUP(MONTH($A28),Conversion!$A$1:$B$12,2),FALSE)</f>
        <v>0</v>
      </c>
      <c r="C28" s="9" t="str">
        <f>IF(VLOOKUP((IF(MONTH($A28)=10,YEAR($A28),IF(MONTH($A28)=11,YEAR($A28),IF(MONTH($A28)=12, YEAR($A28),YEAR($A28)-1)))),File_1.prn!$A$2:$AA$72,VLOOKUP(MONTH($A28),'Patch Conversion'!$A$1:$B$12,2),FALSE)="","",VLOOKUP((IF(MONTH($A28)=10,YEAR($A28),IF(MONTH($A28)=11,YEAR($A28),IF(MONTH($A28)=12, YEAR($A28),YEAR($A28)-1)))),File_1.prn!$A$2:$AA$72,VLOOKUP(MONTH($A28),'Patch Conversion'!$A$1:$B$12,2),FALSE))</f>
        <v/>
      </c>
      <c r="D28" s="9"/>
      <c r="E28" s="9">
        <f t="shared" si="6"/>
        <v>0</v>
      </c>
      <c r="F28" s="9">
        <f>F27+VLOOKUP((IF(MONTH($A28)=10,YEAR($A28),IF(MONTH($A28)=11,YEAR($A28),IF(MONTH($A28)=12, YEAR($A28),YEAR($A28)-1)))),Rainfall!$A$1:$Z$87,VLOOKUP(MONTH($A28),Conversion!$A$1:$B$12,2),FALSE)</f>
        <v>1332.6600000000003</v>
      </c>
      <c r="G28" s="9"/>
      <c r="H28" s="9"/>
      <c r="I28" s="9">
        <f>VLOOKUP((IF(MONTH($A28)=10,YEAR($A28),IF(MONTH($A28)=11,YEAR($A28),IF(MONTH($A28)=12, YEAR($A28),YEAR($A28)-1)))),FirstSim!$A$1:$Z$86,VLOOKUP(MONTH($A28),Conversion!$A$1:$B$12,2),FALSE)</f>
        <v>0.15</v>
      </c>
      <c r="J28" s="9"/>
      <c r="K28" s="9"/>
      <c r="L28" s="9"/>
      <c r="M28" s="12" t="e">
        <f>VLOOKUP((IF(MONTH($A28)=10,YEAR($A28),IF(MONTH($A28)=11,YEAR($A28),IF(MONTH($A28)=12, YEAR($A28),YEAR($A28)-1)))),#REF!,VLOOKUP(MONTH($A28),Conversion!$A$1:$B$12,2),FALSE)</f>
        <v>#REF!</v>
      </c>
      <c r="N28" s="9" t="e">
        <f>VLOOKUP((IF(MONTH($A28)=10,YEAR($A28),IF(MONTH($A28)=11,YEAR($A28),IF(MONTH($A28)=12, YEAR($A28),YEAR($A28)-1)))),#REF!,VLOOKUP(MONTH($A28),'Patch Conversion'!$A$1:$B$12,2),FALSE)</f>
        <v>#REF!</v>
      </c>
      <c r="O28" s="9"/>
      <c r="P28" s="11"/>
      <c r="Q28" s="9">
        <f t="shared" si="1"/>
        <v>0</v>
      </c>
      <c r="R28" s="9" t="str">
        <f t="shared" si="2"/>
        <v/>
      </c>
      <c r="S28" s="10" t="str">
        <f t="shared" si="3"/>
        <v/>
      </c>
      <c r="T28" s="9"/>
      <c r="U28" s="17">
        <f>VLOOKUP((IF(MONTH($A28)=10,YEAR($A28),IF(MONTH($A28)=11,YEAR($A28),IF(MONTH($A28)=12, YEAR($A28),YEAR($A28)-1)))),'Final Sim'!$A$1:$O$87,VLOOKUP(MONTH($A28),'Conversion WRSM'!$A$1:$B$12,2),FALSE)</f>
        <v>0</v>
      </c>
      <c r="W28" s="9">
        <f t="shared" si="4"/>
        <v>0</v>
      </c>
      <c r="X28" s="9" t="str">
        <f t="shared" si="7"/>
        <v/>
      </c>
      <c r="Y28" s="20" t="str">
        <f t="shared" si="5"/>
        <v/>
      </c>
    </row>
    <row r="29" spans="1:25" x14ac:dyDescent="0.25">
      <c r="A29" s="11">
        <v>13455</v>
      </c>
      <c r="B29" s="9">
        <f>VLOOKUP((IF(MONTH($A29)=10,YEAR($A29),IF(MONTH($A29)=11,YEAR($A29),IF(MONTH($A29)=12, YEAR($A29),YEAR($A29)-1)))),File_1.prn!$A$2:$AA$72,VLOOKUP(MONTH($A29),Conversion!$A$1:$B$12,2),FALSE)</f>
        <v>0</v>
      </c>
      <c r="C29" s="9" t="str">
        <f>IF(VLOOKUP((IF(MONTH($A29)=10,YEAR($A29),IF(MONTH($A29)=11,YEAR($A29),IF(MONTH($A29)=12, YEAR($A29),YEAR($A29)-1)))),File_1.prn!$A$2:$AA$72,VLOOKUP(MONTH($A29),'Patch Conversion'!$A$1:$B$12,2),FALSE)="","",VLOOKUP((IF(MONTH($A29)=10,YEAR($A29),IF(MONTH($A29)=11,YEAR($A29),IF(MONTH($A29)=12, YEAR($A29),YEAR($A29)-1)))),File_1.prn!$A$2:$AA$72,VLOOKUP(MONTH($A29),'Patch Conversion'!$A$1:$B$12,2),FALSE))</f>
        <v/>
      </c>
      <c r="D29" s="9"/>
      <c r="E29" s="9">
        <f t="shared" si="6"/>
        <v>0</v>
      </c>
      <c r="F29" s="9">
        <f>F28+VLOOKUP((IF(MONTH($A29)=10,YEAR($A29),IF(MONTH($A29)=11,YEAR($A29),IF(MONTH($A29)=12, YEAR($A29),YEAR($A29)-1)))),Rainfall!$A$1:$Z$87,VLOOKUP(MONTH($A29),Conversion!$A$1:$B$12,2),FALSE)</f>
        <v>1555.8600000000004</v>
      </c>
      <c r="G29" s="9"/>
      <c r="H29" s="9"/>
      <c r="I29" s="9">
        <f>VLOOKUP((IF(MONTH($A29)=10,YEAR($A29),IF(MONTH($A29)=11,YEAR($A29),IF(MONTH($A29)=12, YEAR($A29),YEAR($A29)-1)))),FirstSim!$A$1:$Z$86,VLOOKUP(MONTH($A29),Conversion!$A$1:$B$12,2),FALSE)</f>
        <v>6.27</v>
      </c>
      <c r="J29" s="9"/>
      <c r="K29" s="9"/>
      <c r="L29" s="9"/>
      <c r="M29" s="12" t="e">
        <f>VLOOKUP((IF(MONTH($A29)=10,YEAR($A29),IF(MONTH($A29)=11,YEAR($A29),IF(MONTH($A29)=12, YEAR($A29),YEAR($A29)-1)))),#REF!,VLOOKUP(MONTH($A29),Conversion!$A$1:$B$12,2),FALSE)</f>
        <v>#REF!</v>
      </c>
      <c r="N29" s="9" t="e">
        <f>VLOOKUP((IF(MONTH($A29)=10,YEAR($A29),IF(MONTH($A29)=11,YEAR($A29),IF(MONTH($A29)=12, YEAR($A29),YEAR($A29)-1)))),#REF!,VLOOKUP(MONTH($A29),'Patch Conversion'!$A$1:$B$12,2),FALSE)</f>
        <v>#REF!</v>
      </c>
      <c r="O29" s="9"/>
      <c r="P29" s="11"/>
      <c r="Q29" s="9">
        <f t="shared" si="1"/>
        <v>0</v>
      </c>
      <c r="R29" s="9" t="str">
        <f t="shared" si="2"/>
        <v/>
      </c>
      <c r="S29" s="10" t="str">
        <f t="shared" si="3"/>
        <v/>
      </c>
      <c r="T29" s="9"/>
      <c r="U29" s="17">
        <f>VLOOKUP((IF(MONTH($A29)=10,YEAR($A29),IF(MONTH($A29)=11,YEAR($A29),IF(MONTH($A29)=12, YEAR($A29),YEAR($A29)-1)))),'Final Sim'!$A$1:$O$87,VLOOKUP(MONTH($A29),'Conversion WRSM'!$A$1:$B$12,2),FALSE)</f>
        <v>0</v>
      </c>
      <c r="W29" s="9">
        <f t="shared" si="4"/>
        <v>0</v>
      </c>
      <c r="X29" s="9" t="str">
        <f t="shared" si="7"/>
        <v/>
      </c>
      <c r="Y29" s="20" t="str">
        <f t="shared" si="5"/>
        <v/>
      </c>
    </row>
    <row r="30" spans="1:25" x14ac:dyDescent="0.25">
      <c r="A30" s="11">
        <v>13485</v>
      </c>
      <c r="B30" s="9">
        <f>VLOOKUP((IF(MONTH($A30)=10,YEAR($A30),IF(MONTH($A30)=11,YEAR($A30),IF(MONTH($A30)=12, YEAR($A30),YEAR($A30)-1)))),File_1.prn!$A$2:$AA$72,VLOOKUP(MONTH($A30),Conversion!$A$1:$B$12,2),FALSE)</f>
        <v>0</v>
      </c>
      <c r="C30" s="9" t="str">
        <f>IF(VLOOKUP((IF(MONTH($A30)=10,YEAR($A30),IF(MONTH($A30)=11,YEAR($A30),IF(MONTH($A30)=12, YEAR($A30),YEAR($A30)-1)))),File_1.prn!$A$2:$AA$72,VLOOKUP(MONTH($A30),'Patch Conversion'!$A$1:$B$12,2),FALSE)="","",VLOOKUP((IF(MONTH($A30)=10,YEAR($A30),IF(MONTH($A30)=11,YEAR($A30),IF(MONTH($A30)=12, YEAR($A30),YEAR($A30)-1)))),File_1.prn!$A$2:$AA$72,VLOOKUP(MONTH($A30),'Patch Conversion'!$A$1:$B$12,2),FALSE))</f>
        <v/>
      </c>
      <c r="D30" s="9" t="str">
        <f>IF(C30="","",B30)</f>
        <v/>
      </c>
      <c r="E30" s="9">
        <f t="shared" si="6"/>
        <v>0</v>
      </c>
      <c r="F30" s="9">
        <f>F29+VLOOKUP((IF(MONTH($A30)=10,YEAR($A30),IF(MONTH($A30)=11,YEAR($A30),IF(MONTH($A30)=12, YEAR($A30),YEAR($A30)-1)))),Rainfall!$A$1:$Z$87,VLOOKUP(MONTH($A30),Conversion!$A$1:$B$12,2),FALSE)</f>
        <v>1621.2600000000004</v>
      </c>
      <c r="G30" s="9"/>
      <c r="H30" s="9"/>
      <c r="I30" s="9">
        <f>VLOOKUP((IF(MONTH($A30)=10,YEAR($A30),IF(MONTH($A30)=11,YEAR($A30),IF(MONTH($A30)=12, YEAR($A30),YEAR($A30)-1)))),FirstSim!$A$1:$Z$86,VLOOKUP(MONTH($A30),Conversion!$A$1:$B$12,2),FALSE)</f>
        <v>2.83</v>
      </c>
      <c r="J30" s="9"/>
      <c r="K30" s="9"/>
      <c r="L30" s="9"/>
      <c r="M30" s="12" t="e">
        <f>VLOOKUP((IF(MONTH($A30)=10,YEAR($A30),IF(MONTH($A30)=11,YEAR($A30),IF(MONTH($A30)=12, YEAR($A30),YEAR($A30)-1)))),#REF!,VLOOKUP(MONTH($A30),Conversion!$A$1:$B$12,2),FALSE)</f>
        <v>#REF!</v>
      </c>
      <c r="N30" s="9" t="e">
        <f>VLOOKUP((IF(MONTH($A30)=10,YEAR($A30),IF(MONTH($A30)=11,YEAR($A30),IF(MONTH($A30)=12, YEAR($A30),YEAR($A30)-1)))),#REF!,VLOOKUP(MONTH($A30),'Patch Conversion'!$A$1:$B$12,2),FALSE)</f>
        <v>#REF!</v>
      </c>
      <c r="O30" s="9"/>
      <c r="P30" s="11"/>
      <c r="Q30" s="9">
        <f t="shared" si="1"/>
        <v>0</v>
      </c>
      <c r="R30" s="9" t="str">
        <f t="shared" si="2"/>
        <v/>
      </c>
      <c r="S30" s="10" t="str">
        <f t="shared" si="3"/>
        <v/>
      </c>
      <c r="T30" s="9"/>
      <c r="U30" s="17">
        <f>VLOOKUP((IF(MONTH($A30)=10,YEAR($A30),IF(MONTH($A30)=11,YEAR($A30),IF(MONTH($A30)=12, YEAR($A30),YEAR($A30)-1)))),'Final Sim'!$A$1:$O$87,VLOOKUP(MONTH($A30),'Conversion WRSM'!$A$1:$B$12,2),FALSE)</f>
        <v>0</v>
      </c>
      <c r="W30" s="9">
        <f t="shared" si="4"/>
        <v>0</v>
      </c>
      <c r="X30" s="9" t="str">
        <f t="shared" si="7"/>
        <v/>
      </c>
      <c r="Y30" s="20" t="str">
        <f t="shared" si="5"/>
        <v/>
      </c>
    </row>
    <row r="31" spans="1:25" x14ac:dyDescent="0.25">
      <c r="A31" s="11">
        <v>13516</v>
      </c>
      <c r="B31" s="9">
        <f>VLOOKUP((IF(MONTH($A31)=10,YEAR($A31),IF(MONTH($A31)=11,YEAR($A31),IF(MONTH($A31)=12, YEAR($A31),YEAR($A31)-1)))),File_1.prn!$A$2:$AA$72,VLOOKUP(MONTH($A31),Conversion!$A$1:$B$12,2),FALSE)</f>
        <v>0</v>
      </c>
      <c r="C31" s="9" t="str">
        <f>IF(VLOOKUP((IF(MONTH($A31)=10,YEAR($A31),IF(MONTH($A31)=11,YEAR($A31),IF(MONTH($A31)=12, YEAR($A31),YEAR($A31)-1)))),File_1.prn!$A$2:$AA$72,VLOOKUP(MONTH($A31),'Patch Conversion'!$A$1:$B$12,2),FALSE)="","",VLOOKUP((IF(MONTH($A31)=10,YEAR($A31),IF(MONTH($A31)=11,YEAR($A31),IF(MONTH($A31)=12, YEAR($A31),YEAR($A31)-1)))),File_1.prn!$A$2:$AA$72,VLOOKUP(MONTH($A31),'Patch Conversion'!$A$1:$B$12,2),FALSE))</f>
        <v/>
      </c>
      <c r="D31" s="9"/>
      <c r="E31" s="9">
        <f t="shared" si="6"/>
        <v>0</v>
      </c>
      <c r="F31" s="9">
        <f>F30+VLOOKUP((IF(MONTH($A31)=10,YEAR($A31),IF(MONTH($A31)=11,YEAR($A31),IF(MONTH($A31)=12, YEAR($A31),YEAR($A31)-1)))),Rainfall!$A$1:$Z$87,VLOOKUP(MONTH($A31),Conversion!$A$1:$B$12,2),FALSE)</f>
        <v>1732.2600000000004</v>
      </c>
      <c r="G31" s="9"/>
      <c r="H31" s="9"/>
      <c r="I31" s="9">
        <f>VLOOKUP((IF(MONTH($A31)=10,YEAR($A31),IF(MONTH($A31)=11,YEAR($A31),IF(MONTH($A31)=12, YEAR($A31),YEAR($A31)-1)))),FirstSim!$A$1:$Z$86,VLOOKUP(MONTH($A31),Conversion!$A$1:$B$12,2),FALSE)</f>
        <v>2.42</v>
      </c>
      <c r="J31" s="9"/>
      <c r="K31" s="9"/>
      <c r="L31" s="9"/>
      <c r="M31" s="12" t="e">
        <f>VLOOKUP((IF(MONTH($A31)=10,YEAR($A31),IF(MONTH($A31)=11,YEAR($A31),IF(MONTH($A31)=12, YEAR($A31),YEAR($A31)-1)))),#REF!,VLOOKUP(MONTH($A31),Conversion!$A$1:$B$12,2),FALSE)</f>
        <v>#REF!</v>
      </c>
      <c r="N31" s="9" t="e">
        <f>VLOOKUP((IF(MONTH($A31)=10,YEAR($A31),IF(MONTH($A31)=11,YEAR($A31),IF(MONTH($A31)=12, YEAR($A31),YEAR($A31)-1)))),#REF!,VLOOKUP(MONTH($A31),'Patch Conversion'!$A$1:$B$12,2),FALSE)</f>
        <v>#REF!</v>
      </c>
      <c r="O31" s="9"/>
      <c r="P31" s="11"/>
      <c r="Q31" s="9">
        <f t="shared" si="1"/>
        <v>0</v>
      </c>
      <c r="R31" s="9" t="str">
        <f t="shared" si="2"/>
        <v/>
      </c>
      <c r="S31" s="10" t="str">
        <f t="shared" si="3"/>
        <v/>
      </c>
      <c r="T31" s="9"/>
      <c r="U31" s="17">
        <f>VLOOKUP((IF(MONTH($A31)=10,YEAR($A31),IF(MONTH($A31)=11,YEAR($A31),IF(MONTH($A31)=12, YEAR($A31),YEAR($A31)-1)))),'Final Sim'!$A$1:$O$87,VLOOKUP(MONTH($A31),'Conversion WRSM'!$A$1:$B$12,2),FALSE)</f>
        <v>0</v>
      </c>
      <c r="W31" s="9">
        <f t="shared" si="4"/>
        <v>0</v>
      </c>
      <c r="X31" s="9" t="str">
        <f t="shared" si="7"/>
        <v/>
      </c>
      <c r="Y31" s="20" t="str">
        <f t="shared" si="5"/>
        <v/>
      </c>
    </row>
    <row r="32" spans="1:25" x14ac:dyDescent="0.25">
      <c r="A32" s="11">
        <v>13547</v>
      </c>
      <c r="B32" s="9">
        <f>VLOOKUP((IF(MONTH($A32)=10,YEAR($A32),IF(MONTH($A32)=11,YEAR($A32),IF(MONTH($A32)=12, YEAR($A32),YEAR($A32)-1)))),File_1.prn!$A$2:$AA$72,VLOOKUP(MONTH($A32),Conversion!$A$1:$B$12,2),FALSE)</f>
        <v>0</v>
      </c>
      <c r="C32" s="9" t="str">
        <f>IF(VLOOKUP((IF(MONTH($A32)=10,YEAR($A32),IF(MONTH($A32)=11,YEAR($A32),IF(MONTH($A32)=12, YEAR($A32),YEAR($A32)-1)))),File_1.prn!$A$2:$AA$72,VLOOKUP(MONTH($A32),'Patch Conversion'!$A$1:$B$12,2),FALSE)="","",VLOOKUP((IF(MONTH($A32)=10,YEAR($A32),IF(MONTH($A32)=11,YEAR($A32),IF(MONTH($A32)=12, YEAR($A32),YEAR($A32)-1)))),File_1.prn!$A$2:$AA$72,VLOOKUP(MONTH($A32),'Patch Conversion'!$A$1:$B$12,2),FALSE))</f>
        <v/>
      </c>
      <c r="D32" s="9"/>
      <c r="E32" s="9">
        <f t="shared" si="6"/>
        <v>0</v>
      </c>
      <c r="F32" s="9">
        <f>F31+VLOOKUP((IF(MONTH($A32)=10,YEAR($A32),IF(MONTH($A32)=11,YEAR($A32),IF(MONTH($A32)=12, YEAR($A32),YEAR($A32)-1)))),Rainfall!$A$1:$Z$87,VLOOKUP(MONTH($A32),Conversion!$A$1:$B$12,2),FALSE)</f>
        <v>1817.1600000000005</v>
      </c>
      <c r="G32" s="9"/>
      <c r="H32" s="9"/>
      <c r="I32" s="9">
        <f>VLOOKUP((IF(MONTH($A32)=10,YEAR($A32),IF(MONTH($A32)=11,YEAR($A32),IF(MONTH($A32)=12, YEAR($A32),YEAR($A32)-1)))),FirstSim!$A$1:$Z$86,VLOOKUP(MONTH($A32),Conversion!$A$1:$B$12,2),FALSE)</f>
        <v>3.3</v>
      </c>
      <c r="J32" s="9"/>
      <c r="K32" s="9"/>
      <c r="L32" s="9"/>
      <c r="M32" s="12" t="e">
        <f>VLOOKUP((IF(MONTH($A32)=10,YEAR($A32),IF(MONTH($A32)=11,YEAR($A32),IF(MONTH($A32)=12, YEAR($A32),YEAR($A32)-1)))),#REF!,VLOOKUP(MONTH($A32),Conversion!$A$1:$B$12,2),FALSE)</f>
        <v>#REF!</v>
      </c>
      <c r="N32" s="9" t="e">
        <f>VLOOKUP((IF(MONTH($A32)=10,YEAR($A32),IF(MONTH($A32)=11,YEAR($A32),IF(MONTH($A32)=12, YEAR($A32),YEAR($A32)-1)))),#REF!,VLOOKUP(MONTH($A32),'Patch Conversion'!$A$1:$B$12,2),FALSE)</f>
        <v>#REF!</v>
      </c>
      <c r="O32" s="9"/>
      <c r="P32" s="11"/>
      <c r="Q32" s="9">
        <f t="shared" si="1"/>
        <v>0</v>
      </c>
      <c r="R32" s="9" t="str">
        <f t="shared" si="2"/>
        <v/>
      </c>
      <c r="S32" s="10" t="str">
        <f t="shared" si="3"/>
        <v/>
      </c>
      <c r="T32" s="9"/>
      <c r="U32" s="17">
        <f>VLOOKUP((IF(MONTH($A32)=10,YEAR($A32),IF(MONTH($A32)=11,YEAR($A32),IF(MONTH($A32)=12, YEAR($A32),YEAR($A32)-1)))),'Final Sim'!$A$1:$O$87,VLOOKUP(MONTH($A32),'Conversion WRSM'!$A$1:$B$12,2),FALSE)</f>
        <v>0</v>
      </c>
      <c r="W32" s="9">
        <f t="shared" si="4"/>
        <v>0</v>
      </c>
      <c r="X32" s="9" t="str">
        <f t="shared" si="7"/>
        <v/>
      </c>
      <c r="Y32" s="20" t="str">
        <f t="shared" si="5"/>
        <v/>
      </c>
    </row>
    <row r="33" spans="1:25" x14ac:dyDescent="0.25">
      <c r="A33" s="11">
        <v>13575</v>
      </c>
      <c r="B33" s="9">
        <f>VLOOKUP((IF(MONTH($A33)=10,YEAR($A33),IF(MONTH($A33)=11,YEAR($A33),IF(MONTH($A33)=12, YEAR($A33),YEAR($A33)-1)))),File_1.prn!$A$2:$AA$72,VLOOKUP(MONTH($A33),Conversion!$A$1:$B$12,2),FALSE)</f>
        <v>0</v>
      </c>
      <c r="C33" s="9" t="str">
        <f>IF(VLOOKUP((IF(MONTH($A33)=10,YEAR($A33),IF(MONTH($A33)=11,YEAR($A33),IF(MONTH($A33)=12, YEAR($A33),YEAR($A33)-1)))),File_1.prn!$A$2:$AA$72,VLOOKUP(MONTH($A33),'Patch Conversion'!$A$1:$B$12,2),FALSE)="","",VLOOKUP((IF(MONTH($A33)=10,YEAR($A33),IF(MONTH($A33)=11,YEAR($A33),IF(MONTH($A33)=12, YEAR($A33),YEAR($A33)-1)))),File_1.prn!$A$2:$AA$72,VLOOKUP(MONTH($A33),'Patch Conversion'!$A$1:$B$12,2),FALSE))</f>
        <v/>
      </c>
      <c r="D33" s="9"/>
      <c r="E33" s="9">
        <f t="shared" si="6"/>
        <v>0</v>
      </c>
      <c r="F33" s="9">
        <f>F32+VLOOKUP((IF(MONTH($A33)=10,YEAR($A33),IF(MONTH($A33)=11,YEAR($A33),IF(MONTH($A33)=12, YEAR($A33),YEAR($A33)-1)))),Rainfall!$A$1:$Z$87,VLOOKUP(MONTH($A33),Conversion!$A$1:$B$12,2),FALSE)</f>
        <v>1858.4400000000005</v>
      </c>
      <c r="G33" s="9"/>
      <c r="H33" s="9"/>
      <c r="I33" s="9">
        <f>VLOOKUP((IF(MONTH($A33)=10,YEAR($A33),IF(MONTH($A33)=11,YEAR($A33),IF(MONTH($A33)=12, YEAR($A33),YEAR($A33)-1)))),FirstSim!$A$1:$Z$86,VLOOKUP(MONTH($A33),Conversion!$A$1:$B$12,2),FALSE)</f>
        <v>1.47</v>
      </c>
      <c r="J33" s="9"/>
      <c r="K33" s="9"/>
      <c r="L33" s="9"/>
      <c r="M33" s="12" t="e">
        <f>VLOOKUP((IF(MONTH($A33)=10,YEAR($A33),IF(MONTH($A33)=11,YEAR($A33),IF(MONTH($A33)=12, YEAR($A33),YEAR($A33)-1)))),#REF!,VLOOKUP(MONTH($A33),Conversion!$A$1:$B$12,2),FALSE)</f>
        <v>#REF!</v>
      </c>
      <c r="N33" s="9" t="e">
        <f>VLOOKUP((IF(MONTH($A33)=10,YEAR($A33),IF(MONTH($A33)=11,YEAR($A33),IF(MONTH($A33)=12, YEAR($A33),YEAR($A33)-1)))),#REF!,VLOOKUP(MONTH($A33),'Patch Conversion'!$A$1:$B$12,2),FALSE)</f>
        <v>#REF!</v>
      </c>
      <c r="O33" s="9"/>
      <c r="P33" s="11"/>
      <c r="Q33" s="9">
        <f t="shared" si="1"/>
        <v>0</v>
      </c>
      <c r="R33" s="9" t="str">
        <f t="shared" si="2"/>
        <v/>
      </c>
      <c r="S33" s="10" t="str">
        <f t="shared" si="3"/>
        <v/>
      </c>
      <c r="T33" s="9"/>
      <c r="U33" s="17">
        <f>VLOOKUP((IF(MONTH($A33)=10,YEAR($A33),IF(MONTH($A33)=11,YEAR($A33),IF(MONTH($A33)=12, YEAR($A33),YEAR($A33)-1)))),'Final Sim'!$A$1:$O$87,VLOOKUP(MONTH($A33),'Conversion WRSM'!$A$1:$B$12,2),FALSE)</f>
        <v>0</v>
      </c>
      <c r="W33" s="9">
        <f t="shared" si="4"/>
        <v>0</v>
      </c>
      <c r="X33" s="9" t="str">
        <f t="shared" si="7"/>
        <v/>
      </c>
      <c r="Y33" s="20" t="str">
        <f t="shared" si="5"/>
        <v/>
      </c>
    </row>
    <row r="34" spans="1:25" x14ac:dyDescent="0.25">
      <c r="A34" s="11">
        <v>13606</v>
      </c>
      <c r="B34" s="9">
        <f>VLOOKUP((IF(MONTH($A34)=10,YEAR($A34),IF(MONTH($A34)=11,YEAR($A34),IF(MONTH($A34)=12, YEAR($A34),YEAR($A34)-1)))),File_1.prn!$A$2:$AA$72,VLOOKUP(MONTH($A34),Conversion!$A$1:$B$12,2),FALSE)</f>
        <v>0</v>
      </c>
      <c r="C34" s="9" t="str">
        <f>IF(VLOOKUP((IF(MONTH($A34)=10,YEAR($A34),IF(MONTH($A34)=11,YEAR($A34),IF(MONTH($A34)=12, YEAR($A34),YEAR($A34)-1)))),File_1.prn!$A$2:$AA$72,VLOOKUP(MONTH($A34),'Patch Conversion'!$A$1:$B$12,2),FALSE)="","",VLOOKUP((IF(MONTH($A34)=10,YEAR($A34),IF(MONTH($A34)=11,YEAR($A34),IF(MONTH($A34)=12, YEAR($A34),YEAR($A34)-1)))),File_1.prn!$A$2:$AA$72,VLOOKUP(MONTH($A34),'Patch Conversion'!$A$1:$B$12,2),FALSE))</f>
        <v/>
      </c>
      <c r="D34" s="9"/>
      <c r="E34" s="9">
        <f t="shared" si="6"/>
        <v>0</v>
      </c>
      <c r="F34" s="9">
        <f>F33+VLOOKUP((IF(MONTH($A34)=10,YEAR($A34),IF(MONTH($A34)=11,YEAR($A34),IF(MONTH($A34)=12, YEAR($A34),YEAR($A34)-1)))),Rainfall!$A$1:$Z$87,VLOOKUP(MONTH($A34),Conversion!$A$1:$B$12,2),FALSE)</f>
        <v>1915.1400000000006</v>
      </c>
      <c r="G34" s="9"/>
      <c r="H34" s="9"/>
      <c r="I34" s="9">
        <f>VLOOKUP((IF(MONTH($A34)=10,YEAR($A34),IF(MONTH($A34)=11,YEAR($A34),IF(MONTH($A34)=12, YEAR($A34),YEAR($A34)-1)))),FirstSim!$A$1:$Z$86,VLOOKUP(MONTH($A34),Conversion!$A$1:$B$12,2),FALSE)</f>
        <v>0.41</v>
      </c>
      <c r="J34" s="9"/>
      <c r="K34" s="9"/>
      <c r="L34" s="9"/>
      <c r="M34" s="12" t="e">
        <f>VLOOKUP((IF(MONTH($A34)=10,YEAR($A34),IF(MONTH($A34)=11,YEAR($A34),IF(MONTH($A34)=12, YEAR($A34),YEAR($A34)-1)))),#REF!,VLOOKUP(MONTH($A34),Conversion!$A$1:$B$12,2),FALSE)</f>
        <v>#REF!</v>
      </c>
      <c r="N34" s="9" t="e">
        <f>VLOOKUP((IF(MONTH($A34)=10,YEAR($A34),IF(MONTH($A34)=11,YEAR($A34),IF(MONTH($A34)=12, YEAR($A34),YEAR($A34)-1)))),#REF!,VLOOKUP(MONTH($A34),'Patch Conversion'!$A$1:$B$12,2),FALSE)</f>
        <v>#REF!</v>
      </c>
      <c r="O34" s="9"/>
      <c r="P34" s="11"/>
      <c r="Q34" s="9">
        <f t="shared" si="1"/>
        <v>0</v>
      </c>
      <c r="R34" s="9" t="str">
        <f t="shared" si="2"/>
        <v/>
      </c>
      <c r="S34" s="10" t="str">
        <f t="shared" si="3"/>
        <v/>
      </c>
      <c r="T34" s="9"/>
      <c r="U34" s="17">
        <f>VLOOKUP((IF(MONTH($A34)=10,YEAR($A34),IF(MONTH($A34)=11,YEAR($A34),IF(MONTH($A34)=12, YEAR($A34),YEAR($A34)-1)))),'Final Sim'!$A$1:$O$87,VLOOKUP(MONTH($A34),'Conversion WRSM'!$A$1:$B$12,2),FALSE)</f>
        <v>0</v>
      </c>
      <c r="W34" s="9">
        <f t="shared" si="4"/>
        <v>0</v>
      </c>
      <c r="X34" s="9" t="str">
        <f t="shared" si="7"/>
        <v/>
      </c>
      <c r="Y34" s="20" t="str">
        <f t="shared" si="5"/>
        <v/>
      </c>
    </row>
    <row r="35" spans="1:25" x14ac:dyDescent="0.25">
      <c r="A35" s="11">
        <v>13636</v>
      </c>
      <c r="B35" s="9">
        <f>VLOOKUP((IF(MONTH($A35)=10,YEAR($A35),IF(MONTH($A35)=11,YEAR($A35),IF(MONTH($A35)=12, YEAR($A35),YEAR($A35)-1)))),File_1.prn!$A$2:$AA$72,VLOOKUP(MONTH($A35),Conversion!$A$1:$B$12,2),FALSE)</f>
        <v>0</v>
      </c>
      <c r="C35" s="9" t="str">
        <f>IF(VLOOKUP((IF(MONTH($A35)=10,YEAR($A35),IF(MONTH($A35)=11,YEAR($A35),IF(MONTH($A35)=12, YEAR($A35),YEAR($A35)-1)))),File_1.prn!$A$2:$AA$72,VLOOKUP(MONTH($A35),'Patch Conversion'!$A$1:$B$12,2),FALSE)="","",VLOOKUP((IF(MONTH($A35)=10,YEAR($A35),IF(MONTH($A35)=11,YEAR($A35),IF(MONTH($A35)=12, YEAR($A35),YEAR($A35)-1)))),File_1.prn!$A$2:$AA$72,VLOOKUP(MONTH($A35),'Patch Conversion'!$A$1:$B$12,2),FALSE))</f>
        <v/>
      </c>
      <c r="D35" s="9" t="str">
        <f>IF(C35="","",B35)</f>
        <v/>
      </c>
      <c r="E35" s="9">
        <f t="shared" si="6"/>
        <v>0</v>
      </c>
      <c r="F35" s="9">
        <f>F34+VLOOKUP((IF(MONTH($A35)=10,YEAR($A35),IF(MONTH($A35)=11,YEAR($A35),IF(MONTH($A35)=12, YEAR($A35),YEAR($A35)-1)))),Rainfall!$A$1:$Z$87,VLOOKUP(MONTH($A35),Conversion!$A$1:$B$12,2),FALSE)</f>
        <v>1916.3400000000006</v>
      </c>
      <c r="G35" s="9"/>
      <c r="H35" s="9"/>
      <c r="I35" s="9">
        <f>VLOOKUP((IF(MONTH($A35)=10,YEAR($A35),IF(MONTH($A35)=11,YEAR($A35),IF(MONTH($A35)=12, YEAR($A35),YEAR($A35)-1)))),FirstSim!$A$1:$Z$86,VLOOKUP(MONTH($A35),Conversion!$A$1:$B$12,2),FALSE)</f>
        <v>0.17</v>
      </c>
      <c r="J35" s="9"/>
      <c r="K35" s="9"/>
      <c r="L35" s="9"/>
      <c r="M35" s="12" t="e">
        <f>VLOOKUP((IF(MONTH($A35)=10,YEAR($A35),IF(MONTH($A35)=11,YEAR($A35),IF(MONTH($A35)=12, YEAR($A35),YEAR($A35)-1)))),#REF!,VLOOKUP(MONTH($A35),Conversion!$A$1:$B$12,2),FALSE)</f>
        <v>#REF!</v>
      </c>
      <c r="N35" s="9" t="e">
        <f>VLOOKUP((IF(MONTH($A35)=10,YEAR($A35),IF(MONTH($A35)=11,YEAR($A35),IF(MONTH($A35)=12, YEAR($A35),YEAR($A35)-1)))),#REF!,VLOOKUP(MONTH($A35),'Patch Conversion'!$A$1:$B$12,2),FALSE)</f>
        <v>#REF!</v>
      </c>
      <c r="O35" s="9"/>
      <c r="P35" s="11"/>
      <c r="Q35" s="9">
        <f t="shared" si="1"/>
        <v>0</v>
      </c>
      <c r="R35" s="9" t="str">
        <f t="shared" si="2"/>
        <v/>
      </c>
      <c r="S35" s="10" t="str">
        <f t="shared" si="3"/>
        <v/>
      </c>
      <c r="T35" s="9"/>
      <c r="U35" s="17">
        <f>VLOOKUP((IF(MONTH($A35)=10,YEAR($A35),IF(MONTH($A35)=11,YEAR($A35),IF(MONTH($A35)=12, YEAR($A35),YEAR($A35)-1)))),'Final Sim'!$A$1:$O$87,VLOOKUP(MONTH($A35),'Conversion WRSM'!$A$1:$B$12,2),FALSE)</f>
        <v>0</v>
      </c>
      <c r="W35" s="9">
        <f t="shared" si="4"/>
        <v>0</v>
      </c>
      <c r="X35" s="9" t="str">
        <f t="shared" si="7"/>
        <v/>
      </c>
      <c r="Y35" s="20" t="str">
        <f t="shared" si="5"/>
        <v/>
      </c>
    </row>
    <row r="36" spans="1:25" x14ac:dyDescent="0.25">
      <c r="A36" s="11">
        <v>13667</v>
      </c>
      <c r="B36" s="9">
        <f>VLOOKUP((IF(MONTH($A36)=10,YEAR($A36),IF(MONTH($A36)=11,YEAR($A36),IF(MONTH($A36)=12, YEAR($A36),YEAR($A36)-1)))),File_1.prn!$A$2:$AA$72,VLOOKUP(MONTH($A36),Conversion!$A$1:$B$12,2),FALSE)</f>
        <v>0</v>
      </c>
      <c r="C36" s="9" t="str">
        <f>IF(VLOOKUP((IF(MONTH($A36)=10,YEAR($A36),IF(MONTH($A36)=11,YEAR($A36),IF(MONTH($A36)=12, YEAR($A36),YEAR($A36)-1)))),File_1.prn!$A$2:$AA$72,VLOOKUP(MONTH($A36),'Patch Conversion'!$A$1:$B$12,2),FALSE)="","",VLOOKUP((IF(MONTH($A36)=10,YEAR($A36),IF(MONTH($A36)=11,YEAR($A36),IF(MONTH($A36)=12, YEAR($A36),YEAR($A36)-1)))),File_1.prn!$A$2:$AA$72,VLOOKUP(MONTH($A36),'Patch Conversion'!$A$1:$B$12,2),FALSE))</f>
        <v/>
      </c>
      <c r="D36" s="9"/>
      <c r="E36" s="9">
        <f t="shared" si="6"/>
        <v>0</v>
      </c>
      <c r="F36" s="9">
        <f>F35+VLOOKUP((IF(MONTH($A36)=10,YEAR($A36),IF(MONTH($A36)=11,YEAR($A36),IF(MONTH($A36)=12, YEAR($A36),YEAR($A36)-1)))),Rainfall!$A$1:$Z$87,VLOOKUP(MONTH($A36),Conversion!$A$1:$B$12,2),FALSE)</f>
        <v>1916.3400000000006</v>
      </c>
      <c r="G36" s="9"/>
      <c r="H36" s="9"/>
      <c r="I36" s="9">
        <f>VLOOKUP((IF(MONTH($A36)=10,YEAR($A36),IF(MONTH($A36)=11,YEAR($A36),IF(MONTH($A36)=12, YEAR($A36),YEAR($A36)-1)))),FirstSim!$A$1:$Z$86,VLOOKUP(MONTH($A36),Conversion!$A$1:$B$12,2),FALSE)</f>
        <v>0.09</v>
      </c>
      <c r="J36" s="9"/>
      <c r="K36" s="9"/>
      <c r="L36" s="9"/>
      <c r="M36" s="12" t="e">
        <f>VLOOKUP((IF(MONTH($A36)=10,YEAR($A36),IF(MONTH($A36)=11,YEAR($A36),IF(MONTH($A36)=12, YEAR($A36),YEAR($A36)-1)))),#REF!,VLOOKUP(MONTH($A36),Conversion!$A$1:$B$12,2),FALSE)</f>
        <v>#REF!</v>
      </c>
      <c r="N36" s="9" t="e">
        <f>VLOOKUP((IF(MONTH($A36)=10,YEAR($A36),IF(MONTH($A36)=11,YEAR($A36),IF(MONTH($A36)=12, YEAR($A36),YEAR($A36)-1)))),#REF!,VLOOKUP(MONTH($A36),'Patch Conversion'!$A$1:$B$12,2),FALSE)</f>
        <v>#REF!</v>
      </c>
      <c r="O36" s="9"/>
      <c r="P36" s="11"/>
      <c r="Q36" s="9">
        <f t="shared" si="1"/>
        <v>0</v>
      </c>
      <c r="R36" s="9" t="str">
        <f t="shared" si="2"/>
        <v/>
      </c>
      <c r="S36" s="10" t="str">
        <f t="shared" si="3"/>
        <v/>
      </c>
      <c r="T36" s="9"/>
      <c r="U36" s="17">
        <f>VLOOKUP((IF(MONTH($A36)=10,YEAR($A36),IF(MONTH($A36)=11,YEAR($A36),IF(MONTH($A36)=12, YEAR($A36),YEAR($A36)-1)))),'Final Sim'!$A$1:$O$87,VLOOKUP(MONTH($A36),'Conversion WRSM'!$A$1:$B$12,2),FALSE)</f>
        <v>0</v>
      </c>
      <c r="W36" s="9">
        <f t="shared" si="4"/>
        <v>0</v>
      </c>
      <c r="X36" s="9" t="str">
        <f t="shared" si="7"/>
        <v/>
      </c>
      <c r="Y36" s="20" t="str">
        <f t="shared" si="5"/>
        <v/>
      </c>
    </row>
    <row r="37" spans="1:25" x14ac:dyDescent="0.25">
      <c r="A37" s="11">
        <v>13697</v>
      </c>
      <c r="B37" s="9">
        <f>VLOOKUP((IF(MONTH($A37)=10,YEAR($A37),IF(MONTH($A37)=11,YEAR($A37),IF(MONTH($A37)=12, YEAR($A37),YEAR($A37)-1)))),File_1.prn!$A$2:$AA$72,VLOOKUP(MONTH($A37),Conversion!$A$1:$B$12,2),FALSE)</f>
        <v>0</v>
      </c>
      <c r="C37" s="9" t="str">
        <f>IF(VLOOKUP((IF(MONTH($A37)=10,YEAR($A37),IF(MONTH($A37)=11,YEAR($A37),IF(MONTH($A37)=12, YEAR($A37),YEAR($A37)-1)))),File_1.prn!$A$2:$AA$72,VLOOKUP(MONTH($A37),'Patch Conversion'!$A$1:$B$12,2),FALSE)="","",VLOOKUP((IF(MONTH($A37)=10,YEAR($A37),IF(MONTH($A37)=11,YEAR($A37),IF(MONTH($A37)=12, YEAR($A37),YEAR($A37)-1)))),File_1.prn!$A$2:$AA$72,VLOOKUP(MONTH($A37),'Patch Conversion'!$A$1:$B$12,2),FALSE))</f>
        <v/>
      </c>
      <c r="D37" s="9"/>
      <c r="E37" s="9">
        <f t="shared" si="6"/>
        <v>0</v>
      </c>
      <c r="F37" s="9">
        <f>F36+VLOOKUP((IF(MONTH($A37)=10,YEAR($A37),IF(MONTH($A37)=11,YEAR($A37),IF(MONTH($A37)=12, YEAR($A37),YEAR($A37)-1)))),Rainfall!$A$1:$Z$87,VLOOKUP(MONTH($A37),Conversion!$A$1:$B$12,2),FALSE)</f>
        <v>1916.3400000000006</v>
      </c>
      <c r="G37" s="9"/>
      <c r="H37" s="9"/>
      <c r="I37" s="9">
        <f>VLOOKUP((IF(MONTH($A37)=10,YEAR($A37),IF(MONTH($A37)=11,YEAR($A37),IF(MONTH($A37)=12, YEAR($A37),YEAR($A37)-1)))),FirstSim!$A$1:$Z$86,VLOOKUP(MONTH($A37),Conversion!$A$1:$B$12,2),FALSE)</f>
        <v>0.05</v>
      </c>
      <c r="J37" s="9"/>
      <c r="K37" s="9"/>
      <c r="L37" s="9"/>
      <c r="M37" s="12" t="e">
        <f>VLOOKUP((IF(MONTH($A37)=10,YEAR($A37),IF(MONTH($A37)=11,YEAR($A37),IF(MONTH($A37)=12, YEAR($A37),YEAR($A37)-1)))),#REF!,VLOOKUP(MONTH($A37),Conversion!$A$1:$B$12,2),FALSE)</f>
        <v>#REF!</v>
      </c>
      <c r="N37" s="9" t="e">
        <f>VLOOKUP((IF(MONTH($A37)=10,YEAR($A37),IF(MONTH($A37)=11,YEAR($A37),IF(MONTH($A37)=12, YEAR($A37),YEAR($A37)-1)))),#REF!,VLOOKUP(MONTH($A37),'Patch Conversion'!$A$1:$B$12,2),FALSE)</f>
        <v>#REF!</v>
      </c>
      <c r="O37" s="9"/>
      <c r="P37" s="11"/>
      <c r="Q37" s="9">
        <f t="shared" si="1"/>
        <v>0</v>
      </c>
      <c r="R37" s="9" t="str">
        <f t="shared" si="2"/>
        <v/>
      </c>
      <c r="S37" s="10" t="str">
        <f t="shared" si="3"/>
        <v/>
      </c>
      <c r="T37" s="9"/>
      <c r="U37" s="17">
        <f>VLOOKUP((IF(MONTH($A37)=10,YEAR($A37),IF(MONTH($A37)=11,YEAR($A37),IF(MONTH($A37)=12, YEAR($A37),YEAR($A37)-1)))),'Final Sim'!$A$1:$O$87,VLOOKUP(MONTH($A37),'Conversion WRSM'!$A$1:$B$12,2),FALSE)</f>
        <v>0</v>
      </c>
      <c r="W37" s="9">
        <f t="shared" si="4"/>
        <v>0</v>
      </c>
      <c r="X37" s="9" t="str">
        <f t="shared" si="7"/>
        <v/>
      </c>
      <c r="Y37" s="20" t="str">
        <f t="shared" si="5"/>
        <v/>
      </c>
    </row>
    <row r="38" spans="1:25" x14ac:dyDescent="0.25">
      <c r="A38" s="11">
        <v>13728</v>
      </c>
      <c r="B38" s="9">
        <f>VLOOKUP((IF(MONTH($A38)=10,YEAR($A38),IF(MONTH($A38)=11,YEAR($A38),IF(MONTH($A38)=12, YEAR($A38),YEAR($A38)-1)))),File_1.prn!$A$2:$AA$72,VLOOKUP(MONTH($A38),Conversion!$A$1:$B$12,2),FALSE)</f>
        <v>0</v>
      </c>
      <c r="C38" s="9" t="str">
        <f>IF(VLOOKUP((IF(MONTH($A38)=10,YEAR($A38),IF(MONTH($A38)=11,YEAR($A38),IF(MONTH($A38)=12, YEAR($A38),YEAR($A38)-1)))),File_1.prn!$A$2:$AA$72,VLOOKUP(MONTH($A38),'Patch Conversion'!$A$1:$B$12,2),FALSE)="","",VLOOKUP((IF(MONTH($A38)=10,YEAR($A38),IF(MONTH($A38)=11,YEAR($A38),IF(MONTH($A38)=12, YEAR($A38),YEAR($A38)-1)))),File_1.prn!$A$2:$AA$72,VLOOKUP(MONTH($A38),'Patch Conversion'!$A$1:$B$12,2),FALSE))</f>
        <v/>
      </c>
      <c r="D38" s="9"/>
      <c r="E38" s="9">
        <f t="shared" si="6"/>
        <v>0</v>
      </c>
      <c r="F38" s="9">
        <f>F37+VLOOKUP((IF(MONTH($A38)=10,YEAR($A38),IF(MONTH($A38)=11,YEAR($A38),IF(MONTH($A38)=12, YEAR($A38),YEAR($A38)-1)))),Rainfall!$A$1:$Z$87,VLOOKUP(MONTH($A38),Conversion!$A$1:$B$12,2),FALSE)</f>
        <v>1917.8400000000006</v>
      </c>
      <c r="G38" s="9"/>
      <c r="H38" s="9"/>
      <c r="I38" s="9">
        <f>VLOOKUP((IF(MONTH($A38)=10,YEAR($A38),IF(MONTH($A38)=11,YEAR($A38),IF(MONTH($A38)=12, YEAR($A38),YEAR($A38)-1)))),FirstSim!$A$1:$Z$86,VLOOKUP(MONTH($A38),Conversion!$A$1:$B$12,2),FALSE)</f>
        <v>0.02</v>
      </c>
      <c r="J38" s="9"/>
      <c r="K38" s="9"/>
      <c r="L38" s="9"/>
      <c r="M38" s="12" t="e">
        <f>VLOOKUP((IF(MONTH($A38)=10,YEAR($A38),IF(MONTH($A38)=11,YEAR($A38),IF(MONTH($A38)=12, YEAR($A38),YEAR($A38)-1)))),#REF!,VLOOKUP(MONTH($A38),Conversion!$A$1:$B$12,2),FALSE)</f>
        <v>#REF!</v>
      </c>
      <c r="N38" s="9" t="e">
        <f>VLOOKUP((IF(MONTH($A38)=10,YEAR($A38),IF(MONTH($A38)=11,YEAR($A38),IF(MONTH($A38)=12, YEAR($A38),YEAR($A38)-1)))),#REF!,VLOOKUP(MONTH($A38),'Patch Conversion'!$A$1:$B$12,2),FALSE)</f>
        <v>#REF!</v>
      </c>
      <c r="O38" s="9"/>
      <c r="P38" s="11"/>
      <c r="Q38" s="9">
        <f t="shared" si="1"/>
        <v>0</v>
      </c>
      <c r="R38" s="9" t="str">
        <f t="shared" si="2"/>
        <v/>
      </c>
      <c r="S38" s="10" t="str">
        <f t="shared" si="3"/>
        <v/>
      </c>
      <c r="T38" s="9"/>
      <c r="U38" s="17">
        <f>VLOOKUP((IF(MONTH($A38)=10,YEAR($A38),IF(MONTH($A38)=11,YEAR($A38),IF(MONTH($A38)=12, YEAR($A38),YEAR($A38)-1)))),'Final Sim'!$A$1:$O$87,VLOOKUP(MONTH($A38),'Conversion WRSM'!$A$1:$B$12,2),FALSE)</f>
        <v>0</v>
      </c>
      <c r="W38" s="9">
        <f t="shared" si="4"/>
        <v>0</v>
      </c>
      <c r="X38" s="9" t="str">
        <f t="shared" si="7"/>
        <v/>
      </c>
      <c r="Y38" s="20" t="str">
        <f t="shared" si="5"/>
        <v/>
      </c>
    </row>
    <row r="39" spans="1:25" x14ac:dyDescent="0.25">
      <c r="A39" s="11">
        <v>13759</v>
      </c>
      <c r="B39" s="9">
        <f>VLOOKUP((IF(MONTH($A39)=10,YEAR($A39),IF(MONTH($A39)=11,YEAR($A39),IF(MONTH($A39)=12, YEAR($A39),YEAR($A39)-1)))),File_1.prn!$A$2:$AA$72,VLOOKUP(MONTH($A39),Conversion!$A$1:$B$12,2),FALSE)</f>
        <v>0</v>
      </c>
      <c r="C39" s="9" t="str">
        <f>IF(VLOOKUP((IF(MONTH($A39)=10,YEAR($A39),IF(MONTH($A39)=11,YEAR($A39),IF(MONTH($A39)=12, YEAR($A39),YEAR($A39)-1)))),File_1.prn!$A$2:$AA$72,VLOOKUP(MONTH($A39),'Patch Conversion'!$A$1:$B$12,2),FALSE)="","",VLOOKUP((IF(MONTH($A39)=10,YEAR($A39),IF(MONTH($A39)=11,YEAR($A39),IF(MONTH($A39)=12, YEAR($A39),YEAR($A39)-1)))),File_1.prn!$A$2:$AA$72,VLOOKUP(MONTH($A39),'Patch Conversion'!$A$1:$B$12,2),FALSE))</f>
        <v/>
      </c>
      <c r="D39" s="9" t="str">
        <f t="shared" ref="D39:D45" si="8">IF(C39="","",B39)</f>
        <v/>
      </c>
      <c r="E39" s="9">
        <f t="shared" si="6"/>
        <v>0</v>
      </c>
      <c r="F39" s="9">
        <f>F38+VLOOKUP((IF(MONTH($A39)=10,YEAR($A39),IF(MONTH($A39)=11,YEAR($A39),IF(MONTH($A39)=12, YEAR($A39),YEAR($A39)-1)))),Rainfall!$A$1:$Z$87,VLOOKUP(MONTH($A39),Conversion!$A$1:$B$12,2),FALSE)</f>
        <v>1928.3400000000006</v>
      </c>
      <c r="G39" s="9"/>
      <c r="H39" s="9"/>
      <c r="I39" s="9">
        <f>VLOOKUP((IF(MONTH($A39)=10,YEAR($A39),IF(MONTH($A39)=11,YEAR($A39),IF(MONTH($A39)=12, YEAR($A39),YEAR($A39)-1)))),FirstSim!$A$1:$Z$86,VLOOKUP(MONTH($A39),Conversion!$A$1:$B$12,2),FALSE)</f>
        <v>0.01</v>
      </c>
      <c r="J39" s="9"/>
      <c r="K39" s="9"/>
      <c r="L39" s="9"/>
      <c r="M39" s="12" t="e">
        <f>VLOOKUP((IF(MONTH($A39)=10,YEAR($A39),IF(MONTH($A39)=11,YEAR($A39),IF(MONTH($A39)=12, YEAR($A39),YEAR($A39)-1)))),#REF!,VLOOKUP(MONTH($A39),Conversion!$A$1:$B$12,2),FALSE)</f>
        <v>#REF!</v>
      </c>
      <c r="N39" s="9" t="e">
        <f>VLOOKUP((IF(MONTH($A39)=10,YEAR($A39),IF(MONTH($A39)=11,YEAR($A39),IF(MONTH($A39)=12, YEAR($A39),YEAR($A39)-1)))),#REF!,VLOOKUP(MONTH($A39),'Patch Conversion'!$A$1:$B$12,2),FALSE)</f>
        <v>#REF!</v>
      </c>
      <c r="O39" s="9"/>
      <c r="P39" s="11"/>
      <c r="Q39" s="9">
        <f t="shared" si="1"/>
        <v>0</v>
      </c>
      <c r="R39" s="9" t="str">
        <f t="shared" si="2"/>
        <v/>
      </c>
      <c r="S39" s="10" t="str">
        <f t="shared" si="3"/>
        <v/>
      </c>
      <c r="T39" s="9"/>
      <c r="U39" s="17">
        <f>VLOOKUP((IF(MONTH($A39)=10,YEAR($A39),IF(MONTH($A39)=11,YEAR($A39),IF(MONTH($A39)=12, YEAR($A39),YEAR($A39)-1)))),'Final Sim'!$A$1:$O$87,VLOOKUP(MONTH($A39),'Conversion WRSM'!$A$1:$B$12,2),FALSE)</f>
        <v>0</v>
      </c>
      <c r="W39" s="9">
        <f t="shared" si="4"/>
        <v>0</v>
      </c>
      <c r="X39" s="9" t="str">
        <f t="shared" si="7"/>
        <v/>
      </c>
      <c r="Y39" s="20" t="str">
        <f t="shared" si="5"/>
        <v/>
      </c>
    </row>
    <row r="40" spans="1:25" x14ac:dyDescent="0.25">
      <c r="A40" s="11">
        <v>13789</v>
      </c>
      <c r="B40" s="9">
        <f>VLOOKUP((IF(MONTH($A40)=10,YEAR($A40),IF(MONTH($A40)=11,YEAR($A40),IF(MONTH($A40)=12, YEAR($A40),YEAR($A40)-1)))),File_1.prn!$A$2:$AA$72,VLOOKUP(MONTH($A40),Conversion!$A$1:$B$12,2),FALSE)</f>
        <v>0</v>
      </c>
      <c r="C40" s="9" t="str">
        <f>IF(VLOOKUP((IF(MONTH($A40)=10,YEAR($A40),IF(MONTH($A40)=11,YEAR($A40),IF(MONTH($A40)=12, YEAR($A40),YEAR($A40)-1)))),File_1.prn!$A$2:$AA$72,VLOOKUP(MONTH($A40),'Patch Conversion'!$A$1:$B$12,2),FALSE)="","",VLOOKUP((IF(MONTH($A40)=10,YEAR($A40),IF(MONTH($A40)=11,YEAR($A40),IF(MONTH($A40)=12, YEAR($A40),YEAR($A40)-1)))),File_1.prn!$A$2:$AA$72,VLOOKUP(MONTH($A40),'Patch Conversion'!$A$1:$B$12,2),FALSE))</f>
        <v/>
      </c>
      <c r="D40" s="9" t="str">
        <f t="shared" si="8"/>
        <v/>
      </c>
      <c r="E40" s="9">
        <f t="shared" si="6"/>
        <v>0</v>
      </c>
      <c r="F40" s="9">
        <f>F39+VLOOKUP((IF(MONTH($A40)=10,YEAR($A40),IF(MONTH($A40)=11,YEAR($A40),IF(MONTH($A40)=12, YEAR($A40),YEAR($A40)-1)))),Rainfall!$A$1:$Z$87,VLOOKUP(MONTH($A40),Conversion!$A$1:$B$12,2),FALSE)</f>
        <v>1946.1600000000005</v>
      </c>
      <c r="G40" s="9"/>
      <c r="H40" s="9"/>
      <c r="I40" s="9">
        <f>VLOOKUP((IF(MONTH($A40)=10,YEAR($A40),IF(MONTH($A40)=11,YEAR($A40),IF(MONTH($A40)=12, YEAR($A40),YEAR($A40)-1)))),FirstSim!$A$1:$Z$86,VLOOKUP(MONTH($A40),Conversion!$A$1:$B$12,2),FALSE)</f>
        <v>0</v>
      </c>
      <c r="J40" s="9"/>
      <c r="K40" s="9"/>
      <c r="L40" s="9"/>
      <c r="M40" s="12" t="e">
        <f>VLOOKUP((IF(MONTH($A40)=10,YEAR($A40),IF(MONTH($A40)=11,YEAR($A40),IF(MONTH($A40)=12, YEAR($A40),YEAR($A40)-1)))),#REF!,VLOOKUP(MONTH($A40),Conversion!$A$1:$B$12,2),FALSE)</f>
        <v>#REF!</v>
      </c>
      <c r="N40" s="9" t="e">
        <f>VLOOKUP((IF(MONTH($A40)=10,YEAR($A40),IF(MONTH($A40)=11,YEAR($A40),IF(MONTH($A40)=12, YEAR($A40),YEAR($A40)-1)))),#REF!,VLOOKUP(MONTH($A40),'Patch Conversion'!$A$1:$B$12,2),FALSE)</f>
        <v>#REF!</v>
      </c>
      <c r="O40" s="9"/>
      <c r="P40" s="11"/>
      <c r="Q40" s="9">
        <f t="shared" si="1"/>
        <v>0</v>
      </c>
      <c r="R40" s="9" t="str">
        <f t="shared" si="2"/>
        <v/>
      </c>
      <c r="S40" s="10" t="str">
        <f t="shared" si="3"/>
        <v/>
      </c>
      <c r="T40" s="9"/>
      <c r="U40" s="17">
        <f>VLOOKUP((IF(MONTH($A40)=10,YEAR($A40),IF(MONTH($A40)=11,YEAR($A40),IF(MONTH($A40)=12, YEAR($A40),YEAR($A40)-1)))),'Final Sim'!$A$1:$O$87,VLOOKUP(MONTH($A40),'Conversion WRSM'!$A$1:$B$12,2),FALSE)</f>
        <v>0</v>
      </c>
      <c r="W40" s="9">
        <f t="shared" si="4"/>
        <v>0</v>
      </c>
      <c r="X40" s="9" t="str">
        <f t="shared" si="7"/>
        <v/>
      </c>
      <c r="Y40" s="20" t="str">
        <f t="shared" si="5"/>
        <v/>
      </c>
    </row>
    <row r="41" spans="1:25" x14ac:dyDescent="0.25">
      <c r="A41" s="11">
        <v>13820</v>
      </c>
      <c r="B41" s="9">
        <f>VLOOKUP((IF(MONTH($A41)=10,YEAR($A41),IF(MONTH($A41)=11,YEAR($A41),IF(MONTH($A41)=12, YEAR($A41),YEAR($A41)-1)))),File_1.prn!$A$2:$AA$72,VLOOKUP(MONTH($A41),Conversion!$A$1:$B$12,2),FALSE)</f>
        <v>0</v>
      </c>
      <c r="C41" s="9" t="str">
        <f>IF(VLOOKUP((IF(MONTH($A41)=10,YEAR($A41),IF(MONTH($A41)=11,YEAR($A41),IF(MONTH($A41)=12, YEAR($A41),YEAR($A41)-1)))),File_1.prn!$A$2:$AA$72,VLOOKUP(MONTH($A41),'Patch Conversion'!$A$1:$B$12,2),FALSE)="","",VLOOKUP((IF(MONTH($A41)=10,YEAR($A41),IF(MONTH($A41)=11,YEAR($A41),IF(MONTH($A41)=12, YEAR($A41),YEAR($A41)-1)))),File_1.prn!$A$2:$AA$72,VLOOKUP(MONTH($A41),'Patch Conversion'!$A$1:$B$12,2),FALSE))</f>
        <v/>
      </c>
      <c r="D41" s="9" t="str">
        <f t="shared" si="8"/>
        <v/>
      </c>
      <c r="E41" s="9">
        <f t="shared" si="6"/>
        <v>0</v>
      </c>
      <c r="F41" s="9">
        <f>F40+VLOOKUP((IF(MONTH($A41)=10,YEAR($A41),IF(MONTH($A41)=11,YEAR($A41),IF(MONTH($A41)=12, YEAR($A41),YEAR($A41)-1)))),Rainfall!$A$1:$Z$87,VLOOKUP(MONTH($A41),Conversion!$A$1:$B$12,2),FALSE)</f>
        <v>1987.8600000000006</v>
      </c>
      <c r="G41" s="9"/>
      <c r="H41" s="9"/>
      <c r="I41" s="9">
        <f>VLOOKUP((IF(MONTH($A41)=10,YEAR($A41),IF(MONTH($A41)=11,YEAR($A41),IF(MONTH($A41)=12, YEAR($A41),YEAR($A41)-1)))),FirstSim!$A$1:$Z$86,VLOOKUP(MONTH($A41),Conversion!$A$1:$B$12,2),FALSE)</f>
        <v>0</v>
      </c>
      <c r="J41" s="9"/>
      <c r="K41" s="9"/>
      <c r="L41" s="9"/>
      <c r="M41" s="12" t="e">
        <f>VLOOKUP((IF(MONTH($A41)=10,YEAR($A41),IF(MONTH($A41)=11,YEAR($A41),IF(MONTH($A41)=12, YEAR($A41),YEAR($A41)-1)))),#REF!,VLOOKUP(MONTH($A41),Conversion!$A$1:$B$12,2),FALSE)</f>
        <v>#REF!</v>
      </c>
      <c r="N41" s="9" t="e">
        <f>VLOOKUP((IF(MONTH($A41)=10,YEAR($A41),IF(MONTH($A41)=11,YEAR($A41),IF(MONTH($A41)=12, YEAR($A41),YEAR($A41)-1)))),#REF!,VLOOKUP(MONTH($A41),'Patch Conversion'!$A$1:$B$12,2),FALSE)</f>
        <v>#REF!</v>
      </c>
      <c r="O41" s="9"/>
      <c r="P41" s="11"/>
      <c r="Q41" s="9">
        <f t="shared" si="1"/>
        <v>0</v>
      </c>
      <c r="R41" s="9" t="str">
        <f t="shared" si="2"/>
        <v/>
      </c>
      <c r="S41" s="10" t="str">
        <f t="shared" si="3"/>
        <v/>
      </c>
      <c r="T41" s="9"/>
      <c r="U41" s="17">
        <f>VLOOKUP((IF(MONTH($A41)=10,YEAR($A41),IF(MONTH($A41)=11,YEAR($A41),IF(MONTH($A41)=12, YEAR($A41),YEAR($A41)-1)))),'Final Sim'!$A$1:$O$87,VLOOKUP(MONTH($A41),'Conversion WRSM'!$A$1:$B$12,2),FALSE)</f>
        <v>0</v>
      </c>
      <c r="W41" s="9">
        <f t="shared" si="4"/>
        <v>0</v>
      </c>
      <c r="X41" s="9" t="str">
        <f t="shared" si="7"/>
        <v/>
      </c>
      <c r="Y41" s="20" t="str">
        <f t="shared" si="5"/>
        <v/>
      </c>
    </row>
    <row r="42" spans="1:25" x14ac:dyDescent="0.25">
      <c r="A42" s="11">
        <v>13850</v>
      </c>
      <c r="B42" s="9">
        <f>VLOOKUP((IF(MONTH($A42)=10,YEAR($A42),IF(MONTH($A42)=11,YEAR($A42),IF(MONTH($A42)=12, YEAR($A42),YEAR($A42)-1)))),File_1.prn!$A$2:$AA$72,VLOOKUP(MONTH($A42),Conversion!$A$1:$B$12,2),FALSE)</f>
        <v>0</v>
      </c>
      <c r="C42" s="9" t="str">
        <f>IF(VLOOKUP((IF(MONTH($A42)=10,YEAR($A42),IF(MONTH($A42)=11,YEAR($A42),IF(MONTH($A42)=12, YEAR($A42),YEAR($A42)-1)))),File_1.prn!$A$2:$AA$72,VLOOKUP(MONTH($A42),'Patch Conversion'!$A$1:$B$12,2),FALSE)="","",VLOOKUP((IF(MONTH($A42)=10,YEAR($A42),IF(MONTH($A42)=11,YEAR($A42),IF(MONTH($A42)=12, YEAR($A42),YEAR($A42)-1)))),File_1.prn!$A$2:$AA$72,VLOOKUP(MONTH($A42),'Patch Conversion'!$A$1:$B$12,2),FALSE))</f>
        <v/>
      </c>
      <c r="D42" s="9" t="str">
        <f t="shared" si="8"/>
        <v/>
      </c>
      <c r="E42" s="9">
        <f t="shared" si="6"/>
        <v>0</v>
      </c>
      <c r="F42" s="9">
        <f>F41+VLOOKUP((IF(MONTH($A42)=10,YEAR($A42),IF(MONTH($A42)=11,YEAR($A42),IF(MONTH($A42)=12, YEAR($A42),YEAR($A42)-1)))),Rainfall!$A$1:$Z$87,VLOOKUP(MONTH($A42),Conversion!$A$1:$B$12,2),FALSE)</f>
        <v>2240.6400000000008</v>
      </c>
      <c r="G42" s="9"/>
      <c r="H42" s="9"/>
      <c r="I42" s="9">
        <f>VLOOKUP((IF(MONTH($A42)=10,YEAR($A42),IF(MONTH($A42)=11,YEAR($A42),IF(MONTH($A42)=12, YEAR($A42),YEAR($A42)-1)))),FirstSim!$A$1:$Z$86,VLOOKUP(MONTH($A42),Conversion!$A$1:$B$12,2),FALSE)</f>
        <v>0.01</v>
      </c>
      <c r="J42" s="9"/>
      <c r="K42" s="9"/>
      <c r="L42" s="9"/>
      <c r="M42" s="12" t="e">
        <f>VLOOKUP((IF(MONTH($A42)=10,YEAR($A42),IF(MONTH($A42)=11,YEAR($A42),IF(MONTH($A42)=12, YEAR($A42),YEAR($A42)-1)))),#REF!,VLOOKUP(MONTH($A42),Conversion!$A$1:$B$12,2),FALSE)</f>
        <v>#REF!</v>
      </c>
      <c r="N42" s="9" t="e">
        <f>VLOOKUP((IF(MONTH($A42)=10,YEAR($A42),IF(MONTH($A42)=11,YEAR($A42),IF(MONTH($A42)=12, YEAR($A42),YEAR($A42)-1)))),#REF!,VLOOKUP(MONTH($A42),'Patch Conversion'!$A$1:$B$12,2),FALSE)</f>
        <v>#REF!</v>
      </c>
      <c r="O42" s="9"/>
      <c r="P42" s="11"/>
      <c r="Q42" s="9">
        <f t="shared" si="1"/>
        <v>0</v>
      </c>
      <c r="R42" s="9" t="str">
        <f t="shared" si="2"/>
        <v/>
      </c>
      <c r="S42" s="10" t="str">
        <f t="shared" si="3"/>
        <v/>
      </c>
      <c r="T42" s="9"/>
      <c r="U42" s="17">
        <f>VLOOKUP((IF(MONTH($A42)=10,YEAR($A42),IF(MONTH($A42)=11,YEAR($A42),IF(MONTH($A42)=12, YEAR($A42),YEAR($A42)-1)))),'Final Sim'!$A$1:$O$87,VLOOKUP(MONTH($A42),'Conversion WRSM'!$A$1:$B$12,2),FALSE)</f>
        <v>0</v>
      </c>
      <c r="W42" s="9">
        <f t="shared" si="4"/>
        <v>0</v>
      </c>
      <c r="X42" s="9" t="str">
        <f t="shared" si="7"/>
        <v/>
      </c>
      <c r="Y42" s="20" t="str">
        <f t="shared" si="5"/>
        <v/>
      </c>
    </row>
    <row r="43" spans="1:25" x14ac:dyDescent="0.25">
      <c r="A43" s="11">
        <v>13881</v>
      </c>
      <c r="B43" s="9">
        <f>VLOOKUP((IF(MONTH($A43)=10,YEAR($A43),IF(MONTH($A43)=11,YEAR($A43),IF(MONTH($A43)=12, YEAR($A43),YEAR($A43)-1)))),File_1.prn!$A$2:$AA$72,VLOOKUP(MONTH($A43),Conversion!$A$1:$B$12,2),FALSE)</f>
        <v>0</v>
      </c>
      <c r="C43" s="9" t="str">
        <f>IF(VLOOKUP((IF(MONTH($A43)=10,YEAR($A43),IF(MONTH($A43)=11,YEAR($A43),IF(MONTH($A43)=12, YEAR($A43),YEAR($A43)-1)))),File_1.prn!$A$2:$AA$72,VLOOKUP(MONTH($A43),'Patch Conversion'!$A$1:$B$12,2),FALSE)="","",VLOOKUP((IF(MONTH($A43)=10,YEAR($A43),IF(MONTH($A43)=11,YEAR($A43),IF(MONTH($A43)=12, YEAR($A43),YEAR($A43)-1)))),File_1.prn!$A$2:$AA$72,VLOOKUP(MONTH($A43),'Patch Conversion'!$A$1:$B$12,2),FALSE))</f>
        <v/>
      </c>
      <c r="D43" s="9" t="str">
        <f t="shared" si="8"/>
        <v/>
      </c>
      <c r="E43" s="9">
        <f t="shared" si="6"/>
        <v>0</v>
      </c>
      <c r="F43" s="9">
        <f>F42+VLOOKUP((IF(MONTH($A43)=10,YEAR($A43),IF(MONTH($A43)=11,YEAR($A43),IF(MONTH($A43)=12, YEAR($A43),YEAR($A43)-1)))),Rainfall!$A$1:$Z$87,VLOOKUP(MONTH($A43),Conversion!$A$1:$B$12,2),FALSE)</f>
        <v>2311.5000000000009</v>
      </c>
      <c r="G43" s="9"/>
      <c r="H43" s="9"/>
      <c r="I43" s="9">
        <f>VLOOKUP((IF(MONTH($A43)=10,YEAR($A43),IF(MONTH($A43)=11,YEAR($A43),IF(MONTH($A43)=12, YEAR($A43),YEAR($A43)-1)))),FirstSim!$A$1:$Z$86,VLOOKUP(MONTH($A43),Conversion!$A$1:$B$12,2),FALSE)</f>
        <v>0.45</v>
      </c>
      <c r="J43" s="9"/>
      <c r="K43" s="9"/>
      <c r="L43" s="9"/>
      <c r="M43" s="12" t="e">
        <f>VLOOKUP((IF(MONTH($A43)=10,YEAR($A43),IF(MONTH($A43)=11,YEAR($A43),IF(MONTH($A43)=12, YEAR($A43),YEAR($A43)-1)))),#REF!,VLOOKUP(MONTH($A43),Conversion!$A$1:$B$12,2),FALSE)</f>
        <v>#REF!</v>
      </c>
      <c r="N43" s="9" t="e">
        <f>VLOOKUP((IF(MONTH($A43)=10,YEAR($A43),IF(MONTH($A43)=11,YEAR($A43),IF(MONTH($A43)=12, YEAR($A43),YEAR($A43)-1)))),#REF!,VLOOKUP(MONTH($A43),'Patch Conversion'!$A$1:$B$12,2),FALSE)</f>
        <v>#REF!</v>
      </c>
      <c r="O43" s="9"/>
      <c r="P43" s="11"/>
      <c r="Q43" s="9">
        <f t="shared" si="1"/>
        <v>0</v>
      </c>
      <c r="R43" s="9" t="str">
        <f t="shared" si="2"/>
        <v/>
      </c>
      <c r="S43" s="10" t="str">
        <f t="shared" si="3"/>
        <v/>
      </c>
      <c r="T43" s="9"/>
      <c r="U43" s="17">
        <f>VLOOKUP((IF(MONTH($A43)=10,YEAR($A43),IF(MONTH($A43)=11,YEAR($A43),IF(MONTH($A43)=12, YEAR($A43),YEAR($A43)-1)))),'Final Sim'!$A$1:$O$87,VLOOKUP(MONTH($A43),'Conversion WRSM'!$A$1:$B$12,2),FALSE)</f>
        <v>0</v>
      </c>
      <c r="W43" s="9">
        <f t="shared" si="4"/>
        <v>0</v>
      </c>
      <c r="X43" s="9" t="str">
        <f t="shared" si="7"/>
        <v/>
      </c>
      <c r="Y43" s="20" t="str">
        <f t="shared" si="5"/>
        <v/>
      </c>
    </row>
    <row r="44" spans="1:25" x14ac:dyDescent="0.25">
      <c r="A44" s="11">
        <v>13912</v>
      </c>
      <c r="B44" s="9">
        <f>VLOOKUP((IF(MONTH($A44)=10,YEAR($A44),IF(MONTH($A44)=11,YEAR($A44),IF(MONTH($A44)=12, YEAR($A44),YEAR($A44)-1)))),File_1.prn!$A$2:$AA$72,VLOOKUP(MONTH($A44),Conversion!$A$1:$B$12,2),FALSE)</f>
        <v>0</v>
      </c>
      <c r="C44" s="9" t="str">
        <f>IF(VLOOKUP((IF(MONTH($A44)=10,YEAR($A44),IF(MONTH($A44)=11,YEAR($A44),IF(MONTH($A44)=12, YEAR($A44),YEAR($A44)-1)))),File_1.prn!$A$2:$AA$72,VLOOKUP(MONTH($A44),'Patch Conversion'!$A$1:$B$12,2),FALSE)="","",VLOOKUP((IF(MONTH($A44)=10,YEAR($A44),IF(MONTH($A44)=11,YEAR($A44),IF(MONTH($A44)=12, YEAR($A44),YEAR($A44)-1)))),File_1.prn!$A$2:$AA$72,VLOOKUP(MONTH($A44),'Patch Conversion'!$A$1:$B$12,2),FALSE))</f>
        <v/>
      </c>
      <c r="D44" s="9" t="str">
        <f t="shared" si="8"/>
        <v/>
      </c>
      <c r="E44" s="9">
        <f t="shared" si="6"/>
        <v>0</v>
      </c>
      <c r="F44" s="9">
        <f>F43+VLOOKUP((IF(MONTH($A44)=10,YEAR($A44),IF(MONTH($A44)=11,YEAR($A44),IF(MONTH($A44)=12, YEAR($A44),YEAR($A44)-1)))),Rainfall!$A$1:$Z$87,VLOOKUP(MONTH($A44),Conversion!$A$1:$B$12,2),FALSE)</f>
        <v>2385.0000000000009</v>
      </c>
      <c r="G44" s="9"/>
      <c r="H44" s="9"/>
      <c r="I44" s="9">
        <f>VLOOKUP((IF(MONTH($A44)=10,YEAR($A44),IF(MONTH($A44)=11,YEAR($A44),IF(MONTH($A44)=12, YEAR($A44),YEAR($A44)-1)))),FirstSim!$A$1:$Z$86,VLOOKUP(MONTH($A44),Conversion!$A$1:$B$12,2),FALSE)</f>
        <v>0.66</v>
      </c>
      <c r="J44" s="9"/>
      <c r="K44" s="9"/>
      <c r="L44" s="9"/>
      <c r="M44" s="12" t="e">
        <f>VLOOKUP((IF(MONTH($A44)=10,YEAR($A44),IF(MONTH($A44)=11,YEAR($A44),IF(MONTH($A44)=12, YEAR($A44),YEAR($A44)-1)))),#REF!,VLOOKUP(MONTH($A44),Conversion!$A$1:$B$12,2),FALSE)</f>
        <v>#REF!</v>
      </c>
      <c r="N44" s="9" t="e">
        <f>VLOOKUP((IF(MONTH($A44)=10,YEAR($A44),IF(MONTH($A44)=11,YEAR($A44),IF(MONTH($A44)=12, YEAR($A44),YEAR($A44)-1)))),#REF!,VLOOKUP(MONTH($A44),'Patch Conversion'!$A$1:$B$12,2),FALSE)</f>
        <v>#REF!</v>
      </c>
      <c r="O44" s="9"/>
      <c r="P44" s="11"/>
      <c r="Q44" s="9">
        <f t="shared" si="1"/>
        <v>0</v>
      </c>
      <c r="R44" s="9" t="str">
        <f t="shared" si="2"/>
        <v/>
      </c>
      <c r="S44" s="10" t="str">
        <f t="shared" si="3"/>
        <v/>
      </c>
      <c r="T44" s="9"/>
      <c r="U44" s="17">
        <f>VLOOKUP((IF(MONTH($A44)=10,YEAR($A44),IF(MONTH($A44)=11,YEAR($A44),IF(MONTH($A44)=12, YEAR($A44),YEAR($A44)-1)))),'Final Sim'!$A$1:$O$87,VLOOKUP(MONTH($A44),'Conversion WRSM'!$A$1:$B$12,2),FALSE)</f>
        <v>0</v>
      </c>
      <c r="W44" s="9">
        <f t="shared" si="4"/>
        <v>0</v>
      </c>
      <c r="X44" s="9" t="str">
        <f t="shared" si="7"/>
        <v/>
      </c>
      <c r="Y44" s="20" t="str">
        <f t="shared" si="5"/>
        <v/>
      </c>
    </row>
    <row r="45" spans="1:25" x14ac:dyDescent="0.25">
      <c r="A45" s="11">
        <v>13940</v>
      </c>
      <c r="B45" s="9">
        <f>VLOOKUP((IF(MONTH($A45)=10,YEAR($A45),IF(MONTH($A45)=11,YEAR($A45),IF(MONTH($A45)=12, YEAR($A45),YEAR($A45)-1)))),File_1.prn!$A$2:$AA$72,VLOOKUP(MONTH($A45),Conversion!$A$1:$B$12,2),FALSE)</f>
        <v>0</v>
      </c>
      <c r="C45" s="9" t="str">
        <f>IF(VLOOKUP((IF(MONTH($A45)=10,YEAR($A45),IF(MONTH($A45)=11,YEAR($A45),IF(MONTH($A45)=12, YEAR($A45),YEAR($A45)-1)))),File_1.prn!$A$2:$AA$72,VLOOKUP(MONTH($A45),'Patch Conversion'!$A$1:$B$12,2),FALSE)="","",VLOOKUP((IF(MONTH($A45)=10,YEAR($A45),IF(MONTH($A45)=11,YEAR($A45),IF(MONTH($A45)=12, YEAR($A45),YEAR($A45)-1)))),File_1.prn!$A$2:$AA$72,VLOOKUP(MONTH($A45),'Patch Conversion'!$A$1:$B$12,2),FALSE))</f>
        <v/>
      </c>
      <c r="D45" s="9" t="str">
        <f t="shared" si="8"/>
        <v/>
      </c>
      <c r="E45" s="9">
        <f t="shared" si="6"/>
        <v>0</v>
      </c>
      <c r="F45" s="9">
        <f>F44+VLOOKUP((IF(MONTH($A45)=10,YEAR($A45),IF(MONTH($A45)=11,YEAR($A45),IF(MONTH($A45)=12, YEAR($A45),YEAR($A45)-1)))),Rainfall!$A$1:$Z$87,VLOOKUP(MONTH($A45),Conversion!$A$1:$B$12,2),FALSE)</f>
        <v>2400.900000000001</v>
      </c>
      <c r="G45" s="9"/>
      <c r="H45" s="9"/>
      <c r="I45" s="9">
        <f>VLOOKUP((IF(MONTH($A45)=10,YEAR($A45),IF(MONTH($A45)=11,YEAR($A45),IF(MONTH($A45)=12, YEAR($A45),YEAR($A45)-1)))),FirstSim!$A$1:$Z$86,VLOOKUP(MONTH($A45),Conversion!$A$1:$B$12,2),FALSE)</f>
        <v>0.31</v>
      </c>
      <c r="J45" s="9"/>
      <c r="K45" s="9"/>
      <c r="L45" s="9"/>
      <c r="M45" s="12" t="e">
        <f>VLOOKUP((IF(MONTH($A45)=10,YEAR($A45),IF(MONTH($A45)=11,YEAR($A45),IF(MONTH($A45)=12, YEAR($A45),YEAR($A45)-1)))),#REF!,VLOOKUP(MONTH($A45),Conversion!$A$1:$B$12,2),FALSE)</f>
        <v>#REF!</v>
      </c>
      <c r="N45" s="9" t="e">
        <f>VLOOKUP((IF(MONTH($A45)=10,YEAR($A45),IF(MONTH($A45)=11,YEAR($A45),IF(MONTH($A45)=12, YEAR($A45),YEAR($A45)-1)))),#REF!,VLOOKUP(MONTH($A45),'Patch Conversion'!$A$1:$B$12,2),FALSE)</f>
        <v>#REF!</v>
      </c>
      <c r="O45" s="9"/>
      <c r="P45" s="11"/>
      <c r="Q45" s="9">
        <f t="shared" si="1"/>
        <v>0</v>
      </c>
      <c r="R45" s="9" t="str">
        <f t="shared" si="2"/>
        <v/>
      </c>
      <c r="S45" s="10" t="str">
        <f t="shared" si="3"/>
        <v/>
      </c>
      <c r="T45" s="9"/>
      <c r="U45" s="17">
        <f>VLOOKUP((IF(MONTH($A45)=10,YEAR($A45),IF(MONTH($A45)=11,YEAR($A45),IF(MONTH($A45)=12, YEAR($A45),YEAR($A45)-1)))),'Final Sim'!$A$1:$O$87,VLOOKUP(MONTH($A45),'Conversion WRSM'!$A$1:$B$12,2),FALSE)</f>
        <v>0</v>
      </c>
      <c r="W45" s="9">
        <f t="shared" si="4"/>
        <v>0</v>
      </c>
      <c r="X45" s="9" t="str">
        <f t="shared" si="7"/>
        <v/>
      </c>
      <c r="Y45" s="20" t="str">
        <f t="shared" si="5"/>
        <v/>
      </c>
    </row>
    <row r="46" spans="1:25" x14ac:dyDescent="0.25">
      <c r="A46" s="11">
        <v>13971</v>
      </c>
      <c r="B46" s="9">
        <f>VLOOKUP((IF(MONTH($A46)=10,YEAR($A46),IF(MONTH($A46)=11,YEAR($A46),IF(MONTH($A46)=12, YEAR($A46),YEAR($A46)-1)))),File_1.prn!$A$2:$AA$72,VLOOKUP(MONTH($A46),Conversion!$A$1:$B$12,2),FALSE)</f>
        <v>0</v>
      </c>
      <c r="C46" s="9" t="str">
        <f>IF(VLOOKUP((IF(MONTH($A46)=10,YEAR($A46),IF(MONTH($A46)=11,YEAR($A46),IF(MONTH($A46)=12, YEAR($A46),YEAR($A46)-1)))),File_1.prn!$A$2:$AA$72,VLOOKUP(MONTH($A46),'Patch Conversion'!$A$1:$B$12,2),FALSE)="","",VLOOKUP((IF(MONTH($A46)=10,YEAR($A46),IF(MONTH($A46)=11,YEAR($A46),IF(MONTH($A46)=12, YEAR($A46),YEAR($A46)-1)))),File_1.prn!$A$2:$AA$72,VLOOKUP(MONTH($A46),'Patch Conversion'!$A$1:$B$12,2),FALSE))</f>
        <v/>
      </c>
      <c r="D46" s="9"/>
      <c r="E46" s="9">
        <f t="shared" si="6"/>
        <v>0</v>
      </c>
      <c r="F46" s="9">
        <f>F45+VLOOKUP((IF(MONTH($A46)=10,YEAR($A46),IF(MONTH($A46)=11,YEAR($A46),IF(MONTH($A46)=12, YEAR($A46),YEAR($A46)-1)))),Rainfall!$A$1:$Z$87,VLOOKUP(MONTH($A46),Conversion!$A$1:$B$12,2),FALSE)</f>
        <v>2470.2000000000012</v>
      </c>
      <c r="G46" s="9"/>
      <c r="H46" s="9"/>
      <c r="I46" s="9">
        <f>VLOOKUP((IF(MONTH($A46)=10,YEAR($A46),IF(MONTH($A46)=11,YEAR($A46),IF(MONTH($A46)=12, YEAR($A46),YEAR($A46)-1)))),FirstSim!$A$1:$Z$86,VLOOKUP(MONTH($A46),Conversion!$A$1:$B$12,2),FALSE)</f>
        <v>0.38</v>
      </c>
      <c r="J46" s="9"/>
      <c r="K46" s="9"/>
      <c r="L46" s="9"/>
      <c r="M46" s="12" t="e">
        <f>VLOOKUP((IF(MONTH($A46)=10,YEAR($A46),IF(MONTH($A46)=11,YEAR($A46),IF(MONTH($A46)=12, YEAR($A46),YEAR($A46)-1)))),#REF!,VLOOKUP(MONTH($A46),Conversion!$A$1:$B$12,2),FALSE)</f>
        <v>#REF!</v>
      </c>
      <c r="N46" s="9" t="e">
        <f>VLOOKUP((IF(MONTH($A46)=10,YEAR($A46),IF(MONTH($A46)=11,YEAR($A46),IF(MONTH($A46)=12, YEAR($A46),YEAR($A46)-1)))),#REF!,VLOOKUP(MONTH($A46),'Patch Conversion'!$A$1:$B$12,2),FALSE)</f>
        <v>#REF!</v>
      </c>
      <c r="O46" s="9"/>
      <c r="P46" s="11"/>
      <c r="Q46" s="9">
        <f t="shared" si="1"/>
        <v>0</v>
      </c>
      <c r="R46" s="9" t="str">
        <f t="shared" si="2"/>
        <v/>
      </c>
      <c r="S46" s="10" t="str">
        <f t="shared" si="3"/>
        <v/>
      </c>
      <c r="T46" s="9"/>
      <c r="U46" s="17">
        <f>VLOOKUP((IF(MONTH($A46)=10,YEAR($A46),IF(MONTH($A46)=11,YEAR($A46),IF(MONTH($A46)=12, YEAR($A46),YEAR($A46)-1)))),'Final Sim'!$A$1:$O$87,VLOOKUP(MONTH($A46),'Conversion WRSM'!$A$1:$B$12,2),FALSE)</f>
        <v>0</v>
      </c>
      <c r="W46" s="9">
        <f t="shared" si="4"/>
        <v>0</v>
      </c>
      <c r="X46" s="9" t="str">
        <f t="shared" si="7"/>
        <v/>
      </c>
      <c r="Y46" s="20" t="str">
        <f t="shared" si="5"/>
        <v/>
      </c>
    </row>
    <row r="47" spans="1:25" x14ac:dyDescent="0.25">
      <c r="A47" s="11">
        <v>14001</v>
      </c>
      <c r="B47" s="9">
        <f>VLOOKUP((IF(MONTH($A47)=10,YEAR($A47),IF(MONTH($A47)=11,YEAR($A47),IF(MONTH($A47)=12, YEAR($A47),YEAR($A47)-1)))),File_1.prn!$A$2:$AA$72,VLOOKUP(MONTH($A47),Conversion!$A$1:$B$12,2),FALSE)</f>
        <v>0</v>
      </c>
      <c r="C47" s="9" t="str">
        <f>IF(VLOOKUP((IF(MONTH($A47)=10,YEAR($A47),IF(MONTH($A47)=11,YEAR($A47),IF(MONTH($A47)=12, YEAR($A47),YEAR($A47)-1)))),File_1.prn!$A$2:$AA$72,VLOOKUP(MONTH($A47),'Patch Conversion'!$A$1:$B$12,2),FALSE)="","",VLOOKUP((IF(MONTH($A47)=10,YEAR($A47),IF(MONTH($A47)=11,YEAR($A47),IF(MONTH($A47)=12, YEAR($A47),YEAR($A47)-1)))),File_1.prn!$A$2:$AA$72,VLOOKUP(MONTH($A47),'Patch Conversion'!$A$1:$B$12,2),FALSE))</f>
        <v/>
      </c>
      <c r="D47" s="9"/>
      <c r="E47" s="9">
        <f t="shared" si="6"/>
        <v>0</v>
      </c>
      <c r="F47" s="9">
        <f>F46+VLOOKUP((IF(MONTH($A47)=10,YEAR($A47),IF(MONTH($A47)=11,YEAR($A47),IF(MONTH($A47)=12, YEAR($A47),YEAR($A47)-1)))),Rainfall!$A$1:$Z$87,VLOOKUP(MONTH($A47),Conversion!$A$1:$B$12,2),FALSE)</f>
        <v>2485.2600000000011</v>
      </c>
      <c r="G47" s="9"/>
      <c r="H47" s="9"/>
      <c r="I47" s="9">
        <f>VLOOKUP((IF(MONTH($A47)=10,YEAR($A47),IF(MONTH($A47)=11,YEAR($A47),IF(MONTH($A47)=12, YEAR($A47),YEAR($A47)-1)))),FirstSim!$A$1:$Z$86,VLOOKUP(MONTH($A47),Conversion!$A$1:$B$12,2),FALSE)</f>
        <v>0.31</v>
      </c>
      <c r="J47" s="9"/>
      <c r="K47" s="9"/>
      <c r="L47" s="9"/>
      <c r="M47" s="12" t="e">
        <f>VLOOKUP((IF(MONTH($A47)=10,YEAR($A47),IF(MONTH($A47)=11,YEAR($A47),IF(MONTH($A47)=12, YEAR($A47),YEAR($A47)-1)))),#REF!,VLOOKUP(MONTH($A47),Conversion!$A$1:$B$12,2),FALSE)</f>
        <v>#REF!</v>
      </c>
      <c r="N47" s="9" t="e">
        <f>VLOOKUP((IF(MONTH($A47)=10,YEAR($A47),IF(MONTH($A47)=11,YEAR($A47),IF(MONTH($A47)=12, YEAR($A47),YEAR($A47)-1)))),#REF!,VLOOKUP(MONTH($A47),'Patch Conversion'!$A$1:$B$12,2),FALSE)</f>
        <v>#REF!</v>
      </c>
      <c r="O47" s="9"/>
      <c r="P47" s="11"/>
      <c r="Q47" s="9">
        <f t="shared" si="1"/>
        <v>0</v>
      </c>
      <c r="R47" s="9" t="str">
        <f t="shared" si="2"/>
        <v/>
      </c>
      <c r="S47" s="10" t="str">
        <f t="shared" si="3"/>
        <v/>
      </c>
      <c r="T47" s="9"/>
      <c r="U47" s="17">
        <f>VLOOKUP((IF(MONTH($A47)=10,YEAR($A47),IF(MONTH($A47)=11,YEAR($A47),IF(MONTH($A47)=12, YEAR($A47),YEAR($A47)-1)))),'Final Sim'!$A$1:$O$87,VLOOKUP(MONTH($A47),'Conversion WRSM'!$A$1:$B$12,2),FALSE)</f>
        <v>0</v>
      </c>
      <c r="W47" s="9">
        <f t="shared" si="4"/>
        <v>0</v>
      </c>
      <c r="X47" s="9" t="str">
        <f t="shared" si="7"/>
        <v/>
      </c>
      <c r="Y47" s="20" t="str">
        <f t="shared" si="5"/>
        <v/>
      </c>
    </row>
    <row r="48" spans="1:25" x14ac:dyDescent="0.25">
      <c r="A48" s="11">
        <v>14032</v>
      </c>
      <c r="B48" s="9">
        <f>VLOOKUP((IF(MONTH($A48)=10,YEAR($A48),IF(MONTH($A48)=11,YEAR($A48),IF(MONTH($A48)=12, YEAR($A48),YEAR($A48)-1)))),File_1.prn!$A$2:$AA$72,VLOOKUP(MONTH($A48),Conversion!$A$1:$B$12,2),FALSE)</f>
        <v>0</v>
      </c>
      <c r="C48" s="9" t="str">
        <f>IF(VLOOKUP((IF(MONTH($A48)=10,YEAR($A48),IF(MONTH($A48)=11,YEAR($A48),IF(MONTH($A48)=12, YEAR($A48),YEAR($A48)-1)))),File_1.prn!$A$2:$AA$72,VLOOKUP(MONTH($A48),'Patch Conversion'!$A$1:$B$12,2),FALSE)="","",VLOOKUP((IF(MONTH($A48)=10,YEAR($A48),IF(MONTH($A48)=11,YEAR($A48),IF(MONTH($A48)=12, YEAR($A48),YEAR($A48)-1)))),File_1.prn!$A$2:$AA$72,VLOOKUP(MONTH($A48),'Patch Conversion'!$A$1:$B$12,2),FALSE))</f>
        <v/>
      </c>
      <c r="D48" s="9"/>
      <c r="E48" s="9">
        <f t="shared" si="6"/>
        <v>0</v>
      </c>
      <c r="F48" s="9">
        <f>F47+VLOOKUP((IF(MONTH($A48)=10,YEAR($A48),IF(MONTH($A48)=11,YEAR($A48),IF(MONTH($A48)=12, YEAR($A48),YEAR($A48)-1)))),Rainfall!$A$1:$Z$87,VLOOKUP(MONTH($A48),Conversion!$A$1:$B$12,2),FALSE)</f>
        <v>2486.3400000000011</v>
      </c>
      <c r="G48" s="9"/>
      <c r="H48" s="9"/>
      <c r="I48" s="9">
        <f>VLOOKUP((IF(MONTH($A48)=10,YEAR($A48),IF(MONTH($A48)=11,YEAR($A48),IF(MONTH($A48)=12, YEAR($A48),YEAR($A48)-1)))),FirstSim!$A$1:$Z$86,VLOOKUP(MONTH($A48),Conversion!$A$1:$B$12,2),FALSE)</f>
        <v>0.22</v>
      </c>
      <c r="J48" s="9"/>
      <c r="K48" s="9"/>
      <c r="L48" s="9"/>
      <c r="M48" s="12" t="e">
        <f>VLOOKUP((IF(MONTH($A48)=10,YEAR($A48),IF(MONTH($A48)=11,YEAR($A48),IF(MONTH($A48)=12, YEAR($A48),YEAR($A48)-1)))),#REF!,VLOOKUP(MONTH($A48),Conversion!$A$1:$B$12,2),FALSE)</f>
        <v>#REF!</v>
      </c>
      <c r="N48" s="9" t="e">
        <f>VLOOKUP((IF(MONTH($A48)=10,YEAR($A48),IF(MONTH($A48)=11,YEAR($A48),IF(MONTH($A48)=12, YEAR($A48),YEAR($A48)-1)))),#REF!,VLOOKUP(MONTH($A48),'Patch Conversion'!$A$1:$B$12,2),FALSE)</f>
        <v>#REF!</v>
      </c>
      <c r="O48" s="9"/>
      <c r="P48" s="11"/>
      <c r="Q48" s="9">
        <f t="shared" si="1"/>
        <v>0</v>
      </c>
      <c r="R48" s="9" t="str">
        <f t="shared" si="2"/>
        <v/>
      </c>
      <c r="S48" s="10" t="str">
        <f t="shared" si="3"/>
        <v/>
      </c>
      <c r="T48" s="9"/>
      <c r="U48" s="17">
        <f>VLOOKUP((IF(MONTH($A48)=10,YEAR($A48),IF(MONTH($A48)=11,YEAR($A48),IF(MONTH($A48)=12, YEAR($A48),YEAR($A48)-1)))),'Final Sim'!$A$1:$O$87,VLOOKUP(MONTH($A48),'Conversion WRSM'!$A$1:$B$12,2),FALSE)</f>
        <v>0</v>
      </c>
      <c r="W48" s="9">
        <f t="shared" si="4"/>
        <v>0</v>
      </c>
      <c r="X48" s="9" t="str">
        <f t="shared" si="7"/>
        <v/>
      </c>
      <c r="Y48" s="20" t="str">
        <f t="shared" si="5"/>
        <v/>
      </c>
    </row>
    <row r="49" spans="1:25" x14ac:dyDescent="0.25">
      <c r="A49" s="11">
        <v>14062</v>
      </c>
      <c r="B49" s="9">
        <f>VLOOKUP((IF(MONTH($A49)=10,YEAR($A49),IF(MONTH($A49)=11,YEAR($A49),IF(MONTH($A49)=12, YEAR($A49),YEAR($A49)-1)))),File_1.prn!$A$2:$AA$72,VLOOKUP(MONTH($A49),Conversion!$A$1:$B$12,2),FALSE)</f>
        <v>0</v>
      </c>
      <c r="C49" s="9" t="str">
        <f>IF(VLOOKUP((IF(MONTH($A49)=10,YEAR($A49),IF(MONTH($A49)=11,YEAR($A49),IF(MONTH($A49)=12, YEAR($A49),YEAR($A49)-1)))),File_1.prn!$A$2:$AA$72,VLOOKUP(MONTH($A49),'Patch Conversion'!$A$1:$B$12,2),FALSE)="","",VLOOKUP((IF(MONTH($A49)=10,YEAR($A49),IF(MONTH($A49)=11,YEAR($A49),IF(MONTH($A49)=12, YEAR($A49),YEAR($A49)-1)))),File_1.prn!$A$2:$AA$72,VLOOKUP(MONTH($A49),'Patch Conversion'!$A$1:$B$12,2),FALSE))</f>
        <v/>
      </c>
      <c r="D49" s="9"/>
      <c r="E49" s="9">
        <f t="shared" si="6"/>
        <v>0</v>
      </c>
      <c r="F49" s="9">
        <f>F48+VLOOKUP((IF(MONTH($A49)=10,YEAR($A49),IF(MONTH($A49)=11,YEAR($A49),IF(MONTH($A49)=12, YEAR($A49),YEAR($A49)-1)))),Rainfall!$A$1:$Z$87,VLOOKUP(MONTH($A49),Conversion!$A$1:$B$12,2),FALSE)</f>
        <v>2486.3400000000011</v>
      </c>
      <c r="G49" s="9"/>
      <c r="H49" s="9"/>
      <c r="I49" s="9">
        <f>VLOOKUP((IF(MONTH($A49)=10,YEAR($A49),IF(MONTH($A49)=11,YEAR($A49),IF(MONTH($A49)=12, YEAR($A49),YEAR($A49)-1)))),FirstSim!$A$1:$Z$86,VLOOKUP(MONTH($A49),Conversion!$A$1:$B$12,2),FALSE)</f>
        <v>0.24</v>
      </c>
      <c r="J49" s="9"/>
      <c r="K49" s="9"/>
      <c r="L49" s="9"/>
      <c r="M49" s="12" t="e">
        <f>VLOOKUP((IF(MONTH($A49)=10,YEAR($A49),IF(MONTH($A49)=11,YEAR($A49),IF(MONTH($A49)=12, YEAR($A49),YEAR($A49)-1)))),#REF!,VLOOKUP(MONTH($A49),Conversion!$A$1:$B$12,2),FALSE)</f>
        <v>#REF!</v>
      </c>
      <c r="N49" s="9" t="e">
        <f>VLOOKUP((IF(MONTH($A49)=10,YEAR($A49),IF(MONTH($A49)=11,YEAR($A49),IF(MONTH($A49)=12, YEAR($A49),YEAR($A49)-1)))),#REF!,VLOOKUP(MONTH($A49),'Patch Conversion'!$A$1:$B$12,2),FALSE)</f>
        <v>#REF!</v>
      </c>
      <c r="O49" s="9"/>
      <c r="P49" s="11"/>
      <c r="Q49" s="9">
        <f t="shared" si="1"/>
        <v>0</v>
      </c>
      <c r="R49" s="9" t="str">
        <f t="shared" si="2"/>
        <v/>
      </c>
      <c r="S49" s="10" t="str">
        <f t="shared" si="3"/>
        <v/>
      </c>
      <c r="T49" s="9"/>
      <c r="U49" s="17">
        <f>VLOOKUP((IF(MONTH($A49)=10,YEAR($A49),IF(MONTH($A49)=11,YEAR($A49),IF(MONTH($A49)=12, YEAR($A49),YEAR($A49)-1)))),'Final Sim'!$A$1:$O$87,VLOOKUP(MONTH($A49),'Conversion WRSM'!$A$1:$B$12,2),FALSE)</f>
        <v>0</v>
      </c>
      <c r="W49" s="9">
        <f t="shared" si="4"/>
        <v>0</v>
      </c>
      <c r="X49" s="9" t="str">
        <f t="shared" si="7"/>
        <v/>
      </c>
      <c r="Y49" s="20" t="str">
        <f t="shared" si="5"/>
        <v/>
      </c>
    </row>
    <row r="50" spans="1:25" x14ac:dyDescent="0.25">
      <c r="A50" s="11">
        <v>14093</v>
      </c>
      <c r="B50" s="9">
        <f>VLOOKUP((IF(MONTH($A50)=10,YEAR($A50),IF(MONTH($A50)=11,YEAR($A50),IF(MONTH($A50)=12, YEAR($A50),YEAR($A50)-1)))),File_1.prn!$A$2:$AA$72,VLOOKUP(MONTH($A50),Conversion!$A$1:$B$12,2),FALSE)</f>
        <v>0</v>
      </c>
      <c r="C50" s="9" t="str">
        <f>IF(VLOOKUP((IF(MONTH($A50)=10,YEAR($A50),IF(MONTH($A50)=11,YEAR($A50),IF(MONTH($A50)=12, YEAR($A50),YEAR($A50)-1)))),File_1.prn!$A$2:$AA$72,VLOOKUP(MONTH($A50),'Patch Conversion'!$A$1:$B$12,2),FALSE)="","",VLOOKUP((IF(MONTH($A50)=10,YEAR($A50),IF(MONTH($A50)=11,YEAR($A50),IF(MONTH($A50)=12, YEAR($A50),YEAR($A50)-1)))),File_1.prn!$A$2:$AA$72,VLOOKUP(MONTH($A50),'Patch Conversion'!$A$1:$B$12,2),FALSE))</f>
        <v/>
      </c>
      <c r="D50" s="9"/>
      <c r="E50" s="9">
        <f t="shared" si="6"/>
        <v>0</v>
      </c>
      <c r="F50" s="9">
        <f>F49+VLOOKUP((IF(MONTH($A50)=10,YEAR($A50),IF(MONTH($A50)=11,YEAR($A50),IF(MONTH($A50)=12, YEAR($A50),YEAR($A50)-1)))),Rainfall!$A$1:$Z$87,VLOOKUP(MONTH($A50),Conversion!$A$1:$B$12,2),FALSE)</f>
        <v>2488.9800000000009</v>
      </c>
      <c r="G50" s="9"/>
      <c r="H50" s="9"/>
      <c r="I50" s="9">
        <f>VLOOKUP((IF(MONTH($A50)=10,YEAR($A50),IF(MONTH($A50)=11,YEAR($A50),IF(MONTH($A50)=12, YEAR($A50),YEAR($A50)-1)))),FirstSim!$A$1:$Z$86,VLOOKUP(MONTH($A50),Conversion!$A$1:$B$12,2),FALSE)</f>
        <v>0.2</v>
      </c>
      <c r="J50" s="9"/>
      <c r="K50" s="9"/>
      <c r="L50" s="9"/>
      <c r="M50" s="12" t="e">
        <f>VLOOKUP((IF(MONTH($A50)=10,YEAR($A50),IF(MONTH($A50)=11,YEAR($A50),IF(MONTH($A50)=12, YEAR($A50),YEAR($A50)-1)))),#REF!,VLOOKUP(MONTH($A50),Conversion!$A$1:$B$12,2),FALSE)</f>
        <v>#REF!</v>
      </c>
      <c r="N50" s="9" t="e">
        <f>VLOOKUP((IF(MONTH($A50)=10,YEAR($A50),IF(MONTH($A50)=11,YEAR($A50),IF(MONTH($A50)=12, YEAR($A50),YEAR($A50)-1)))),#REF!,VLOOKUP(MONTH($A50),'Patch Conversion'!$A$1:$B$12,2),FALSE)</f>
        <v>#REF!</v>
      </c>
      <c r="O50" s="9"/>
      <c r="P50" s="11"/>
      <c r="Q50" s="9">
        <f t="shared" si="1"/>
        <v>0</v>
      </c>
      <c r="R50" s="9" t="str">
        <f t="shared" si="2"/>
        <v/>
      </c>
      <c r="S50" s="10" t="str">
        <f t="shared" si="3"/>
        <v/>
      </c>
      <c r="T50" s="9"/>
      <c r="U50" s="17">
        <f>VLOOKUP((IF(MONTH($A50)=10,YEAR($A50),IF(MONTH($A50)=11,YEAR($A50),IF(MONTH($A50)=12, YEAR($A50),YEAR($A50)-1)))),'Final Sim'!$A$1:$O$87,VLOOKUP(MONTH($A50),'Conversion WRSM'!$A$1:$B$12,2),FALSE)</f>
        <v>0</v>
      </c>
      <c r="W50" s="9">
        <f t="shared" si="4"/>
        <v>0</v>
      </c>
      <c r="X50" s="9" t="str">
        <f t="shared" si="7"/>
        <v/>
      </c>
      <c r="Y50" s="20" t="str">
        <f t="shared" si="5"/>
        <v/>
      </c>
    </row>
    <row r="51" spans="1:25" x14ac:dyDescent="0.25">
      <c r="A51" s="11">
        <v>14124</v>
      </c>
      <c r="B51" s="9">
        <f>VLOOKUP((IF(MONTH($A51)=10,YEAR($A51),IF(MONTH($A51)=11,YEAR($A51),IF(MONTH($A51)=12, YEAR($A51),YEAR($A51)-1)))),File_1.prn!$A$2:$AA$72,VLOOKUP(MONTH($A51),Conversion!$A$1:$B$12,2),FALSE)</f>
        <v>0</v>
      </c>
      <c r="C51" s="9" t="str">
        <f>IF(VLOOKUP((IF(MONTH($A51)=10,YEAR($A51),IF(MONTH($A51)=11,YEAR($A51),IF(MONTH($A51)=12, YEAR($A51),YEAR($A51)-1)))),File_1.prn!$A$2:$AA$72,VLOOKUP(MONTH($A51),'Patch Conversion'!$A$1:$B$12,2),FALSE)="","",VLOOKUP((IF(MONTH($A51)=10,YEAR($A51),IF(MONTH($A51)=11,YEAR($A51),IF(MONTH($A51)=12, YEAR($A51),YEAR($A51)-1)))),File_1.prn!$A$2:$AA$72,VLOOKUP(MONTH($A51),'Patch Conversion'!$A$1:$B$12,2),FALSE))</f>
        <v/>
      </c>
      <c r="D51" s="9"/>
      <c r="E51" s="9">
        <f t="shared" si="6"/>
        <v>0</v>
      </c>
      <c r="F51" s="9">
        <f>F50+VLOOKUP((IF(MONTH($A51)=10,YEAR($A51),IF(MONTH($A51)=11,YEAR($A51),IF(MONTH($A51)=12, YEAR($A51),YEAR($A51)-1)))),Rainfall!$A$1:$Z$87,VLOOKUP(MONTH($A51),Conversion!$A$1:$B$12,2),FALSE)</f>
        <v>2503.2000000000007</v>
      </c>
      <c r="G51" s="9"/>
      <c r="H51" s="9"/>
      <c r="I51" s="9">
        <f>VLOOKUP((IF(MONTH($A51)=10,YEAR($A51),IF(MONTH($A51)=11,YEAR($A51),IF(MONTH($A51)=12, YEAR($A51),YEAR($A51)-1)))),FirstSim!$A$1:$Z$86,VLOOKUP(MONTH($A51),Conversion!$A$1:$B$12,2),FALSE)</f>
        <v>0.1</v>
      </c>
      <c r="J51" s="9"/>
      <c r="K51" s="9"/>
      <c r="L51" s="9"/>
      <c r="M51" s="12" t="e">
        <f>VLOOKUP((IF(MONTH($A51)=10,YEAR($A51),IF(MONTH($A51)=11,YEAR($A51),IF(MONTH($A51)=12, YEAR($A51),YEAR($A51)-1)))),#REF!,VLOOKUP(MONTH($A51),Conversion!$A$1:$B$12,2),FALSE)</f>
        <v>#REF!</v>
      </c>
      <c r="N51" s="9" t="e">
        <f>VLOOKUP((IF(MONTH($A51)=10,YEAR($A51),IF(MONTH($A51)=11,YEAR($A51),IF(MONTH($A51)=12, YEAR($A51),YEAR($A51)-1)))),#REF!,VLOOKUP(MONTH($A51),'Patch Conversion'!$A$1:$B$12,2),FALSE)</f>
        <v>#REF!</v>
      </c>
      <c r="O51" s="9"/>
      <c r="P51" s="11"/>
      <c r="Q51" s="9">
        <f t="shared" si="1"/>
        <v>0</v>
      </c>
      <c r="R51" s="9" t="str">
        <f t="shared" si="2"/>
        <v/>
      </c>
      <c r="S51" s="10" t="str">
        <f t="shared" si="3"/>
        <v/>
      </c>
      <c r="T51" s="9"/>
      <c r="U51" s="17">
        <f>VLOOKUP((IF(MONTH($A51)=10,YEAR($A51),IF(MONTH($A51)=11,YEAR($A51),IF(MONTH($A51)=12, YEAR($A51),YEAR($A51)-1)))),'Final Sim'!$A$1:$O$87,VLOOKUP(MONTH($A51),'Conversion WRSM'!$A$1:$B$12,2),FALSE)</f>
        <v>0</v>
      </c>
      <c r="W51" s="9">
        <f t="shared" si="4"/>
        <v>0</v>
      </c>
      <c r="X51" s="9" t="str">
        <f t="shared" si="7"/>
        <v/>
      </c>
      <c r="Y51" s="20" t="str">
        <f t="shared" si="5"/>
        <v/>
      </c>
    </row>
    <row r="52" spans="1:25" x14ac:dyDescent="0.25">
      <c r="A52" s="11">
        <v>14154</v>
      </c>
      <c r="B52" s="9">
        <f>VLOOKUP((IF(MONTH($A52)=10,YEAR($A52),IF(MONTH($A52)=11,YEAR($A52),IF(MONTH($A52)=12, YEAR($A52),YEAR($A52)-1)))),File_1.prn!$A$2:$AA$72,VLOOKUP(MONTH($A52),Conversion!$A$1:$B$12,2),FALSE)</f>
        <v>0</v>
      </c>
      <c r="C52" s="9" t="str">
        <f>IF(VLOOKUP((IF(MONTH($A52)=10,YEAR($A52),IF(MONTH($A52)=11,YEAR($A52),IF(MONTH($A52)=12, YEAR($A52),YEAR($A52)-1)))),File_1.prn!$A$2:$AA$72,VLOOKUP(MONTH($A52),'Patch Conversion'!$A$1:$B$12,2),FALSE)="","",VLOOKUP((IF(MONTH($A52)=10,YEAR($A52),IF(MONTH($A52)=11,YEAR($A52),IF(MONTH($A52)=12, YEAR($A52),YEAR($A52)-1)))),File_1.prn!$A$2:$AA$72,VLOOKUP(MONTH($A52),'Patch Conversion'!$A$1:$B$12,2),FALSE))</f>
        <v/>
      </c>
      <c r="D52" s="9"/>
      <c r="E52" s="9">
        <f t="shared" si="6"/>
        <v>0</v>
      </c>
      <c r="F52" s="9">
        <f>F51+VLOOKUP((IF(MONTH($A52)=10,YEAR($A52),IF(MONTH($A52)=11,YEAR($A52),IF(MONTH($A52)=12, YEAR($A52),YEAR($A52)-1)))),Rainfall!$A$1:$Z$87,VLOOKUP(MONTH($A52),Conversion!$A$1:$B$12,2),FALSE)</f>
        <v>2555.1600000000008</v>
      </c>
      <c r="G52" s="9"/>
      <c r="H52" s="9"/>
      <c r="I52" s="9">
        <f>VLOOKUP((IF(MONTH($A52)=10,YEAR($A52),IF(MONTH($A52)=11,YEAR($A52),IF(MONTH($A52)=12, YEAR($A52),YEAR($A52)-1)))),FirstSim!$A$1:$Z$86,VLOOKUP(MONTH($A52),Conversion!$A$1:$B$12,2),FALSE)</f>
        <v>0.09</v>
      </c>
      <c r="J52" s="9"/>
      <c r="K52" s="9"/>
      <c r="L52" s="9"/>
      <c r="M52" s="12" t="e">
        <f>VLOOKUP((IF(MONTH($A52)=10,YEAR($A52),IF(MONTH($A52)=11,YEAR($A52),IF(MONTH($A52)=12, YEAR($A52),YEAR($A52)-1)))),#REF!,VLOOKUP(MONTH($A52),Conversion!$A$1:$B$12,2),FALSE)</f>
        <v>#REF!</v>
      </c>
      <c r="N52" s="9" t="e">
        <f>VLOOKUP((IF(MONTH($A52)=10,YEAR($A52),IF(MONTH($A52)=11,YEAR($A52),IF(MONTH($A52)=12, YEAR($A52),YEAR($A52)-1)))),#REF!,VLOOKUP(MONTH($A52),'Patch Conversion'!$A$1:$B$12,2),FALSE)</f>
        <v>#REF!</v>
      </c>
      <c r="O52" s="9"/>
      <c r="P52" s="11"/>
      <c r="Q52" s="9">
        <f t="shared" si="1"/>
        <v>0</v>
      </c>
      <c r="R52" s="9" t="str">
        <f t="shared" si="2"/>
        <v/>
      </c>
      <c r="S52" s="10" t="str">
        <f t="shared" si="3"/>
        <v/>
      </c>
      <c r="T52" s="9"/>
      <c r="U52" s="17">
        <f>VLOOKUP((IF(MONTH($A52)=10,YEAR($A52),IF(MONTH($A52)=11,YEAR($A52),IF(MONTH($A52)=12, YEAR($A52),YEAR($A52)-1)))),'Final Sim'!$A$1:$O$87,VLOOKUP(MONTH($A52),'Conversion WRSM'!$A$1:$B$12,2),FALSE)</f>
        <v>0</v>
      </c>
      <c r="W52" s="9">
        <f t="shared" si="4"/>
        <v>0</v>
      </c>
      <c r="X52" s="9" t="str">
        <f t="shared" si="7"/>
        <v/>
      </c>
      <c r="Y52" s="20" t="str">
        <f t="shared" si="5"/>
        <v/>
      </c>
    </row>
    <row r="53" spans="1:25" x14ac:dyDescent="0.25">
      <c r="A53" s="11">
        <v>14185</v>
      </c>
      <c r="B53" s="9">
        <f>VLOOKUP((IF(MONTH($A53)=10,YEAR($A53),IF(MONTH($A53)=11,YEAR($A53),IF(MONTH($A53)=12, YEAR($A53),YEAR($A53)-1)))),File_1.prn!$A$2:$AA$72,VLOOKUP(MONTH($A53),Conversion!$A$1:$B$12,2),FALSE)</f>
        <v>0</v>
      </c>
      <c r="C53" s="9" t="str">
        <f>IF(VLOOKUP((IF(MONTH($A53)=10,YEAR($A53),IF(MONTH($A53)=11,YEAR($A53),IF(MONTH($A53)=12, YEAR($A53),YEAR($A53)-1)))),File_1.prn!$A$2:$AA$72,VLOOKUP(MONTH($A53),'Patch Conversion'!$A$1:$B$12,2),FALSE)="","",VLOOKUP((IF(MONTH($A53)=10,YEAR($A53),IF(MONTH($A53)=11,YEAR($A53),IF(MONTH($A53)=12, YEAR($A53),YEAR($A53)-1)))),File_1.prn!$A$2:$AA$72,VLOOKUP(MONTH($A53),'Patch Conversion'!$A$1:$B$12,2),FALSE))</f>
        <v/>
      </c>
      <c r="D53" s="9"/>
      <c r="E53" s="9">
        <f t="shared" si="6"/>
        <v>0</v>
      </c>
      <c r="F53" s="9">
        <f>F52+VLOOKUP((IF(MONTH($A53)=10,YEAR($A53),IF(MONTH($A53)=11,YEAR($A53),IF(MONTH($A53)=12, YEAR($A53),YEAR($A53)-1)))),Rainfall!$A$1:$Z$87,VLOOKUP(MONTH($A53),Conversion!$A$1:$B$12,2),FALSE)</f>
        <v>2580.0600000000009</v>
      </c>
      <c r="G53" s="9"/>
      <c r="H53" s="9"/>
      <c r="I53" s="9">
        <f>VLOOKUP((IF(MONTH($A53)=10,YEAR($A53),IF(MONTH($A53)=11,YEAR($A53),IF(MONTH($A53)=12, YEAR($A53),YEAR($A53)-1)))),FirstSim!$A$1:$Z$86,VLOOKUP(MONTH($A53),Conversion!$A$1:$B$12,2),FALSE)</f>
        <v>0.48</v>
      </c>
      <c r="J53" s="9"/>
      <c r="K53" s="9"/>
      <c r="L53" s="9"/>
      <c r="M53" s="12" t="e">
        <f>VLOOKUP((IF(MONTH($A53)=10,YEAR($A53),IF(MONTH($A53)=11,YEAR($A53),IF(MONTH($A53)=12, YEAR($A53),YEAR($A53)-1)))),#REF!,VLOOKUP(MONTH($A53),Conversion!$A$1:$B$12,2),FALSE)</f>
        <v>#REF!</v>
      </c>
      <c r="N53" s="9" t="e">
        <f>VLOOKUP((IF(MONTH($A53)=10,YEAR($A53),IF(MONTH($A53)=11,YEAR($A53),IF(MONTH($A53)=12, YEAR($A53),YEAR($A53)-1)))),#REF!,VLOOKUP(MONTH($A53),'Patch Conversion'!$A$1:$B$12,2),FALSE)</f>
        <v>#REF!</v>
      </c>
      <c r="O53" s="9"/>
      <c r="P53" s="11"/>
      <c r="Q53" s="9">
        <f t="shared" si="1"/>
        <v>0</v>
      </c>
      <c r="R53" s="9" t="str">
        <f t="shared" si="2"/>
        <v/>
      </c>
      <c r="S53" s="10" t="str">
        <f t="shared" si="3"/>
        <v/>
      </c>
      <c r="T53" s="9"/>
      <c r="U53" s="17">
        <f>VLOOKUP((IF(MONTH($A53)=10,YEAR($A53),IF(MONTH($A53)=11,YEAR($A53),IF(MONTH($A53)=12, YEAR($A53),YEAR($A53)-1)))),'Final Sim'!$A$1:$O$87,VLOOKUP(MONTH($A53),'Conversion WRSM'!$A$1:$B$12,2),FALSE)</f>
        <v>0</v>
      </c>
      <c r="W53" s="9">
        <f t="shared" si="4"/>
        <v>0</v>
      </c>
      <c r="X53" s="9" t="str">
        <f t="shared" si="7"/>
        <v/>
      </c>
      <c r="Y53" s="20" t="str">
        <f t="shared" si="5"/>
        <v/>
      </c>
    </row>
    <row r="54" spans="1:25" x14ac:dyDescent="0.25">
      <c r="A54" s="11">
        <v>14215</v>
      </c>
      <c r="B54" s="9">
        <f>VLOOKUP((IF(MONTH($A54)=10,YEAR($A54),IF(MONTH($A54)=11,YEAR($A54),IF(MONTH($A54)=12, YEAR($A54),YEAR($A54)-1)))),File_1.prn!$A$2:$AA$72,VLOOKUP(MONTH($A54),Conversion!$A$1:$B$12,2),FALSE)</f>
        <v>0</v>
      </c>
      <c r="C54" s="9" t="str">
        <f>IF(VLOOKUP((IF(MONTH($A54)=10,YEAR($A54),IF(MONTH($A54)=11,YEAR($A54),IF(MONTH($A54)=12, YEAR($A54),YEAR($A54)-1)))),File_1.prn!$A$2:$AA$72,VLOOKUP(MONTH($A54),'Patch Conversion'!$A$1:$B$12,2),FALSE)="","",VLOOKUP((IF(MONTH($A54)=10,YEAR($A54),IF(MONTH($A54)=11,YEAR($A54),IF(MONTH($A54)=12, YEAR($A54),YEAR($A54)-1)))),File_1.prn!$A$2:$AA$72,VLOOKUP(MONTH($A54),'Patch Conversion'!$A$1:$B$12,2),FALSE))</f>
        <v/>
      </c>
      <c r="D54" s="9"/>
      <c r="E54" s="9">
        <f t="shared" si="6"/>
        <v>0</v>
      </c>
      <c r="F54" s="9">
        <f>F53+VLOOKUP((IF(MONTH($A54)=10,YEAR($A54),IF(MONTH($A54)=11,YEAR($A54),IF(MONTH($A54)=12, YEAR($A54),YEAR($A54)-1)))),Rainfall!$A$1:$Z$87,VLOOKUP(MONTH($A54),Conversion!$A$1:$B$12,2),FALSE)</f>
        <v>2686.3200000000011</v>
      </c>
      <c r="G54" s="9"/>
      <c r="H54" s="9"/>
      <c r="I54" s="9">
        <f>VLOOKUP((IF(MONTH($A54)=10,YEAR($A54),IF(MONTH($A54)=11,YEAR($A54),IF(MONTH($A54)=12, YEAR($A54),YEAR($A54)-1)))),FirstSim!$A$1:$Z$86,VLOOKUP(MONTH($A54),Conversion!$A$1:$B$12,2),FALSE)</f>
        <v>0.43</v>
      </c>
      <c r="J54" s="9"/>
      <c r="K54" s="9"/>
      <c r="L54" s="9"/>
      <c r="M54" s="12" t="e">
        <f>VLOOKUP((IF(MONTH($A54)=10,YEAR($A54),IF(MONTH($A54)=11,YEAR($A54),IF(MONTH($A54)=12, YEAR($A54),YEAR($A54)-1)))),#REF!,VLOOKUP(MONTH($A54),Conversion!$A$1:$B$12,2),FALSE)</f>
        <v>#REF!</v>
      </c>
      <c r="N54" s="9" t="e">
        <f>VLOOKUP((IF(MONTH($A54)=10,YEAR($A54),IF(MONTH($A54)=11,YEAR($A54),IF(MONTH($A54)=12, YEAR($A54),YEAR($A54)-1)))),#REF!,VLOOKUP(MONTH($A54),'Patch Conversion'!$A$1:$B$12,2),FALSE)</f>
        <v>#REF!</v>
      </c>
      <c r="O54" s="9"/>
      <c r="P54" s="11"/>
      <c r="Q54" s="9">
        <f t="shared" si="1"/>
        <v>0</v>
      </c>
      <c r="R54" s="9" t="str">
        <f t="shared" si="2"/>
        <v/>
      </c>
      <c r="S54" s="10" t="str">
        <f t="shared" si="3"/>
        <v/>
      </c>
      <c r="T54" s="9"/>
      <c r="U54" s="17">
        <f>VLOOKUP((IF(MONTH($A54)=10,YEAR($A54),IF(MONTH($A54)=11,YEAR($A54),IF(MONTH($A54)=12, YEAR($A54),YEAR($A54)-1)))),'Final Sim'!$A$1:$O$87,VLOOKUP(MONTH($A54),'Conversion WRSM'!$A$1:$B$12,2),FALSE)</f>
        <v>0</v>
      </c>
      <c r="W54" s="9">
        <f t="shared" si="4"/>
        <v>0</v>
      </c>
      <c r="X54" s="9" t="str">
        <f t="shared" si="7"/>
        <v/>
      </c>
      <c r="Y54" s="20" t="str">
        <f t="shared" si="5"/>
        <v/>
      </c>
    </row>
    <row r="55" spans="1:25" x14ac:dyDescent="0.25">
      <c r="A55" s="11">
        <v>14246</v>
      </c>
      <c r="B55" s="9">
        <f>VLOOKUP((IF(MONTH($A55)=10,YEAR($A55),IF(MONTH($A55)=11,YEAR($A55),IF(MONTH($A55)=12, YEAR($A55),YEAR($A55)-1)))),File_1.prn!$A$2:$AA$72,VLOOKUP(MONTH($A55),Conversion!$A$1:$B$12,2),FALSE)</f>
        <v>0</v>
      </c>
      <c r="C55" s="9" t="str">
        <f>IF(VLOOKUP((IF(MONTH($A55)=10,YEAR($A55),IF(MONTH($A55)=11,YEAR($A55),IF(MONTH($A55)=12, YEAR($A55),YEAR($A55)-1)))),File_1.prn!$A$2:$AA$72,VLOOKUP(MONTH($A55),'Patch Conversion'!$A$1:$B$12,2),FALSE)="","",VLOOKUP((IF(MONTH($A55)=10,YEAR($A55),IF(MONTH($A55)=11,YEAR($A55),IF(MONTH($A55)=12, YEAR($A55),YEAR($A55)-1)))),File_1.prn!$A$2:$AA$72,VLOOKUP(MONTH($A55),'Patch Conversion'!$A$1:$B$12,2),FALSE))</f>
        <v/>
      </c>
      <c r="D55" s="9"/>
      <c r="E55" s="9">
        <f t="shared" si="6"/>
        <v>0</v>
      </c>
      <c r="F55" s="9">
        <f>F54+VLOOKUP((IF(MONTH($A55)=10,YEAR($A55),IF(MONTH($A55)=11,YEAR($A55),IF(MONTH($A55)=12, YEAR($A55),YEAR($A55)-1)))),Rainfall!$A$1:$Z$87,VLOOKUP(MONTH($A55),Conversion!$A$1:$B$12,2),FALSE)</f>
        <v>2770.8000000000011</v>
      </c>
      <c r="G55" s="9"/>
      <c r="H55" s="9"/>
      <c r="I55" s="9">
        <f>VLOOKUP((IF(MONTH($A55)=10,YEAR($A55),IF(MONTH($A55)=11,YEAR($A55),IF(MONTH($A55)=12, YEAR($A55),YEAR($A55)-1)))),FirstSim!$A$1:$Z$86,VLOOKUP(MONTH($A55),Conversion!$A$1:$B$12,2),FALSE)</f>
        <v>4.87</v>
      </c>
      <c r="J55" s="9"/>
      <c r="K55" s="9"/>
      <c r="L55" s="9"/>
      <c r="M55" s="12" t="e">
        <f>VLOOKUP((IF(MONTH($A55)=10,YEAR($A55),IF(MONTH($A55)=11,YEAR($A55),IF(MONTH($A55)=12, YEAR($A55),YEAR($A55)-1)))),#REF!,VLOOKUP(MONTH($A55),Conversion!$A$1:$B$12,2),FALSE)</f>
        <v>#REF!</v>
      </c>
      <c r="N55" s="9" t="e">
        <f>VLOOKUP((IF(MONTH($A55)=10,YEAR($A55),IF(MONTH($A55)=11,YEAR($A55),IF(MONTH($A55)=12, YEAR($A55),YEAR($A55)-1)))),#REF!,VLOOKUP(MONTH($A55),'Patch Conversion'!$A$1:$B$12,2),FALSE)</f>
        <v>#REF!</v>
      </c>
      <c r="O55" s="9"/>
      <c r="P55" s="11"/>
      <c r="Q55" s="9">
        <f t="shared" si="1"/>
        <v>0</v>
      </c>
      <c r="R55" s="9" t="str">
        <f t="shared" si="2"/>
        <v/>
      </c>
      <c r="S55" s="10" t="str">
        <f t="shared" si="3"/>
        <v/>
      </c>
      <c r="T55" s="9"/>
      <c r="U55" s="17">
        <f>VLOOKUP((IF(MONTH($A55)=10,YEAR($A55),IF(MONTH($A55)=11,YEAR($A55),IF(MONTH($A55)=12, YEAR($A55),YEAR($A55)-1)))),'Final Sim'!$A$1:$O$87,VLOOKUP(MONTH($A55),'Conversion WRSM'!$A$1:$B$12,2),FALSE)</f>
        <v>0</v>
      </c>
      <c r="W55" s="9">
        <f t="shared" si="4"/>
        <v>0</v>
      </c>
      <c r="X55" s="9" t="str">
        <f t="shared" si="7"/>
        <v/>
      </c>
      <c r="Y55" s="20" t="str">
        <f t="shared" si="5"/>
        <v/>
      </c>
    </row>
    <row r="56" spans="1:25" x14ac:dyDescent="0.25">
      <c r="A56" s="11">
        <v>14277</v>
      </c>
      <c r="B56" s="9">
        <f>VLOOKUP((IF(MONTH($A56)=10,YEAR($A56),IF(MONTH($A56)=11,YEAR($A56),IF(MONTH($A56)=12, YEAR($A56),YEAR($A56)-1)))),File_1.prn!$A$2:$AA$72,VLOOKUP(MONTH($A56),Conversion!$A$1:$B$12,2),FALSE)</f>
        <v>0</v>
      </c>
      <c r="C56" s="9" t="str">
        <f>IF(VLOOKUP((IF(MONTH($A56)=10,YEAR($A56),IF(MONTH($A56)=11,YEAR($A56),IF(MONTH($A56)=12, YEAR($A56),YEAR($A56)-1)))),File_1.prn!$A$2:$AA$72,VLOOKUP(MONTH($A56),'Patch Conversion'!$A$1:$B$12,2),FALSE)="","",VLOOKUP((IF(MONTH($A56)=10,YEAR($A56),IF(MONTH($A56)=11,YEAR($A56),IF(MONTH($A56)=12, YEAR($A56),YEAR($A56)-1)))),File_1.prn!$A$2:$AA$72,VLOOKUP(MONTH($A56),'Patch Conversion'!$A$1:$B$12,2),FALSE))</f>
        <v/>
      </c>
      <c r="D56" s="9" t="str">
        <f>IF(C56="","",B56)</f>
        <v/>
      </c>
      <c r="E56" s="9">
        <f t="shared" si="6"/>
        <v>0</v>
      </c>
      <c r="F56" s="9">
        <f>F55+VLOOKUP((IF(MONTH($A56)=10,YEAR($A56),IF(MONTH($A56)=11,YEAR($A56),IF(MONTH($A56)=12, YEAR($A56),YEAR($A56)-1)))),Rainfall!$A$1:$Z$87,VLOOKUP(MONTH($A56),Conversion!$A$1:$B$12,2),FALSE)</f>
        <v>2979.1200000000013</v>
      </c>
      <c r="G56" s="9"/>
      <c r="H56" s="9"/>
      <c r="I56" s="9">
        <f>VLOOKUP((IF(MONTH($A56)=10,YEAR($A56),IF(MONTH($A56)=11,YEAR($A56),IF(MONTH($A56)=12, YEAR($A56),YEAR($A56)-1)))),FirstSim!$A$1:$Z$86,VLOOKUP(MONTH($A56),Conversion!$A$1:$B$12,2),FALSE)</f>
        <v>5.57</v>
      </c>
      <c r="J56" s="9"/>
      <c r="K56" s="9"/>
      <c r="L56" s="9"/>
      <c r="M56" s="12" t="e">
        <f>VLOOKUP((IF(MONTH($A56)=10,YEAR($A56),IF(MONTH($A56)=11,YEAR($A56),IF(MONTH($A56)=12, YEAR($A56),YEAR($A56)-1)))),#REF!,VLOOKUP(MONTH($A56),Conversion!$A$1:$B$12,2),FALSE)</f>
        <v>#REF!</v>
      </c>
      <c r="N56" s="9" t="e">
        <f>VLOOKUP((IF(MONTH($A56)=10,YEAR($A56),IF(MONTH($A56)=11,YEAR($A56),IF(MONTH($A56)=12, YEAR($A56),YEAR($A56)-1)))),#REF!,VLOOKUP(MONTH($A56),'Patch Conversion'!$A$1:$B$12,2),FALSE)</f>
        <v>#REF!</v>
      </c>
      <c r="O56" s="9"/>
      <c r="P56" s="11"/>
      <c r="Q56" s="9">
        <f t="shared" si="1"/>
        <v>0</v>
      </c>
      <c r="R56" s="9" t="str">
        <f t="shared" si="2"/>
        <v/>
      </c>
      <c r="S56" s="10" t="str">
        <f t="shared" si="3"/>
        <v/>
      </c>
      <c r="T56" s="9"/>
      <c r="U56" s="17">
        <f>VLOOKUP((IF(MONTH($A56)=10,YEAR($A56),IF(MONTH($A56)=11,YEAR($A56),IF(MONTH($A56)=12, YEAR($A56),YEAR($A56)-1)))),'Final Sim'!$A$1:$O$87,VLOOKUP(MONTH($A56),'Conversion WRSM'!$A$1:$B$12,2),FALSE)</f>
        <v>0</v>
      </c>
      <c r="W56" s="9">
        <f t="shared" si="4"/>
        <v>0</v>
      </c>
      <c r="X56" s="9" t="str">
        <f t="shared" si="7"/>
        <v/>
      </c>
      <c r="Y56" s="20" t="str">
        <f t="shared" si="5"/>
        <v/>
      </c>
    </row>
    <row r="57" spans="1:25" x14ac:dyDescent="0.25">
      <c r="A57" s="11">
        <v>14305</v>
      </c>
      <c r="B57" s="9">
        <f>VLOOKUP((IF(MONTH($A57)=10,YEAR($A57),IF(MONTH($A57)=11,YEAR($A57),IF(MONTH($A57)=12, YEAR($A57),YEAR($A57)-1)))),File_1.prn!$A$2:$AA$72,VLOOKUP(MONTH($A57),Conversion!$A$1:$B$12,2),FALSE)</f>
        <v>0</v>
      </c>
      <c r="C57" s="9" t="str">
        <f>IF(VLOOKUP((IF(MONTH($A57)=10,YEAR($A57),IF(MONTH($A57)=11,YEAR($A57),IF(MONTH($A57)=12, YEAR($A57),YEAR($A57)-1)))),File_1.prn!$A$2:$AA$72,VLOOKUP(MONTH($A57),'Patch Conversion'!$A$1:$B$12,2),FALSE)="","",VLOOKUP((IF(MONTH($A57)=10,YEAR($A57),IF(MONTH($A57)=11,YEAR($A57),IF(MONTH($A57)=12, YEAR($A57),YEAR($A57)-1)))),File_1.prn!$A$2:$AA$72,VLOOKUP(MONTH($A57),'Patch Conversion'!$A$1:$B$12,2),FALSE))</f>
        <v/>
      </c>
      <c r="D57" s="9" t="str">
        <f>IF(C57="","",B57)</f>
        <v/>
      </c>
      <c r="E57" s="9">
        <f t="shared" si="6"/>
        <v>0</v>
      </c>
      <c r="F57" s="9">
        <f>F56+VLOOKUP((IF(MONTH($A57)=10,YEAR($A57),IF(MONTH($A57)=11,YEAR($A57),IF(MONTH($A57)=12, YEAR($A57),YEAR($A57)-1)))),Rainfall!$A$1:$Z$87,VLOOKUP(MONTH($A57),Conversion!$A$1:$B$12,2),FALSE)</f>
        <v>3066.4800000000014</v>
      </c>
      <c r="G57" s="9"/>
      <c r="H57" s="9"/>
      <c r="I57" s="9">
        <f>VLOOKUP((IF(MONTH($A57)=10,YEAR($A57),IF(MONTH($A57)=11,YEAR($A57),IF(MONTH($A57)=12, YEAR($A57),YEAR($A57)-1)))),FirstSim!$A$1:$Z$86,VLOOKUP(MONTH($A57),Conversion!$A$1:$B$12,2),FALSE)</f>
        <v>1.85</v>
      </c>
      <c r="J57" s="9"/>
      <c r="K57" s="9"/>
      <c r="L57" s="9"/>
      <c r="M57" s="12" t="e">
        <f>VLOOKUP((IF(MONTH($A57)=10,YEAR($A57),IF(MONTH($A57)=11,YEAR($A57),IF(MONTH($A57)=12, YEAR($A57),YEAR($A57)-1)))),#REF!,VLOOKUP(MONTH($A57),Conversion!$A$1:$B$12,2),FALSE)</f>
        <v>#REF!</v>
      </c>
      <c r="N57" s="9" t="e">
        <f>VLOOKUP((IF(MONTH($A57)=10,YEAR($A57),IF(MONTH($A57)=11,YEAR($A57),IF(MONTH($A57)=12, YEAR($A57),YEAR($A57)-1)))),#REF!,VLOOKUP(MONTH($A57),'Patch Conversion'!$A$1:$B$12,2),FALSE)</f>
        <v>#REF!</v>
      </c>
      <c r="O57" s="9"/>
      <c r="P57" s="11"/>
      <c r="Q57" s="9">
        <f t="shared" si="1"/>
        <v>0</v>
      </c>
      <c r="R57" s="9" t="str">
        <f t="shared" si="2"/>
        <v/>
      </c>
      <c r="S57" s="10" t="str">
        <f t="shared" si="3"/>
        <v/>
      </c>
      <c r="T57" s="9"/>
      <c r="U57" s="17">
        <f>VLOOKUP((IF(MONTH($A57)=10,YEAR($A57),IF(MONTH($A57)=11,YEAR($A57),IF(MONTH($A57)=12, YEAR($A57),YEAR($A57)-1)))),'Final Sim'!$A$1:$O$87,VLOOKUP(MONTH($A57),'Conversion WRSM'!$A$1:$B$12,2),FALSE)</f>
        <v>0</v>
      </c>
      <c r="W57" s="9">
        <f t="shared" si="4"/>
        <v>0</v>
      </c>
      <c r="X57" s="9" t="str">
        <f t="shared" si="7"/>
        <v/>
      </c>
      <c r="Y57" s="20" t="str">
        <f t="shared" si="5"/>
        <v/>
      </c>
    </row>
    <row r="58" spans="1:25" x14ac:dyDescent="0.25">
      <c r="A58" s="11">
        <v>14336</v>
      </c>
      <c r="B58" s="9">
        <f>VLOOKUP((IF(MONTH($A58)=10,YEAR($A58),IF(MONTH($A58)=11,YEAR($A58),IF(MONTH($A58)=12, YEAR($A58),YEAR($A58)-1)))),File_1.prn!$A$2:$AA$72,VLOOKUP(MONTH($A58),Conversion!$A$1:$B$12,2),FALSE)</f>
        <v>0</v>
      </c>
      <c r="C58" s="9" t="str">
        <f>IF(VLOOKUP((IF(MONTH($A58)=10,YEAR($A58),IF(MONTH($A58)=11,YEAR($A58),IF(MONTH($A58)=12, YEAR($A58),YEAR($A58)-1)))),File_1.prn!$A$2:$AA$72,VLOOKUP(MONTH($A58),'Patch Conversion'!$A$1:$B$12,2),FALSE)="","",VLOOKUP((IF(MONTH($A58)=10,YEAR($A58),IF(MONTH($A58)=11,YEAR($A58),IF(MONTH($A58)=12, YEAR($A58),YEAR($A58)-1)))),File_1.prn!$A$2:$AA$72,VLOOKUP(MONTH($A58),'Patch Conversion'!$A$1:$B$12,2),FALSE))</f>
        <v/>
      </c>
      <c r="D58" s="9" t="str">
        <f>IF(C58="","",B58)</f>
        <v/>
      </c>
      <c r="E58" s="9">
        <f t="shared" si="6"/>
        <v>0</v>
      </c>
      <c r="F58" s="9">
        <f>F57+VLOOKUP((IF(MONTH($A58)=10,YEAR($A58),IF(MONTH($A58)=11,YEAR($A58),IF(MONTH($A58)=12, YEAR($A58),YEAR($A58)-1)))),Rainfall!$A$1:$Z$87,VLOOKUP(MONTH($A58),Conversion!$A$1:$B$12,2),FALSE)</f>
        <v>3072.6000000000013</v>
      </c>
      <c r="G58" s="9"/>
      <c r="H58" s="9"/>
      <c r="I58" s="9">
        <f>VLOOKUP((IF(MONTH($A58)=10,YEAR($A58),IF(MONTH($A58)=11,YEAR($A58),IF(MONTH($A58)=12, YEAR($A58),YEAR($A58)-1)))),FirstSim!$A$1:$Z$86,VLOOKUP(MONTH($A58),Conversion!$A$1:$B$12,2),FALSE)</f>
        <v>0.31</v>
      </c>
      <c r="J58" s="9"/>
      <c r="K58" s="9"/>
      <c r="L58" s="9"/>
      <c r="M58" s="12" t="e">
        <f>VLOOKUP((IF(MONTH($A58)=10,YEAR($A58),IF(MONTH($A58)=11,YEAR($A58),IF(MONTH($A58)=12, YEAR($A58),YEAR($A58)-1)))),#REF!,VLOOKUP(MONTH($A58),Conversion!$A$1:$B$12,2),FALSE)</f>
        <v>#REF!</v>
      </c>
      <c r="N58" s="9" t="e">
        <f>VLOOKUP((IF(MONTH($A58)=10,YEAR($A58),IF(MONTH($A58)=11,YEAR($A58),IF(MONTH($A58)=12, YEAR($A58),YEAR($A58)-1)))),#REF!,VLOOKUP(MONTH($A58),'Patch Conversion'!$A$1:$B$12,2),FALSE)</f>
        <v>#REF!</v>
      </c>
      <c r="O58" s="9"/>
      <c r="P58" s="11"/>
      <c r="Q58" s="9">
        <f t="shared" si="1"/>
        <v>0</v>
      </c>
      <c r="R58" s="9" t="str">
        <f t="shared" si="2"/>
        <v/>
      </c>
      <c r="S58" s="10" t="str">
        <f t="shared" si="3"/>
        <v/>
      </c>
      <c r="T58" s="9"/>
      <c r="U58" s="17">
        <f>VLOOKUP((IF(MONTH($A58)=10,YEAR($A58),IF(MONTH($A58)=11,YEAR($A58),IF(MONTH($A58)=12, YEAR($A58),YEAR($A58)-1)))),'Final Sim'!$A$1:$O$87,VLOOKUP(MONTH($A58),'Conversion WRSM'!$A$1:$B$12,2),FALSE)</f>
        <v>0</v>
      </c>
      <c r="W58" s="9">
        <f t="shared" si="4"/>
        <v>0</v>
      </c>
      <c r="X58" s="9" t="str">
        <f t="shared" si="7"/>
        <v/>
      </c>
      <c r="Y58" s="20" t="str">
        <f t="shared" si="5"/>
        <v/>
      </c>
    </row>
    <row r="59" spans="1:25" x14ac:dyDescent="0.25">
      <c r="A59" s="11">
        <v>14366</v>
      </c>
      <c r="B59" s="9">
        <f>VLOOKUP((IF(MONTH($A59)=10,YEAR($A59),IF(MONTH($A59)=11,YEAR($A59),IF(MONTH($A59)=12, YEAR($A59),YEAR($A59)-1)))),File_1.prn!$A$2:$AA$72,VLOOKUP(MONTH($A59),Conversion!$A$1:$B$12,2),FALSE)</f>
        <v>0</v>
      </c>
      <c r="C59" s="9" t="str">
        <f>IF(VLOOKUP((IF(MONTH($A59)=10,YEAR($A59),IF(MONTH($A59)=11,YEAR($A59),IF(MONTH($A59)=12, YEAR($A59),YEAR($A59)-1)))),File_1.prn!$A$2:$AA$72,VLOOKUP(MONTH($A59),'Patch Conversion'!$A$1:$B$12,2),FALSE)="","",VLOOKUP((IF(MONTH($A59)=10,YEAR($A59),IF(MONTH($A59)=11,YEAR($A59),IF(MONTH($A59)=12, YEAR($A59),YEAR($A59)-1)))),File_1.prn!$A$2:$AA$72,VLOOKUP(MONTH($A59),'Patch Conversion'!$A$1:$B$12,2),FALSE))</f>
        <v/>
      </c>
      <c r="D59" s="9"/>
      <c r="E59" s="9">
        <f t="shared" si="6"/>
        <v>0</v>
      </c>
      <c r="F59" s="9">
        <f>F58+VLOOKUP((IF(MONTH($A59)=10,YEAR($A59),IF(MONTH($A59)=11,YEAR($A59),IF(MONTH($A59)=12, YEAR($A59),YEAR($A59)-1)))),Rainfall!$A$1:$Z$87,VLOOKUP(MONTH($A59),Conversion!$A$1:$B$12,2),FALSE)</f>
        <v>3112.5000000000014</v>
      </c>
      <c r="G59" s="9"/>
      <c r="H59" s="9"/>
      <c r="I59" s="9">
        <f>VLOOKUP((IF(MONTH($A59)=10,YEAR($A59),IF(MONTH($A59)=11,YEAR($A59),IF(MONTH($A59)=12, YEAR($A59),YEAR($A59)-1)))),FirstSim!$A$1:$Z$86,VLOOKUP(MONTH($A59),Conversion!$A$1:$B$12,2),FALSE)</f>
        <v>0.21</v>
      </c>
      <c r="J59" s="9"/>
      <c r="K59" s="9"/>
      <c r="L59" s="9"/>
      <c r="M59" s="12" t="e">
        <f>VLOOKUP((IF(MONTH($A59)=10,YEAR($A59),IF(MONTH($A59)=11,YEAR($A59),IF(MONTH($A59)=12, YEAR($A59),YEAR($A59)-1)))),#REF!,VLOOKUP(MONTH($A59),Conversion!$A$1:$B$12,2),FALSE)</f>
        <v>#REF!</v>
      </c>
      <c r="N59" s="9" t="e">
        <f>VLOOKUP((IF(MONTH($A59)=10,YEAR($A59),IF(MONTH($A59)=11,YEAR($A59),IF(MONTH($A59)=12, YEAR($A59),YEAR($A59)-1)))),#REF!,VLOOKUP(MONTH($A59),'Patch Conversion'!$A$1:$B$12,2),FALSE)</f>
        <v>#REF!</v>
      </c>
      <c r="O59" s="9"/>
      <c r="P59" s="11"/>
      <c r="Q59" s="9">
        <f t="shared" si="1"/>
        <v>0</v>
      </c>
      <c r="R59" s="9" t="str">
        <f t="shared" si="2"/>
        <v/>
      </c>
      <c r="S59" s="10" t="str">
        <f t="shared" si="3"/>
        <v/>
      </c>
      <c r="T59" s="9"/>
      <c r="U59" s="17">
        <f>VLOOKUP((IF(MONTH($A59)=10,YEAR($A59),IF(MONTH($A59)=11,YEAR($A59),IF(MONTH($A59)=12, YEAR($A59),YEAR($A59)-1)))),'Final Sim'!$A$1:$O$87,VLOOKUP(MONTH($A59),'Conversion WRSM'!$A$1:$B$12,2),FALSE)</f>
        <v>0</v>
      </c>
      <c r="W59" s="9">
        <f t="shared" si="4"/>
        <v>0</v>
      </c>
      <c r="X59" s="9" t="str">
        <f t="shared" si="7"/>
        <v/>
      </c>
      <c r="Y59" s="20" t="str">
        <f t="shared" si="5"/>
        <v/>
      </c>
    </row>
    <row r="60" spans="1:25" x14ac:dyDescent="0.25">
      <c r="A60" s="11">
        <v>14397</v>
      </c>
      <c r="B60" s="9">
        <f>VLOOKUP((IF(MONTH($A60)=10,YEAR($A60),IF(MONTH($A60)=11,YEAR($A60),IF(MONTH($A60)=12, YEAR($A60),YEAR($A60)-1)))),File_1.prn!$A$2:$AA$72,VLOOKUP(MONTH($A60),Conversion!$A$1:$B$12,2),FALSE)</f>
        <v>0</v>
      </c>
      <c r="C60" s="9" t="str">
        <f>IF(VLOOKUP((IF(MONTH($A60)=10,YEAR($A60),IF(MONTH($A60)=11,YEAR($A60),IF(MONTH($A60)=12, YEAR($A60),YEAR($A60)-1)))),File_1.prn!$A$2:$AA$72,VLOOKUP(MONTH($A60),'Patch Conversion'!$A$1:$B$12,2),FALSE)="","",VLOOKUP((IF(MONTH($A60)=10,YEAR($A60),IF(MONTH($A60)=11,YEAR($A60),IF(MONTH($A60)=12, YEAR($A60),YEAR($A60)-1)))),File_1.prn!$A$2:$AA$72,VLOOKUP(MONTH($A60),'Patch Conversion'!$A$1:$B$12,2),FALSE))</f>
        <v/>
      </c>
      <c r="D60" s="9"/>
      <c r="E60" s="9">
        <f t="shared" si="6"/>
        <v>0</v>
      </c>
      <c r="F60" s="9">
        <f>F59+VLOOKUP((IF(MONTH($A60)=10,YEAR($A60),IF(MONTH($A60)=11,YEAR($A60),IF(MONTH($A60)=12, YEAR($A60),YEAR($A60)-1)))),Rainfall!$A$1:$Z$87,VLOOKUP(MONTH($A60),Conversion!$A$1:$B$12,2),FALSE)</f>
        <v>3113.7000000000012</v>
      </c>
      <c r="G60" s="9"/>
      <c r="H60" s="9"/>
      <c r="I60" s="9">
        <f>VLOOKUP((IF(MONTH($A60)=10,YEAR($A60),IF(MONTH($A60)=11,YEAR($A60),IF(MONTH($A60)=12, YEAR($A60),YEAR($A60)-1)))),FirstSim!$A$1:$Z$86,VLOOKUP(MONTH($A60),Conversion!$A$1:$B$12,2),FALSE)</f>
        <v>0.16</v>
      </c>
      <c r="J60" s="9"/>
      <c r="K60" s="9"/>
      <c r="L60" s="9"/>
      <c r="M60" s="12" t="e">
        <f>VLOOKUP((IF(MONTH($A60)=10,YEAR($A60),IF(MONTH($A60)=11,YEAR($A60),IF(MONTH($A60)=12, YEAR($A60),YEAR($A60)-1)))),#REF!,VLOOKUP(MONTH($A60),Conversion!$A$1:$B$12,2),FALSE)</f>
        <v>#REF!</v>
      </c>
      <c r="N60" s="9" t="e">
        <f>VLOOKUP((IF(MONTH($A60)=10,YEAR($A60),IF(MONTH($A60)=11,YEAR($A60),IF(MONTH($A60)=12, YEAR($A60),YEAR($A60)-1)))),#REF!,VLOOKUP(MONTH($A60),'Patch Conversion'!$A$1:$B$12,2),FALSE)</f>
        <v>#REF!</v>
      </c>
      <c r="O60" s="9"/>
      <c r="P60" s="11"/>
      <c r="Q60" s="9">
        <f t="shared" si="1"/>
        <v>0</v>
      </c>
      <c r="R60" s="9" t="str">
        <f t="shared" si="2"/>
        <v/>
      </c>
      <c r="S60" s="10" t="str">
        <f t="shared" si="3"/>
        <v/>
      </c>
      <c r="T60" s="9"/>
      <c r="U60" s="17">
        <f>VLOOKUP((IF(MONTH($A60)=10,YEAR($A60),IF(MONTH($A60)=11,YEAR($A60),IF(MONTH($A60)=12, YEAR($A60),YEAR($A60)-1)))),'Final Sim'!$A$1:$O$87,VLOOKUP(MONTH($A60),'Conversion WRSM'!$A$1:$B$12,2),FALSE)</f>
        <v>0</v>
      </c>
      <c r="W60" s="9">
        <f t="shared" si="4"/>
        <v>0</v>
      </c>
      <c r="X60" s="9" t="str">
        <f t="shared" si="7"/>
        <v/>
      </c>
      <c r="Y60" s="20" t="str">
        <f t="shared" si="5"/>
        <v/>
      </c>
    </row>
    <row r="61" spans="1:25" x14ac:dyDescent="0.25">
      <c r="A61" s="11">
        <v>14427</v>
      </c>
      <c r="B61" s="9">
        <f>VLOOKUP((IF(MONTH($A61)=10,YEAR($A61),IF(MONTH($A61)=11,YEAR($A61),IF(MONTH($A61)=12, YEAR($A61),YEAR($A61)-1)))),File_1.prn!$A$2:$AA$72,VLOOKUP(MONTH($A61),Conversion!$A$1:$B$12,2),FALSE)</f>
        <v>0</v>
      </c>
      <c r="C61" s="9" t="str">
        <f>IF(VLOOKUP((IF(MONTH($A61)=10,YEAR($A61),IF(MONTH($A61)=11,YEAR($A61),IF(MONTH($A61)=12, YEAR($A61),YEAR($A61)-1)))),File_1.prn!$A$2:$AA$72,VLOOKUP(MONTH($A61),'Patch Conversion'!$A$1:$B$12,2),FALSE)="","",VLOOKUP((IF(MONTH($A61)=10,YEAR($A61),IF(MONTH($A61)=11,YEAR($A61),IF(MONTH($A61)=12, YEAR($A61),YEAR($A61)-1)))),File_1.prn!$A$2:$AA$72,VLOOKUP(MONTH($A61),'Patch Conversion'!$A$1:$B$12,2),FALSE))</f>
        <v/>
      </c>
      <c r="D61" s="9"/>
      <c r="E61" s="9">
        <f t="shared" si="6"/>
        <v>0</v>
      </c>
      <c r="F61" s="9">
        <f>F60+VLOOKUP((IF(MONTH($A61)=10,YEAR($A61),IF(MONTH($A61)=11,YEAR($A61),IF(MONTH($A61)=12, YEAR($A61),YEAR($A61)-1)))),Rainfall!$A$1:$Z$87,VLOOKUP(MONTH($A61),Conversion!$A$1:$B$12,2),FALSE)</f>
        <v>3162.7200000000012</v>
      </c>
      <c r="G61" s="9"/>
      <c r="H61" s="9"/>
      <c r="I61" s="9">
        <f>VLOOKUP((IF(MONTH($A61)=10,YEAR($A61),IF(MONTH($A61)=11,YEAR($A61),IF(MONTH($A61)=12, YEAR($A61),YEAR($A61)-1)))),FirstSim!$A$1:$Z$86,VLOOKUP(MONTH($A61),Conversion!$A$1:$B$12,2),FALSE)</f>
        <v>0.12</v>
      </c>
      <c r="J61" s="9"/>
      <c r="K61" s="9"/>
      <c r="L61" s="9"/>
      <c r="M61" s="12" t="e">
        <f>VLOOKUP((IF(MONTH($A61)=10,YEAR($A61),IF(MONTH($A61)=11,YEAR($A61),IF(MONTH($A61)=12, YEAR($A61),YEAR($A61)-1)))),#REF!,VLOOKUP(MONTH($A61),Conversion!$A$1:$B$12,2),FALSE)</f>
        <v>#REF!</v>
      </c>
      <c r="N61" s="9" t="e">
        <f>VLOOKUP((IF(MONTH($A61)=10,YEAR($A61),IF(MONTH($A61)=11,YEAR($A61),IF(MONTH($A61)=12, YEAR($A61),YEAR($A61)-1)))),#REF!,VLOOKUP(MONTH($A61),'Patch Conversion'!$A$1:$B$12,2),FALSE)</f>
        <v>#REF!</v>
      </c>
      <c r="O61" s="9"/>
      <c r="P61" s="11"/>
      <c r="Q61" s="9">
        <f t="shared" si="1"/>
        <v>0</v>
      </c>
      <c r="R61" s="9" t="str">
        <f t="shared" si="2"/>
        <v/>
      </c>
      <c r="S61" s="10" t="str">
        <f t="shared" si="3"/>
        <v/>
      </c>
      <c r="T61" s="9"/>
      <c r="U61" s="17">
        <f>VLOOKUP((IF(MONTH($A61)=10,YEAR($A61),IF(MONTH($A61)=11,YEAR($A61),IF(MONTH($A61)=12, YEAR($A61),YEAR($A61)-1)))),'Final Sim'!$A$1:$O$87,VLOOKUP(MONTH($A61),'Conversion WRSM'!$A$1:$B$12,2),FALSE)</f>
        <v>0</v>
      </c>
      <c r="W61" s="9">
        <f t="shared" si="4"/>
        <v>0</v>
      </c>
      <c r="X61" s="9" t="str">
        <f t="shared" si="7"/>
        <v/>
      </c>
      <c r="Y61" s="20" t="str">
        <f t="shared" si="5"/>
        <v/>
      </c>
    </row>
    <row r="62" spans="1:25" x14ac:dyDescent="0.25">
      <c r="A62" s="11">
        <v>14458</v>
      </c>
      <c r="B62" s="9">
        <f>VLOOKUP((IF(MONTH($A62)=10,YEAR($A62),IF(MONTH($A62)=11,YEAR($A62),IF(MONTH($A62)=12, YEAR($A62),YEAR($A62)-1)))),File_1.prn!$A$2:$AA$72,VLOOKUP(MONTH($A62),Conversion!$A$1:$B$12,2),FALSE)</f>
        <v>0</v>
      </c>
      <c r="C62" s="9" t="str">
        <f>IF(VLOOKUP((IF(MONTH($A62)=10,YEAR($A62),IF(MONTH($A62)=11,YEAR($A62),IF(MONTH($A62)=12, YEAR($A62),YEAR($A62)-1)))),File_1.prn!$A$2:$AA$72,VLOOKUP(MONTH($A62),'Patch Conversion'!$A$1:$B$12,2),FALSE)="","",VLOOKUP((IF(MONTH($A62)=10,YEAR($A62),IF(MONTH($A62)=11,YEAR($A62),IF(MONTH($A62)=12, YEAR($A62),YEAR($A62)-1)))),File_1.prn!$A$2:$AA$72,VLOOKUP(MONTH($A62),'Patch Conversion'!$A$1:$B$12,2),FALSE))</f>
        <v/>
      </c>
      <c r="D62" s="9"/>
      <c r="E62" s="9">
        <f t="shared" si="6"/>
        <v>0</v>
      </c>
      <c r="F62" s="9">
        <f>F61+VLOOKUP((IF(MONTH($A62)=10,YEAR($A62),IF(MONTH($A62)=11,YEAR($A62),IF(MONTH($A62)=12, YEAR($A62),YEAR($A62)-1)))),Rainfall!$A$1:$Z$87,VLOOKUP(MONTH($A62),Conversion!$A$1:$B$12,2),FALSE)</f>
        <v>3173.3400000000011</v>
      </c>
      <c r="G62" s="9"/>
      <c r="H62" s="9"/>
      <c r="I62" s="9">
        <f>VLOOKUP((IF(MONTH($A62)=10,YEAR($A62),IF(MONTH($A62)=11,YEAR($A62),IF(MONTH($A62)=12, YEAR($A62),YEAR($A62)-1)))),FirstSim!$A$1:$Z$86,VLOOKUP(MONTH($A62),Conversion!$A$1:$B$12,2),FALSE)</f>
        <v>0.18</v>
      </c>
      <c r="J62" s="9"/>
      <c r="K62" s="9"/>
      <c r="L62" s="9"/>
      <c r="M62" s="12" t="e">
        <f>VLOOKUP((IF(MONTH($A62)=10,YEAR($A62),IF(MONTH($A62)=11,YEAR($A62),IF(MONTH($A62)=12, YEAR($A62),YEAR($A62)-1)))),#REF!,VLOOKUP(MONTH($A62),Conversion!$A$1:$B$12,2),FALSE)</f>
        <v>#REF!</v>
      </c>
      <c r="N62" s="9" t="e">
        <f>VLOOKUP((IF(MONTH($A62)=10,YEAR($A62),IF(MONTH($A62)=11,YEAR($A62),IF(MONTH($A62)=12, YEAR($A62),YEAR($A62)-1)))),#REF!,VLOOKUP(MONTH($A62),'Patch Conversion'!$A$1:$B$12,2),FALSE)</f>
        <v>#REF!</v>
      </c>
      <c r="O62" s="9"/>
      <c r="P62" s="11"/>
      <c r="Q62" s="9">
        <f t="shared" si="1"/>
        <v>0</v>
      </c>
      <c r="R62" s="9" t="str">
        <f t="shared" si="2"/>
        <v/>
      </c>
      <c r="S62" s="10" t="str">
        <f t="shared" si="3"/>
        <v/>
      </c>
      <c r="T62" s="9"/>
      <c r="U62" s="17">
        <f>VLOOKUP((IF(MONTH($A62)=10,YEAR($A62),IF(MONTH($A62)=11,YEAR($A62),IF(MONTH($A62)=12, YEAR($A62),YEAR($A62)-1)))),'Final Sim'!$A$1:$O$87,VLOOKUP(MONTH($A62),'Conversion WRSM'!$A$1:$B$12,2),FALSE)</f>
        <v>0</v>
      </c>
      <c r="W62" s="9">
        <f t="shared" si="4"/>
        <v>0</v>
      </c>
      <c r="X62" s="9" t="str">
        <f t="shared" si="7"/>
        <v/>
      </c>
      <c r="Y62" s="20" t="str">
        <f t="shared" si="5"/>
        <v/>
      </c>
    </row>
    <row r="63" spans="1:25" x14ac:dyDescent="0.25">
      <c r="A63" s="11">
        <v>14489</v>
      </c>
      <c r="B63" s="9">
        <f>VLOOKUP((IF(MONTH($A63)=10,YEAR($A63),IF(MONTH($A63)=11,YEAR($A63),IF(MONTH($A63)=12, YEAR($A63),YEAR($A63)-1)))),File_1.prn!$A$2:$AA$72,VLOOKUP(MONTH($A63),Conversion!$A$1:$B$12,2),FALSE)</f>
        <v>0</v>
      </c>
      <c r="C63" s="9" t="str">
        <f>IF(VLOOKUP((IF(MONTH($A63)=10,YEAR($A63),IF(MONTH($A63)=11,YEAR($A63),IF(MONTH($A63)=12, YEAR($A63),YEAR($A63)-1)))),File_1.prn!$A$2:$AA$72,VLOOKUP(MONTH($A63),'Patch Conversion'!$A$1:$B$12,2),FALSE)="","",VLOOKUP((IF(MONTH($A63)=10,YEAR($A63),IF(MONTH($A63)=11,YEAR($A63),IF(MONTH($A63)=12, YEAR($A63),YEAR($A63)-1)))),File_1.prn!$A$2:$AA$72,VLOOKUP(MONTH($A63),'Patch Conversion'!$A$1:$B$12,2),FALSE))</f>
        <v/>
      </c>
      <c r="D63" s="9"/>
      <c r="E63" s="9">
        <f t="shared" si="6"/>
        <v>0</v>
      </c>
      <c r="F63" s="9">
        <f>F62+VLOOKUP((IF(MONTH($A63)=10,YEAR($A63),IF(MONTH($A63)=11,YEAR($A63),IF(MONTH($A63)=12, YEAR($A63),YEAR($A63)-1)))),Rainfall!$A$1:$Z$87,VLOOKUP(MONTH($A63),Conversion!$A$1:$B$12,2),FALSE)</f>
        <v>3204.8400000000011</v>
      </c>
      <c r="G63" s="9"/>
      <c r="H63" s="9"/>
      <c r="I63" s="9">
        <f>VLOOKUP((IF(MONTH($A63)=10,YEAR($A63),IF(MONTH($A63)=11,YEAR($A63),IF(MONTH($A63)=12, YEAR($A63),YEAR($A63)-1)))),FirstSim!$A$1:$Z$86,VLOOKUP(MONTH($A63),Conversion!$A$1:$B$12,2),FALSE)</f>
        <v>0.16</v>
      </c>
      <c r="J63" s="9"/>
      <c r="K63" s="9"/>
      <c r="L63" s="9"/>
      <c r="M63" s="12" t="e">
        <f>VLOOKUP((IF(MONTH($A63)=10,YEAR($A63),IF(MONTH($A63)=11,YEAR($A63),IF(MONTH($A63)=12, YEAR($A63),YEAR($A63)-1)))),#REF!,VLOOKUP(MONTH($A63),Conversion!$A$1:$B$12,2),FALSE)</f>
        <v>#REF!</v>
      </c>
      <c r="N63" s="9" t="e">
        <f>VLOOKUP((IF(MONTH($A63)=10,YEAR($A63),IF(MONTH($A63)=11,YEAR($A63),IF(MONTH($A63)=12, YEAR($A63),YEAR($A63)-1)))),#REF!,VLOOKUP(MONTH($A63),'Patch Conversion'!$A$1:$B$12,2),FALSE)</f>
        <v>#REF!</v>
      </c>
      <c r="O63" s="9"/>
      <c r="P63" s="11"/>
      <c r="Q63" s="9">
        <f t="shared" si="1"/>
        <v>0</v>
      </c>
      <c r="R63" s="9" t="str">
        <f t="shared" si="2"/>
        <v/>
      </c>
      <c r="S63" s="10" t="str">
        <f t="shared" si="3"/>
        <v/>
      </c>
      <c r="T63" s="9"/>
      <c r="U63" s="17">
        <f>VLOOKUP((IF(MONTH($A63)=10,YEAR($A63),IF(MONTH($A63)=11,YEAR($A63),IF(MONTH($A63)=12, YEAR($A63),YEAR($A63)-1)))),'Final Sim'!$A$1:$O$87,VLOOKUP(MONTH($A63),'Conversion WRSM'!$A$1:$B$12,2),FALSE)</f>
        <v>0</v>
      </c>
      <c r="W63" s="9">
        <f t="shared" si="4"/>
        <v>0</v>
      </c>
      <c r="X63" s="9" t="str">
        <f t="shared" si="7"/>
        <v/>
      </c>
      <c r="Y63" s="20" t="str">
        <f t="shared" si="5"/>
        <v/>
      </c>
    </row>
    <row r="64" spans="1:25" x14ac:dyDescent="0.25">
      <c r="A64" s="11">
        <v>14519</v>
      </c>
      <c r="B64" s="9">
        <f>VLOOKUP((IF(MONTH($A64)=10,YEAR($A64),IF(MONTH($A64)=11,YEAR($A64),IF(MONTH($A64)=12, YEAR($A64),YEAR($A64)-1)))),File_1.prn!$A$2:$AA$72,VLOOKUP(MONTH($A64),Conversion!$A$1:$B$12,2),FALSE)</f>
        <v>0</v>
      </c>
      <c r="C64" s="9" t="str">
        <f>IF(VLOOKUP((IF(MONTH($A64)=10,YEAR($A64),IF(MONTH($A64)=11,YEAR($A64),IF(MONTH($A64)=12, YEAR($A64),YEAR($A64)-1)))),File_1.prn!$A$2:$AA$72,VLOOKUP(MONTH($A64),'Patch Conversion'!$A$1:$B$12,2),FALSE)="","",VLOOKUP((IF(MONTH($A64)=10,YEAR($A64),IF(MONTH($A64)=11,YEAR($A64),IF(MONTH($A64)=12, YEAR($A64),YEAR($A64)-1)))),File_1.prn!$A$2:$AA$72,VLOOKUP(MONTH($A64),'Patch Conversion'!$A$1:$B$12,2),FALSE))</f>
        <v/>
      </c>
      <c r="D64" s="9"/>
      <c r="E64" s="9">
        <f t="shared" si="6"/>
        <v>0</v>
      </c>
      <c r="F64" s="9">
        <f>F63+VLOOKUP((IF(MONTH($A64)=10,YEAR($A64),IF(MONTH($A64)=11,YEAR($A64),IF(MONTH($A64)=12, YEAR($A64),YEAR($A64)-1)))),Rainfall!$A$1:$Z$87,VLOOKUP(MONTH($A64),Conversion!$A$1:$B$12,2),FALSE)</f>
        <v>3254.1000000000013</v>
      </c>
      <c r="G64" s="9"/>
      <c r="H64" s="9"/>
      <c r="I64" s="9">
        <f>VLOOKUP((IF(MONTH($A64)=10,YEAR($A64),IF(MONTH($A64)=11,YEAR($A64),IF(MONTH($A64)=12, YEAR($A64),YEAR($A64)-1)))),FirstSim!$A$1:$Z$86,VLOOKUP(MONTH($A64),Conversion!$A$1:$B$12,2),FALSE)</f>
        <v>0.2</v>
      </c>
      <c r="J64" s="9"/>
      <c r="K64" s="9"/>
      <c r="L64" s="9"/>
      <c r="M64" s="12" t="e">
        <f>VLOOKUP((IF(MONTH($A64)=10,YEAR($A64),IF(MONTH($A64)=11,YEAR($A64),IF(MONTH($A64)=12, YEAR($A64),YEAR($A64)-1)))),#REF!,VLOOKUP(MONTH($A64),Conversion!$A$1:$B$12,2),FALSE)</f>
        <v>#REF!</v>
      </c>
      <c r="N64" s="9" t="e">
        <f>VLOOKUP((IF(MONTH($A64)=10,YEAR($A64),IF(MONTH($A64)=11,YEAR($A64),IF(MONTH($A64)=12, YEAR($A64),YEAR($A64)-1)))),#REF!,VLOOKUP(MONTH($A64),'Patch Conversion'!$A$1:$B$12,2),FALSE)</f>
        <v>#REF!</v>
      </c>
      <c r="O64" s="9"/>
      <c r="P64" s="11"/>
      <c r="Q64" s="9">
        <f t="shared" si="1"/>
        <v>0</v>
      </c>
      <c r="R64" s="9" t="str">
        <f t="shared" si="2"/>
        <v/>
      </c>
      <c r="S64" s="10" t="str">
        <f t="shared" si="3"/>
        <v/>
      </c>
      <c r="T64" s="9"/>
      <c r="U64" s="17">
        <f>VLOOKUP((IF(MONTH($A64)=10,YEAR($A64),IF(MONTH($A64)=11,YEAR($A64),IF(MONTH($A64)=12, YEAR($A64),YEAR($A64)-1)))),'Final Sim'!$A$1:$O$87,VLOOKUP(MONTH($A64),'Conversion WRSM'!$A$1:$B$12,2),FALSE)</f>
        <v>0</v>
      </c>
      <c r="W64" s="9">
        <f t="shared" si="4"/>
        <v>0</v>
      </c>
      <c r="X64" s="9" t="str">
        <f t="shared" si="7"/>
        <v/>
      </c>
      <c r="Y64" s="20" t="str">
        <f t="shared" si="5"/>
        <v/>
      </c>
    </row>
    <row r="65" spans="1:25" x14ac:dyDescent="0.25">
      <c r="A65" s="11">
        <v>14550</v>
      </c>
      <c r="B65" s="9">
        <f>VLOOKUP((IF(MONTH($A65)=10,YEAR($A65),IF(MONTH($A65)=11,YEAR($A65),IF(MONTH($A65)=12, YEAR($A65),YEAR($A65)-1)))),File_1.prn!$A$2:$AA$72,VLOOKUP(MONTH($A65),Conversion!$A$1:$B$12,2),FALSE)</f>
        <v>0</v>
      </c>
      <c r="C65" s="9" t="str">
        <f>IF(VLOOKUP((IF(MONTH($A65)=10,YEAR($A65),IF(MONTH($A65)=11,YEAR($A65),IF(MONTH($A65)=12, YEAR($A65),YEAR($A65)-1)))),File_1.prn!$A$2:$AA$72,VLOOKUP(MONTH($A65),'Patch Conversion'!$A$1:$B$12,2),FALSE)="","",VLOOKUP((IF(MONTH($A65)=10,YEAR($A65),IF(MONTH($A65)=11,YEAR($A65),IF(MONTH($A65)=12, YEAR($A65),YEAR($A65)-1)))),File_1.prn!$A$2:$AA$72,VLOOKUP(MONTH($A65),'Patch Conversion'!$A$1:$B$12,2),FALSE))</f>
        <v/>
      </c>
      <c r="D65" s="9"/>
      <c r="E65" s="9">
        <f t="shared" si="6"/>
        <v>0</v>
      </c>
      <c r="F65" s="9">
        <f>F64+VLOOKUP((IF(MONTH($A65)=10,YEAR($A65),IF(MONTH($A65)=11,YEAR($A65),IF(MONTH($A65)=12, YEAR($A65),YEAR($A65)-1)))),Rainfall!$A$1:$Z$87,VLOOKUP(MONTH($A65),Conversion!$A$1:$B$12,2),FALSE)</f>
        <v>3352.3800000000015</v>
      </c>
      <c r="G65" s="9"/>
      <c r="H65" s="9"/>
      <c r="I65" s="9">
        <f>VLOOKUP((IF(MONTH($A65)=10,YEAR($A65),IF(MONTH($A65)=11,YEAR($A65),IF(MONTH($A65)=12, YEAR($A65),YEAR($A65)-1)))),FirstSim!$A$1:$Z$86,VLOOKUP(MONTH($A65),Conversion!$A$1:$B$12,2),FALSE)</f>
        <v>0.84</v>
      </c>
      <c r="J65" s="9"/>
      <c r="K65" s="9"/>
      <c r="L65" s="9"/>
      <c r="M65" s="12" t="e">
        <f>VLOOKUP((IF(MONTH($A65)=10,YEAR($A65),IF(MONTH($A65)=11,YEAR($A65),IF(MONTH($A65)=12, YEAR($A65),YEAR($A65)-1)))),#REF!,VLOOKUP(MONTH($A65),Conversion!$A$1:$B$12,2),FALSE)</f>
        <v>#REF!</v>
      </c>
      <c r="N65" s="9" t="e">
        <f>VLOOKUP((IF(MONTH($A65)=10,YEAR($A65),IF(MONTH($A65)=11,YEAR($A65),IF(MONTH($A65)=12, YEAR($A65),YEAR($A65)-1)))),#REF!,VLOOKUP(MONTH($A65),'Patch Conversion'!$A$1:$B$12,2),FALSE)</f>
        <v>#REF!</v>
      </c>
      <c r="O65" s="9"/>
      <c r="P65" s="11"/>
      <c r="Q65" s="9">
        <f t="shared" si="1"/>
        <v>0</v>
      </c>
      <c r="R65" s="9" t="str">
        <f t="shared" si="2"/>
        <v/>
      </c>
      <c r="S65" s="10" t="str">
        <f t="shared" si="3"/>
        <v/>
      </c>
      <c r="T65" s="9"/>
      <c r="U65" s="17">
        <f>VLOOKUP((IF(MONTH($A65)=10,YEAR($A65),IF(MONTH($A65)=11,YEAR($A65),IF(MONTH($A65)=12, YEAR($A65),YEAR($A65)-1)))),'Final Sim'!$A$1:$O$87,VLOOKUP(MONTH($A65),'Conversion WRSM'!$A$1:$B$12,2),FALSE)</f>
        <v>0</v>
      </c>
      <c r="W65" s="9">
        <f t="shared" si="4"/>
        <v>0</v>
      </c>
      <c r="X65" s="9" t="str">
        <f t="shared" si="7"/>
        <v/>
      </c>
      <c r="Y65" s="20" t="str">
        <f t="shared" si="5"/>
        <v/>
      </c>
    </row>
    <row r="66" spans="1:25" x14ac:dyDescent="0.25">
      <c r="A66" s="11">
        <v>14580</v>
      </c>
      <c r="B66" s="9">
        <f>VLOOKUP((IF(MONTH($A66)=10,YEAR($A66),IF(MONTH($A66)=11,YEAR($A66),IF(MONTH($A66)=12, YEAR($A66),YEAR($A66)-1)))),File_1.prn!$A$2:$AA$72,VLOOKUP(MONTH($A66),Conversion!$A$1:$B$12,2),FALSE)</f>
        <v>0</v>
      </c>
      <c r="C66" s="9" t="str">
        <f>IF(VLOOKUP((IF(MONTH($A66)=10,YEAR($A66),IF(MONTH($A66)=11,YEAR($A66),IF(MONTH($A66)=12, YEAR($A66),YEAR($A66)-1)))),File_1.prn!$A$2:$AA$72,VLOOKUP(MONTH($A66),'Patch Conversion'!$A$1:$B$12,2),FALSE)="","",VLOOKUP((IF(MONTH($A66)=10,YEAR($A66),IF(MONTH($A66)=11,YEAR($A66),IF(MONTH($A66)=12, YEAR($A66),YEAR($A66)-1)))),File_1.prn!$A$2:$AA$72,VLOOKUP(MONTH($A66),'Patch Conversion'!$A$1:$B$12,2),FALSE))</f>
        <v/>
      </c>
      <c r="D66" s="9"/>
      <c r="E66" s="9">
        <f t="shared" si="6"/>
        <v>0</v>
      </c>
      <c r="F66" s="9">
        <f>F65+VLOOKUP((IF(MONTH($A66)=10,YEAR($A66),IF(MONTH($A66)=11,YEAR($A66),IF(MONTH($A66)=12, YEAR($A66),YEAR($A66)-1)))),Rainfall!$A$1:$Z$87,VLOOKUP(MONTH($A66),Conversion!$A$1:$B$12,2),FALSE)</f>
        <v>3463.6200000000013</v>
      </c>
      <c r="G66" s="9"/>
      <c r="H66" s="9"/>
      <c r="I66" s="9">
        <f>VLOOKUP((IF(MONTH($A66)=10,YEAR($A66),IF(MONTH($A66)=11,YEAR($A66),IF(MONTH($A66)=12, YEAR($A66),YEAR($A66)-1)))),FirstSim!$A$1:$Z$86,VLOOKUP(MONTH($A66),Conversion!$A$1:$B$12,2),FALSE)</f>
        <v>0.41</v>
      </c>
      <c r="J66" s="9"/>
      <c r="K66" s="9"/>
      <c r="L66" s="9"/>
      <c r="M66" s="12" t="e">
        <f>VLOOKUP((IF(MONTH($A66)=10,YEAR($A66),IF(MONTH($A66)=11,YEAR($A66),IF(MONTH($A66)=12, YEAR($A66),YEAR($A66)-1)))),#REF!,VLOOKUP(MONTH($A66),Conversion!$A$1:$B$12,2),FALSE)</f>
        <v>#REF!</v>
      </c>
      <c r="N66" s="9" t="e">
        <f>VLOOKUP((IF(MONTH($A66)=10,YEAR($A66),IF(MONTH($A66)=11,YEAR($A66),IF(MONTH($A66)=12, YEAR($A66),YEAR($A66)-1)))),#REF!,VLOOKUP(MONTH($A66),'Patch Conversion'!$A$1:$B$12,2),FALSE)</f>
        <v>#REF!</v>
      </c>
      <c r="O66" s="9"/>
      <c r="P66" s="11"/>
      <c r="Q66" s="9">
        <f t="shared" si="1"/>
        <v>0</v>
      </c>
      <c r="R66" s="9" t="str">
        <f t="shared" si="2"/>
        <v/>
      </c>
      <c r="S66" s="10" t="str">
        <f t="shared" si="3"/>
        <v/>
      </c>
      <c r="T66" s="9"/>
      <c r="U66" s="17">
        <f>VLOOKUP((IF(MONTH($A66)=10,YEAR($A66),IF(MONTH($A66)=11,YEAR($A66),IF(MONTH($A66)=12, YEAR($A66),YEAR($A66)-1)))),'Final Sim'!$A$1:$O$87,VLOOKUP(MONTH($A66),'Conversion WRSM'!$A$1:$B$12,2),FALSE)</f>
        <v>0</v>
      </c>
      <c r="W66" s="9">
        <f t="shared" si="4"/>
        <v>0</v>
      </c>
      <c r="X66" s="9" t="str">
        <f t="shared" si="7"/>
        <v/>
      </c>
      <c r="Y66" s="20" t="str">
        <f t="shared" si="5"/>
        <v/>
      </c>
    </row>
    <row r="67" spans="1:25" x14ac:dyDescent="0.25">
      <c r="A67" s="11">
        <v>14611</v>
      </c>
      <c r="B67" s="9">
        <f>VLOOKUP((IF(MONTH($A67)=10,YEAR($A67),IF(MONTH($A67)=11,YEAR($A67),IF(MONTH($A67)=12, YEAR($A67),YEAR($A67)-1)))),File_1.prn!$A$2:$AA$72,VLOOKUP(MONTH($A67),Conversion!$A$1:$B$12,2),FALSE)</f>
        <v>0</v>
      </c>
      <c r="C67" s="9" t="str">
        <f>IF(VLOOKUP((IF(MONTH($A67)=10,YEAR($A67),IF(MONTH($A67)=11,YEAR($A67),IF(MONTH($A67)=12, YEAR($A67),YEAR($A67)-1)))),File_1.prn!$A$2:$AA$72,VLOOKUP(MONTH($A67),'Patch Conversion'!$A$1:$B$12,2),FALSE)="","",VLOOKUP((IF(MONTH($A67)=10,YEAR($A67),IF(MONTH($A67)=11,YEAR($A67),IF(MONTH($A67)=12, YEAR($A67),YEAR($A67)-1)))),File_1.prn!$A$2:$AA$72,VLOOKUP(MONTH($A67),'Patch Conversion'!$A$1:$B$12,2),FALSE))</f>
        <v/>
      </c>
      <c r="D67" s="9"/>
      <c r="E67" s="9">
        <f t="shared" si="6"/>
        <v>0</v>
      </c>
      <c r="F67" s="9">
        <f>F66+VLOOKUP((IF(MONTH($A67)=10,YEAR($A67),IF(MONTH($A67)=11,YEAR($A67),IF(MONTH($A67)=12, YEAR($A67),YEAR($A67)-1)))),Rainfall!$A$1:$Z$87,VLOOKUP(MONTH($A67),Conversion!$A$1:$B$12,2),FALSE)</f>
        <v>3530.5200000000013</v>
      </c>
      <c r="G67" s="9"/>
      <c r="H67" s="9"/>
      <c r="I67" s="9">
        <f>VLOOKUP((IF(MONTH($A67)=10,YEAR($A67),IF(MONTH($A67)=11,YEAR($A67),IF(MONTH($A67)=12, YEAR($A67),YEAR($A67)-1)))),FirstSim!$A$1:$Z$86,VLOOKUP(MONTH($A67),Conversion!$A$1:$B$12,2),FALSE)</f>
        <v>0.05</v>
      </c>
      <c r="J67" s="9"/>
      <c r="K67" s="9"/>
      <c r="L67" s="9"/>
      <c r="M67" s="12" t="e">
        <f>VLOOKUP((IF(MONTH($A67)=10,YEAR($A67),IF(MONTH($A67)=11,YEAR($A67),IF(MONTH($A67)=12, YEAR($A67),YEAR($A67)-1)))),#REF!,VLOOKUP(MONTH($A67),Conversion!$A$1:$B$12,2),FALSE)</f>
        <v>#REF!</v>
      </c>
      <c r="N67" s="9" t="e">
        <f>VLOOKUP((IF(MONTH($A67)=10,YEAR($A67),IF(MONTH($A67)=11,YEAR($A67),IF(MONTH($A67)=12, YEAR($A67),YEAR($A67)-1)))),#REF!,VLOOKUP(MONTH($A67),'Patch Conversion'!$A$1:$B$12,2),FALSE)</f>
        <v>#REF!</v>
      </c>
      <c r="O67" s="9"/>
      <c r="P67" s="11"/>
      <c r="Q67" s="9">
        <f t="shared" si="1"/>
        <v>0</v>
      </c>
      <c r="R67" s="9" t="str">
        <f t="shared" si="2"/>
        <v/>
      </c>
      <c r="S67" s="10" t="str">
        <f t="shared" si="3"/>
        <v/>
      </c>
      <c r="T67" s="9"/>
      <c r="U67" s="17">
        <f>VLOOKUP((IF(MONTH($A67)=10,YEAR($A67),IF(MONTH($A67)=11,YEAR($A67),IF(MONTH($A67)=12, YEAR($A67),YEAR($A67)-1)))),'Final Sim'!$A$1:$O$87,VLOOKUP(MONTH($A67),'Conversion WRSM'!$A$1:$B$12,2),FALSE)</f>
        <v>0</v>
      </c>
      <c r="W67" s="9">
        <f t="shared" si="4"/>
        <v>0</v>
      </c>
      <c r="X67" s="9" t="str">
        <f t="shared" si="7"/>
        <v/>
      </c>
      <c r="Y67" s="20" t="str">
        <f t="shared" si="5"/>
        <v/>
      </c>
    </row>
    <row r="68" spans="1:25" x14ac:dyDescent="0.25">
      <c r="A68" s="11">
        <v>14642</v>
      </c>
      <c r="B68" s="9">
        <f>VLOOKUP((IF(MONTH($A68)=10,YEAR($A68),IF(MONTH($A68)=11,YEAR($A68),IF(MONTH($A68)=12, YEAR($A68),YEAR($A68)-1)))),File_1.prn!$A$2:$AA$72,VLOOKUP(MONTH($A68),Conversion!$A$1:$B$12,2),FALSE)</f>
        <v>0</v>
      </c>
      <c r="C68" s="9" t="str">
        <f>IF(VLOOKUP((IF(MONTH($A68)=10,YEAR($A68),IF(MONTH($A68)=11,YEAR($A68),IF(MONTH($A68)=12, YEAR($A68),YEAR($A68)-1)))),File_1.prn!$A$2:$AA$72,VLOOKUP(MONTH($A68),'Patch Conversion'!$A$1:$B$12,2),FALSE)="","",VLOOKUP((IF(MONTH($A68)=10,YEAR($A68),IF(MONTH($A68)=11,YEAR($A68),IF(MONTH($A68)=12, YEAR($A68),YEAR($A68)-1)))),File_1.prn!$A$2:$AA$72,VLOOKUP(MONTH($A68),'Patch Conversion'!$A$1:$B$12,2),FALSE))</f>
        <v/>
      </c>
      <c r="D68" s="9" t="str">
        <f>IF(C68="","",B68)</f>
        <v/>
      </c>
      <c r="E68" s="9">
        <f t="shared" si="6"/>
        <v>0</v>
      </c>
      <c r="F68" s="9">
        <f>F67+VLOOKUP((IF(MONTH($A68)=10,YEAR($A68),IF(MONTH($A68)=11,YEAR($A68),IF(MONTH($A68)=12, YEAR($A68),YEAR($A68)-1)))),Rainfall!$A$1:$Z$87,VLOOKUP(MONTH($A68),Conversion!$A$1:$B$12,2),FALSE)</f>
        <v>3585.6000000000013</v>
      </c>
      <c r="G68" s="9"/>
      <c r="H68" s="9"/>
      <c r="I68" s="9">
        <f>VLOOKUP((IF(MONTH($A68)=10,YEAR($A68),IF(MONTH($A68)=11,YEAR($A68),IF(MONTH($A68)=12, YEAR($A68),YEAR($A68)-1)))),FirstSim!$A$1:$Z$86,VLOOKUP(MONTH($A68),Conversion!$A$1:$B$12,2),FALSE)</f>
        <v>0.47</v>
      </c>
      <c r="J68" s="9"/>
      <c r="K68" s="9"/>
      <c r="L68" s="9"/>
      <c r="M68" s="12" t="e">
        <f>VLOOKUP((IF(MONTH($A68)=10,YEAR($A68),IF(MONTH($A68)=11,YEAR($A68),IF(MONTH($A68)=12, YEAR($A68),YEAR($A68)-1)))),#REF!,VLOOKUP(MONTH($A68),Conversion!$A$1:$B$12,2),FALSE)</f>
        <v>#REF!</v>
      </c>
      <c r="N68" s="9" t="e">
        <f>VLOOKUP((IF(MONTH($A68)=10,YEAR($A68),IF(MONTH($A68)=11,YEAR($A68),IF(MONTH($A68)=12, YEAR($A68),YEAR($A68)-1)))),#REF!,VLOOKUP(MONTH($A68),'Patch Conversion'!$A$1:$B$12,2),FALSE)</f>
        <v>#REF!</v>
      </c>
      <c r="O68" s="9"/>
      <c r="P68" s="11"/>
      <c r="Q68" s="9">
        <f t="shared" si="1"/>
        <v>0</v>
      </c>
      <c r="R68" s="9" t="str">
        <f t="shared" si="2"/>
        <v/>
      </c>
      <c r="S68" s="10" t="str">
        <f t="shared" si="3"/>
        <v/>
      </c>
      <c r="T68" s="9"/>
      <c r="U68" s="17">
        <f>VLOOKUP((IF(MONTH($A68)=10,YEAR($A68),IF(MONTH($A68)=11,YEAR($A68),IF(MONTH($A68)=12, YEAR($A68),YEAR($A68)-1)))),'Final Sim'!$A$1:$O$87,VLOOKUP(MONTH($A68),'Conversion WRSM'!$A$1:$B$12,2),FALSE)</f>
        <v>0</v>
      </c>
      <c r="W68" s="9">
        <f t="shared" ref="W68:W131" si="9">IF(C68="",B68,IF(C68="*",B68,IF(U68&gt;B68,U68,B68)))</f>
        <v>0</v>
      </c>
      <c r="X68" s="9" t="str">
        <f t="shared" si="7"/>
        <v/>
      </c>
      <c r="Y68" s="20" t="str">
        <f t="shared" si="5"/>
        <v/>
      </c>
    </row>
    <row r="69" spans="1:25" x14ac:dyDescent="0.25">
      <c r="A69" s="11">
        <v>14671</v>
      </c>
      <c r="B69" s="9">
        <f>VLOOKUP((IF(MONTH($A69)=10,YEAR($A69),IF(MONTH($A69)=11,YEAR($A69),IF(MONTH($A69)=12, YEAR($A69),YEAR($A69)-1)))),File_1.prn!$A$2:$AA$72,VLOOKUP(MONTH($A69),Conversion!$A$1:$B$12,2),FALSE)</f>
        <v>0</v>
      </c>
      <c r="C69" s="9" t="str">
        <f>IF(VLOOKUP((IF(MONTH($A69)=10,YEAR($A69),IF(MONTH($A69)=11,YEAR($A69),IF(MONTH($A69)=12, YEAR($A69),YEAR($A69)-1)))),File_1.prn!$A$2:$AA$72,VLOOKUP(MONTH($A69),'Patch Conversion'!$A$1:$B$12,2),FALSE)="","",VLOOKUP((IF(MONTH($A69)=10,YEAR($A69),IF(MONTH($A69)=11,YEAR($A69),IF(MONTH($A69)=12, YEAR($A69),YEAR($A69)-1)))),File_1.prn!$A$2:$AA$72,VLOOKUP(MONTH($A69),'Patch Conversion'!$A$1:$B$12,2),FALSE))</f>
        <v/>
      </c>
      <c r="D69" s="9" t="str">
        <f>IF(C69="","",B69)</f>
        <v/>
      </c>
      <c r="E69" s="9">
        <f t="shared" si="6"/>
        <v>0</v>
      </c>
      <c r="F69" s="9">
        <f>F68+VLOOKUP((IF(MONTH($A69)=10,YEAR($A69),IF(MONTH($A69)=11,YEAR($A69),IF(MONTH($A69)=12, YEAR($A69),YEAR($A69)-1)))),Rainfall!$A$1:$Z$87,VLOOKUP(MONTH($A69),Conversion!$A$1:$B$12,2),FALSE)</f>
        <v>3725.2200000000012</v>
      </c>
      <c r="G69" s="9"/>
      <c r="H69" s="9"/>
      <c r="I69" s="9">
        <f>VLOOKUP((IF(MONTH($A69)=10,YEAR($A69),IF(MONTH($A69)=11,YEAR($A69),IF(MONTH($A69)=12, YEAR($A69),YEAR($A69)-1)))),FirstSim!$A$1:$Z$86,VLOOKUP(MONTH($A69),Conversion!$A$1:$B$12,2),FALSE)</f>
        <v>3.03</v>
      </c>
      <c r="J69" s="9"/>
      <c r="K69" s="9"/>
      <c r="L69" s="9"/>
      <c r="M69" s="12" t="e">
        <f>VLOOKUP((IF(MONTH($A69)=10,YEAR($A69),IF(MONTH($A69)=11,YEAR($A69),IF(MONTH($A69)=12, YEAR($A69),YEAR($A69)-1)))),#REF!,VLOOKUP(MONTH($A69),Conversion!$A$1:$B$12,2),FALSE)</f>
        <v>#REF!</v>
      </c>
      <c r="N69" s="9" t="e">
        <f>VLOOKUP((IF(MONTH($A69)=10,YEAR($A69),IF(MONTH($A69)=11,YEAR($A69),IF(MONTH($A69)=12, YEAR($A69),YEAR($A69)-1)))),#REF!,VLOOKUP(MONTH($A69),'Patch Conversion'!$A$1:$B$12,2),FALSE)</f>
        <v>#REF!</v>
      </c>
      <c r="O69" s="9"/>
      <c r="P69" s="11"/>
      <c r="Q69" s="9">
        <f t="shared" ref="Q69:Q132" si="10">IF(C69="",B69,IF(C69="*",B69,IF(I69&lt;B69,B69,I69)))</f>
        <v>0</v>
      </c>
      <c r="R69" s="9" t="str">
        <f t="shared" ref="R69:R132" si="11">IF(C69="",C69,IF(C69="*",C69,IF(I69&lt;B69,C69,"*")))</f>
        <v/>
      </c>
      <c r="S69" s="10" t="str">
        <f t="shared" ref="S69:S132" si="12">IF(C69="","",IF(C69="*","Estimated",IF(I69&lt;B69,"First Simulation&lt;Observed, Observed Used","First Silumation patch")))</f>
        <v/>
      </c>
      <c r="T69" s="9"/>
      <c r="U69" s="17">
        <f>VLOOKUP((IF(MONTH($A69)=10,YEAR($A69),IF(MONTH($A69)=11,YEAR($A69),IF(MONTH($A69)=12, YEAR($A69),YEAR($A69)-1)))),'Final Sim'!$A$1:$O$87,VLOOKUP(MONTH($A69),'Conversion WRSM'!$A$1:$B$12,2),FALSE)</f>
        <v>0</v>
      </c>
      <c r="W69" s="9">
        <f t="shared" si="9"/>
        <v>0</v>
      </c>
      <c r="X69" s="9" t="str">
        <f t="shared" si="7"/>
        <v/>
      </c>
      <c r="Y69" s="20" t="str">
        <f t="shared" ref="Y69:Y132" si="13">IF(C69="","",IF(C69="*","Observed estimate used",IF(C69="#","Simulated value used", IF(U69&gt;B69,"Simulated value used","Observed estimate used"))))</f>
        <v/>
      </c>
    </row>
    <row r="70" spans="1:25" x14ac:dyDescent="0.25">
      <c r="A70" s="11">
        <v>14702</v>
      </c>
      <c r="B70" s="9">
        <f>VLOOKUP((IF(MONTH($A70)=10,YEAR($A70),IF(MONTH($A70)=11,YEAR($A70),IF(MONTH($A70)=12, YEAR($A70),YEAR($A70)-1)))),File_1.prn!$A$2:$AA$72,VLOOKUP(MONTH($A70),Conversion!$A$1:$B$12,2),FALSE)</f>
        <v>0</v>
      </c>
      <c r="C70" s="9" t="str">
        <f>IF(VLOOKUP((IF(MONTH($A70)=10,YEAR($A70),IF(MONTH($A70)=11,YEAR($A70),IF(MONTH($A70)=12, YEAR($A70),YEAR($A70)-1)))),File_1.prn!$A$2:$AA$72,VLOOKUP(MONTH($A70),'Patch Conversion'!$A$1:$B$12,2),FALSE)="","",VLOOKUP((IF(MONTH($A70)=10,YEAR($A70),IF(MONTH($A70)=11,YEAR($A70),IF(MONTH($A70)=12, YEAR($A70),YEAR($A70)-1)))),File_1.prn!$A$2:$AA$72,VLOOKUP(MONTH($A70),'Patch Conversion'!$A$1:$B$12,2),FALSE))</f>
        <v/>
      </c>
      <c r="D70" s="9" t="str">
        <f>IF(C70="","",B70)</f>
        <v/>
      </c>
      <c r="E70" s="9">
        <f t="shared" ref="E70:E133" si="14">E69+B70</f>
        <v>0</v>
      </c>
      <c r="F70" s="9">
        <f>F69+VLOOKUP((IF(MONTH($A70)=10,YEAR($A70),IF(MONTH($A70)=11,YEAR($A70),IF(MONTH($A70)=12, YEAR($A70),YEAR($A70)-1)))),Rainfall!$A$1:$Z$87,VLOOKUP(MONTH($A70),Conversion!$A$1:$B$12,2),FALSE)</f>
        <v>3752.2200000000012</v>
      </c>
      <c r="G70" s="9"/>
      <c r="H70" s="9"/>
      <c r="I70" s="9">
        <f>VLOOKUP((IF(MONTH($A70)=10,YEAR($A70),IF(MONTH($A70)=11,YEAR($A70),IF(MONTH($A70)=12, YEAR($A70),YEAR($A70)-1)))),FirstSim!$A$1:$Z$86,VLOOKUP(MONTH($A70),Conversion!$A$1:$B$12,2),FALSE)</f>
        <v>1.61</v>
      </c>
      <c r="J70" s="9"/>
      <c r="K70" s="9"/>
      <c r="L70" s="9"/>
      <c r="M70" s="12" t="e">
        <f>VLOOKUP((IF(MONTH($A70)=10,YEAR($A70),IF(MONTH($A70)=11,YEAR($A70),IF(MONTH($A70)=12, YEAR($A70),YEAR($A70)-1)))),#REF!,VLOOKUP(MONTH($A70),Conversion!$A$1:$B$12,2),FALSE)</f>
        <v>#REF!</v>
      </c>
      <c r="N70" s="9" t="e">
        <f>VLOOKUP((IF(MONTH($A70)=10,YEAR($A70),IF(MONTH($A70)=11,YEAR($A70),IF(MONTH($A70)=12, YEAR($A70),YEAR($A70)-1)))),#REF!,VLOOKUP(MONTH($A70),'Patch Conversion'!$A$1:$B$12,2),FALSE)</f>
        <v>#REF!</v>
      </c>
      <c r="O70" s="9"/>
      <c r="P70" s="11"/>
      <c r="Q70" s="9">
        <f t="shared" si="10"/>
        <v>0</v>
      </c>
      <c r="R70" s="9" t="str">
        <f t="shared" si="11"/>
        <v/>
      </c>
      <c r="S70" s="10" t="str">
        <f t="shared" si="12"/>
        <v/>
      </c>
      <c r="T70" s="9"/>
      <c r="U70" s="17">
        <f>VLOOKUP((IF(MONTH($A70)=10,YEAR($A70),IF(MONTH($A70)=11,YEAR($A70),IF(MONTH($A70)=12, YEAR($A70),YEAR($A70)-1)))),'Final Sim'!$A$1:$O$87,VLOOKUP(MONTH($A70),'Conversion WRSM'!$A$1:$B$12,2),FALSE)</f>
        <v>0</v>
      </c>
      <c r="W70" s="9">
        <f t="shared" si="9"/>
        <v>0</v>
      </c>
      <c r="X70" s="9" t="str">
        <f t="shared" ref="X70:X133" si="15">IF(C70="","",IF(C70="*","*",IF(C70="#","*", IF(U70&gt;B70,"*",C70))))</f>
        <v/>
      </c>
      <c r="Y70" s="20" t="str">
        <f t="shared" si="13"/>
        <v/>
      </c>
    </row>
    <row r="71" spans="1:25" x14ac:dyDescent="0.25">
      <c r="A71" s="11">
        <v>14732</v>
      </c>
      <c r="B71" s="9">
        <f>VLOOKUP((IF(MONTH($A71)=10,YEAR($A71),IF(MONTH($A71)=11,YEAR($A71),IF(MONTH($A71)=12, YEAR($A71),YEAR($A71)-1)))),File_1.prn!$A$2:$AA$72,VLOOKUP(MONTH($A71),Conversion!$A$1:$B$12,2),FALSE)</f>
        <v>0</v>
      </c>
      <c r="C71" s="9" t="str">
        <f>IF(VLOOKUP((IF(MONTH($A71)=10,YEAR($A71),IF(MONTH($A71)=11,YEAR($A71),IF(MONTH($A71)=12, YEAR($A71),YEAR($A71)-1)))),File_1.prn!$A$2:$AA$72,VLOOKUP(MONTH($A71),'Patch Conversion'!$A$1:$B$12,2),FALSE)="","",VLOOKUP((IF(MONTH($A71)=10,YEAR($A71),IF(MONTH($A71)=11,YEAR($A71),IF(MONTH($A71)=12, YEAR($A71),YEAR($A71)-1)))),File_1.prn!$A$2:$AA$72,VLOOKUP(MONTH($A71),'Patch Conversion'!$A$1:$B$12,2),FALSE))</f>
        <v/>
      </c>
      <c r="D71" s="9"/>
      <c r="E71" s="9">
        <f t="shared" si="14"/>
        <v>0</v>
      </c>
      <c r="F71" s="9">
        <f>F70+VLOOKUP((IF(MONTH($A71)=10,YEAR($A71),IF(MONTH($A71)=11,YEAR($A71),IF(MONTH($A71)=12, YEAR($A71),YEAR($A71)-1)))),Rainfall!$A$1:$Z$87,VLOOKUP(MONTH($A71),Conversion!$A$1:$B$12,2),FALSE)</f>
        <v>3773.400000000001</v>
      </c>
      <c r="G71" s="9"/>
      <c r="H71" s="9"/>
      <c r="I71" s="9">
        <f>VLOOKUP((IF(MONTH($A71)=10,YEAR($A71),IF(MONTH($A71)=11,YEAR($A71),IF(MONTH($A71)=12, YEAR($A71),YEAR($A71)-1)))),FirstSim!$A$1:$Z$86,VLOOKUP(MONTH($A71),Conversion!$A$1:$B$12,2),FALSE)</f>
        <v>0.54</v>
      </c>
      <c r="J71" s="9"/>
      <c r="K71" s="9"/>
      <c r="L71" s="9"/>
      <c r="M71" s="12" t="e">
        <f>VLOOKUP((IF(MONTH($A71)=10,YEAR($A71),IF(MONTH($A71)=11,YEAR($A71),IF(MONTH($A71)=12, YEAR($A71),YEAR($A71)-1)))),#REF!,VLOOKUP(MONTH($A71),Conversion!$A$1:$B$12,2),FALSE)</f>
        <v>#REF!</v>
      </c>
      <c r="N71" s="9" t="e">
        <f>VLOOKUP((IF(MONTH($A71)=10,YEAR($A71),IF(MONTH($A71)=11,YEAR($A71),IF(MONTH($A71)=12, YEAR($A71),YEAR($A71)-1)))),#REF!,VLOOKUP(MONTH($A71),'Patch Conversion'!$A$1:$B$12,2),FALSE)</f>
        <v>#REF!</v>
      </c>
      <c r="O71" s="9"/>
      <c r="P71" s="11"/>
      <c r="Q71" s="9">
        <f t="shared" si="10"/>
        <v>0</v>
      </c>
      <c r="R71" s="9" t="str">
        <f t="shared" si="11"/>
        <v/>
      </c>
      <c r="S71" s="10" t="str">
        <f t="shared" si="12"/>
        <v/>
      </c>
      <c r="T71" s="9"/>
      <c r="U71" s="17">
        <f>VLOOKUP((IF(MONTH($A71)=10,YEAR($A71),IF(MONTH($A71)=11,YEAR($A71),IF(MONTH($A71)=12, YEAR($A71),YEAR($A71)-1)))),'Final Sim'!$A$1:$O$87,VLOOKUP(MONTH($A71),'Conversion WRSM'!$A$1:$B$12,2),FALSE)</f>
        <v>0</v>
      </c>
      <c r="W71" s="9">
        <f t="shared" si="9"/>
        <v>0</v>
      </c>
      <c r="X71" s="9" t="str">
        <f t="shared" si="15"/>
        <v/>
      </c>
      <c r="Y71" s="20" t="str">
        <f t="shared" si="13"/>
        <v/>
      </c>
    </row>
    <row r="72" spans="1:25" x14ac:dyDescent="0.25">
      <c r="A72" s="11">
        <v>14763</v>
      </c>
      <c r="B72" s="9">
        <f>VLOOKUP((IF(MONTH($A72)=10,YEAR($A72),IF(MONTH($A72)=11,YEAR($A72),IF(MONTH($A72)=12, YEAR($A72),YEAR($A72)-1)))),File_1.prn!$A$2:$AA$72,VLOOKUP(MONTH($A72),Conversion!$A$1:$B$12,2),FALSE)</f>
        <v>0</v>
      </c>
      <c r="C72" s="9" t="str">
        <f>IF(VLOOKUP((IF(MONTH($A72)=10,YEAR($A72),IF(MONTH($A72)=11,YEAR($A72),IF(MONTH($A72)=12, YEAR($A72),YEAR($A72)-1)))),File_1.prn!$A$2:$AA$72,VLOOKUP(MONTH($A72),'Patch Conversion'!$A$1:$B$12,2),FALSE)="","",VLOOKUP((IF(MONTH($A72)=10,YEAR($A72),IF(MONTH($A72)=11,YEAR($A72),IF(MONTH($A72)=12, YEAR($A72),YEAR($A72)-1)))),File_1.prn!$A$2:$AA$72,VLOOKUP(MONTH($A72),'Patch Conversion'!$A$1:$B$12,2),FALSE))</f>
        <v/>
      </c>
      <c r="D72" s="9"/>
      <c r="E72" s="9">
        <f t="shared" si="14"/>
        <v>0</v>
      </c>
      <c r="F72" s="9">
        <f>F71+VLOOKUP((IF(MONTH($A72)=10,YEAR($A72),IF(MONTH($A72)=11,YEAR($A72),IF(MONTH($A72)=12, YEAR($A72),YEAR($A72)-1)))),Rainfall!$A$1:$Z$87,VLOOKUP(MONTH($A72),Conversion!$A$1:$B$12,2),FALSE)</f>
        <v>3790.2000000000012</v>
      </c>
      <c r="G72" s="9"/>
      <c r="H72" s="9"/>
      <c r="I72" s="9">
        <f>VLOOKUP((IF(MONTH($A72)=10,YEAR($A72),IF(MONTH($A72)=11,YEAR($A72),IF(MONTH($A72)=12, YEAR($A72),YEAR($A72)-1)))),FirstSim!$A$1:$Z$86,VLOOKUP(MONTH($A72),Conversion!$A$1:$B$12,2),FALSE)</f>
        <v>0.39</v>
      </c>
      <c r="J72" s="9"/>
      <c r="K72" s="9"/>
      <c r="L72" s="9"/>
      <c r="M72" s="12" t="e">
        <f>VLOOKUP((IF(MONTH($A72)=10,YEAR($A72),IF(MONTH($A72)=11,YEAR($A72),IF(MONTH($A72)=12, YEAR($A72),YEAR($A72)-1)))),#REF!,VLOOKUP(MONTH($A72),Conversion!$A$1:$B$12,2),FALSE)</f>
        <v>#REF!</v>
      </c>
      <c r="N72" s="9" t="e">
        <f>VLOOKUP((IF(MONTH($A72)=10,YEAR($A72),IF(MONTH($A72)=11,YEAR($A72),IF(MONTH($A72)=12, YEAR($A72),YEAR($A72)-1)))),#REF!,VLOOKUP(MONTH($A72),'Patch Conversion'!$A$1:$B$12,2),FALSE)</f>
        <v>#REF!</v>
      </c>
      <c r="O72" s="9"/>
      <c r="P72" s="11"/>
      <c r="Q72" s="9">
        <f t="shared" si="10"/>
        <v>0</v>
      </c>
      <c r="R72" s="9" t="str">
        <f t="shared" si="11"/>
        <v/>
      </c>
      <c r="S72" s="10" t="str">
        <f t="shared" si="12"/>
        <v/>
      </c>
      <c r="T72" s="9"/>
      <c r="U72" s="17">
        <f>VLOOKUP((IF(MONTH($A72)=10,YEAR($A72),IF(MONTH($A72)=11,YEAR($A72),IF(MONTH($A72)=12, YEAR($A72),YEAR($A72)-1)))),'Final Sim'!$A$1:$O$87,VLOOKUP(MONTH($A72),'Conversion WRSM'!$A$1:$B$12,2),FALSE)</f>
        <v>0</v>
      </c>
      <c r="W72" s="9">
        <f t="shared" si="9"/>
        <v>0</v>
      </c>
      <c r="X72" s="9" t="str">
        <f t="shared" si="15"/>
        <v/>
      </c>
      <c r="Y72" s="20" t="str">
        <f t="shared" si="13"/>
        <v/>
      </c>
    </row>
    <row r="73" spans="1:25" x14ac:dyDescent="0.25">
      <c r="A73" s="11">
        <v>14793</v>
      </c>
      <c r="B73" s="9">
        <f>VLOOKUP((IF(MONTH($A73)=10,YEAR($A73),IF(MONTH($A73)=11,YEAR($A73),IF(MONTH($A73)=12, YEAR($A73),YEAR($A73)-1)))),File_1.prn!$A$2:$AA$72,VLOOKUP(MONTH($A73),Conversion!$A$1:$B$12,2),FALSE)</f>
        <v>0</v>
      </c>
      <c r="C73" s="9" t="str">
        <f>IF(VLOOKUP((IF(MONTH($A73)=10,YEAR($A73),IF(MONTH($A73)=11,YEAR($A73),IF(MONTH($A73)=12, YEAR($A73),YEAR($A73)-1)))),File_1.prn!$A$2:$AA$72,VLOOKUP(MONTH($A73),'Patch Conversion'!$A$1:$B$12,2),FALSE)="","",VLOOKUP((IF(MONTH($A73)=10,YEAR($A73),IF(MONTH($A73)=11,YEAR($A73),IF(MONTH($A73)=12, YEAR($A73),YEAR($A73)-1)))),File_1.prn!$A$2:$AA$72,VLOOKUP(MONTH($A73),'Patch Conversion'!$A$1:$B$12,2),FALSE))</f>
        <v/>
      </c>
      <c r="D73" s="9"/>
      <c r="E73" s="9">
        <f t="shared" si="14"/>
        <v>0</v>
      </c>
      <c r="F73" s="9">
        <f>F72+VLOOKUP((IF(MONTH($A73)=10,YEAR($A73),IF(MONTH($A73)=11,YEAR($A73),IF(MONTH($A73)=12, YEAR($A73),YEAR($A73)-1)))),Rainfall!$A$1:$Z$87,VLOOKUP(MONTH($A73),Conversion!$A$1:$B$12,2),FALSE)</f>
        <v>3790.2000000000012</v>
      </c>
      <c r="G73" s="9"/>
      <c r="H73" s="9"/>
      <c r="I73" s="9">
        <f>VLOOKUP((IF(MONTH($A73)=10,YEAR($A73),IF(MONTH($A73)=11,YEAR($A73),IF(MONTH($A73)=12, YEAR($A73),YEAR($A73)-1)))),FirstSim!$A$1:$Z$86,VLOOKUP(MONTH($A73),Conversion!$A$1:$B$12,2),FALSE)</f>
        <v>0.23</v>
      </c>
      <c r="J73" s="9"/>
      <c r="K73" s="9"/>
      <c r="L73" s="9"/>
      <c r="M73" s="12" t="e">
        <f>VLOOKUP((IF(MONTH($A73)=10,YEAR($A73),IF(MONTH($A73)=11,YEAR($A73),IF(MONTH($A73)=12, YEAR($A73),YEAR($A73)-1)))),#REF!,VLOOKUP(MONTH($A73),Conversion!$A$1:$B$12,2),FALSE)</f>
        <v>#REF!</v>
      </c>
      <c r="N73" s="9" t="e">
        <f>VLOOKUP((IF(MONTH($A73)=10,YEAR($A73),IF(MONTH($A73)=11,YEAR($A73),IF(MONTH($A73)=12, YEAR($A73),YEAR($A73)-1)))),#REF!,VLOOKUP(MONTH($A73),'Patch Conversion'!$A$1:$B$12,2),FALSE)</f>
        <v>#REF!</v>
      </c>
      <c r="O73" s="9"/>
      <c r="P73" s="11"/>
      <c r="Q73" s="9">
        <f t="shared" si="10"/>
        <v>0</v>
      </c>
      <c r="R73" s="9" t="str">
        <f t="shared" si="11"/>
        <v/>
      </c>
      <c r="S73" s="10" t="str">
        <f t="shared" si="12"/>
        <v/>
      </c>
      <c r="T73" s="9"/>
      <c r="U73" s="17">
        <f>VLOOKUP((IF(MONTH($A73)=10,YEAR($A73),IF(MONTH($A73)=11,YEAR($A73),IF(MONTH($A73)=12, YEAR($A73),YEAR($A73)-1)))),'Final Sim'!$A$1:$O$87,VLOOKUP(MONTH($A73),'Conversion WRSM'!$A$1:$B$12,2),FALSE)</f>
        <v>0</v>
      </c>
      <c r="W73" s="9">
        <f t="shared" si="9"/>
        <v>0</v>
      </c>
      <c r="X73" s="9" t="str">
        <f t="shared" si="15"/>
        <v/>
      </c>
      <c r="Y73" s="20" t="str">
        <f t="shared" si="13"/>
        <v/>
      </c>
    </row>
    <row r="74" spans="1:25" x14ac:dyDescent="0.25">
      <c r="A74" s="11">
        <v>14824</v>
      </c>
      <c r="B74" s="9">
        <f>VLOOKUP((IF(MONTH($A74)=10,YEAR($A74),IF(MONTH($A74)=11,YEAR($A74),IF(MONTH($A74)=12, YEAR($A74),YEAR($A74)-1)))),File_1.prn!$A$2:$AA$72,VLOOKUP(MONTH($A74),Conversion!$A$1:$B$12,2),FALSE)</f>
        <v>0</v>
      </c>
      <c r="C74" s="9" t="str">
        <f>IF(VLOOKUP((IF(MONTH($A74)=10,YEAR($A74),IF(MONTH($A74)=11,YEAR($A74),IF(MONTH($A74)=12, YEAR($A74),YEAR($A74)-1)))),File_1.prn!$A$2:$AA$72,VLOOKUP(MONTH($A74),'Patch Conversion'!$A$1:$B$12,2),FALSE)="","",VLOOKUP((IF(MONTH($A74)=10,YEAR($A74),IF(MONTH($A74)=11,YEAR($A74),IF(MONTH($A74)=12, YEAR($A74),YEAR($A74)-1)))),File_1.prn!$A$2:$AA$72,VLOOKUP(MONTH($A74),'Patch Conversion'!$A$1:$B$12,2),FALSE))</f>
        <v/>
      </c>
      <c r="D74" s="9"/>
      <c r="E74" s="9">
        <f t="shared" si="14"/>
        <v>0</v>
      </c>
      <c r="F74" s="9">
        <f>F73+VLOOKUP((IF(MONTH($A74)=10,YEAR($A74),IF(MONTH($A74)=11,YEAR($A74),IF(MONTH($A74)=12, YEAR($A74),YEAR($A74)-1)))),Rainfall!$A$1:$Z$87,VLOOKUP(MONTH($A74),Conversion!$A$1:$B$12,2),FALSE)</f>
        <v>3791.940000000001</v>
      </c>
      <c r="G74" s="9"/>
      <c r="H74" s="9"/>
      <c r="I74" s="9">
        <f>VLOOKUP((IF(MONTH($A74)=10,YEAR($A74),IF(MONTH($A74)=11,YEAR($A74),IF(MONTH($A74)=12, YEAR($A74),YEAR($A74)-1)))),FirstSim!$A$1:$Z$86,VLOOKUP(MONTH($A74),Conversion!$A$1:$B$12,2),FALSE)</f>
        <v>0.11</v>
      </c>
      <c r="J74" s="9"/>
      <c r="K74" s="9"/>
      <c r="L74" s="9"/>
      <c r="M74" s="12" t="e">
        <f>VLOOKUP((IF(MONTH($A74)=10,YEAR($A74),IF(MONTH($A74)=11,YEAR($A74),IF(MONTH($A74)=12, YEAR($A74),YEAR($A74)-1)))),#REF!,VLOOKUP(MONTH($A74),Conversion!$A$1:$B$12,2),FALSE)</f>
        <v>#REF!</v>
      </c>
      <c r="N74" s="9" t="e">
        <f>VLOOKUP((IF(MONTH($A74)=10,YEAR($A74),IF(MONTH($A74)=11,YEAR($A74),IF(MONTH($A74)=12, YEAR($A74),YEAR($A74)-1)))),#REF!,VLOOKUP(MONTH($A74),'Patch Conversion'!$A$1:$B$12,2),FALSE)</f>
        <v>#REF!</v>
      </c>
      <c r="O74" s="9"/>
      <c r="P74" s="11"/>
      <c r="Q74" s="9">
        <f t="shared" si="10"/>
        <v>0</v>
      </c>
      <c r="R74" s="9" t="str">
        <f t="shared" si="11"/>
        <v/>
      </c>
      <c r="S74" s="10" t="str">
        <f t="shared" si="12"/>
        <v/>
      </c>
      <c r="T74" s="9"/>
      <c r="U74" s="17">
        <f>VLOOKUP((IF(MONTH($A74)=10,YEAR($A74),IF(MONTH($A74)=11,YEAR($A74),IF(MONTH($A74)=12, YEAR($A74),YEAR($A74)-1)))),'Final Sim'!$A$1:$O$87,VLOOKUP(MONTH($A74),'Conversion WRSM'!$A$1:$B$12,2),FALSE)</f>
        <v>0</v>
      </c>
      <c r="W74" s="9">
        <f t="shared" si="9"/>
        <v>0</v>
      </c>
      <c r="X74" s="9" t="str">
        <f t="shared" si="15"/>
        <v/>
      </c>
      <c r="Y74" s="20" t="str">
        <f t="shared" si="13"/>
        <v/>
      </c>
    </row>
    <row r="75" spans="1:25" x14ac:dyDescent="0.25">
      <c r="A75" s="11">
        <v>14855</v>
      </c>
      <c r="B75" s="9">
        <f>VLOOKUP((IF(MONTH($A75)=10,YEAR($A75),IF(MONTH($A75)=11,YEAR($A75),IF(MONTH($A75)=12, YEAR($A75),YEAR($A75)-1)))),File_1.prn!$A$2:$AA$72,VLOOKUP(MONTH($A75),Conversion!$A$1:$B$12,2),FALSE)</f>
        <v>0</v>
      </c>
      <c r="C75" s="9" t="str">
        <f>IF(VLOOKUP((IF(MONTH($A75)=10,YEAR($A75),IF(MONTH($A75)=11,YEAR($A75),IF(MONTH($A75)=12, YEAR($A75),YEAR($A75)-1)))),File_1.prn!$A$2:$AA$72,VLOOKUP(MONTH($A75),'Patch Conversion'!$A$1:$B$12,2),FALSE)="","",VLOOKUP((IF(MONTH($A75)=10,YEAR($A75),IF(MONTH($A75)=11,YEAR($A75),IF(MONTH($A75)=12, YEAR($A75),YEAR($A75)-1)))),File_1.prn!$A$2:$AA$72,VLOOKUP(MONTH($A75),'Patch Conversion'!$A$1:$B$12,2),FALSE))</f>
        <v/>
      </c>
      <c r="D75" s="9"/>
      <c r="E75" s="9">
        <f t="shared" si="14"/>
        <v>0</v>
      </c>
      <c r="F75" s="9">
        <f>F74+VLOOKUP((IF(MONTH($A75)=10,YEAR($A75),IF(MONTH($A75)=11,YEAR($A75),IF(MONTH($A75)=12, YEAR($A75),YEAR($A75)-1)))),Rainfall!$A$1:$Z$87,VLOOKUP(MONTH($A75),Conversion!$A$1:$B$12,2),FALSE)</f>
        <v>3896.2200000000012</v>
      </c>
      <c r="G75" s="9"/>
      <c r="H75" s="9"/>
      <c r="I75" s="9">
        <f>VLOOKUP((IF(MONTH($A75)=10,YEAR($A75),IF(MONTH($A75)=11,YEAR($A75),IF(MONTH($A75)=12, YEAR($A75),YEAR($A75)-1)))),FirstSim!$A$1:$Z$86,VLOOKUP(MONTH($A75),Conversion!$A$1:$B$12,2),FALSE)</f>
        <v>0.21</v>
      </c>
      <c r="J75" s="9"/>
      <c r="K75" s="9"/>
      <c r="L75" s="9"/>
      <c r="M75" s="12" t="e">
        <f>VLOOKUP((IF(MONTH($A75)=10,YEAR($A75),IF(MONTH($A75)=11,YEAR($A75),IF(MONTH($A75)=12, YEAR($A75),YEAR($A75)-1)))),#REF!,VLOOKUP(MONTH($A75),Conversion!$A$1:$B$12,2),FALSE)</f>
        <v>#REF!</v>
      </c>
      <c r="N75" s="9" t="e">
        <f>VLOOKUP((IF(MONTH($A75)=10,YEAR($A75),IF(MONTH($A75)=11,YEAR($A75),IF(MONTH($A75)=12, YEAR($A75),YEAR($A75)-1)))),#REF!,VLOOKUP(MONTH($A75),'Patch Conversion'!$A$1:$B$12,2),FALSE)</f>
        <v>#REF!</v>
      </c>
      <c r="O75" s="9"/>
      <c r="P75" s="11"/>
      <c r="Q75" s="9">
        <f t="shared" si="10"/>
        <v>0</v>
      </c>
      <c r="R75" s="9" t="str">
        <f t="shared" si="11"/>
        <v/>
      </c>
      <c r="S75" s="10" t="str">
        <f t="shared" si="12"/>
        <v/>
      </c>
      <c r="T75" s="9"/>
      <c r="U75" s="17">
        <f>VLOOKUP((IF(MONTH($A75)=10,YEAR($A75),IF(MONTH($A75)=11,YEAR($A75),IF(MONTH($A75)=12, YEAR($A75),YEAR($A75)-1)))),'Final Sim'!$A$1:$O$87,VLOOKUP(MONTH($A75),'Conversion WRSM'!$A$1:$B$12,2),FALSE)</f>
        <v>0</v>
      </c>
      <c r="W75" s="9">
        <f t="shared" si="9"/>
        <v>0</v>
      </c>
      <c r="X75" s="9" t="str">
        <f t="shared" si="15"/>
        <v/>
      </c>
      <c r="Y75" s="20" t="str">
        <f t="shared" si="13"/>
        <v/>
      </c>
    </row>
    <row r="76" spans="1:25" x14ac:dyDescent="0.25">
      <c r="A76" s="11">
        <v>14885</v>
      </c>
      <c r="B76" s="9">
        <f>VLOOKUP((IF(MONTH($A76)=10,YEAR($A76),IF(MONTH($A76)=11,YEAR($A76),IF(MONTH($A76)=12, YEAR($A76),YEAR($A76)-1)))),File_1.prn!$A$2:$AA$72,VLOOKUP(MONTH($A76),Conversion!$A$1:$B$12,2),FALSE)</f>
        <v>0</v>
      </c>
      <c r="C76" s="9" t="str">
        <f>IF(VLOOKUP((IF(MONTH($A76)=10,YEAR($A76),IF(MONTH($A76)=11,YEAR($A76),IF(MONTH($A76)=12, YEAR($A76),YEAR($A76)-1)))),File_1.prn!$A$2:$AA$72,VLOOKUP(MONTH($A76),'Patch Conversion'!$A$1:$B$12,2),FALSE)="","",VLOOKUP((IF(MONTH($A76)=10,YEAR($A76),IF(MONTH($A76)=11,YEAR($A76),IF(MONTH($A76)=12, YEAR($A76),YEAR($A76)-1)))),File_1.prn!$A$2:$AA$72,VLOOKUP(MONTH($A76),'Patch Conversion'!$A$1:$B$12,2),FALSE))</f>
        <v/>
      </c>
      <c r="D76" s="9"/>
      <c r="E76" s="9">
        <f t="shared" si="14"/>
        <v>0</v>
      </c>
      <c r="F76" s="9">
        <f>F75+VLOOKUP((IF(MONTH($A76)=10,YEAR($A76),IF(MONTH($A76)=11,YEAR($A76),IF(MONTH($A76)=12, YEAR($A76),YEAR($A76)-1)))),Rainfall!$A$1:$Z$87,VLOOKUP(MONTH($A76),Conversion!$A$1:$B$12,2),FALSE)</f>
        <v>3924.7800000000011</v>
      </c>
      <c r="G76" s="9"/>
      <c r="H76" s="9"/>
      <c r="I76" s="9">
        <f>VLOOKUP((IF(MONTH($A76)=10,YEAR($A76),IF(MONTH($A76)=11,YEAR($A76),IF(MONTH($A76)=12, YEAR($A76),YEAR($A76)-1)))),FirstSim!$A$1:$Z$86,VLOOKUP(MONTH($A76),Conversion!$A$1:$B$12,2),FALSE)</f>
        <v>0.15</v>
      </c>
      <c r="J76" s="9"/>
      <c r="K76" s="9"/>
      <c r="L76" s="9"/>
      <c r="M76" s="12" t="e">
        <f>VLOOKUP((IF(MONTH($A76)=10,YEAR($A76),IF(MONTH($A76)=11,YEAR($A76),IF(MONTH($A76)=12, YEAR($A76),YEAR($A76)-1)))),#REF!,VLOOKUP(MONTH($A76),Conversion!$A$1:$B$12,2),FALSE)</f>
        <v>#REF!</v>
      </c>
      <c r="N76" s="9" t="e">
        <f>VLOOKUP((IF(MONTH($A76)=10,YEAR($A76),IF(MONTH($A76)=11,YEAR($A76),IF(MONTH($A76)=12, YEAR($A76),YEAR($A76)-1)))),#REF!,VLOOKUP(MONTH($A76),'Patch Conversion'!$A$1:$B$12,2),FALSE)</f>
        <v>#REF!</v>
      </c>
      <c r="O76" s="9"/>
      <c r="P76" s="11"/>
      <c r="Q76" s="9">
        <f t="shared" si="10"/>
        <v>0</v>
      </c>
      <c r="R76" s="9" t="str">
        <f t="shared" si="11"/>
        <v/>
      </c>
      <c r="S76" s="10" t="str">
        <f t="shared" si="12"/>
        <v/>
      </c>
      <c r="T76" s="9"/>
      <c r="U76" s="17">
        <f>VLOOKUP((IF(MONTH($A76)=10,YEAR($A76),IF(MONTH($A76)=11,YEAR($A76),IF(MONTH($A76)=12, YEAR($A76),YEAR($A76)-1)))),'Final Sim'!$A$1:$O$87,VLOOKUP(MONTH($A76),'Conversion WRSM'!$A$1:$B$12,2),FALSE)</f>
        <v>0</v>
      </c>
      <c r="W76" s="9">
        <f t="shared" si="9"/>
        <v>0</v>
      </c>
      <c r="X76" s="9" t="str">
        <f t="shared" si="15"/>
        <v/>
      </c>
      <c r="Y76" s="20" t="str">
        <f t="shared" si="13"/>
        <v/>
      </c>
    </row>
    <row r="77" spans="1:25" x14ac:dyDescent="0.25">
      <c r="A77" s="11">
        <v>14916</v>
      </c>
      <c r="B77" s="9">
        <f>VLOOKUP((IF(MONTH($A77)=10,YEAR($A77),IF(MONTH($A77)=11,YEAR($A77),IF(MONTH($A77)=12, YEAR($A77),YEAR($A77)-1)))),File_1.prn!$A$2:$AA$72,VLOOKUP(MONTH($A77),Conversion!$A$1:$B$12,2),FALSE)</f>
        <v>0</v>
      </c>
      <c r="C77" s="9" t="str">
        <f>IF(VLOOKUP((IF(MONTH($A77)=10,YEAR($A77),IF(MONTH($A77)=11,YEAR($A77),IF(MONTH($A77)=12, YEAR($A77),YEAR($A77)-1)))),File_1.prn!$A$2:$AA$72,VLOOKUP(MONTH($A77),'Patch Conversion'!$A$1:$B$12,2),FALSE)="","",VLOOKUP((IF(MONTH($A77)=10,YEAR($A77),IF(MONTH($A77)=11,YEAR($A77),IF(MONTH($A77)=12, YEAR($A77),YEAR($A77)-1)))),File_1.prn!$A$2:$AA$72,VLOOKUP(MONTH($A77),'Patch Conversion'!$A$1:$B$12,2),FALSE))</f>
        <v/>
      </c>
      <c r="D77" s="9"/>
      <c r="E77" s="9">
        <f t="shared" si="14"/>
        <v>0</v>
      </c>
      <c r="F77" s="9">
        <f>F76+VLOOKUP((IF(MONTH($A77)=10,YEAR($A77),IF(MONTH($A77)=11,YEAR($A77),IF(MONTH($A77)=12, YEAR($A77),YEAR($A77)-1)))),Rainfall!$A$1:$Z$87,VLOOKUP(MONTH($A77),Conversion!$A$1:$B$12,2),FALSE)</f>
        <v>4006.5600000000013</v>
      </c>
      <c r="G77" s="9"/>
      <c r="H77" s="9"/>
      <c r="I77" s="9">
        <f>VLOOKUP((IF(MONTH($A77)=10,YEAR($A77),IF(MONTH($A77)=11,YEAR($A77),IF(MONTH($A77)=12, YEAR($A77),YEAR($A77)-1)))),FirstSim!$A$1:$Z$86,VLOOKUP(MONTH($A77),Conversion!$A$1:$B$12,2),FALSE)</f>
        <v>1.02</v>
      </c>
      <c r="J77" s="9"/>
      <c r="K77" s="9"/>
      <c r="L77" s="9"/>
      <c r="M77" s="12" t="e">
        <f>VLOOKUP((IF(MONTH($A77)=10,YEAR($A77),IF(MONTH($A77)=11,YEAR($A77),IF(MONTH($A77)=12, YEAR($A77),YEAR($A77)-1)))),#REF!,VLOOKUP(MONTH($A77),Conversion!$A$1:$B$12,2),FALSE)</f>
        <v>#REF!</v>
      </c>
      <c r="N77" s="9" t="e">
        <f>VLOOKUP((IF(MONTH($A77)=10,YEAR($A77),IF(MONTH($A77)=11,YEAR($A77),IF(MONTH($A77)=12, YEAR($A77),YEAR($A77)-1)))),#REF!,VLOOKUP(MONTH($A77),'Patch Conversion'!$A$1:$B$12,2),FALSE)</f>
        <v>#REF!</v>
      </c>
      <c r="O77" s="9"/>
      <c r="P77" s="11"/>
      <c r="Q77" s="9">
        <f t="shared" si="10"/>
        <v>0</v>
      </c>
      <c r="R77" s="9" t="str">
        <f t="shared" si="11"/>
        <v/>
      </c>
      <c r="S77" s="10" t="str">
        <f t="shared" si="12"/>
        <v/>
      </c>
      <c r="T77" s="9"/>
      <c r="U77" s="17">
        <f>VLOOKUP((IF(MONTH($A77)=10,YEAR($A77),IF(MONTH($A77)=11,YEAR($A77),IF(MONTH($A77)=12, YEAR($A77),YEAR($A77)-1)))),'Final Sim'!$A$1:$O$87,VLOOKUP(MONTH($A77),'Conversion WRSM'!$A$1:$B$12,2),FALSE)</f>
        <v>0</v>
      </c>
      <c r="W77" s="9">
        <f t="shared" si="9"/>
        <v>0</v>
      </c>
      <c r="X77" s="9" t="str">
        <f t="shared" si="15"/>
        <v/>
      </c>
      <c r="Y77" s="20" t="str">
        <f t="shared" si="13"/>
        <v/>
      </c>
    </row>
    <row r="78" spans="1:25" x14ac:dyDescent="0.25">
      <c r="A78" s="11">
        <v>14946</v>
      </c>
      <c r="B78" s="9">
        <f>VLOOKUP((IF(MONTH($A78)=10,YEAR($A78),IF(MONTH($A78)=11,YEAR($A78),IF(MONTH($A78)=12, YEAR($A78),YEAR($A78)-1)))),File_1.prn!$A$2:$AA$72,VLOOKUP(MONTH($A78),Conversion!$A$1:$B$12,2),FALSE)</f>
        <v>0</v>
      </c>
      <c r="C78" s="9" t="str">
        <f>IF(VLOOKUP((IF(MONTH($A78)=10,YEAR($A78),IF(MONTH($A78)=11,YEAR($A78),IF(MONTH($A78)=12, YEAR($A78),YEAR($A78)-1)))),File_1.prn!$A$2:$AA$72,VLOOKUP(MONTH($A78),'Patch Conversion'!$A$1:$B$12,2),FALSE)="","",VLOOKUP((IF(MONTH($A78)=10,YEAR($A78),IF(MONTH($A78)=11,YEAR($A78),IF(MONTH($A78)=12, YEAR($A78),YEAR($A78)-1)))),File_1.prn!$A$2:$AA$72,VLOOKUP(MONTH($A78),'Patch Conversion'!$A$1:$B$12,2),FALSE))</f>
        <v/>
      </c>
      <c r="D78" s="9"/>
      <c r="E78" s="9">
        <f t="shared" si="14"/>
        <v>0</v>
      </c>
      <c r="F78" s="9">
        <f>F77+VLOOKUP((IF(MONTH($A78)=10,YEAR($A78),IF(MONTH($A78)=11,YEAR($A78),IF(MONTH($A78)=12, YEAR($A78),YEAR($A78)-1)))),Rainfall!$A$1:$Z$87,VLOOKUP(MONTH($A78),Conversion!$A$1:$B$12,2),FALSE)</f>
        <v>4128.3600000000015</v>
      </c>
      <c r="G78" s="9"/>
      <c r="H78" s="9"/>
      <c r="I78" s="9">
        <f>VLOOKUP((IF(MONTH($A78)=10,YEAR($A78),IF(MONTH($A78)=11,YEAR($A78),IF(MONTH($A78)=12, YEAR($A78),YEAR($A78)-1)))),FirstSim!$A$1:$Z$86,VLOOKUP(MONTH($A78),Conversion!$A$1:$B$12,2),FALSE)</f>
        <v>1.37</v>
      </c>
      <c r="J78" s="9"/>
      <c r="K78" s="9"/>
      <c r="L78" s="9"/>
      <c r="M78" s="12" t="e">
        <f>VLOOKUP((IF(MONTH($A78)=10,YEAR($A78),IF(MONTH($A78)=11,YEAR($A78),IF(MONTH($A78)=12, YEAR($A78),YEAR($A78)-1)))),#REF!,VLOOKUP(MONTH($A78),Conversion!$A$1:$B$12,2),FALSE)</f>
        <v>#REF!</v>
      </c>
      <c r="N78" s="9" t="e">
        <f>VLOOKUP((IF(MONTH($A78)=10,YEAR($A78),IF(MONTH($A78)=11,YEAR($A78),IF(MONTH($A78)=12, YEAR($A78),YEAR($A78)-1)))),#REF!,VLOOKUP(MONTH($A78),'Patch Conversion'!$A$1:$B$12,2),FALSE)</f>
        <v>#REF!</v>
      </c>
      <c r="O78" s="9"/>
      <c r="P78" s="11"/>
      <c r="Q78" s="9">
        <f t="shared" si="10"/>
        <v>0</v>
      </c>
      <c r="R78" s="9" t="str">
        <f t="shared" si="11"/>
        <v/>
      </c>
      <c r="S78" s="10" t="str">
        <f t="shared" si="12"/>
        <v/>
      </c>
      <c r="T78" s="9"/>
      <c r="U78" s="17">
        <f>VLOOKUP((IF(MONTH($A78)=10,YEAR($A78),IF(MONTH($A78)=11,YEAR($A78),IF(MONTH($A78)=12, YEAR($A78),YEAR($A78)-1)))),'Final Sim'!$A$1:$O$87,VLOOKUP(MONTH($A78),'Conversion WRSM'!$A$1:$B$12,2),FALSE)</f>
        <v>0</v>
      </c>
      <c r="W78" s="9">
        <f t="shared" si="9"/>
        <v>0</v>
      </c>
      <c r="X78" s="9" t="str">
        <f t="shared" si="15"/>
        <v/>
      </c>
      <c r="Y78" s="20" t="str">
        <f t="shared" si="13"/>
        <v/>
      </c>
    </row>
    <row r="79" spans="1:25" x14ac:dyDescent="0.25">
      <c r="A79" s="11">
        <v>14977</v>
      </c>
      <c r="B79" s="9">
        <f>VLOOKUP((IF(MONTH($A79)=10,YEAR($A79),IF(MONTH($A79)=11,YEAR($A79),IF(MONTH($A79)=12, YEAR($A79),YEAR($A79)-1)))),File_1.prn!$A$2:$AA$72,VLOOKUP(MONTH($A79),Conversion!$A$1:$B$12,2),FALSE)</f>
        <v>0</v>
      </c>
      <c r="C79" s="9" t="str">
        <f>IF(VLOOKUP((IF(MONTH($A79)=10,YEAR($A79),IF(MONTH($A79)=11,YEAR($A79),IF(MONTH($A79)=12, YEAR($A79),YEAR($A79)-1)))),File_1.prn!$A$2:$AA$72,VLOOKUP(MONTH($A79),'Patch Conversion'!$A$1:$B$12,2),FALSE)="","",VLOOKUP((IF(MONTH($A79)=10,YEAR($A79),IF(MONTH($A79)=11,YEAR($A79),IF(MONTH($A79)=12, YEAR($A79),YEAR($A79)-1)))),File_1.prn!$A$2:$AA$72,VLOOKUP(MONTH($A79),'Patch Conversion'!$A$1:$B$12,2),FALSE))</f>
        <v/>
      </c>
      <c r="D79" s="9" t="str">
        <f>IF(C79="","",B79)</f>
        <v/>
      </c>
      <c r="E79" s="9">
        <f t="shared" si="14"/>
        <v>0</v>
      </c>
      <c r="F79" s="9">
        <f>F78+VLOOKUP((IF(MONTH($A79)=10,YEAR($A79),IF(MONTH($A79)=11,YEAR($A79),IF(MONTH($A79)=12, YEAR($A79),YEAR($A79)-1)))),Rainfall!$A$1:$Z$87,VLOOKUP(MONTH($A79),Conversion!$A$1:$B$12,2),FALSE)</f>
        <v>4222.6200000000017</v>
      </c>
      <c r="G79" s="9"/>
      <c r="H79" s="9"/>
      <c r="I79" s="9">
        <f>VLOOKUP((IF(MONTH($A79)=10,YEAR($A79),IF(MONTH($A79)=11,YEAR($A79),IF(MONTH($A79)=12, YEAR($A79),YEAR($A79)-1)))),FirstSim!$A$1:$Z$86,VLOOKUP(MONTH($A79),Conversion!$A$1:$B$12,2),FALSE)</f>
        <v>1.39</v>
      </c>
      <c r="J79" s="9"/>
      <c r="K79" s="9"/>
      <c r="L79" s="9"/>
      <c r="M79" s="12" t="e">
        <f>VLOOKUP((IF(MONTH($A79)=10,YEAR($A79),IF(MONTH($A79)=11,YEAR($A79),IF(MONTH($A79)=12, YEAR($A79),YEAR($A79)-1)))),#REF!,VLOOKUP(MONTH($A79),Conversion!$A$1:$B$12,2),FALSE)</f>
        <v>#REF!</v>
      </c>
      <c r="N79" s="9" t="e">
        <f>VLOOKUP((IF(MONTH($A79)=10,YEAR($A79),IF(MONTH($A79)=11,YEAR($A79),IF(MONTH($A79)=12, YEAR($A79),YEAR($A79)-1)))),#REF!,VLOOKUP(MONTH($A79),'Patch Conversion'!$A$1:$B$12,2),FALSE)</f>
        <v>#REF!</v>
      </c>
      <c r="O79" s="9"/>
      <c r="P79" s="11"/>
      <c r="Q79" s="9">
        <f t="shared" si="10"/>
        <v>0</v>
      </c>
      <c r="R79" s="9" t="str">
        <f t="shared" si="11"/>
        <v/>
      </c>
      <c r="S79" s="10" t="str">
        <f t="shared" si="12"/>
        <v/>
      </c>
      <c r="T79" s="9"/>
      <c r="U79" s="17">
        <f>VLOOKUP((IF(MONTH($A79)=10,YEAR($A79),IF(MONTH($A79)=11,YEAR($A79),IF(MONTH($A79)=12, YEAR($A79),YEAR($A79)-1)))),'Final Sim'!$A$1:$O$87,VLOOKUP(MONTH($A79),'Conversion WRSM'!$A$1:$B$12,2),FALSE)</f>
        <v>0</v>
      </c>
      <c r="W79" s="9">
        <f t="shared" si="9"/>
        <v>0</v>
      </c>
      <c r="X79" s="9" t="str">
        <f t="shared" si="15"/>
        <v/>
      </c>
      <c r="Y79" s="20" t="str">
        <f t="shared" si="13"/>
        <v/>
      </c>
    </row>
    <row r="80" spans="1:25" x14ac:dyDescent="0.25">
      <c r="A80" s="11">
        <v>15008</v>
      </c>
      <c r="B80" s="9">
        <f>VLOOKUP((IF(MONTH($A80)=10,YEAR($A80),IF(MONTH($A80)=11,YEAR($A80),IF(MONTH($A80)=12, YEAR($A80),YEAR($A80)-1)))),File_1.prn!$A$2:$AA$72,VLOOKUP(MONTH($A80),Conversion!$A$1:$B$12,2),FALSE)</f>
        <v>0</v>
      </c>
      <c r="C80" s="9" t="str">
        <f>IF(VLOOKUP((IF(MONTH($A80)=10,YEAR($A80),IF(MONTH($A80)=11,YEAR($A80),IF(MONTH($A80)=12, YEAR($A80),YEAR($A80)-1)))),File_1.prn!$A$2:$AA$72,VLOOKUP(MONTH($A80),'Patch Conversion'!$A$1:$B$12,2),FALSE)="","",VLOOKUP((IF(MONTH($A80)=10,YEAR($A80),IF(MONTH($A80)=11,YEAR($A80),IF(MONTH($A80)=12, YEAR($A80),YEAR($A80)-1)))),File_1.prn!$A$2:$AA$72,VLOOKUP(MONTH($A80),'Patch Conversion'!$A$1:$B$12,2),FALSE))</f>
        <v/>
      </c>
      <c r="D80" s="9" t="str">
        <f>IF(C80="","",B80)</f>
        <v/>
      </c>
      <c r="E80" s="9">
        <f t="shared" si="14"/>
        <v>0</v>
      </c>
      <c r="F80" s="9">
        <f>F79+VLOOKUP((IF(MONTH($A80)=10,YEAR($A80),IF(MONTH($A80)=11,YEAR($A80),IF(MONTH($A80)=12, YEAR($A80),YEAR($A80)-1)))),Rainfall!$A$1:$Z$87,VLOOKUP(MONTH($A80),Conversion!$A$1:$B$12,2),FALSE)</f>
        <v>4258.4400000000014</v>
      </c>
      <c r="G80" s="9"/>
      <c r="H80" s="9"/>
      <c r="I80" s="9">
        <f>VLOOKUP((IF(MONTH($A80)=10,YEAR($A80),IF(MONTH($A80)=11,YEAR($A80),IF(MONTH($A80)=12, YEAR($A80),YEAR($A80)-1)))),FirstSim!$A$1:$Z$86,VLOOKUP(MONTH($A80),Conversion!$A$1:$B$12,2),FALSE)</f>
        <v>7.76</v>
      </c>
      <c r="J80" s="9"/>
      <c r="K80" s="9"/>
      <c r="L80" s="9"/>
      <c r="M80" s="12" t="e">
        <f>VLOOKUP((IF(MONTH($A80)=10,YEAR($A80),IF(MONTH($A80)=11,YEAR($A80),IF(MONTH($A80)=12, YEAR($A80),YEAR($A80)-1)))),#REF!,VLOOKUP(MONTH($A80),Conversion!$A$1:$B$12,2),FALSE)</f>
        <v>#REF!</v>
      </c>
      <c r="N80" s="9" t="e">
        <f>VLOOKUP((IF(MONTH($A80)=10,YEAR($A80),IF(MONTH($A80)=11,YEAR($A80),IF(MONTH($A80)=12, YEAR($A80),YEAR($A80)-1)))),#REF!,VLOOKUP(MONTH($A80),'Patch Conversion'!$A$1:$B$12,2),FALSE)</f>
        <v>#REF!</v>
      </c>
      <c r="O80" s="9"/>
      <c r="P80" s="11"/>
      <c r="Q80" s="9">
        <f t="shared" si="10"/>
        <v>0</v>
      </c>
      <c r="R80" s="9" t="str">
        <f t="shared" si="11"/>
        <v/>
      </c>
      <c r="S80" s="10" t="str">
        <f t="shared" si="12"/>
        <v/>
      </c>
      <c r="T80" s="9"/>
      <c r="U80" s="17">
        <f>VLOOKUP((IF(MONTH($A80)=10,YEAR($A80),IF(MONTH($A80)=11,YEAR($A80),IF(MONTH($A80)=12, YEAR($A80),YEAR($A80)-1)))),'Final Sim'!$A$1:$O$87,VLOOKUP(MONTH($A80),'Conversion WRSM'!$A$1:$B$12,2),FALSE)</f>
        <v>0</v>
      </c>
      <c r="W80" s="9">
        <f t="shared" si="9"/>
        <v>0</v>
      </c>
      <c r="X80" s="9" t="str">
        <f t="shared" si="15"/>
        <v/>
      </c>
      <c r="Y80" s="20" t="str">
        <f t="shared" si="13"/>
        <v/>
      </c>
    </row>
    <row r="81" spans="1:25" x14ac:dyDescent="0.25">
      <c r="A81" s="11">
        <v>15036</v>
      </c>
      <c r="B81" s="9">
        <f>VLOOKUP((IF(MONTH($A81)=10,YEAR($A81),IF(MONTH($A81)=11,YEAR($A81),IF(MONTH($A81)=12, YEAR($A81),YEAR($A81)-1)))),File_1.prn!$A$2:$AA$72,VLOOKUP(MONTH($A81),Conversion!$A$1:$B$12,2),FALSE)</f>
        <v>0</v>
      </c>
      <c r="C81" s="9" t="str">
        <f>IF(VLOOKUP((IF(MONTH($A81)=10,YEAR($A81),IF(MONTH($A81)=11,YEAR($A81),IF(MONTH($A81)=12, YEAR($A81),YEAR($A81)-1)))),File_1.prn!$A$2:$AA$72,VLOOKUP(MONTH($A81),'Patch Conversion'!$A$1:$B$12,2),FALSE)="","",VLOOKUP((IF(MONTH($A81)=10,YEAR($A81),IF(MONTH($A81)=11,YEAR($A81),IF(MONTH($A81)=12, YEAR($A81),YEAR($A81)-1)))),File_1.prn!$A$2:$AA$72,VLOOKUP(MONTH($A81),'Patch Conversion'!$A$1:$B$12,2),FALSE))</f>
        <v/>
      </c>
      <c r="D81" s="9" t="str">
        <f>IF(C81="","",B81)</f>
        <v/>
      </c>
      <c r="E81" s="9">
        <f t="shared" si="14"/>
        <v>0</v>
      </c>
      <c r="F81" s="9">
        <f>F80+VLOOKUP((IF(MONTH($A81)=10,YEAR($A81),IF(MONTH($A81)=11,YEAR($A81),IF(MONTH($A81)=12, YEAR($A81),YEAR($A81)-1)))),Rainfall!$A$1:$Z$87,VLOOKUP(MONTH($A81),Conversion!$A$1:$B$12,2),FALSE)</f>
        <v>4283.1000000000013</v>
      </c>
      <c r="G81" s="9"/>
      <c r="H81" s="9"/>
      <c r="I81" s="9">
        <f>VLOOKUP((IF(MONTH($A81)=10,YEAR($A81),IF(MONTH($A81)=11,YEAR($A81),IF(MONTH($A81)=12, YEAR($A81),YEAR($A81)-1)))),FirstSim!$A$1:$Z$86,VLOOKUP(MONTH($A81),Conversion!$A$1:$B$12,2),FALSE)</f>
        <v>3.44</v>
      </c>
      <c r="J81" s="9"/>
      <c r="K81" s="9"/>
      <c r="L81" s="9"/>
      <c r="M81" s="12" t="e">
        <f>VLOOKUP((IF(MONTH($A81)=10,YEAR($A81),IF(MONTH($A81)=11,YEAR($A81),IF(MONTH($A81)=12, YEAR($A81),YEAR($A81)-1)))),#REF!,VLOOKUP(MONTH($A81),Conversion!$A$1:$B$12,2),FALSE)</f>
        <v>#REF!</v>
      </c>
      <c r="N81" s="9" t="e">
        <f>VLOOKUP((IF(MONTH($A81)=10,YEAR($A81),IF(MONTH($A81)=11,YEAR($A81),IF(MONTH($A81)=12, YEAR($A81),YEAR($A81)-1)))),#REF!,VLOOKUP(MONTH($A81),'Patch Conversion'!$A$1:$B$12,2),FALSE)</f>
        <v>#REF!</v>
      </c>
      <c r="O81" s="9"/>
      <c r="P81" s="11"/>
      <c r="Q81" s="9">
        <f t="shared" si="10"/>
        <v>0</v>
      </c>
      <c r="R81" s="9" t="str">
        <f t="shared" si="11"/>
        <v/>
      </c>
      <c r="S81" s="10" t="str">
        <f t="shared" si="12"/>
        <v/>
      </c>
      <c r="T81" s="9"/>
      <c r="U81" s="17">
        <f>VLOOKUP((IF(MONTH($A81)=10,YEAR($A81),IF(MONTH($A81)=11,YEAR($A81),IF(MONTH($A81)=12, YEAR($A81),YEAR($A81)-1)))),'Final Sim'!$A$1:$O$87,VLOOKUP(MONTH($A81),'Conversion WRSM'!$A$1:$B$12,2),FALSE)</f>
        <v>0</v>
      </c>
      <c r="W81" s="9">
        <f t="shared" si="9"/>
        <v>0</v>
      </c>
      <c r="X81" s="9" t="str">
        <f t="shared" si="15"/>
        <v/>
      </c>
      <c r="Y81" s="20" t="str">
        <f t="shared" si="13"/>
        <v/>
      </c>
    </row>
    <row r="82" spans="1:25" x14ac:dyDescent="0.25">
      <c r="A82" s="11">
        <v>15067</v>
      </c>
      <c r="B82" s="9">
        <f>VLOOKUP((IF(MONTH($A82)=10,YEAR($A82),IF(MONTH($A82)=11,YEAR($A82),IF(MONTH($A82)=12, YEAR($A82),YEAR($A82)-1)))),File_1.prn!$A$2:$AA$72,VLOOKUP(MONTH($A82),Conversion!$A$1:$B$12,2),FALSE)</f>
        <v>0</v>
      </c>
      <c r="C82" s="9" t="str">
        <f>IF(VLOOKUP((IF(MONTH($A82)=10,YEAR($A82),IF(MONTH($A82)=11,YEAR($A82),IF(MONTH($A82)=12, YEAR($A82),YEAR($A82)-1)))),File_1.prn!$A$2:$AA$72,VLOOKUP(MONTH($A82),'Patch Conversion'!$A$1:$B$12,2),FALSE)="","",VLOOKUP((IF(MONTH($A82)=10,YEAR($A82),IF(MONTH($A82)=11,YEAR($A82),IF(MONTH($A82)=12, YEAR($A82),YEAR($A82)-1)))),File_1.prn!$A$2:$AA$72,VLOOKUP(MONTH($A82),'Patch Conversion'!$A$1:$B$12,2),FALSE))</f>
        <v/>
      </c>
      <c r="D82" s="9"/>
      <c r="E82" s="9">
        <f t="shared" si="14"/>
        <v>0</v>
      </c>
      <c r="F82" s="9">
        <f>F81+VLOOKUP((IF(MONTH($A82)=10,YEAR($A82),IF(MONTH($A82)=11,YEAR($A82),IF(MONTH($A82)=12, YEAR($A82),YEAR($A82)-1)))),Rainfall!$A$1:$Z$87,VLOOKUP(MONTH($A82),Conversion!$A$1:$B$12,2),FALSE)</f>
        <v>4336.3200000000015</v>
      </c>
      <c r="G82" s="9"/>
      <c r="H82" s="9"/>
      <c r="I82" s="9">
        <f>VLOOKUP((IF(MONTH($A82)=10,YEAR($A82),IF(MONTH($A82)=11,YEAR($A82),IF(MONTH($A82)=12, YEAR($A82),YEAR($A82)-1)))),FirstSim!$A$1:$Z$86,VLOOKUP(MONTH($A82),Conversion!$A$1:$B$12,2),FALSE)</f>
        <v>0.34</v>
      </c>
      <c r="J82" s="9"/>
      <c r="K82" s="9"/>
      <c r="L82" s="9"/>
      <c r="M82" s="12" t="e">
        <f>VLOOKUP((IF(MONTH($A82)=10,YEAR($A82),IF(MONTH($A82)=11,YEAR($A82),IF(MONTH($A82)=12, YEAR($A82),YEAR($A82)-1)))),#REF!,VLOOKUP(MONTH($A82),Conversion!$A$1:$B$12,2),FALSE)</f>
        <v>#REF!</v>
      </c>
      <c r="N82" s="9" t="e">
        <f>VLOOKUP((IF(MONTH($A82)=10,YEAR($A82),IF(MONTH($A82)=11,YEAR($A82),IF(MONTH($A82)=12, YEAR($A82),YEAR($A82)-1)))),#REF!,VLOOKUP(MONTH($A82),'Patch Conversion'!$A$1:$B$12,2),FALSE)</f>
        <v>#REF!</v>
      </c>
      <c r="O82" s="9"/>
      <c r="P82" s="11"/>
      <c r="Q82" s="9">
        <f t="shared" si="10"/>
        <v>0</v>
      </c>
      <c r="R82" s="9" t="str">
        <f t="shared" si="11"/>
        <v/>
      </c>
      <c r="S82" s="10" t="str">
        <f t="shared" si="12"/>
        <v/>
      </c>
      <c r="T82" s="9"/>
      <c r="U82" s="17">
        <f>VLOOKUP((IF(MONTH($A82)=10,YEAR($A82),IF(MONTH($A82)=11,YEAR($A82),IF(MONTH($A82)=12, YEAR($A82),YEAR($A82)-1)))),'Final Sim'!$A$1:$O$87,VLOOKUP(MONTH($A82),'Conversion WRSM'!$A$1:$B$12,2),FALSE)</f>
        <v>0</v>
      </c>
      <c r="W82" s="9">
        <f t="shared" si="9"/>
        <v>0</v>
      </c>
      <c r="X82" s="9" t="str">
        <f t="shared" si="15"/>
        <v/>
      </c>
      <c r="Y82" s="20" t="str">
        <f t="shared" si="13"/>
        <v/>
      </c>
    </row>
    <row r="83" spans="1:25" x14ac:dyDescent="0.25">
      <c r="A83" s="11">
        <v>15097</v>
      </c>
      <c r="B83" s="9">
        <f>VLOOKUP((IF(MONTH($A83)=10,YEAR($A83),IF(MONTH($A83)=11,YEAR($A83),IF(MONTH($A83)=12, YEAR($A83),YEAR($A83)-1)))),File_1.prn!$A$2:$AA$72,VLOOKUP(MONTH($A83),Conversion!$A$1:$B$12,2),FALSE)</f>
        <v>0</v>
      </c>
      <c r="C83" s="9" t="str">
        <f>IF(VLOOKUP((IF(MONTH($A83)=10,YEAR($A83),IF(MONTH($A83)=11,YEAR($A83),IF(MONTH($A83)=12, YEAR($A83),YEAR($A83)-1)))),File_1.prn!$A$2:$AA$72,VLOOKUP(MONTH($A83),'Patch Conversion'!$A$1:$B$12,2),FALSE)="","",VLOOKUP((IF(MONTH($A83)=10,YEAR($A83),IF(MONTH($A83)=11,YEAR($A83),IF(MONTH($A83)=12, YEAR($A83),YEAR($A83)-1)))),File_1.prn!$A$2:$AA$72,VLOOKUP(MONTH($A83),'Patch Conversion'!$A$1:$B$12,2),FALSE))</f>
        <v/>
      </c>
      <c r="D83" s="9"/>
      <c r="E83" s="9">
        <f t="shared" si="14"/>
        <v>0</v>
      </c>
      <c r="F83" s="9">
        <f>F82+VLOOKUP((IF(MONTH($A83)=10,YEAR($A83),IF(MONTH($A83)=11,YEAR($A83),IF(MONTH($A83)=12, YEAR($A83),YEAR($A83)-1)))),Rainfall!$A$1:$Z$87,VLOOKUP(MONTH($A83),Conversion!$A$1:$B$12,2),FALSE)</f>
        <v>4336.8000000000011</v>
      </c>
      <c r="G83" s="9"/>
      <c r="H83" s="9"/>
      <c r="I83" s="9">
        <f>VLOOKUP((IF(MONTH($A83)=10,YEAR($A83),IF(MONTH($A83)=11,YEAR($A83),IF(MONTH($A83)=12, YEAR($A83),YEAR($A83)-1)))),FirstSim!$A$1:$Z$86,VLOOKUP(MONTH($A83),Conversion!$A$1:$B$12,2),FALSE)</f>
        <v>0.16</v>
      </c>
      <c r="J83" s="9"/>
      <c r="K83" s="9"/>
      <c r="L83" s="9"/>
      <c r="M83" s="12" t="e">
        <f>VLOOKUP((IF(MONTH($A83)=10,YEAR($A83),IF(MONTH($A83)=11,YEAR($A83),IF(MONTH($A83)=12, YEAR($A83),YEAR($A83)-1)))),#REF!,VLOOKUP(MONTH($A83),Conversion!$A$1:$B$12,2),FALSE)</f>
        <v>#REF!</v>
      </c>
      <c r="N83" s="9" t="e">
        <f>VLOOKUP((IF(MONTH($A83)=10,YEAR($A83),IF(MONTH($A83)=11,YEAR($A83),IF(MONTH($A83)=12, YEAR($A83),YEAR($A83)-1)))),#REF!,VLOOKUP(MONTH($A83),'Patch Conversion'!$A$1:$B$12,2),FALSE)</f>
        <v>#REF!</v>
      </c>
      <c r="O83" s="9"/>
      <c r="P83" s="11"/>
      <c r="Q83" s="9">
        <f t="shared" si="10"/>
        <v>0</v>
      </c>
      <c r="R83" s="9" t="str">
        <f t="shared" si="11"/>
        <v/>
      </c>
      <c r="S83" s="10" t="str">
        <f t="shared" si="12"/>
        <v/>
      </c>
      <c r="T83" s="9"/>
      <c r="U83" s="17">
        <f>VLOOKUP((IF(MONTH($A83)=10,YEAR($A83),IF(MONTH($A83)=11,YEAR($A83),IF(MONTH($A83)=12, YEAR($A83),YEAR($A83)-1)))),'Final Sim'!$A$1:$O$87,VLOOKUP(MONTH($A83),'Conversion WRSM'!$A$1:$B$12,2),FALSE)</f>
        <v>0</v>
      </c>
      <c r="W83" s="9">
        <f t="shared" si="9"/>
        <v>0</v>
      </c>
      <c r="X83" s="9" t="str">
        <f t="shared" si="15"/>
        <v/>
      </c>
      <c r="Y83" s="20" t="str">
        <f t="shared" si="13"/>
        <v/>
      </c>
    </row>
    <row r="84" spans="1:25" x14ac:dyDescent="0.25">
      <c r="A84" s="11">
        <v>15128</v>
      </c>
      <c r="B84" s="9">
        <f>VLOOKUP((IF(MONTH($A84)=10,YEAR($A84),IF(MONTH($A84)=11,YEAR($A84),IF(MONTH($A84)=12, YEAR($A84),YEAR($A84)-1)))),File_1.prn!$A$2:$AA$72,VLOOKUP(MONTH($A84),Conversion!$A$1:$B$12,2),FALSE)</f>
        <v>0</v>
      </c>
      <c r="C84" s="9" t="str">
        <f>IF(VLOOKUP((IF(MONTH($A84)=10,YEAR($A84),IF(MONTH($A84)=11,YEAR($A84),IF(MONTH($A84)=12, YEAR($A84),YEAR($A84)-1)))),File_1.prn!$A$2:$AA$72,VLOOKUP(MONTH($A84),'Patch Conversion'!$A$1:$B$12,2),FALSE)="","",VLOOKUP((IF(MONTH($A84)=10,YEAR($A84),IF(MONTH($A84)=11,YEAR($A84),IF(MONTH($A84)=12, YEAR($A84),YEAR($A84)-1)))),File_1.prn!$A$2:$AA$72,VLOOKUP(MONTH($A84),'Patch Conversion'!$A$1:$B$12,2),FALSE))</f>
        <v/>
      </c>
      <c r="D84" s="9"/>
      <c r="E84" s="9">
        <f t="shared" si="14"/>
        <v>0</v>
      </c>
      <c r="F84" s="9">
        <f>F83+VLOOKUP((IF(MONTH($A84)=10,YEAR($A84),IF(MONTH($A84)=11,YEAR($A84),IF(MONTH($A84)=12, YEAR($A84),YEAR($A84)-1)))),Rainfall!$A$1:$Z$87,VLOOKUP(MONTH($A84),Conversion!$A$1:$B$12,2),FALSE)</f>
        <v>4336.8000000000011</v>
      </c>
      <c r="G84" s="9"/>
      <c r="H84" s="9"/>
      <c r="I84" s="9">
        <f>VLOOKUP((IF(MONTH($A84)=10,YEAR($A84),IF(MONTH($A84)=11,YEAR($A84),IF(MONTH($A84)=12, YEAR($A84),YEAR($A84)-1)))),FirstSim!$A$1:$Z$86,VLOOKUP(MONTH($A84),Conversion!$A$1:$B$12,2),FALSE)</f>
        <v>0.08</v>
      </c>
      <c r="J84" s="9"/>
      <c r="K84" s="9"/>
      <c r="L84" s="9"/>
      <c r="M84" s="12" t="e">
        <f>VLOOKUP((IF(MONTH($A84)=10,YEAR($A84),IF(MONTH($A84)=11,YEAR($A84),IF(MONTH($A84)=12, YEAR($A84),YEAR($A84)-1)))),#REF!,VLOOKUP(MONTH($A84),Conversion!$A$1:$B$12,2),FALSE)</f>
        <v>#REF!</v>
      </c>
      <c r="N84" s="9" t="e">
        <f>VLOOKUP((IF(MONTH($A84)=10,YEAR($A84),IF(MONTH($A84)=11,YEAR($A84),IF(MONTH($A84)=12, YEAR($A84),YEAR($A84)-1)))),#REF!,VLOOKUP(MONTH($A84),'Patch Conversion'!$A$1:$B$12,2),FALSE)</f>
        <v>#REF!</v>
      </c>
      <c r="O84" s="9"/>
      <c r="P84" s="11"/>
      <c r="Q84" s="9">
        <f t="shared" si="10"/>
        <v>0</v>
      </c>
      <c r="R84" s="9" t="str">
        <f t="shared" si="11"/>
        <v/>
      </c>
      <c r="S84" s="10" t="str">
        <f t="shared" si="12"/>
        <v/>
      </c>
      <c r="T84" s="9"/>
      <c r="U84" s="17">
        <f>VLOOKUP((IF(MONTH($A84)=10,YEAR($A84),IF(MONTH($A84)=11,YEAR($A84),IF(MONTH($A84)=12, YEAR($A84),YEAR($A84)-1)))),'Final Sim'!$A$1:$O$87,VLOOKUP(MONTH($A84),'Conversion WRSM'!$A$1:$B$12,2),FALSE)</f>
        <v>0</v>
      </c>
      <c r="W84" s="9">
        <f t="shared" si="9"/>
        <v>0</v>
      </c>
      <c r="X84" s="9" t="str">
        <f t="shared" si="15"/>
        <v/>
      </c>
      <c r="Y84" s="20" t="str">
        <f t="shared" si="13"/>
        <v/>
      </c>
    </row>
    <row r="85" spans="1:25" x14ac:dyDescent="0.25">
      <c r="A85" s="11">
        <v>15158</v>
      </c>
      <c r="B85" s="9">
        <f>VLOOKUP((IF(MONTH($A85)=10,YEAR($A85),IF(MONTH($A85)=11,YEAR($A85),IF(MONTH($A85)=12, YEAR($A85),YEAR($A85)-1)))),File_1.prn!$A$2:$AA$72,VLOOKUP(MONTH($A85),Conversion!$A$1:$B$12,2),FALSE)</f>
        <v>0</v>
      </c>
      <c r="C85" s="9" t="str">
        <f>IF(VLOOKUP((IF(MONTH($A85)=10,YEAR($A85),IF(MONTH($A85)=11,YEAR($A85),IF(MONTH($A85)=12, YEAR($A85),YEAR($A85)-1)))),File_1.prn!$A$2:$AA$72,VLOOKUP(MONTH($A85),'Patch Conversion'!$A$1:$B$12,2),FALSE)="","",VLOOKUP((IF(MONTH($A85)=10,YEAR($A85),IF(MONTH($A85)=11,YEAR($A85),IF(MONTH($A85)=12, YEAR($A85),YEAR($A85)-1)))),File_1.prn!$A$2:$AA$72,VLOOKUP(MONTH($A85),'Patch Conversion'!$A$1:$B$12,2),FALSE))</f>
        <v/>
      </c>
      <c r="D85" s="9"/>
      <c r="E85" s="9">
        <f t="shared" si="14"/>
        <v>0</v>
      </c>
      <c r="F85" s="9">
        <f>F84+VLOOKUP((IF(MONTH($A85)=10,YEAR($A85),IF(MONTH($A85)=11,YEAR($A85),IF(MONTH($A85)=12, YEAR($A85),YEAR($A85)-1)))),Rainfall!$A$1:$Z$87,VLOOKUP(MONTH($A85),Conversion!$A$1:$B$12,2),FALSE)</f>
        <v>4336.8000000000011</v>
      </c>
      <c r="G85" s="9"/>
      <c r="H85" s="9"/>
      <c r="I85" s="9">
        <f>VLOOKUP((IF(MONTH($A85)=10,YEAR($A85),IF(MONTH($A85)=11,YEAR($A85),IF(MONTH($A85)=12, YEAR($A85),YEAR($A85)-1)))),FirstSim!$A$1:$Z$86,VLOOKUP(MONTH($A85),Conversion!$A$1:$B$12,2),FALSE)</f>
        <v>0.05</v>
      </c>
      <c r="J85" s="9"/>
      <c r="K85" s="9"/>
      <c r="L85" s="9"/>
      <c r="M85" s="12" t="e">
        <f>VLOOKUP((IF(MONTH($A85)=10,YEAR($A85),IF(MONTH($A85)=11,YEAR($A85),IF(MONTH($A85)=12, YEAR($A85),YEAR($A85)-1)))),#REF!,VLOOKUP(MONTH($A85),Conversion!$A$1:$B$12,2),FALSE)</f>
        <v>#REF!</v>
      </c>
      <c r="N85" s="9" t="e">
        <f>VLOOKUP((IF(MONTH($A85)=10,YEAR($A85),IF(MONTH($A85)=11,YEAR($A85),IF(MONTH($A85)=12, YEAR($A85),YEAR($A85)-1)))),#REF!,VLOOKUP(MONTH($A85),'Patch Conversion'!$A$1:$B$12,2),FALSE)</f>
        <v>#REF!</v>
      </c>
      <c r="O85" s="9"/>
      <c r="P85" s="11"/>
      <c r="Q85" s="9">
        <f t="shared" si="10"/>
        <v>0</v>
      </c>
      <c r="R85" s="9" t="str">
        <f t="shared" si="11"/>
        <v/>
      </c>
      <c r="S85" s="10" t="str">
        <f t="shared" si="12"/>
        <v/>
      </c>
      <c r="T85" s="9"/>
      <c r="U85" s="17">
        <f>VLOOKUP((IF(MONTH($A85)=10,YEAR($A85),IF(MONTH($A85)=11,YEAR($A85),IF(MONTH($A85)=12, YEAR($A85),YEAR($A85)-1)))),'Final Sim'!$A$1:$O$87,VLOOKUP(MONTH($A85),'Conversion WRSM'!$A$1:$B$12,2),FALSE)</f>
        <v>0</v>
      </c>
      <c r="W85" s="9">
        <f t="shared" si="9"/>
        <v>0</v>
      </c>
      <c r="X85" s="9" t="str">
        <f t="shared" si="15"/>
        <v/>
      </c>
      <c r="Y85" s="20" t="str">
        <f t="shared" si="13"/>
        <v/>
      </c>
    </row>
    <row r="86" spans="1:25" x14ac:dyDescent="0.25">
      <c r="A86" s="11">
        <v>15189</v>
      </c>
      <c r="B86" s="9">
        <f>VLOOKUP((IF(MONTH($A86)=10,YEAR($A86),IF(MONTH($A86)=11,YEAR($A86),IF(MONTH($A86)=12, YEAR($A86),YEAR($A86)-1)))),File_1.prn!$A$2:$AA$72,VLOOKUP(MONTH($A86),Conversion!$A$1:$B$12,2),FALSE)</f>
        <v>0</v>
      </c>
      <c r="C86" s="9" t="str">
        <f>IF(VLOOKUP((IF(MONTH($A86)=10,YEAR($A86),IF(MONTH($A86)=11,YEAR($A86),IF(MONTH($A86)=12, YEAR($A86),YEAR($A86)-1)))),File_1.prn!$A$2:$AA$72,VLOOKUP(MONTH($A86),'Patch Conversion'!$A$1:$B$12,2),FALSE)="","",VLOOKUP((IF(MONTH($A86)=10,YEAR($A86),IF(MONTH($A86)=11,YEAR($A86),IF(MONTH($A86)=12, YEAR($A86),YEAR($A86)-1)))),File_1.prn!$A$2:$AA$72,VLOOKUP(MONTH($A86),'Patch Conversion'!$A$1:$B$12,2),FALSE))</f>
        <v/>
      </c>
      <c r="D86" s="9"/>
      <c r="E86" s="9">
        <f t="shared" si="14"/>
        <v>0</v>
      </c>
      <c r="F86" s="9">
        <f>F85+VLOOKUP((IF(MONTH($A86)=10,YEAR($A86),IF(MONTH($A86)=11,YEAR($A86),IF(MONTH($A86)=12, YEAR($A86),YEAR($A86)-1)))),Rainfall!$A$1:$Z$87,VLOOKUP(MONTH($A86),Conversion!$A$1:$B$12,2),FALSE)</f>
        <v>4336.8000000000011</v>
      </c>
      <c r="G86" s="9"/>
      <c r="H86" s="9"/>
      <c r="I86" s="9">
        <f>VLOOKUP((IF(MONTH($A86)=10,YEAR($A86),IF(MONTH($A86)=11,YEAR($A86),IF(MONTH($A86)=12, YEAR($A86),YEAR($A86)-1)))),FirstSim!$A$1:$Z$86,VLOOKUP(MONTH($A86),Conversion!$A$1:$B$12,2),FALSE)</f>
        <v>0.04</v>
      </c>
      <c r="J86" s="9"/>
      <c r="K86" s="9"/>
      <c r="L86" s="9"/>
      <c r="M86" s="12" t="e">
        <f>VLOOKUP((IF(MONTH($A86)=10,YEAR($A86),IF(MONTH($A86)=11,YEAR($A86),IF(MONTH($A86)=12, YEAR($A86),YEAR($A86)-1)))),#REF!,VLOOKUP(MONTH($A86),Conversion!$A$1:$B$12,2),FALSE)</f>
        <v>#REF!</v>
      </c>
      <c r="N86" s="9" t="e">
        <f>VLOOKUP((IF(MONTH($A86)=10,YEAR($A86),IF(MONTH($A86)=11,YEAR($A86),IF(MONTH($A86)=12, YEAR($A86),YEAR($A86)-1)))),#REF!,VLOOKUP(MONTH($A86),'Patch Conversion'!$A$1:$B$12,2),FALSE)</f>
        <v>#REF!</v>
      </c>
      <c r="O86" s="9"/>
      <c r="P86" s="11"/>
      <c r="Q86" s="9">
        <f t="shared" si="10"/>
        <v>0</v>
      </c>
      <c r="R86" s="9" t="str">
        <f t="shared" si="11"/>
        <v/>
      </c>
      <c r="S86" s="10" t="str">
        <f t="shared" si="12"/>
        <v/>
      </c>
      <c r="T86" s="9"/>
      <c r="U86" s="17">
        <f>VLOOKUP((IF(MONTH($A86)=10,YEAR($A86),IF(MONTH($A86)=11,YEAR($A86),IF(MONTH($A86)=12, YEAR($A86),YEAR($A86)-1)))),'Final Sim'!$A$1:$O$87,VLOOKUP(MONTH($A86),'Conversion WRSM'!$A$1:$B$12,2),FALSE)</f>
        <v>0</v>
      </c>
      <c r="W86" s="9">
        <f t="shared" si="9"/>
        <v>0</v>
      </c>
      <c r="X86" s="9" t="str">
        <f t="shared" si="15"/>
        <v/>
      </c>
      <c r="Y86" s="20" t="str">
        <f t="shared" si="13"/>
        <v/>
      </c>
    </row>
    <row r="87" spans="1:25" x14ac:dyDescent="0.25">
      <c r="A87" s="11">
        <v>15220</v>
      </c>
      <c r="B87" s="9">
        <f>VLOOKUP((IF(MONTH($A87)=10,YEAR($A87),IF(MONTH($A87)=11,YEAR($A87),IF(MONTH($A87)=12, YEAR($A87),YEAR($A87)-1)))),File_1.prn!$A$2:$AA$72,VLOOKUP(MONTH($A87),Conversion!$A$1:$B$12,2),FALSE)</f>
        <v>0</v>
      </c>
      <c r="C87" s="9" t="str">
        <f>IF(VLOOKUP((IF(MONTH($A87)=10,YEAR($A87),IF(MONTH($A87)=11,YEAR($A87),IF(MONTH($A87)=12, YEAR($A87),YEAR($A87)-1)))),File_1.prn!$A$2:$AA$72,VLOOKUP(MONTH($A87),'Patch Conversion'!$A$1:$B$12,2),FALSE)="","",VLOOKUP((IF(MONTH($A87)=10,YEAR($A87),IF(MONTH($A87)=11,YEAR($A87),IF(MONTH($A87)=12, YEAR($A87),YEAR($A87)-1)))),File_1.prn!$A$2:$AA$72,VLOOKUP(MONTH($A87),'Patch Conversion'!$A$1:$B$12,2),FALSE))</f>
        <v/>
      </c>
      <c r="D87" s="9"/>
      <c r="E87" s="9">
        <f t="shared" si="14"/>
        <v>0</v>
      </c>
      <c r="F87" s="9">
        <f>F86+VLOOKUP((IF(MONTH($A87)=10,YEAR($A87),IF(MONTH($A87)=11,YEAR($A87),IF(MONTH($A87)=12, YEAR($A87),YEAR($A87)-1)))),Rainfall!$A$1:$Z$87,VLOOKUP(MONTH($A87),Conversion!$A$1:$B$12,2),FALSE)</f>
        <v>4365.420000000001</v>
      </c>
      <c r="G87" s="9"/>
      <c r="H87" s="9"/>
      <c r="I87" s="9">
        <f>VLOOKUP((IF(MONTH($A87)=10,YEAR($A87),IF(MONTH($A87)=11,YEAR($A87),IF(MONTH($A87)=12, YEAR($A87),YEAR($A87)-1)))),FirstSim!$A$1:$Z$86,VLOOKUP(MONTH($A87),Conversion!$A$1:$B$12,2),FALSE)</f>
        <v>0.03</v>
      </c>
      <c r="J87" s="9"/>
      <c r="K87" s="9"/>
      <c r="L87" s="9"/>
      <c r="M87" s="12" t="e">
        <f>VLOOKUP((IF(MONTH($A87)=10,YEAR($A87),IF(MONTH($A87)=11,YEAR($A87),IF(MONTH($A87)=12, YEAR($A87),YEAR($A87)-1)))),#REF!,VLOOKUP(MONTH($A87),Conversion!$A$1:$B$12,2),FALSE)</f>
        <v>#REF!</v>
      </c>
      <c r="N87" s="9" t="e">
        <f>VLOOKUP((IF(MONTH($A87)=10,YEAR($A87),IF(MONTH($A87)=11,YEAR($A87),IF(MONTH($A87)=12, YEAR($A87),YEAR($A87)-1)))),#REF!,VLOOKUP(MONTH($A87),'Patch Conversion'!$A$1:$B$12,2),FALSE)</f>
        <v>#REF!</v>
      </c>
      <c r="O87" s="9"/>
      <c r="P87" s="11"/>
      <c r="Q87" s="9">
        <f t="shared" si="10"/>
        <v>0</v>
      </c>
      <c r="R87" s="9" t="str">
        <f t="shared" si="11"/>
        <v/>
      </c>
      <c r="S87" s="10" t="str">
        <f t="shared" si="12"/>
        <v/>
      </c>
      <c r="T87" s="9"/>
      <c r="U87" s="17">
        <f>VLOOKUP((IF(MONTH($A87)=10,YEAR($A87),IF(MONTH($A87)=11,YEAR($A87),IF(MONTH($A87)=12, YEAR($A87),YEAR($A87)-1)))),'Final Sim'!$A$1:$O$87,VLOOKUP(MONTH($A87),'Conversion WRSM'!$A$1:$B$12,2),FALSE)</f>
        <v>0</v>
      </c>
      <c r="W87" s="9">
        <f t="shared" si="9"/>
        <v>0</v>
      </c>
      <c r="X87" s="9" t="str">
        <f t="shared" si="15"/>
        <v/>
      </c>
      <c r="Y87" s="20" t="str">
        <f t="shared" si="13"/>
        <v/>
      </c>
    </row>
    <row r="88" spans="1:25" x14ac:dyDescent="0.25">
      <c r="A88" s="11">
        <v>15250</v>
      </c>
      <c r="B88" s="9">
        <f>VLOOKUP((IF(MONTH($A88)=10,YEAR($A88),IF(MONTH($A88)=11,YEAR($A88),IF(MONTH($A88)=12, YEAR($A88),YEAR($A88)-1)))),File_1.prn!$A$2:$AA$72,VLOOKUP(MONTH($A88),Conversion!$A$1:$B$12,2),FALSE)</f>
        <v>0</v>
      </c>
      <c r="C88" s="9" t="str">
        <f>IF(VLOOKUP((IF(MONTH($A88)=10,YEAR($A88),IF(MONTH($A88)=11,YEAR($A88),IF(MONTH($A88)=12, YEAR($A88),YEAR($A88)-1)))),File_1.prn!$A$2:$AA$72,VLOOKUP(MONTH($A88),'Patch Conversion'!$A$1:$B$12,2),FALSE)="","",VLOOKUP((IF(MONTH($A88)=10,YEAR($A88),IF(MONTH($A88)=11,YEAR($A88),IF(MONTH($A88)=12, YEAR($A88),YEAR($A88)-1)))),File_1.prn!$A$2:$AA$72,VLOOKUP(MONTH($A88),'Patch Conversion'!$A$1:$B$12,2),FALSE))</f>
        <v/>
      </c>
      <c r="D88" s="9"/>
      <c r="E88" s="9">
        <f t="shared" si="14"/>
        <v>0</v>
      </c>
      <c r="F88" s="9">
        <f>F87+VLOOKUP((IF(MONTH($A88)=10,YEAR($A88),IF(MONTH($A88)=11,YEAR($A88),IF(MONTH($A88)=12, YEAR($A88),YEAR($A88)-1)))),Rainfall!$A$1:$Z$87,VLOOKUP(MONTH($A88),Conversion!$A$1:$B$12,2),FALSE)</f>
        <v>4396.5600000000013</v>
      </c>
      <c r="G88" s="9"/>
      <c r="H88" s="9"/>
      <c r="I88" s="9">
        <f>VLOOKUP((IF(MONTH($A88)=10,YEAR($A88),IF(MONTH($A88)=11,YEAR($A88),IF(MONTH($A88)=12, YEAR($A88),YEAR($A88)-1)))),FirstSim!$A$1:$Z$86,VLOOKUP(MONTH($A88),Conversion!$A$1:$B$12,2),FALSE)</f>
        <v>0.06</v>
      </c>
      <c r="J88" s="9"/>
      <c r="K88" s="9"/>
      <c r="L88" s="9"/>
      <c r="M88" s="12" t="e">
        <f>VLOOKUP((IF(MONTH($A88)=10,YEAR($A88),IF(MONTH($A88)=11,YEAR($A88),IF(MONTH($A88)=12, YEAR($A88),YEAR($A88)-1)))),#REF!,VLOOKUP(MONTH($A88),Conversion!$A$1:$B$12,2),FALSE)</f>
        <v>#REF!</v>
      </c>
      <c r="N88" s="9" t="e">
        <f>VLOOKUP((IF(MONTH($A88)=10,YEAR($A88),IF(MONTH($A88)=11,YEAR($A88),IF(MONTH($A88)=12, YEAR($A88),YEAR($A88)-1)))),#REF!,VLOOKUP(MONTH($A88),'Patch Conversion'!$A$1:$B$12,2),FALSE)</f>
        <v>#REF!</v>
      </c>
      <c r="O88" s="9"/>
      <c r="P88" s="11"/>
      <c r="Q88" s="9">
        <f t="shared" si="10"/>
        <v>0</v>
      </c>
      <c r="R88" s="9" t="str">
        <f t="shared" si="11"/>
        <v/>
      </c>
      <c r="S88" s="10" t="str">
        <f t="shared" si="12"/>
        <v/>
      </c>
      <c r="T88" s="9"/>
      <c r="U88" s="17">
        <f>VLOOKUP((IF(MONTH($A88)=10,YEAR($A88),IF(MONTH($A88)=11,YEAR($A88),IF(MONTH($A88)=12, YEAR($A88),YEAR($A88)-1)))),'Final Sim'!$A$1:$O$87,VLOOKUP(MONTH($A88),'Conversion WRSM'!$A$1:$B$12,2),FALSE)</f>
        <v>0</v>
      </c>
      <c r="W88" s="9">
        <f t="shared" si="9"/>
        <v>0</v>
      </c>
      <c r="X88" s="9" t="str">
        <f t="shared" si="15"/>
        <v/>
      </c>
      <c r="Y88" s="20" t="str">
        <f t="shared" si="13"/>
        <v/>
      </c>
    </row>
    <row r="89" spans="1:25" x14ac:dyDescent="0.25">
      <c r="A89" s="11">
        <v>15281</v>
      </c>
      <c r="B89" s="9">
        <f>VLOOKUP((IF(MONTH($A89)=10,YEAR($A89),IF(MONTH($A89)=11,YEAR($A89),IF(MONTH($A89)=12, YEAR($A89),YEAR($A89)-1)))),File_1.prn!$A$2:$AA$72,VLOOKUP(MONTH($A89),Conversion!$A$1:$B$12,2),FALSE)</f>
        <v>0</v>
      </c>
      <c r="C89" s="9" t="str">
        <f>IF(VLOOKUP((IF(MONTH($A89)=10,YEAR($A89),IF(MONTH($A89)=11,YEAR($A89),IF(MONTH($A89)=12, YEAR($A89),YEAR($A89)-1)))),File_1.prn!$A$2:$AA$72,VLOOKUP(MONTH($A89),'Patch Conversion'!$A$1:$B$12,2),FALSE)="","",VLOOKUP((IF(MONTH($A89)=10,YEAR($A89),IF(MONTH($A89)=11,YEAR($A89),IF(MONTH($A89)=12, YEAR($A89),YEAR($A89)-1)))),File_1.prn!$A$2:$AA$72,VLOOKUP(MONTH($A89),'Patch Conversion'!$A$1:$B$12,2),FALSE))</f>
        <v/>
      </c>
      <c r="D89" s="9"/>
      <c r="E89" s="9">
        <f t="shared" si="14"/>
        <v>0</v>
      </c>
      <c r="F89" s="9">
        <f>F88+VLOOKUP((IF(MONTH($A89)=10,YEAR($A89),IF(MONTH($A89)=11,YEAR($A89),IF(MONTH($A89)=12, YEAR($A89),YEAR($A89)-1)))),Rainfall!$A$1:$Z$87,VLOOKUP(MONTH($A89),Conversion!$A$1:$B$12,2),FALSE)</f>
        <v>4417.3200000000015</v>
      </c>
      <c r="G89" s="9"/>
      <c r="H89" s="9"/>
      <c r="I89" s="9">
        <f>VLOOKUP((IF(MONTH($A89)=10,YEAR($A89),IF(MONTH($A89)=11,YEAR($A89),IF(MONTH($A89)=12, YEAR($A89),YEAR($A89)-1)))),FirstSim!$A$1:$Z$86,VLOOKUP(MONTH($A89),Conversion!$A$1:$B$12,2),FALSE)</f>
        <v>0.04</v>
      </c>
      <c r="J89" s="9"/>
      <c r="K89" s="9"/>
      <c r="L89" s="9"/>
      <c r="M89" s="12" t="e">
        <f>VLOOKUP((IF(MONTH($A89)=10,YEAR($A89),IF(MONTH($A89)=11,YEAR($A89),IF(MONTH($A89)=12, YEAR($A89),YEAR($A89)-1)))),#REF!,VLOOKUP(MONTH($A89),Conversion!$A$1:$B$12,2),FALSE)</f>
        <v>#REF!</v>
      </c>
      <c r="N89" s="9" t="e">
        <f>VLOOKUP((IF(MONTH($A89)=10,YEAR($A89),IF(MONTH($A89)=11,YEAR($A89),IF(MONTH($A89)=12, YEAR($A89),YEAR($A89)-1)))),#REF!,VLOOKUP(MONTH($A89),'Patch Conversion'!$A$1:$B$12,2),FALSE)</f>
        <v>#REF!</v>
      </c>
      <c r="O89" s="9"/>
      <c r="P89" s="11"/>
      <c r="Q89" s="9">
        <f t="shared" si="10"/>
        <v>0</v>
      </c>
      <c r="R89" s="9" t="str">
        <f t="shared" si="11"/>
        <v/>
      </c>
      <c r="S89" s="10" t="str">
        <f t="shared" si="12"/>
        <v/>
      </c>
      <c r="T89" s="9"/>
      <c r="U89" s="17">
        <f>VLOOKUP((IF(MONTH($A89)=10,YEAR($A89),IF(MONTH($A89)=11,YEAR($A89),IF(MONTH($A89)=12, YEAR($A89),YEAR($A89)-1)))),'Final Sim'!$A$1:$O$87,VLOOKUP(MONTH($A89),'Conversion WRSM'!$A$1:$B$12,2),FALSE)</f>
        <v>0</v>
      </c>
      <c r="W89" s="9">
        <f t="shared" si="9"/>
        <v>0</v>
      </c>
      <c r="X89" s="9" t="str">
        <f t="shared" si="15"/>
        <v/>
      </c>
      <c r="Y89" s="20" t="str">
        <f t="shared" si="13"/>
        <v/>
      </c>
    </row>
    <row r="90" spans="1:25" x14ac:dyDescent="0.25">
      <c r="A90" s="11">
        <v>15311</v>
      </c>
      <c r="B90" s="9">
        <f>VLOOKUP((IF(MONTH($A90)=10,YEAR($A90),IF(MONTH($A90)=11,YEAR($A90),IF(MONTH($A90)=12, YEAR($A90),YEAR($A90)-1)))),File_1.prn!$A$2:$AA$72,VLOOKUP(MONTH($A90),Conversion!$A$1:$B$12,2),FALSE)</f>
        <v>0</v>
      </c>
      <c r="C90" s="9" t="str">
        <f>IF(VLOOKUP((IF(MONTH($A90)=10,YEAR($A90),IF(MONTH($A90)=11,YEAR($A90),IF(MONTH($A90)=12, YEAR($A90),YEAR($A90)-1)))),File_1.prn!$A$2:$AA$72,VLOOKUP(MONTH($A90),'Patch Conversion'!$A$1:$B$12,2),FALSE)="","",VLOOKUP((IF(MONTH($A90)=10,YEAR($A90),IF(MONTH($A90)=11,YEAR($A90),IF(MONTH($A90)=12, YEAR($A90),YEAR($A90)-1)))),File_1.prn!$A$2:$AA$72,VLOOKUP(MONTH($A90),'Patch Conversion'!$A$1:$B$12,2),FALSE))</f>
        <v/>
      </c>
      <c r="D90" s="9"/>
      <c r="E90" s="9">
        <f t="shared" si="14"/>
        <v>0</v>
      </c>
      <c r="F90" s="9">
        <f>F89+VLOOKUP((IF(MONTH($A90)=10,YEAR($A90),IF(MONTH($A90)=11,YEAR($A90),IF(MONTH($A90)=12, YEAR($A90),YEAR($A90)-1)))),Rainfall!$A$1:$Z$87,VLOOKUP(MONTH($A90),Conversion!$A$1:$B$12,2),FALSE)</f>
        <v>4525.5000000000018</v>
      </c>
      <c r="G90" s="9"/>
      <c r="H90" s="9"/>
      <c r="I90" s="9">
        <f>VLOOKUP((IF(MONTH($A90)=10,YEAR($A90),IF(MONTH($A90)=11,YEAR($A90),IF(MONTH($A90)=12, YEAR($A90),YEAR($A90)-1)))),FirstSim!$A$1:$Z$86,VLOOKUP(MONTH($A90),Conversion!$A$1:$B$12,2),FALSE)</f>
        <v>0.01</v>
      </c>
      <c r="J90" s="9"/>
      <c r="K90" s="9"/>
      <c r="L90" s="9"/>
      <c r="M90" s="12" t="e">
        <f>VLOOKUP((IF(MONTH($A90)=10,YEAR($A90),IF(MONTH($A90)=11,YEAR($A90),IF(MONTH($A90)=12, YEAR($A90),YEAR($A90)-1)))),#REF!,VLOOKUP(MONTH($A90),Conversion!$A$1:$B$12,2),FALSE)</f>
        <v>#REF!</v>
      </c>
      <c r="N90" s="9" t="e">
        <f>VLOOKUP((IF(MONTH($A90)=10,YEAR($A90),IF(MONTH($A90)=11,YEAR($A90),IF(MONTH($A90)=12, YEAR($A90),YEAR($A90)-1)))),#REF!,VLOOKUP(MONTH($A90),'Patch Conversion'!$A$1:$B$12,2),FALSE)</f>
        <v>#REF!</v>
      </c>
      <c r="O90" s="9"/>
      <c r="P90" s="11"/>
      <c r="Q90" s="9">
        <f t="shared" si="10"/>
        <v>0</v>
      </c>
      <c r="R90" s="9" t="str">
        <f t="shared" si="11"/>
        <v/>
      </c>
      <c r="S90" s="10" t="str">
        <f t="shared" si="12"/>
        <v/>
      </c>
      <c r="T90" s="9"/>
      <c r="U90" s="17">
        <f>VLOOKUP((IF(MONTH($A90)=10,YEAR($A90),IF(MONTH($A90)=11,YEAR($A90),IF(MONTH($A90)=12, YEAR($A90),YEAR($A90)-1)))),'Final Sim'!$A$1:$O$87,VLOOKUP(MONTH($A90),'Conversion WRSM'!$A$1:$B$12,2),FALSE)</f>
        <v>0</v>
      </c>
      <c r="W90" s="9">
        <f t="shared" si="9"/>
        <v>0</v>
      </c>
      <c r="X90" s="9" t="str">
        <f t="shared" si="15"/>
        <v/>
      </c>
      <c r="Y90" s="20" t="str">
        <f t="shared" si="13"/>
        <v/>
      </c>
    </row>
    <row r="91" spans="1:25" x14ac:dyDescent="0.25">
      <c r="A91" s="11">
        <v>15342</v>
      </c>
      <c r="B91" s="9">
        <f>VLOOKUP((IF(MONTH($A91)=10,YEAR($A91),IF(MONTH($A91)=11,YEAR($A91),IF(MONTH($A91)=12, YEAR($A91),YEAR($A91)-1)))),File_1.prn!$A$2:$AA$72,VLOOKUP(MONTH($A91),Conversion!$A$1:$B$12,2),FALSE)</f>
        <v>0</v>
      </c>
      <c r="C91" s="9" t="str">
        <f>IF(VLOOKUP((IF(MONTH($A91)=10,YEAR($A91),IF(MONTH($A91)=11,YEAR($A91),IF(MONTH($A91)=12, YEAR($A91),YEAR($A91)-1)))),File_1.prn!$A$2:$AA$72,VLOOKUP(MONTH($A91),'Patch Conversion'!$A$1:$B$12,2),FALSE)="","",VLOOKUP((IF(MONTH($A91)=10,YEAR($A91),IF(MONTH($A91)=11,YEAR($A91),IF(MONTH($A91)=12, YEAR($A91),YEAR($A91)-1)))),File_1.prn!$A$2:$AA$72,VLOOKUP(MONTH($A91),'Patch Conversion'!$A$1:$B$12,2),FALSE))</f>
        <v/>
      </c>
      <c r="D91" s="9" t="str">
        <f>IF(C91="","",B91)</f>
        <v/>
      </c>
      <c r="E91" s="9">
        <f t="shared" si="14"/>
        <v>0</v>
      </c>
      <c r="F91" s="9">
        <f>F90+VLOOKUP((IF(MONTH($A91)=10,YEAR($A91),IF(MONTH($A91)=11,YEAR($A91),IF(MONTH($A91)=12, YEAR($A91),YEAR($A91)-1)))),Rainfall!$A$1:$Z$87,VLOOKUP(MONTH($A91),Conversion!$A$1:$B$12,2),FALSE)</f>
        <v>4666.6800000000021</v>
      </c>
      <c r="G91" s="9"/>
      <c r="H91" s="9"/>
      <c r="I91" s="9">
        <f>VLOOKUP((IF(MONTH($A91)=10,YEAR($A91),IF(MONTH($A91)=11,YEAR($A91),IF(MONTH($A91)=12, YEAR($A91),YEAR($A91)-1)))),FirstSim!$A$1:$Z$86,VLOOKUP(MONTH($A91),Conversion!$A$1:$B$12,2),FALSE)</f>
        <v>0.38</v>
      </c>
      <c r="J91" s="9"/>
      <c r="K91" s="9"/>
      <c r="L91" s="9"/>
      <c r="M91" s="12" t="e">
        <f>VLOOKUP((IF(MONTH($A91)=10,YEAR($A91),IF(MONTH($A91)=11,YEAR($A91),IF(MONTH($A91)=12, YEAR($A91),YEAR($A91)-1)))),#REF!,VLOOKUP(MONTH($A91),Conversion!$A$1:$B$12,2),FALSE)</f>
        <v>#REF!</v>
      </c>
      <c r="N91" s="9" t="e">
        <f>VLOOKUP((IF(MONTH($A91)=10,YEAR($A91),IF(MONTH($A91)=11,YEAR($A91),IF(MONTH($A91)=12, YEAR($A91),YEAR($A91)-1)))),#REF!,VLOOKUP(MONTH($A91),'Patch Conversion'!$A$1:$B$12,2),FALSE)</f>
        <v>#REF!</v>
      </c>
      <c r="O91" s="9"/>
      <c r="P91" s="11"/>
      <c r="Q91" s="9">
        <f t="shared" si="10"/>
        <v>0</v>
      </c>
      <c r="R91" s="9" t="str">
        <f t="shared" si="11"/>
        <v/>
      </c>
      <c r="S91" s="10" t="str">
        <f t="shared" si="12"/>
        <v/>
      </c>
      <c r="T91" s="9"/>
      <c r="U91" s="17">
        <f>VLOOKUP((IF(MONTH($A91)=10,YEAR($A91),IF(MONTH($A91)=11,YEAR($A91),IF(MONTH($A91)=12, YEAR($A91),YEAR($A91)-1)))),'Final Sim'!$A$1:$O$87,VLOOKUP(MONTH($A91),'Conversion WRSM'!$A$1:$B$12,2),FALSE)</f>
        <v>0</v>
      </c>
      <c r="W91" s="9">
        <f t="shared" si="9"/>
        <v>0</v>
      </c>
      <c r="X91" s="9" t="str">
        <f t="shared" si="15"/>
        <v/>
      </c>
      <c r="Y91" s="20" t="str">
        <f t="shared" si="13"/>
        <v/>
      </c>
    </row>
    <row r="92" spans="1:25" x14ac:dyDescent="0.25">
      <c r="A92" s="11">
        <v>15373</v>
      </c>
      <c r="B92" s="9">
        <f>VLOOKUP((IF(MONTH($A92)=10,YEAR($A92),IF(MONTH($A92)=11,YEAR($A92),IF(MONTH($A92)=12, YEAR($A92),YEAR($A92)-1)))),File_1.prn!$A$2:$AA$72,VLOOKUP(MONTH($A92),Conversion!$A$1:$B$12,2),FALSE)</f>
        <v>0</v>
      </c>
      <c r="C92" s="9" t="str">
        <f>IF(VLOOKUP((IF(MONTH($A92)=10,YEAR($A92),IF(MONTH($A92)=11,YEAR($A92),IF(MONTH($A92)=12, YEAR($A92),YEAR($A92)-1)))),File_1.prn!$A$2:$AA$72,VLOOKUP(MONTH($A92),'Patch Conversion'!$A$1:$B$12,2),FALSE)="","",VLOOKUP((IF(MONTH($A92)=10,YEAR($A92),IF(MONTH($A92)=11,YEAR($A92),IF(MONTH($A92)=12, YEAR($A92),YEAR($A92)-1)))),File_1.prn!$A$2:$AA$72,VLOOKUP(MONTH($A92),'Patch Conversion'!$A$1:$B$12,2),FALSE))</f>
        <v/>
      </c>
      <c r="D92" s="9" t="str">
        <f>IF(C92="","",B92)</f>
        <v/>
      </c>
      <c r="E92" s="9">
        <f t="shared" si="14"/>
        <v>0</v>
      </c>
      <c r="F92" s="9">
        <f>F91+VLOOKUP((IF(MONTH($A92)=10,YEAR($A92),IF(MONTH($A92)=11,YEAR($A92),IF(MONTH($A92)=12, YEAR($A92),YEAR($A92)-1)))),Rainfall!$A$1:$Z$87,VLOOKUP(MONTH($A92),Conversion!$A$1:$B$12,2),FALSE)</f>
        <v>4703.1000000000022</v>
      </c>
      <c r="G92" s="9"/>
      <c r="H92" s="9"/>
      <c r="I92" s="9">
        <f>VLOOKUP((IF(MONTH($A92)=10,YEAR($A92),IF(MONTH($A92)=11,YEAR($A92),IF(MONTH($A92)=12, YEAR($A92),YEAR($A92)-1)))),FirstSim!$A$1:$Z$86,VLOOKUP(MONTH($A92),Conversion!$A$1:$B$12,2),FALSE)</f>
        <v>0.28000000000000003</v>
      </c>
      <c r="J92" s="9"/>
      <c r="K92" s="9"/>
      <c r="L92" s="9"/>
      <c r="M92" s="12" t="e">
        <f>VLOOKUP((IF(MONTH($A92)=10,YEAR($A92),IF(MONTH($A92)=11,YEAR($A92),IF(MONTH($A92)=12, YEAR($A92),YEAR($A92)-1)))),#REF!,VLOOKUP(MONTH($A92),Conversion!$A$1:$B$12,2),FALSE)</f>
        <v>#REF!</v>
      </c>
      <c r="N92" s="9" t="e">
        <f>VLOOKUP((IF(MONTH($A92)=10,YEAR($A92),IF(MONTH($A92)=11,YEAR($A92),IF(MONTH($A92)=12, YEAR($A92),YEAR($A92)-1)))),#REF!,VLOOKUP(MONTH($A92),'Patch Conversion'!$A$1:$B$12,2),FALSE)</f>
        <v>#REF!</v>
      </c>
      <c r="O92" s="9"/>
      <c r="P92" s="11"/>
      <c r="Q92" s="9">
        <f t="shared" si="10"/>
        <v>0</v>
      </c>
      <c r="R92" s="9" t="str">
        <f t="shared" si="11"/>
        <v/>
      </c>
      <c r="S92" s="10" t="str">
        <f t="shared" si="12"/>
        <v/>
      </c>
      <c r="T92" s="9"/>
      <c r="U92" s="17">
        <f>VLOOKUP((IF(MONTH($A92)=10,YEAR($A92),IF(MONTH($A92)=11,YEAR($A92),IF(MONTH($A92)=12, YEAR($A92),YEAR($A92)-1)))),'Final Sim'!$A$1:$O$87,VLOOKUP(MONTH($A92),'Conversion WRSM'!$A$1:$B$12,2),FALSE)</f>
        <v>0</v>
      </c>
      <c r="W92" s="9">
        <f t="shared" si="9"/>
        <v>0</v>
      </c>
      <c r="X92" s="9" t="str">
        <f t="shared" si="15"/>
        <v/>
      </c>
      <c r="Y92" s="20" t="str">
        <f t="shared" si="13"/>
        <v/>
      </c>
    </row>
    <row r="93" spans="1:25" x14ac:dyDescent="0.25">
      <c r="A93" s="11">
        <v>15401</v>
      </c>
      <c r="B93" s="9">
        <f>VLOOKUP((IF(MONTH($A93)=10,YEAR($A93),IF(MONTH($A93)=11,YEAR($A93),IF(MONTH($A93)=12, YEAR($A93),YEAR($A93)-1)))),File_1.prn!$A$2:$AA$72,VLOOKUP(MONTH($A93),Conversion!$A$1:$B$12,2),FALSE)</f>
        <v>0</v>
      </c>
      <c r="C93" s="9" t="str">
        <f>IF(VLOOKUP((IF(MONTH($A93)=10,YEAR($A93),IF(MONTH($A93)=11,YEAR($A93),IF(MONTH($A93)=12, YEAR($A93),YEAR($A93)-1)))),File_1.prn!$A$2:$AA$72,VLOOKUP(MONTH($A93),'Patch Conversion'!$A$1:$B$12,2),FALSE)="","",VLOOKUP((IF(MONTH($A93)=10,YEAR($A93),IF(MONTH($A93)=11,YEAR($A93),IF(MONTH($A93)=12, YEAR($A93),YEAR($A93)-1)))),File_1.prn!$A$2:$AA$72,VLOOKUP(MONTH($A93),'Patch Conversion'!$A$1:$B$12,2),FALSE))</f>
        <v/>
      </c>
      <c r="D93" s="9" t="str">
        <f>IF(C93="","",B93)</f>
        <v/>
      </c>
      <c r="E93" s="9">
        <f t="shared" si="14"/>
        <v>0</v>
      </c>
      <c r="F93" s="9">
        <f>F92+VLOOKUP((IF(MONTH($A93)=10,YEAR($A93),IF(MONTH($A93)=11,YEAR($A93),IF(MONTH($A93)=12, YEAR($A93),YEAR($A93)-1)))),Rainfall!$A$1:$Z$87,VLOOKUP(MONTH($A93),Conversion!$A$1:$B$12,2),FALSE)</f>
        <v>4916.4000000000024</v>
      </c>
      <c r="G93" s="9"/>
      <c r="H93" s="9"/>
      <c r="I93" s="9">
        <f>VLOOKUP((IF(MONTH($A93)=10,YEAR($A93),IF(MONTH($A93)=11,YEAR($A93),IF(MONTH($A93)=12, YEAR($A93),YEAR($A93)-1)))),FirstSim!$A$1:$Z$86,VLOOKUP(MONTH($A93),Conversion!$A$1:$B$12,2),FALSE)</f>
        <v>1.02</v>
      </c>
      <c r="J93" s="9"/>
      <c r="K93" s="9"/>
      <c r="L93" s="9"/>
      <c r="M93" s="12" t="e">
        <f>VLOOKUP((IF(MONTH($A93)=10,YEAR($A93),IF(MONTH($A93)=11,YEAR($A93),IF(MONTH($A93)=12, YEAR($A93),YEAR($A93)-1)))),#REF!,VLOOKUP(MONTH($A93),Conversion!$A$1:$B$12,2),FALSE)</f>
        <v>#REF!</v>
      </c>
      <c r="N93" s="9" t="e">
        <f>VLOOKUP((IF(MONTH($A93)=10,YEAR($A93),IF(MONTH($A93)=11,YEAR($A93),IF(MONTH($A93)=12, YEAR($A93),YEAR($A93)-1)))),#REF!,VLOOKUP(MONTH($A93),'Patch Conversion'!$A$1:$B$12,2),FALSE)</f>
        <v>#REF!</v>
      </c>
      <c r="O93" s="9"/>
      <c r="P93" s="11"/>
      <c r="Q93" s="9">
        <f t="shared" si="10"/>
        <v>0</v>
      </c>
      <c r="R93" s="9" t="str">
        <f t="shared" si="11"/>
        <v/>
      </c>
      <c r="S93" s="10" t="str">
        <f t="shared" si="12"/>
        <v/>
      </c>
      <c r="T93" s="9"/>
      <c r="U93" s="17">
        <f>VLOOKUP((IF(MONTH($A93)=10,YEAR($A93),IF(MONTH($A93)=11,YEAR($A93),IF(MONTH($A93)=12, YEAR($A93),YEAR($A93)-1)))),'Final Sim'!$A$1:$O$87,VLOOKUP(MONTH($A93),'Conversion WRSM'!$A$1:$B$12,2),FALSE)</f>
        <v>0</v>
      </c>
      <c r="W93" s="9">
        <f t="shared" si="9"/>
        <v>0</v>
      </c>
      <c r="X93" s="9" t="str">
        <f t="shared" si="15"/>
        <v/>
      </c>
      <c r="Y93" s="20" t="str">
        <f t="shared" si="13"/>
        <v/>
      </c>
    </row>
    <row r="94" spans="1:25" x14ac:dyDescent="0.25">
      <c r="A94" s="11">
        <v>15432</v>
      </c>
      <c r="B94" s="9">
        <f>VLOOKUP((IF(MONTH($A94)=10,YEAR($A94),IF(MONTH($A94)=11,YEAR($A94),IF(MONTH($A94)=12, YEAR($A94),YEAR($A94)-1)))),File_1.prn!$A$2:$AA$72,VLOOKUP(MONTH($A94),Conversion!$A$1:$B$12,2),FALSE)</f>
        <v>0</v>
      </c>
      <c r="C94" s="9" t="str">
        <f>IF(VLOOKUP((IF(MONTH($A94)=10,YEAR($A94),IF(MONTH($A94)=11,YEAR($A94),IF(MONTH($A94)=12, YEAR($A94),YEAR($A94)-1)))),File_1.prn!$A$2:$AA$72,VLOOKUP(MONTH($A94),'Patch Conversion'!$A$1:$B$12,2),FALSE)="","",VLOOKUP((IF(MONTH($A94)=10,YEAR($A94),IF(MONTH($A94)=11,YEAR($A94),IF(MONTH($A94)=12, YEAR($A94),YEAR($A94)-1)))),File_1.prn!$A$2:$AA$72,VLOOKUP(MONTH($A94),'Patch Conversion'!$A$1:$B$12,2),FALSE))</f>
        <v/>
      </c>
      <c r="D94" s="9" t="str">
        <f>IF(C94="","",B94)</f>
        <v/>
      </c>
      <c r="E94" s="9">
        <f t="shared" si="14"/>
        <v>0</v>
      </c>
      <c r="F94" s="9">
        <f>F93+VLOOKUP((IF(MONTH($A94)=10,YEAR($A94),IF(MONTH($A94)=11,YEAR($A94),IF(MONTH($A94)=12, YEAR($A94),YEAR($A94)-1)))),Rainfall!$A$1:$Z$87,VLOOKUP(MONTH($A94),Conversion!$A$1:$B$12,2),FALSE)</f>
        <v>4933.9800000000023</v>
      </c>
      <c r="G94" s="9"/>
      <c r="H94" s="9"/>
      <c r="I94" s="9">
        <f>VLOOKUP((IF(MONTH($A94)=10,YEAR($A94),IF(MONTH($A94)=11,YEAR($A94),IF(MONTH($A94)=12, YEAR($A94),YEAR($A94)-1)))),FirstSim!$A$1:$Z$86,VLOOKUP(MONTH($A94),Conversion!$A$1:$B$12,2),FALSE)</f>
        <v>0.83</v>
      </c>
      <c r="J94" s="9"/>
      <c r="K94" s="9"/>
      <c r="L94" s="9"/>
      <c r="M94" s="12" t="e">
        <f>VLOOKUP((IF(MONTH($A94)=10,YEAR($A94),IF(MONTH($A94)=11,YEAR($A94),IF(MONTH($A94)=12, YEAR($A94),YEAR($A94)-1)))),#REF!,VLOOKUP(MONTH($A94),Conversion!$A$1:$B$12,2),FALSE)</f>
        <v>#REF!</v>
      </c>
      <c r="N94" s="9" t="e">
        <f>VLOOKUP((IF(MONTH($A94)=10,YEAR($A94),IF(MONTH($A94)=11,YEAR($A94),IF(MONTH($A94)=12, YEAR($A94),YEAR($A94)-1)))),#REF!,VLOOKUP(MONTH($A94),'Patch Conversion'!$A$1:$B$12,2),FALSE)</f>
        <v>#REF!</v>
      </c>
      <c r="O94" s="9"/>
      <c r="P94" s="11"/>
      <c r="Q94" s="9">
        <f t="shared" si="10"/>
        <v>0</v>
      </c>
      <c r="R94" s="9" t="str">
        <f t="shared" si="11"/>
        <v/>
      </c>
      <c r="S94" s="10" t="str">
        <f t="shared" si="12"/>
        <v/>
      </c>
      <c r="T94" s="9"/>
      <c r="U94" s="17">
        <f>VLOOKUP((IF(MONTH($A94)=10,YEAR($A94),IF(MONTH($A94)=11,YEAR($A94),IF(MONTH($A94)=12, YEAR($A94),YEAR($A94)-1)))),'Final Sim'!$A$1:$O$87,VLOOKUP(MONTH($A94),'Conversion WRSM'!$A$1:$B$12,2),FALSE)</f>
        <v>0</v>
      </c>
      <c r="W94" s="9">
        <f t="shared" si="9"/>
        <v>0</v>
      </c>
      <c r="X94" s="9" t="str">
        <f t="shared" si="15"/>
        <v/>
      </c>
      <c r="Y94" s="20" t="str">
        <f t="shared" si="13"/>
        <v/>
      </c>
    </row>
    <row r="95" spans="1:25" x14ac:dyDescent="0.25">
      <c r="A95" s="11">
        <v>15462</v>
      </c>
      <c r="B95" s="9">
        <f>VLOOKUP((IF(MONTH($A95)=10,YEAR($A95),IF(MONTH($A95)=11,YEAR($A95),IF(MONTH($A95)=12, YEAR($A95),YEAR($A95)-1)))),File_1.prn!$A$2:$AA$72,VLOOKUP(MONTH($A95),Conversion!$A$1:$B$12,2),FALSE)</f>
        <v>0</v>
      </c>
      <c r="C95" s="9" t="str">
        <f>IF(VLOOKUP((IF(MONTH($A95)=10,YEAR($A95),IF(MONTH($A95)=11,YEAR($A95),IF(MONTH($A95)=12, YEAR($A95),YEAR($A95)-1)))),File_1.prn!$A$2:$AA$72,VLOOKUP(MONTH($A95),'Patch Conversion'!$A$1:$B$12,2),FALSE)="","",VLOOKUP((IF(MONTH($A95)=10,YEAR($A95),IF(MONTH($A95)=11,YEAR($A95),IF(MONTH($A95)=12, YEAR($A95),YEAR($A95)-1)))),File_1.prn!$A$2:$AA$72,VLOOKUP(MONTH($A95),'Patch Conversion'!$A$1:$B$12,2),FALSE))</f>
        <v/>
      </c>
      <c r="D95" s="9"/>
      <c r="E95" s="9">
        <f t="shared" si="14"/>
        <v>0</v>
      </c>
      <c r="F95" s="9">
        <f>F94+VLOOKUP((IF(MONTH($A95)=10,YEAR($A95),IF(MONTH($A95)=11,YEAR($A95),IF(MONTH($A95)=12, YEAR($A95),YEAR($A95)-1)))),Rainfall!$A$1:$Z$87,VLOOKUP(MONTH($A95),Conversion!$A$1:$B$12,2),FALSE)</f>
        <v>4937.1600000000026</v>
      </c>
      <c r="G95" s="9"/>
      <c r="H95" s="9"/>
      <c r="I95" s="9">
        <f>VLOOKUP((IF(MONTH($A95)=10,YEAR($A95),IF(MONTH($A95)=11,YEAR($A95),IF(MONTH($A95)=12, YEAR($A95),YEAR($A95)-1)))),FirstSim!$A$1:$Z$86,VLOOKUP(MONTH($A95),Conversion!$A$1:$B$12,2),FALSE)</f>
        <v>0.45</v>
      </c>
      <c r="J95" s="9"/>
      <c r="K95" s="9"/>
      <c r="L95" s="9"/>
      <c r="M95" s="12" t="e">
        <f>VLOOKUP((IF(MONTH($A95)=10,YEAR($A95),IF(MONTH($A95)=11,YEAR($A95),IF(MONTH($A95)=12, YEAR($A95),YEAR($A95)-1)))),#REF!,VLOOKUP(MONTH($A95),Conversion!$A$1:$B$12,2),FALSE)</f>
        <v>#REF!</v>
      </c>
      <c r="N95" s="9" t="e">
        <f>VLOOKUP((IF(MONTH($A95)=10,YEAR($A95),IF(MONTH($A95)=11,YEAR($A95),IF(MONTH($A95)=12, YEAR($A95),YEAR($A95)-1)))),#REF!,VLOOKUP(MONTH($A95),'Patch Conversion'!$A$1:$B$12,2),FALSE)</f>
        <v>#REF!</v>
      </c>
      <c r="O95" s="9"/>
      <c r="P95" s="11"/>
      <c r="Q95" s="9">
        <f t="shared" si="10"/>
        <v>0</v>
      </c>
      <c r="R95" s="9" t="str">
        <f t="shared" si="11"/>
        <v/>
      </c>
      <c r="S95" s="10" t="str">
        <f t="shared" si="12"/>
        <v/>
      </c>
      <c r="T95" s="9"/>
      <c r="U95" s="17">
        <f>VLOOKUP((IF(MONTH($A95)=10,YEAR($A95),IF(MONTH($A95)=11,YEAR($A95),IF(MONTH($A95)=12, YEAR($A95),YEAR($A95)-1)))),'Final Sim'!$A$1:$O$87,VLOOKUP(MONTH($A95),'Conversion WRSM'!$A$1:$B$12,2),FALSE)</f>
        <v>0</v>
      </c>
      <c r="W95" s="9">
        <f t="shared" si="9"/>
        <v>0</v>
      </c>
      <c r="X95" s="9" t="str">
        <f t="shared" si="15"/>
        <v/>
      </c>
      <c r="Y95" s="20" t="str">
        <f t="shared" si="13"/>
        <v/>
      </c>
    </row>
    <row r="96" spans="1:25" x14ac:dyDescent="0.25">
      <c r="A96" s="11">
        <v>15493</v>
      </c>
      <c r="B96" s="9">
        <f>VLOOKUP((IF(MONTH($A96)=10,YEAR($A96),IF(MONTH($A96)=11,YEAR($A96),IF(MONTH($A96)=12, YEAR($A96),YEAR($A96)-1)))),File_1.prn!$A$2:$AA$72,VLOOKUP(MONTH($A96),Conversion!$A$1:$B$12,2),FALSE)</f>
        <v>0</v>
      </c>
      <c r="C96" s="9" t="str">
        <f>IF(VLOOKUP((IF(MONTH($A96)=10,YEAR($A96),IF(MONTH($A96)=11,YEAR($A96),IF(MONTH($A96)=12, YEAR($A96),YEAR($A96)-1)))),File_1.prn!$A$2:$AA$72,VLOOKUP(MONTH($A96),'Patch Conversion'!$A$1:$B$12,2),FALSE)="","",VLOOKUP((IF(MONTH($A96)=10,YEAR($A96),IF(MONTH($A96)=11,YEAR($A96),IF(MONTH($A96)=12, YEAR($A96),YEAR($A96)-1)))),File_1.prn!$A$2:$AA$72,VLOOKUP(MONTH($A96),'Patch Conversion'!$A$1:$B$12,2),FALSE))</f>
        <v/>
      </c>
      <c r="D96" s="9"/>
      <c r="E96" s="9">
        <f t="shared" si="14"/>
        <v>0</v>
      </c>
      <c r="F96" s="9">
        <f>F95+VLOOKUP((IF(MONTH($A96)=10,YEAR($A96),IF(MONTH($A96)=11,YEAR($A96),IF(MONTH($A96)=12, YEAR($A96),YEAR($A96)-1)))),Rainfall!$A$1:$Z$87,VLOOKUP(MONTH($A96),Conversion!$A$1:$B$12,2),FALSE)</f>
        <v>4937.220000000003</v>
      </c>
      <c r="G96" s="9"/>
      <c r="H96" s="9"/>
      <c r="I96" s="9">
        <f>VLOOKUP((IF(MONTH($A96)=10,YEAR($A96),IF(MONTH($A96)=11,YEAR($A96),IF(MONTH($A96)=12, YEAR($A96),YEAR($A96)-1)))),FirstSim!$A$1:$Z$86,VLOOKUP(MONTH($A96),Conversion!$A$1:$B$12,2),FALSE)</f>
        <v>0.22</v>
      </c>
      <c r="J96" s="9"/>
      <c r="K96" s="9"/>
      <c r="L96" s="9"/>
      <c r="M96" s="12" t="e">
        <f>VLOOKUP((IF(MONTH($A96)=10,YEAR($A96),IF(MONTH($A96)=11,YEAR($A96),IF(MONTH($A96)=12, YEAR($A96),YEAR($A96)-1)))),#REF!,VLOOKUP(MONTH($A96),Conversion!$A$1:$B$12,2),FALSE)</f>
        <v>#REF!</v>
      </c>
      <c r="N96" s="9" t="e">
        <f>VLOOKUP((IF(MONTH($A96)=10,YEAR($A96),IF(MONTH($A96)=11,YEAR($A96),IF(MONTH($A96)=12, YEAR($A96),YEAR($A96)-1)))),#REF!,VLOOKUP(MONTH($A96),'Patch Conversion'!$A$1:$B$12,2),FALSE)</f>
        <v>#REF!</v>
      </c>
      <c r="O96" s="9"/>
      <c r="P96" s="11"/>
      <c r="Q96" s="9">
        <f t="shared" si="10"/>
        <v>0</v>
      </c>
      <c r="R96" s="9" t="str">
        <f t="shared" si="11"/>
        <v/>
      </c>
      <c r="S96" s="10" t="str">
        <f t="shared" si="12"/>
        <v/>
      </c>
      <c r="T96" s="9"/>
      <c r="U96" s="17">
        <f>VLOOKUP((IF(MONTH($A96)=10,YEAR($A96),IF(MONTH($A96)=11,YEAR($A96),IF(MONTH($A96)=12, YEAR($A96),YEAR($A96)-1)))),'Final Sim'!$A$1:$O$87,VLOOKUP(MONTH($A96),'Conversion WRSM'!$A$1:$B$12,2),FALSE)</f>
        <v>0</v>
      </c>
      <c r="W96" s="9">
        <f t="shared" si="9"/>
        <v>0</v>
      </c>
      <c r="X96" s="9" t="str">
        <f t="shared" si="15"/>
        <v/>
      </c>
      <c r="Y96" s="20" t="str">
        <f t="shared" si="13"/>
        <v/>
      </c>
    </row>
    <row r="97" spans="1:25" x14ac:dyDescent="0.25">
      <c r="A97" s="11">
        <v>15523</v>
      </c>
      <c r="B97" s="9">
        <f>VLOOKUP((IF(MONTH($A97)=10,YEAR($A97),IF(MONTH($A97)=11,YEAR($A97),IF(MONTH($A97)=12, YEAR($A97),YEAR($A97)-1)))),File_1.prn!$A$2:$AA$72,VLOOKUP(MONTH($A97),Conversion!$A$1:$B$12,2),FALSE)</f>
        <v>0</v>
      </c>
      <c r="C97" s="9" t="str">
        <f>IF(VLOOKUP((IF(MONTH($A97)=10,YEAR($A97),IF(MONTH($A97)=11,YEAR($A97),IF(MONTH($A97)=12, YEAR($A97),YEAR($A97)-1)))),File_1.prn!$A$2:$AA$72,VLOOKUP(MONTH($A97),'Patch Conversion'!$A$1:$B$12,2),FALSE)="","",VLOOKUP((IF(MONTH($A97)=10,YEAR($A97),IF(MONTH($A97)=11,YEAR($A97),IF(MONTH($A97)=12, YEAR($A97),YEAR($A97)-1)))),File_1.prn!$A$2:$AA$72,VLOOKUP(MONTH($A97),'Patch Conversion'!$A$1:$B$12,2),FALSE))</f>
        <v/>
      </c>
      <c r="D97" s="9"/>
      <c r="E97" s="9">
        <f t="shared" si="14"/>
        <v>0</v>
      </c>
      <c r="F97" s="9">
        <f>F96+VLOOKUP((IF(MONTH($A97)=10,YEAR($A97),IF(MONTH($A97)=11,YEAR($A97),IF(MONTH($A97)=12, YEAR($A97),YEAR($A97)-1)))),Rainfall!$A$1:$Z$87,VLOOKUP(MONTH($A97),Conversion!$A$1:$B$12,2),FALSE)</f>
        <v>4939.3800000000028</v>
      </c>
      <c r="G97" s="9"/>
      <c r="H97" s="9"/>
      <c r="I97" s="9">
        <f>VLOOKUP((IF(MONTH($A97)=10,YEAR($A97),IF(MONTH($A97)=11,YEAR($A97),IF(MONTH($A97)=12, YEAR($A97),YEAR($A97)-1)))),FirstSim!$A$1:$Z$86,VLOOKUP(MONTH($A97),Conversion!$A$1:$B$12,2),FALSE)</f>
        <v>0.1</v>
      </c>
      <c r="J97" s="9"/>
      <c r="K97" s="9"/>
      <c r="L97" s="9"/>
      <c r="M97" s="12" t="e">
        <f>VLOOKUP((IF(MONTH($A97)=10,YEAR($A97),IF(MONTH($A97)=11,YEAR($A97),IF(MONTH($A97)=12, YEAR($A97),YEAR($A97)-1)))),#REF!,VLOOKUP(MONTH($A97),Conversion!$A$1:$B$12,2),FALSE)</f>
        <v>#REF!</v>
      </c>
      <c r="N97" s="9" t="e">
        <f>VLOOKUP((IF(MONTH($A97)=10,YEAR($A97),IF(MONTH($A97)=11,YEAR($A97),IF(MONTH($A97)=12, YEAR($A97),YEAR($A97)-1)))),#REF!,VLOOKUP(MONTH($A97),'Patch Conversion'!$A$1:$B$12,2),FALSE)</f>
        <v>#REF!</v>
      </c>
      <c r="O97" s="9"/>
      <c r="P97" s="11"/>
      <c r="Q97" s="9">
        <f t="shared" si="10"/>
        <v>0</v>
      </c>
      <c r="R97" s="9" t="str">
        <f t="shared" si="11"/>
        <v/>
      </c>
      <c r="S97" s="10" t="str">
        <f t="shared" si="12"/>
        <v/>
      </c>
      <c r="T97" s="9"/>
      <c r="U97" s="17">
        <f>VLOOKUP((IF(MONTH($A97)=10,YEAR($A97),IF(MONTH($A97)=11,YEAR($A97),IF(MONTH($A97)=12, YEAR($A97),YEAR($A97)-1)))),'Final Sim'!$A$1:$O$87,VLOOKUP(MONTH($A97),'Conversion WRSM'!$A$1:$B$12,2),FALSE)</f>
        <v>0</v>
      </c>
      <c r="W97" s="9">
        <f t="shared" si="9"/>
        <v>0</v>
      </c>
      <c r="X97" s="9" t="str">
        <f t="shared" si="15"/>
        <v/>
      </c>
      <c r="Y97" s="20" t="str">
        <f t="shared" si="13"/>
        <v/>
      </c>
    </row>
    <row r="98" spans="1:25" x14ac:dyDescent="0.25">
      <c r="A98" s="11">
        <v>15554</v>
      </c>
      <c r="B98" s="9">
        <f>VLOOKUP((IF(MONTH($A98)=10,YEAR($A98),IF(MONTH($A98)=11,YEAR($A98),IF(MONTH($A98)=12, YEAR($A98),YEAR($A98)-1)))),File_1.prn!$A$2:$AA$72,VLOOKUP(MONTH($A98),Conversion!$A$1:$B$12,2),FALSE)</f>
        <v>0</v>
      </c>
      <c r="C98" s="9" t="str">
        <f>IF(VLOOKUP((IF(MONTH($A98)=10,YEAR($A98),IF(MONTH($A98)=11,YEAR($A98),IF(MONTH($A98)=12, YEAR($A98),YEAR($A98)-1)))),File_1.prn!$A$2:$AA$72,VLOOKUP(MONTH($A98),'Patch Conversion'!$A$1:$B$12,2),FALSE)="","",VLOOKUP((IF(MONTH($A98)=10,YEAR($A98),IF(MONTH($A98)=11,YEAR($A98),IF(MONTH($A98)=12, YEAR($A98),YEAR($A98)-1)))),File_1.prn!$A$2:$AA$72,VLOOKUP(MONTH($A98),'Patch Conversion'!$A$1:$B$12,2),FALSE))</f>
        <v/>
      </c>
      <c r="D98" s="9"/>
      <c r="E98" s="9">
        <f t="shared" si="14"/>
        <v>0</v>
      </c>
      <c r="F98" s="9">
        <f>F97+VLOOKUP((IF(MONTH($A98)=10,YEAR($A98),IF(MONTH($A98)=11,YEAR($A98),IF(MONTH($A98)=12, YEAR($A98),YEAR($A98)-1)))),Rainfall!$A$1:$Z$87,VLOOKUP(MONTH($A98),Conversion!$A$1:$B$12,2),FALSE)</f>
        <v>4952.220000000003</v>
      </c>
      <c r="G98" s="9"/>
      <c r="H98" s="9"/>
      <c r="I98" s="9">
        <f>VLOOKUP((IF(MONTH($A98)=10,YEAR($A98),IF(MONTH($A98)=11,YEAR($A98),IF(MONTH($A98)=12, YEAR($A98),YEAR($A98)-1)))),FirstSim!$A$1:$Z$86,VLOOKUP(MONTH($A98),Conversion!$A$1:$B$12,2),FALSE)</f>
        <v>0.06</v>
      </c>
      <c r="J98" s="9"/>
      <c r="K98" s="9"/>
      <c r="L98" s="9"/>
      <c r="M98" s="12" t="e">
        <f>VLOOKUP((IF(MONTH($A98)=10,YEAR($A98),IF(MONTH($A98)=11,YEAR($A98),IF(MONTH($A98)=12, YEAR($A98),YEAR($A98)-1)))),#REF!,VLOOKUP(MONTH($A98),Conversion!$A$1:$B$12,2),FALSE)</f>
        <v>#REF!</v>
      </c>
      <c r="N98" s="9" t="e">
        <f>VLOOKUP((IF(MONTH($A98)=10,YEAR($A98),IF(MONTH($A98)=11,YEAR($A98),IF(MONTH($A98)=12, YEAR($A98),YEAR($A98)-1)))),#REF!,VLOOKUP(MONTH($A98),'Patch Conversion'!$A$1:$B$12,2),FALSE)</f>
        <v>#REF!</v>
      </c>
      <c r="O98" s="9"/>
      <c r="P98" s="11"/>
      <c r="Q98" s="9">
        <f t="shared" si="10"/>
        <v>0</v>
      </c>
      <c r="R98" s="9" t="str">
        <f t="shared" si="11"/>
        <v/>
      </c>
      <c r="S98" s="10" t="str">
        <f t="shared" si="12"/>
        <v/>
      </c>
      <c r="T98" s="9"/>
      <c r="U98" s="17">
        <f>VLOOKUP((IF(MONTH($A98)=10,YEAR($A98),IF(MONTH($A98)=11,YEAR($A98),IF(MONTH($A98)=12, YEAR($A98),YEAR($A98)-1)))),'Final Sim'!$A$1:$O$87,VLOOKUP(MONTH($A98),'Conversion WRSM'!$A$1:$B$12,2),FALSE)</f>
        <v>0</v>
      </c>
      <c r="W98" s="9">
        <f t="shared" si="9"/>
        <v>0</v>
      </c>
      <c r="X98" s="9" t="str">
        <f t="shared" si="15"/>
        <v/>
      </c>
      <c r="Y98" s="20" t="str">
        <f t="shared" si="13"/>
        <v/>
      </c>
    </row>
    <row r="99" spans="1:25" x14ac:dyDescent="0.25">
      <c r="A99" s="11">
        <v>15585</v>
      </c>
      <c r="B99" s="9">
        <f>VLOOKUP((IF(MONTH($A99)=10,YEAR($A99),IF(MONTH($A99)=11,YEAR($A99),IF(MONTH($A99)=12, YEAR($A99),YEAR($A99)-1)))),File_1.prn!$A$2:$AA$72,VLOOKUP(MONTH($A99),Conversion!$A$1:$B$12,2),FALSE)</f>
        <v>0</v>
      </c>
      <c r="C99" s="9" t="str">
        <f>IF(VLOOKUP((IF(MONTH($A99)=10,YEAR($A99),IF(MONTH($A99)=11,YEAR($A99),IF(MONTH($A99)=12, YEAR($A99),YEAR($A99)-1)))),File_1.prn!$A$2:$AA$72,VLOOKUP(MONTH($A99),'Patch Conversion'!$A$1:$B$12,2),FALSE)="","",VLOOKUP((IF(MONTH($A99)=10,YEAR($A99),IF(MONTH($A99)=11,YEAR($A99),IF(MONTH($A99)=12, YEAR($A99),YEAR($A99)-1)))),File_1.prn!$A$2:$AA$72,VLOOKUP(MONTH($A99),'Patch Conversion'!$A$1:$B$12,2),FALSE))</f>
        <v/>
      </c>
      <c r="D99" s="9"/>
      <c r="E99" s="9">
        <f t="shared" si="14"/>
        <v>0</v>
      </c>
      <c r="F99" s="9">
        <f>F98+VLOOKUP((IF(MONTH($A99)=10,YEAR($A99),IF(MONTH($A99)=11,YEAR($A99),IF(MONTH($A99)=12, YEAR($A99),YEAR($A99)-1)))),Rainfall!$A$1:$Z$87,VLOOKUP(MONTH($A99),Conversion!$A$1:$B$12,2),FALSE)</f>
        <v>4954.8000000000029</v>
      </c>
      <c r="G99" s="9"/>
      <c r="H99" s="9"/>
      <c r="I99" s="9">
        <f>VLOOKUP((IF(MONTH($A99)=10,YEAR($A99),IF(MONTH($A99)=11,YEAR($A99),IF(MONTH($A99)=12, YEAR($A99),YEAR($A99)-1)))),FirstSim!$A$1:$Z$86,VLOOKUP(MONTH($A99),Conversion!$A$1:$B$12,2),FALSE)</f>
        <v>0.05</v>
      </c>
      <c r="J99" s="9"/>
      <c r="K99" s="9"/>
      <c r="L99" s="9"/>
      <c r="M99" s="12" t="e">
        <f>VLOOKUP((IF(MONTH($A99)=10,YEAR($A99),IF(MONTH($A99)=11,YEAR($A99),IF(MONTH($A99)=12, YEAR($A99),YEAR($A99)-1)))),#REF!,VLOOKUP(MONTH($A99),Conversion!$A$1:$B$12,2),FALSE)</f>
        <v>#REF!</v>
      </c>
      <c r="N99" s="9" t="e">
        <f>VLOOKUP((IF(MONTH($A99)=10,YEAR($A99),IF(MONTH($A99)=11,YEAR($A99),IF(MONTH($A99)=12, YEAR($A99),YEAR($A99)-1)))),#REF!,VLOOKUP(MONTH($A99),'Patch Conversion'!$A$1:$B$12,2),FALSE)</f>
        <v>#REF!</v>
      </c>
      <c r="O99" s="9"/>
      <c r="P99" s="11"/>
      <c r="Q99" s="9">
        <f t="shared" si="10"/>
        <v>0</v>
      </c>
      <c r="R99" s="9" t="str">
        <f t="shared" si="11"/>
        <v/>
      </c>
      <c r="S99" s="10" t="str">
        <f t="shared" si="12"/>
        <v/>
      </c>
      <c r="T99" s="9"/>
      <c r="U99" s="17">
        <f>VLOOKUP((IF(MONTH($A99)=10,YEAR($A99),IF(MONTH($A99)=11,YEAR($A99),IF(MONTH($A99)=12, YEAR($A99),YEAR($A99)-1)))),'Final Sim'!$A$1:$O$87,VLOOKUP(MONTH($A99),'Conversion WRSM'!$A$1:$B$12,2),FALSE)</f>
        <v>0</v>
      </c>
      <c r="W99" s="9">
        <f t="shared" si="9"/>
        <v>0</v>
      </c>
      <c r="X99" s="9" t="str">
        <f t="shared" si="15"/>
        <v/>
      </c>
      <c r="Y99" s="20" t="str">
        <f t="shared" si="13"/>
        <v/>
      </c>
    </row>
    <row r="100" spans="1:25" x14ac:dyDescent="0.25">
      <c r="A100" s="11">
        <v>15615</v>
      </c>
      <c r="B100" s="9">
        <f>VLOOKUP((IF(MONTH($A100)=10,YEAR($A100),IF(MONTH($A100)=11,YEAR($A100),IF(MONTH($A100)=12, YEAR($A100),YEAR($A100)-1)))),File_1.prn!$A$2:$AA$72,VLOOKUP(MONTH($A100),Conversion!$A$1:$B$12,2),FALSE)</f>
        <v>0</v>
      </c>
      <c r="C100" s="9" t="str">
        <f>IF(VLOOKUP((IF(MONTH($A100)=10,YEAR($A100),IF(MONTH($A100)=11,YEAR($A100),IF(MONTH($A100)=12, YEAR($A100),YEAR($A100)-1)))),File_1.prn!$A$2:$AA$72,VLOOKUP(MONTH($A100),'Patch Conversion'!$A$1:$B$12,2),FALSE)="","",VLOOKUP((IF(MONTH($A100)=10,YEAR($A100),IF(MONTH($A100)=11,YEAR($A100),IF(MONTH($A100)=12, YEAR($A100),YEAR($A100)-1)))),File_1.prn!$A$2:$AA$72,VLOOKUP(MONTH($A100),'Patch Conversion'!$A$1:$B$12,2),FALSE))</f>
        <v/>
      </c>
      <c r="D100" s="9"/>
      <c r="E100" s="9">
        <f t="shared" si="14"/>
        <v>0</v>
      </c>
      <c r="F100" s="9">
        <f>F99+VLOOKUP((IF(MONTH($A100)=10,YEAR($A100),IF(MONTH($A100)=11,YEAR($A100),IF(MONTH($A100)=12, YEAR($A100),YEAR($A100)-1)))),Rainfall!$A$1:$Z$87,VLOOKUP(MONTH($A100),Conversion!$A$1:$B$12,2),FALSE)</f>
        <v>5031.0600000000031</v>
      </c>
      <c r="G100" s="9"/>
      <c r="H100" s="9"/>
      <c r="I100" s="9">
        <f>VLOOKUP((IF(MONTH($A100)=10,YEAR($A100),IF(MONTH($A100)=11,YEAR($A100),IF(MONTH($A100)=12, YEAR($A100),YEAR($A100)-1)))),FirstSim!$A$1:$Z$86,VLOOKUP(MONTH($A100),Conversion!$A$1:$B$12,2),FALSE)</f>
        <v>0.19</v>
      </c>
      <c r="J100" s="9"/>
      <c r="K100" s="9"/>
      <c r="L100" s="9"/>
      <c r="M100" s="12" t="e">
        <f>VLOOKUP((IF(MONTH($A100)=10,YEAR($A100),IF(MONTH($A100)=11,YEAR($A100),IF(MONTH($A100)=12, YEAR($A100),YEAR($A100)-1)))),#REF!,VLOOKUP(MONTH($A100),Conversion!$A$1:$B$12,2),FALSE)</f>
        <v>#REF!</v>
      </c>
      <c r="N100" s="9" t="e">
        <f>VLOOKUP((IF(MONTH($A100)=10,YEAR($A100),IF(MONTH($A100)=11,YEAR($A100),IF(MONTH($A100)=12, YEAR($A100),YEAR($A100)-1)))),#REF!,VLOOKUP(MONTH($A100),'Patch Conversion'!$A$1:$B$12,2),FALSE)</f>
        <v>#REF!</v>
      </c>
      <c r="O100" s="9"/>
      <c r="P100" s="11"/>
      <c r="Q100" s="9">
        <f t="shared" si="10"/>
        <v>0</v>
      </c>
      <c r="R100" s="9" t="str">
        <f t="shared" si="11"/>
        <v/>
      </c>
      <c r="S100" s="10" t="str">
        <f t="shared" si="12"/>
        <v/>
      </c>
      <c r="T100" s="9"/>
      <c r="U100" s="17">
        <f>VLOOKUP((IF(MONTH($A100)=10,YEAR($A100),IF(MONTH($A100)=11,YEAR($A100),IF(MONTH($A100)=12, YEAR($A100),YEAR($A100)-1)))),'Final Sim'!$A$1:$O$87,VLOOKUP(MONTH($A100),'Conversion WRSM'!$A$1:$B$12,2),FALSE)</f>
        <v>0</v>
      </c>
      <c r="W100" s="9">
        <f t="shared" si="9"/>
        <v>0</v>
      </c>
      <c r="X100" s="9" t="str">
        <f t="shared" si="15"/>
        <v/>
      </c>
      <c r="Y100" s="20" t="str">
        <f t="shared" si="13"/>
        <v/>
      </c>
    </row>
    <row r="101" spans="1:25" x14ac:dyDescent="0.25">
      <c r="A101" s="11">
        <v>15646</v>
      </c>
      <c r="B101" s="9">
        <f>VLOOKUP((IF(MONTH($A101)=10,YEAR($A101),IF(MONTH($A101)=11,YEAR($A101),IF(MONTH($A101)=12, YEAR($A101),YEAR($A101)-1)))),File_1.prn!$A$2:$AA$72,VLOOKUP(MONTH($A101),Conversion!$A$1:$B$12,2),FALSE)</f>
        <v>0</v>
      </c>
      <c r="C101" s="9" t="str">
        <f>IF(VLOOKUP((IF(MONTH($A101)=10,YEAR($A101),IF(MONTH($A101)=11,YEAR($A101),IF(MONTH($A101)=12, YEAR($A101),YEAR($A101)-1)))),File_1.prn!$A$2:$AA$72,VLOOKUP(MONTH($A101),'Patch Conversion'!$A$1:$B$12,2),FALSE)="","",VLOOKUP((IF(MONTH($A101)=10,YEAR($A101),IF(MONTH($A101)=11,YEAR($A101),IF(MONTH($A101)=12, YEAR($A101),YEAR($A101)-1)))),File_1.prn!$A$2:$AA$72,VLOOKUP(MONTH($A101),'Patch Conversion'!$A$1:$B$12,2),FALSE))</f>
        <v/>
      </c>
      <c r="D101" s="9"/>
      <c r="E101" s="9">
        <f t="shared" si="14"/>
        <v>0</v>
      </c>
      <c r="F101" s="9">
        <f>F100+VLOOKUP((IF(MONTH($A101)=10,YEAR($A101),IF(MONTH($A101)=11,YEAR($A101),IF(MONTH($A101)=12, YEAR($A101),YEAR($A101)-1)))),Rainfall!$A$1:$Z$87,VLOOKUP(MONTH($A101),Conversion!$A$1:$B$12,2),FALSE)</f>
        <v>5074.9800000000032</v>
      </c>
      <c r="G101" s="9"/>
      <c r="H101" s="9"/>
      <c r="I101" s="9">
        <f>VLOOKUP((IF(MONTH($A101)=10,YEAR($A101),IF(MONTH($A101)=11,YEAR($A101),IF(MONTH($A101)=12, YEAR($A101),YEAR($A101)-1)))),FirstSim!$A$1:$Z$86,VLOOKUP(MONTH($A101),Conversion!$A$1:$B$12,2),FALSE)</f>
        <v>0.23</v>
      </c>
      <c r="J101" s="9"/>
      <c r="K101" s="9"/>
      <c r="L101" s="9"/>
      <c r="M101" s="12" t="e">
        <f>VLOOKUP((IF(MONTH($A101)=10,YEAR($A101),IF(MONTH($A101)=11,YEAR($A101),IF(MONTH($A101)=12, YEAR($A101),YEAR($A101)-1)))),#REF!,VLOOKUP(MONTH($A101),Conversion!$A$1:$B$12,2),FALSE)</f>
        <v>#REF!</v>
      </c>
      <c r="N101" s="9" t="e">
        <f>VLOOKUP((IF(MONTH($A101)=10,YEAR($A101),IF(MONTH($A101)=11,YEAR($A101),IF(MONTH($A101)=12, YEAR($A101),YEAR($A101)-1)))),#REF!,VLOOKUP(MONTH($A101),'Patch Conversion'!$A$1:$B$12,2),FALSE)</f>
        <v>#REF!</v>
      </c>
      <c r="O101" s="9"/>
      <c r="P101" s="11"/>
      <c r="Q101" s="9">
        <f t="shared" si="10"/>
        <v>0</v>
      </c>
      <c r="R101" s="9" t="str">
        <f t="shared" si="11"/>
        <v/>
      </c>
      <c r="S101" s="10" t="str">
        <f t="shared" si="12"/>
        <v/>
      </c>
      <c r="T101" s="9"/>
      <c r="U101" s="17">
        <f>VLOOKUP((IF(MONTH($A101)=10,YEAR($A101),IF(MONTH($A101)=11,YEAR($A101),IF(MONTH($A101)=12, YEAR($A101),YEAR($A101)-1)))),'Final Sim'!$A$1:$O$87,VLOOKUP(MONTH($A101),'Conversion WRSM'!$A$1:$B$12,2),FALSE)</f>
        <v>0</v>
      </c>
      <c r="W101" s="9">
        <f t="shared" si="9"/>
        <v>0</v>
      </c>
      <c r="X101" s="9" t="str">
        <f t="shared" si="15"/>
        <v/>
      </c>
      <c r="Y101" s="20" t="str">
        <f t="shared" si="13"/>
        <v/>
      </c>
    </row>
    <row r="102" spans="1:25" x14ac:dyDescent="0.25">
      <c r="A102" s="11">
        <v>15676</v>
      </c>
      <c r="B102" s="9">
        <f>VLOOKUP((IF(MONTH($A102)=10,YEAR($A102),IF(MONTH($A102)=11,YEAR($A102),IF(MONTH($A102)=12, YEAR($A102),YEAR($A102)-1)))),File_1.prn!$A$2:$AA$72,VLOOKUP(MONTH($A102),Conversion!$A$1:$B$12,2),FALSE)</f>
        <v>0</v>
      </c>
      <c r="C102" s="9" t="str">
        <f>IF(VLOOKUP((IF(MONTH($A102)=10,YEAR($A102),IF(MONTH($A102)=11,YEAR($A102),IF(MONTH($A102)=12, YEAR($A102),YEAR($A102)-1)))),File_1.prn!$A$2:$AA$72,VLOOKUP(MONTH($A102),'Patch Conversion'!$A$1:$B$12,2),FALSE)="","",VLOOKUP((IF(MONTH($A102)=10,YEAR($A102),IF(MONTH($A102)=11,YEAR($A102),IF(MONTH($A102)=12, YEAR($A102),YEAR($A102)-1)))),File_1.prn!$A$2:$AA$72,VLOOKUP(MONTH($A102),'Patch Conversion'!$A$1:$B$12,2),FALSE))</f>
        <v/>
      </c>
      <c r="D102" s="9"/>
      <c r="E102" s="9">
        <f t="shared" si="14"/>
        <v>0</v>
      </c>
      <c r="F102" s="9">
        <f>F101+VLOOKUP((IF(MONTH($A102)=10,YEAR($A102),IF(MONTH($A102)=11,YEAR($A102),IF(MONTH($A102)=12, YEAR($A102),YEAR($A102)-1)))),Rainfall!$A$1:$Z$87,VLOOKUP(MONTH($A102),Conversion!$A$1:$B$12,2),FALSE)</f>
        <v>5249.6400000000031</v>
      </c>
      <c r="G102" s="9"/>
      <c r="H102" s="9"/>
      <c r="I102" s="9">
        <f>VLOOKUP((IF(MONTH($A102)=10,YEAR($A102),IF(MONTH($A102)=11,YEAR($A102),IF(MONTH($A102)=12, YEAR($A102),YEAR($A102)-1)))),FirstSim!$A$1:$Z$86,VLOOKUP(MONTH($A102),Conversion!$A$1:$B$12,2),FALSE)</f>
        <v>1.47</v>
      </c>
      <c r="J102" s="9"/>
      <c r="K102" s="9"/>
      <c r="L102" s="9"/>
      <c r="M102" s="12" t="e">
        <f>VLOOKUP((IF(MONTH($A102)=10,YEAR($A102),IF(MONTH($A102)=11,YEAR($A102),IF(MONTH($A102)=12, YEAR($A102),YEAR($A102)-1)))),#REF!,VLOOKUP(MONTH($A102),Conversion!$A$1:$B$12,2),FALSE)</f>
        <v>#REF!</v>
      </c>
      <c r="N102" s="9" t="e">
        <f>VLOOKUP((IF(MONTH($A102)=10,YEAR($A102),IF(MONTH($A102)=11,YEAR($A102),IF(MONTH($A102)=12, YEAR($A102),YEAR($A102)-1)))),#REF!,VLOOKUP(MONTH($A102),'Patch Conversion'!$A$1:$B$12,2),FALSE)</f>
        <v>#REF!</v>
      </c>
      <c r="O102" s="9"/>
      <c r="P102" s="11"/>
      <c r="Q102" s="9">
        <f t="shared" si="10"/>
        <v>0</v>
      </c>
      <c r="R102" s="9" t="str">
        <f t="shared" si="11"/>
        <v/>
      </c>
      <c r="S102" s="10" t="str">
        <f t="shared" si="12"/>
        <v/>
      </c>
      <c r="T102" s="9"/>
      <c r="U102" s="17">
        <f>VLOOKUP((IF(MONTH($A102)=10,YEAR($A102),IF(MONTH($A102)=11,YEAR($A102),IF(MONTH($A102)=12, YEAR($A102),YEAR($A102)-1)))),'Final Sim'!$A$1:$O$87,VLOOKUP(MONTH($A102),'Conversion WRSM'!$A$1:$B$12,2),FALSE)</f>
        <v>0</v>
      </c>
      <c r="W102" s="9">
        <f t="shared" si="9"/>
        <v>0</v>
      </c>
      <c r="X102" s="9" t="str">
        <f t="shared" si="15"/>
        <v/>
      </c>
      <c r="Y102" s="20" t="str">
        <f t="shared" si="13"/>
        <v/>
      </c>
    </row>
    <row r="103" spans="1:25" x14ac:dyDescent="0.25">
      <c r="A103" s="11">
        <v>15707</v>
      </c>
      <c r="B103" s="9">
        <f>VLOOKUP((IF(MONTH($A103)=10,YEAR($A103),IF(MONTH($A103)=11,YEAR($A103),IF(MONTH($A103)=12, YEAR($A103),YEAR($A103)-1)))),File_1.prn!$A$2:$AA$72,VLOOKUP(MONTH($A103),Conversion!$A$1:$B$12,2),FALSE)</f>
        <v>0</v>
      </c>
      <c r="C103" s="9" t="str">
        <f>IF(VLOOKUP((IF(MONTH($A103)=10,YEAR($A103),IF(MONTH($A103)=11,YEAR($A103),IF(MONTH($A103)=12, YEAR($A103),YEAR($A103)-1)))),File_1.prn!$A$2:$AA$72,VLOOKUP(MONTH($A103),'Patch Conversion'!$A$1:$B$12,2),FALSE)="","",VLOOKUP((IF(MONTH($A103)=10,YEAR($A103),IF(MONTH($A103)=11,YEAR($A103),IF(MONTH($A103)=12, YEAR($A103),YEAR($A103)-1)))),File_1.prn!$A$2:$AA$72,VLOOKUP(MONTH($A103),'Patch Conversion'!$A$1:$B$12,2),FALSE))</f>
        <v/>
      </c>
      <c r="D103" s="9"/>
      <c r="E103" s="9">
        <f t="shared" si="14"/>
        <v>0</v>
      </c>
      <c r="F103" s="9">
        <f>F102+VLOOKUP((IF(MONTH($A103)=10,YEAR($A103),IF(MONTH($A103)=11,YEAR($A103),IF(MONTH($A103)=12, YEAR($A103),YEAR($A103)-1)))),Rainfall!$A$1:$Z$87,VLOOKUP(MONTH($A103),Conversion!$A$1:$B$12,2),FALSE)</f>
        <v>5329.4400000000032</v>
      </c>
      <c r="G103" s="9"/>
      <c r="H103" s="9"/>
      <c r="I103" s="9">
        <f>VLOOKUP((IF(MONTH($A103)=10,YEAR($A103),IF(MONTH($A103)=11,YEAR($A103),IF(MONTH($A103)=12, YEAR($A103),YEAR($A103)-1)))),FirstSim!$A$1:$Z$86,VLOOKUP(MONTH($A103),Conversion!$A$1:$B$12,2),FALSE)</f>
        <v>0.72</v>
      </c>
      <c r="J103" s="9"/>
      <c r="K103" s="9"/>
      <c r="L103" s="9"/>
      <c r="M103" s="12" t="e">
        <f>VLOOKUP((IF(MONTH($A103)=10,YEAR($A103),IF(MONTH($A103)=11,YEAR($A103),IF(MONTH($A103)=12, YEAR($A103),YEAR($A103)-1)))),#REF!,VLOOKUP(MONTH($A103),Conversion!$A$1:$B$12,2),FALSE)</f>
        <v>#REF!</v>
      </c>
      <c r="N103" s="9" t="e">
        <f>VLOOKUP((IF(MONTH($A103)=10,YEAR($A103),IF(MONTH($A103)=11,YEAR($A103),IF(MONTH($A103)=12, YEAR($A103),YEAR($A103)-1)))),#REF!,VLOOKUP(MONTH($A103),'Patch Conversion'!$A$1:$B$12,2),FALSE)</f>
        <v>#REF!</v>
      </c>
      <c r="O103" s="9"/>
      <c r="P103" s="11"/>
      <c r="Q103" s="9">
        <f t="shared" si="10"/>
        <v>0</v>
      </c>
      <c r="R103" s="9" t="str">
        <f t="shared" si="11"/>
        <v/>
      </c>
      <c r="S103" s="10" t="str">
        <f t="shared" si="12"/>
        <v/>
      </c>
      <c r="T103" s="9"/>
      <c r="U103" s="17">
        <f>VLOOKUP((IF(MONTH($A103)=10,YEAR($A103),IF(MONTH($A103)=11,YEAR($A103),IF(MONTH($A103)=12, YEAR($A103),YEAR($A103)-1)))),'Final Sim'!$A$1:$O$87,VLOOKUP(MONTH($A103),'Conversion WRSM'!$A$1:$B$12,2),FALSE)</f>
        <v>0</v>
      </c>
      <c r="W103" s="9">
        <f t="shared" si="9"/>
        <v>0</v>
      </c>
      <c r="X103" s="9" t="str">
        <f t="shared" si="15"/>
        <v/>
      </c>
      <c r="Y103" s="20" t="str">
        <f t="shared" si="13"/>
        <v/>
      </c>
    </row>
    <row r="104" spans="1:25" x14ac:dyDescent="0.25">
      <c r="A104" s="11">
        <v>15738</v>
      </c>
      <c r="B104" s="9">
        <f>VLOOKUP((IF(MONTH($A104)=10,YEAR($A104),IF(MONTH($A104)=11,YEAR($A104),IF(MONTH($A104)=12, YEAR($A104),YEAR($A104)-1)))),File_1.prn!$A$2:$AA$72,VLOOKUP(MONTH($A104),Conversion!$A$1:$B$12,2),FALSE)</f>
        <v>0</v>
      </c>
      <c r="C104" s="9" t="str">
        <f>IF(VLOOKUP((IF(MONTH($A104)=10,YEAR($A104),IF(MONTH($A104)=11,YEAR($A104),IF(MONTH($A104)=12, YEAR($A104),YEAR($A104)-1)))),File_1.prn!$A$2:$AA$72,VLOOKUP(MONTH($A104),'Patch Conversion'!$A$1:$B$12,2),FALSE)="","",VLOOKUP((IF(MONTH($A104)=10,YEAR($A104),IF(MONTH($A104)=11,YEAR($A104),IF(MONTH($A104)=12, YEAR($A104),YEAR($A104)-1)))),File_1.prn!$A$2:$AA$72,VLOOKUP(MONTH($A104),'Patch Conversion'!$A$1:$B$12,2),FALSE))</f>
        <v/>
      </c>
      <c r="D104" s="9"/>
      <c r="E104" s="9">
        <f t="shared" si="14"/>
        <v>0</v>
      </c>
      <c r="F104" s="9">
        <f>F103+VLOOKUP((IF(MONTH($A104)=10,YEAR($A104),IF(MONTH($A104)=11,YEAR($A104),IF(MONTH($A104)=12, YEAR($A104),YEAR($A104)-1)))),Rainfall!$A$1:$Z$87,VLOOKUP(MONTH($A104),Conversion!$A$1:$B$12,2),FALSE)</f>
        <v>5371.9800000000032</v>
      </c>
      <c r="G104" s="9"/>
      <c r="H104" s="9"/>
      <c r="I104" s="9">
        <f>VLOOKUP((IF(MONTH($A104)=10,YEAR($A104),IF(MONTH($A104)=11,YEAR($A104),IF(MONTH($A104)=12, YEAR($A104),YEAR($A104)-1)))),FirstSim!$A$1:$Z$86,VLOOKUP(MONTH($A104),Conversion!$A$1:$B$12,2),FALSE)</f>
        <v>0.13</v>
      </c>
      <c r="J104" s="9"/>
      <c r="K104" s="9"/>
      <c r="L104" s="9"/>
      <c r="M104" s="12" t="e">
        <f>VLOOKUP((IF(MONTH($A104)=10,YEAR($A104),IF(MONTH($A104)=11,YEAR($A104),IF(MONTH($A104)=12, YEAR($A104),YEAR($A104)-1)))),#REF!,VLOOKUP(MONTH($A104),Conversion!$A$1:$B$12,2),FALSE)</f>
        <v>#REF!</v>
      </c>
      <c r="N104" s="9" t="e">
        <f>VLOOKUP((IF(MONTH($A104)=10,YEAR($A104),IF(MONTH($A104)=11,YEAR($A104),IF(MONTH($A104)=12, YEAR($A104),YEAR($A104)-1)))),#REF!,VLOOKUP(MONTH($A104),'Patch Conversion'!$A$1:$B$12,2),FALSE)</f>
        <v>#REF!</v>
      </c>
      <c r="O104" s="9"/>
      <c r="P104" s="11"/>
      <c r="Q104" s="9">
        <f t="shared" si="10"/>
        <v>0</v>
      </c>
      <c r="R104" s="9" t="str">
        <f t="shared" si="11"/>
        <v/>
      </c>
      <c r="S104" s="10" t="str">
        <f t="shared" si="12"/>
        <v/>
      </c>
      <c r="T104" s="9"/>
      <c r="U104" s="17">
        <f>VLOOKUP((IF(MONTH($A104)=10,YEAR($A104),IF(MONTH($A104)=11,YEAR($A104),IF(MONTH($A104)=12, YEAR($A104),YEAR($A104)-1)))),'Final Sim'!$A$1:$O$87,VLOOKUP(MONTH($A104),'Conversion WRSM'!$A$1:$B$12,2),FALSE)</f>
        <v>0</v>
      </c>
      <c r="W104" s="9">
        <f t="shared" si="9"/>
        <v>0</v>
      </c>
      <c r="X104" s="9" t="str">
        <f t="shared" si="15"/>
        <v/>
      </c>
      <c r="Y104" s="20" t="str">
        <f t="shared" si="13"/>
        <v/>
      </c>
    </row>
    <row r="105" spans="1:25" x14ac:dyDescent="0.25">
      <c r="A105" s="11">
        <v>15766</v>
      </c>
      <c r="B105" s="9">
        <f>VLOOKUP((IF(MONTH($A105)=10,YEAR($A105),IF(MONTH($A105)=11,YEAR($A105),IF(MONTH($A105)=12, YEAR($A105),YEAR($A105)-1)))),File_1.prn!$A$2:$AA$72,VLOOKUP(MONTH($A105),Conversion!$A$1:$B$12,2),FALSE)</f>
        <v>0</v>
      </c>
      <c r="C105" s="9" t="str">
        <f>IF(VLOOKUP((IF(MONTH($A105)=10,YEAR($A105),IF(MONTH($A105)=11,YEAR($A105),IF(MONTH($A105)=12, YEAR($A105),YEAR($A105)-1)))),File_1.prn!$A$2:$AA$72,VLOOKUP(MONTH($A105),'Patch Conversion'!$A$1:$B$12,2),FALSE)="","",VLOOKUP((IF(MONTH($A105)=10,YEAR($A105),IF(MONTH($A105)=11,YEAR($A105),IF(MONTH($A105)=12, YEAR($A105),YEAR($A105)-1)))),File_1.prn!$A$2:$AA$72,VLOOKUP(MONTH($A105),'Patch Conversion'!$A$1:$B$12,2),FALSE))</f>
        <v/>
      </c>
      <c r="D105" s="9"/>
      <c r="E105" s="9">
        <f t="shared" si="14"/>
        <v>0</v>
      </c>
      <c r="F105" s="9">
        <f>F104+VLOOKUP((IF(MONTH($A105)=10,YEAR($A105),IF(MONTH($A105)=11,YEAR($A105),IF(MONTH($A105)=12, YEAR($A105),YEAR($A105)-1)))),Rainfall!$A$1:$Z$87,VLOOKUP(MONTH($A105),Conversion!$A$1:$B$12,2),FALSE)</f>
        <v>5465.4600000000028</v>
      </c>
      <c r="G105" s="9"/>
      <c r="H105" s="9"/>
      <c r="I105" s="9">
        <f>VLOOKUP((IF(MONTH($A105)=10,YEAR($A105),IF(MONTH($A105)=11,YEAR($A105),IF(MONTH($A105)=12, YEAR($A105),YEAR($A105)-1)))),FirstSim!$A$1:$Z$86,VLOOKUP(MONTH($A105),Conversion!$A$1:$B$12,2),FALSE)</f>
        <v>0.11</v>
      </c>
      <c r="J105" s="9"/>
      <c r="K105" s="9"/>
      <c r="L105" s="9"/>
      <c r="M105" s="12" t="e">
        <f>VLOOKUP((IF(MONTH($A105)=10,YEAR($A105),IF(MONTH($A105)=11,YEAR($A105),IF(MONTH($A105)=12, YEAR($A105),YEAR($A105)-1)))),#REF!,VLOOKUP(MONTH($A105),Conversion!$A$1:$B$12,2),FALSE)</f>
        <v>#REF!</v>
      </c>
      <c r="N105" s="9" t="e">
        <f>VLOOKUP((IF(MONTH($A105)=10,YEAR($A105),IF(MONTH($A105)=11,YEAR($A105),IF(MONTH($A105)=12, YEAR($A105),YEAR($A105)-1)))),#REF!,VLOOKUP(MONTH($A105),'Patch Conversion'!$A$1:$B$12,2),FALSE)</f>
        <v>#REF!</v>
      </c>
      <c r="O105" s="9"/>
      <c r="P105" s="11"/>
      <c r="Q105" s="9">
        <f t="shared" si="10"/>
        <v>0</v>
      </c>
      <c r="R105" s="9" t="str">
        <f t="shared" si="11"/>
        <v/>
      </c>
      <c r="S105" s="10" t="str">
        <f t="shared" si="12"/>
        <v/>
      </c>
      <c r="T105" s="9"/>
      <c r="U105" s="17">
        <f>VLOOKUP((IF(MONTH($A105)=10,YEAR($A105),IF(MONTH($A105)=11,YEAR($A105),IF(MONTH($A105)=12, YEAR($A105),YEAR($A105)-1)))),'Final Sim'!$A$1:$O$87,VLOOKUP(MONTH($A105),'Conversion WRSM'!$A$1:$B$12,2),FALSE)</f>
        <v>0</v>
      </c>
      <c r="W105" s="9">
        <f t="shared" si="9"/>
        <v>0</v>
      </c>
      <c r="X105" s="9" t="str">
        <f t="shared" si="15"/>
        <v/>
      </c>
      <c r="Y105" s="20" t="str">
        <f t="shared" si="13"/>
        <v/>
      </c>
    </row>
    <row r="106" spans="1:25" x14ac:dyDescent="0.25">
      <c r="A106" s="11">
        <v>15797</v>
      </c>
      <c r="B106" s="9">
        <f>VLOOKUP((IF(MONTH($A106)=10,YEAR($A106),IF(MONTH($A106)=11,YEAR($A106),IF(MONTH($A106)=12, YEAR($A106),YEAR($A106)-1)))),File_1.prn!$A$2:$AA$72,VLOOKUP(MONTH($A106),Conversion!$A$1:$B$12,2),FALSE)</f>
        <v>0</v>
      </c>
      <c r="C106" s="9" t="str">
        <f>IF(VLOOKUP((IF(MONTH($A106)=10,YEAR($A106),IF(MONTH($A106)=11,YEAR($A106),IF(MONTH($A106)=12, YEAR($A106),YEAR($A106)-1)))),File_1.prn!$A$2:$AA$72,VLOOKUP(MONTH($A106),'Patch Conversion'!$A$1:$B$12,2),FALSE)="","",VLOOKUP((IF(MONTH($A106)=10,YEAR($A106),IF(MONTH($A106)=11,YEAR($A106),IF(MONTH($A106)=12, YEAR($A106),YEAR($A106)-1)))),File_1.prn!$A$2:$AA$72,VLOOKUP(MONTH($A106),'Patch Conversion'!$A$1:$B$12,2),FALSE))</f>
        <v/>
      </c>
      <c r="D106" s="9"/>
      <c r="E106" s="9">
        <f t="shared" si="14"/>
        <v>0</v>
      </c>
      <c r="F106" s="9">
        <f>F105+VLOOKUP((IF(MONTH($A106)=10,YEAR($A106),IF(MONTH($A106)=11,YEAR($A106),IF(MONTH($A106)=12, YEAR($A106),YEAR($A106)-1)))),Rainfall!$A$1:$Z$87,VLOOKUP(MONTH($A106),Conversion!$A$1:$B$12,2),FALSE)</f>
        <v>5609.5800000000027</v>
      </c>
      <c r="G106" s="9"/>
      <c r="H106" s="9"/>
      <c r="I106" s="9">
        <f>VLOOKUP((IF(MONTH($A106)=10,YEAR($A106),IF(MONTH($A106)=11,YEAR($A106),IF(MONTH($A106)=12, YEAR($A106),YEAR($A106)-1)))),FirstSim!$A$1:$Z$86,VLOOKUP(MONTH($A106),Conversion!$A$1:$B$12,2),FALSE)</f>
        <v>11.5</v>
      </c>
      <c r="J106" s="9"/>
      <c r="K106" s="9"/>
      <c r="L106" s="9"/>
      <c r="M106" s="12" t="e">
        <f>VLOOKUP((IF(MONTH($A106)=10,YEAR($A106),IF(MONTH($A106)=11,YEAR($A106),IF(MONTH($A106)=12, YEAR($A106),YEAR($A106)-1)))),#REF!,VLOOKUP(MONTH($A106),Conversion!$A$1:$B$12,2),FALSE)</f>
        <v>#REF!</v>
      </c>
      <c r="N106" s="9" t="e">
        <f>VLOOKUP((IF(MONTH($A106)=10,YEAR($A106),IF(MONTH($A106)=11,YEAR($A106),IF(MONTH($A106)=12, YEAR($A106),YEAR($A106)-1)))),#REF!,VLOOKUP(MONTH($A106),'Patch Conversion'!$A$1:$B$12,2),FALSE)</f>
        <v>#REF!</v>
      </c>
      <c r="O106" s="9"/>
      <c r="P106" s="11"/>
      <c r="Q106" s="9">
        <f t="shared" si="10"/>
        <v>0</v>
      </c>
      <c r="R106" s="9" t="str">
        <f t="shared" si="11"/>
        <v/>
      </c>
      <c r="S106" s="10" t="str">
        <f t="shared" si="12"/>
        <v/>
      </c>
      <c r="T106" s="9"/>
      <c r="U106" s="17">
        <f>VLOOKUP((IF(MONTH($A106)=10,YEAR($A106),IF(MONTH($A106)=11,YEAR($A106),IF(MONTH($A106)=12, YEAR($A106),YEAR($A106)-1)))),'Final Sim'!$A$1:$O$87,VLOOKUP(MONTH($A106),'Conversion WRSM'!$A$1:$B$12,2),FALSE)</f>
        <v>0</v>
      </c>
      <c r="W106" s="9">
        <f t="shared" si="9"/>
        <v>0</v>
      </c>
      <c r="X106" s="9" t="str">
        <f t="shared" si="15"/>
        <v/>
      </c>
      <c r="Y106" s="20" t="str">
        <f t="shared" si="13"/>
        <v/>
      </c>
    </row>
    <row r="107" spans="1:25" x14ac:dyDescent="0.25">
      <c r="A107" s="11">
        <v>15827</v>
      </c>
      <c r="B107" s="9">
        <f>VLOOKUP((IF(MONTH($A107)=10,YEAR($A107),IF(MONTH($A107)=11,YEAR($A107),IF(MONTH($A107)=12, YEAR($A107),YEAR($A107)-1)))),File_1.prn!$A$2:$AA$72,VLOOKUP(MONTH($A107),Conversion!$A$1:$B$12,2),FALSE)</f>
        <v>0</v>
      </c>
      <c r="C107" s="9" t="str">
        <f>IF(VLOOKUP((IF(MONTH($A107)=10,YEAR($A107),IF(MONTH($A107)=11,YEAR($A107),IF(MONTH($A107)=12, YEAR($A107),YEAR($A107)-1)))),File_1.prn!$A$2:$AA$72,VLOOKUP(MONTH($A107),'Patch Conversion'!$A$1:$B$12,2),FALSE)="","",VLOOKUP((IF(MONTH($A107)=10,YEAR($A107),IF(MONTH($A107)=11,YEAR($A107),IF(MONTH($A107)=12, YEAR($A107),YEAR($A107)-1)))),File_1.prn!$A$2:$AA$72,VLOOKUP(MONTH($A107),'Patch Conversion'!$A$1:$B$12,2),FALSE))</f>
        <v/>
      </c>
      <c r="D107" s="9"/>
      <c r="E107" s="9">
        <f t="shared" si="14"/>
        <v>0</v>
      </c>
      <c r="F107" s="9">
        <f>F106+VLOOKUP((IF(MONTH($A107)=10,YEAR($A107),IF(MONTH($A107)=11,YEAR($A107),IF(MONTH($A107)=12, YEAR($A107),YEAR($A107)-1)))),Rainfall!$A$1:$Z$87,VLOOKUP(MONTH($A107),Conversion!$A$1:$B$12,2),FALSE)</f>
        <v>5634.4200000000028</v>
      </c>
      <c r="G107" s="9"/>
      <c r="H107" s="9"/>
      <c r="I107" s="9">
        <f>VLOOKUP((IF(MONTH($A107)=10,YEAR($A107),IF(MONTH($A107)=11,YEAR($A107),IF(MONTH($A107)=12, YEAR($A107),YEAR($A107)-1)))),FirstSim!$A$1:$Z$86,VLOOKUP(MONTH($A107),Conversion!$A$1:$B$12,2),FALSE)</f>
        <v>6.39</v>
      </c>
      <c r="J107" s="9"/>
      <c r="K107" s="9"/>
      <c r="L107" s="9"/>
      <c r="M107" s="12" t="e">
        <f>VLOOKUP((IF(MONTH($A107)=10,YEAR($A107),IF(MONTH($A107)=11,YEAR($A107),IF(MONTH($A107)=12, YEAR($A107),YEAR($A107)-1)))),#REF!,VLOOKUP(MONTH($A107),Conversion!$A$1:$B$12,2),FALSE)</f>
        <v>#REF!</v>
      </c>
      <c r="N107" s="9" t="e">
        <f>VLOOKUP((IF(MONTH($A107)=10,YEAR($A107),IF(MONTH($A107)=11,YEAR($A107),IF(MONTH($A107)=12, YEAR($A107),YEAR($A107)-1)))),#REF!,VLOOKUP(MONTH($A107),'Patch Conversion'!$A$1:$B$12,2),FALSE)</f>
        <v>#REF!</v>
      </c>
      <c r="O107" s="9"/>
      <c r="P107" s="11"/>
      <c r="Q107" s="9">
        <f t="shared" si="10"/>
        <v>0</v>
      </c>
      <c r="R107" s="9" t="str">
        <f t="shared" si="11"/>
        <v/>
      </c>
      <c r="S107" s="10" t="str">
        <f t="shared" si="12"/>
        <v/>
      </c>
      <c r="T107" s="9"/>
      <c r="U107" s="17">
        <f>VLOOKUP((IF(MONTH($A107)=10,YEAR($A107),IF(MONTH($A107)=11,YEAR($A107),IF(MONTH($A107)=12, YEAR($A107),YEAR($A107)-1)))),'Final Sim'!$A$1:$O$87,VLOOKUP(MONTH($A107),'Conversion WRSM'!$A$1:$B$12,2),FALSE)</f>
        <v>0</v>
      </c>
      <c r="W107" s="9">
        <f t="shared" si="9"/>
        <v>0</v>
      </c>
      <c r="X107" s="9" t="str">
        <f t="shared" si="15"/>
        <v/>
      </c>
      <c r="Y107" s="20" t="str">
        <f t="shared" si="13"/>
        <v/>
      </c>
    </row>
    <row r="108" spans="1:25" x14ac:dyDescent="0.25">
      <c r="A108" s="11">
        <v>15858</v>
      </c>
      <c r="B108" s="9">
        <f>VLOOKUP((IF(MONTH($A108)=10,YEAR($A108),IF(MONTH($A108)=11,YEAR($A108),IF(MONTH($A108)=12, YEAR($A108),YEAR($A108)-1)))),File_1.prn!$A$2:$AA$72,VLOOKUP(MONTH($A108),Conversion!$A$1:$B$12,2),FALSE)</f>
        <v>0</v>
      </c>
      <c r="C108" s="9" t="str">
        <f>IF(VLOOKUP((IF(MONTH($A108)=10,YEAR($A108),IF(MONTH($A108)=11,YEAR($A108),IF(MONTH($A108)=12, YEAR($A108),YEAR($A108)-1)))),File_1.prn!$A$2:$AA$72,VLOOKUP(MONTH($A108),'Patch Conversion'!$A$1:$B$12,2),FALSE)="","",VLOOKUP((IF(MONTH($A108)=10,YEAR($A108),IF(MONTH($A108)=11,YEAR($A108),IF(MONTH($A108)=12, YEAR($A108),YEAR($A108)-1)))),File_1.prn!$A$2:$AA$72,VLOOKUP(MONTH($A108),'Patch Conversion'!$A$1:$B$12,2),FALSE))</f>
        <v/>
      </c>
      <c r="D108" s="9" t="str">
        <f>IF(C108="","",B108)</f>
        <v/>
      </c>
      <c r="E108" s="9">
        <f t="shared" si="14"/>
        <v>0</v>
      </c>
      <c r="F108" s="9">
        <f>F107+VLOOKUP((IF(MONTH($A108)=10,YEAR($A108),IF(MONTH($A108)=11,YEAR($A108),IF(MONTH($A108)=12, YEAR($A108),YEAR($A108)-1)))),Rainfall!$A$1:$Z$87,VLOOKUP(MONTH($A108),Conversion!$A$1:$B$12,2),FALSE)</f>
        <v>5634.4200000000028</v>
      </c>
      <c r="G108" s="9"/>
      <c r="H108" s="9"/>
      <c r="I108" s="9">
        <f>VLOOKUP((IF(MONTH($A108)=10,YEAR($A108),IF(MONTH($A108)=11,YEAR($A108),IF(MONTH($A108)=12, YEAR($A108),YEAR($A108)-1)))),FirstSim!$A$1:$Z$86,VLOOKUP(MONTH($A108),Conversion!$A$1:$B$12,2),FALSE)</f>
        <v>1.69</v>
      </c>
      <c r="J108" s="9"/>
      <c r="K108" s="9"/>
      <c r="L108" s="9"/>
      <c r="M108" s="12" t="e">
        <f>VLOOKUP((IF(MONTH($A108)=10,YEAR($A108),IF(MONTH($A108)=11,YEAR($A108),IF(MONTH($A108)=12, YEAR($A108),YEAR($A108)-1)))),#REF!,VLOOKUP(MONTH($A108),Conversion!$A$1:$B$12,2),FALSE)</f>
        <v>#REF!</v>
      </c>
      <c r="N108" s="9" t="e">
        <f>VLOOKUP((IF(MONTH($A108)=10,YEAR($A108),IF(MONTH($A108)=11,YEAR($A108),IF(MONTH($A108)=12, YEAR($A108),YEAR($A108)-1)))),#REF!,VLOOKUP(MONTH($A108),'Patch Conversion'!$A$1:$B$12,2),FALSE)</f>
        <v>#REF!</v>
      </c>
      <c r="O108" s="9"/>
      <c r="P108" s="11"/>
      <c r="Q108" s="9">
        <f t="shared" si="10"/>
        <v>0</v>
      </c>
      <c r="R108" s="9" t="str">
        <f t="shared" si="11"/>
        <v/>
      </c>
      <c r="S108" s="10" t="str">
        <f t="shared" si="12"/>
        <v/>
      </c>
      <c r="T108" s="9"/>
      <c r="U108" s="17">
        <f>VLOOKUP((IF(MONTH($A108)=10,YEAR($A108),IF(MONTH($A108)=11,YEAR($A108),IF(MONTH($A108)=12, YEAR($A108),YEAR($A108)-1)))),'Final Sim'!$A$1:$O$87,VLOOKUP(MONTH($A108),'Conversion WRSM'!$A$1:$B$12,2),FALSE)</f>
        <v>0</v>
      </c>
      <c r="W108" s="9">
        <f t="shared" si="9"/>
        <v>0</v>
      </c>
      <c r="X108" s="9" t="str">
        <f t="shared" si="15"/>
        <v/>
      </c>
      <c r="Y108" s="20" t="str">
        <f t="shared" si="13"/>
        <v/>
      </c>
    </row>
    <row r="109" spans="1:25" x14ac:dyDescent="0.25">
      <c r="A109" s="11">
        <v>15888</v>
      </c>
      <c r="B109" s="9">
        <f>VLOOKUP((IF(MONTH($A109)=10,YEAR($A109),IF(MONTH($A109)=11,YEAR($A109),IF(MONTH($A109)=12, YEAR($A109),YEAR($A109)-1)))),File_1.prn!$A$2:$AA$72,VLOOKUP(MONTH($A109),Conversion!$A$1:$B$12,2),FALSE)</f>
        <v>0</v>
      </c>
      <c r="C109" s="9" t="str">
        <f>IF(VLOOKUP((IF(MONTH($A109)=10,YEAR($A109),IF(MONTH($A109)=11,YEAR($A109),IF(MONTH($A109)=12, YEAR($A109),YEAR($A109)-1)))),File_1.prn!$A$2:$AA$72,VLOOKUP(MONTH($A109),'Patch Conversion'!$A$1:$B$12,2),FALSE)="","",VLOOKUP((IF(MONTH($A109)=10,YEAR($A109),IF(MONTH($A109)=11,YEAR($A109),IF(MONTH($A109)=12, YEAR($A109),YEAR($A109)-1)))),File_1.prn!$A$2:$AA$72,VLOOKUP(MONTH($A109),'Patch Conversion'!$A$1:$B$12,2),FALSE))</f>
        <v/>
      </c>
      <c r="D109" s="9" t="str">
        <f>IF(C109="","",B109)</f>
        <v/>
      </c>
      <c r="E109" s="9">
        <f t="shared" si="14"/>
        <v>0</v>
      </c>
      <c r="F109" s="9">
        <f>F108+VLOOKUP((IF(MONTH($A109)=10,YEAR($A109),IF(MONTH($A109)=11,YEAR($A109),IF(MONTH($A109)=12, YEAR($A109),YEAR($A109)-1)))),Rainfall!$A$1:$Z$87,VLOOKUP(MONTH($A109),Conversion!$A$1:$B$12,2),FALSE)</f>
        <v>5669.8800000000028</v>
      </c>
      <c r="G109" s="9"/>
      <c r="H109" s="9"/>
      <c r="I109" s="9">
        <f>VLOOKUP((IF(MONTH($A109)=10,YEAR($A109),IF(MONTH($A109)=11,YEAR($A109),IF(MONTH($A109)=12, YEAR($A109),YEAR($A109)-1)))),FirstSim!$A$1:$Z$86,VLOOKUP(MONTH($A109),Conversion!$A$1:$B$12,2),FALSE)</f>
        <v>1.02</v>
      </c>
      <c r="J109" s="9"/>
      <c r="K109" s="9"/>
      <c r="L109" s="9"/>
      <c r="M109" s="12" t="e">
        <f>VLOOKUP((IF(MONTH($A109)=10,YEAR($A109),IF(MONTH($A109)=11,YEAR($A109),IF(MONTH($A109)=12, YEAR($A109),YEAR($A109)-1)))),#REF!,VLOOKUP(MONTH($A109),Conversion!$A$1:$B$12,2),FALSE)</f>
        <v>#REF!</v>
      </c>
      <c r="N109" s="9" t="e">
        <f>VLOOKUP((IF(MONTH($A109)=10,YEAR($A109),IF(MONTH($A109)=11,YEAR($A109),IF(MONTH($A109)=12, YEAR($A109),YEAR($A109)-1)))),#REF!,VLOOKUP(MONTH($A109),'Patch Conversion'!$A$1:$B$12,2),FALSE)</f>
        <v>#REF!</v>
      </c>
      <c r="O109" s="9"/>
      <c r="P109" s="11"/>
      <c r="Q109" s="9">
        <f t="shared" si="10"/>
        <v>0</v>
      </c>
      <c r="R109" s="9" t="str">
        <f t="shared" si="11"/>
        <v/>
      </c>
      <c r="S109" s="10" t="str">
        <f t="shared" si="12"/>
        <v/>
      </c>
      <c r="T109" s="9"/>
      <c r="U109" s="17">
        <f>VLOOKUP((IF(MONTH($A109)=10,YEAR($A109),IF(MONTH($A109)=11,YEAR($A109),IF(MONTH($A109)=12, YEAR($A109),YEAR($A109)-1)))),'Final Sim'!$A$1:$O$87,VLOOKUP(MONTH($A109),'Conversion WRSM'!$A$1:$B$12,2),FALSE)</f>
        <v>0</v>
      </c>
      <c r="W109" s="9">
        <f t="shared" si="9"/>
        <v>0</v>
      </c>
      <c r="X109" s="9" t="str">
        <f t="shared" si="15"/>
        <v/>
      </c>
      <c r="Y109" s="20" t="str">
        <f t="shared" si="13"/>
        <v/>
      </c>
    </row>
    <row r="110" spans="1:25" x14ac:dyDescent="0.25">
      <c r="A110" s="11">
        <v>15919</v>
      </c>
      <c r="B110" s="9">
        <f>VLOOKUP((IF(MONTH($A110)=10,YEAR($A110),IF(MONTH($A110)=11,YEAR($A110),IF(MONTH($A110)=12, YEAR($A110),YEAR($A110)-1)))),File_1.prn!$A$2:$AA$72,VLOOKUP(MONTH($A110),Conversion!$A$1:$B$12,2),FALSE)</f>
        <v>0</v>
      </c>
      <c r="C110" s="9" t="str">
        <f>IF(VLOOKUP((IF(MONTH($A110)=10,YEAR($A110),IF(MONTH($A110)=11,YEAR($A110),IF(MONTH($A110)=12, YEAR($A110),YEAR($A110)-1)))),File_1.prn!$A$2:$AA$72,VLOOKUP(MONTH($A110),'Patch Conversion'!$A$1:$B$12,2),FALSE)="","",VLOOKUP((IF(MONTH($A110)=10,YEAR($A110),IF(MONTH($A110)=11,YEAR($A110),IF(MONTH($A110)=12, YEAR($A110),YEAR($A110)-1)))),File_1.prn!$A$2:$AA$72,VLOOKUP(MONTH($A110),'Patch Conversion'!$A$1:$B$12,2),FALSE))</f>
        <v/>
      </c>
      <c r="D110" s="9" t="str">
        <f>IF(C110="","",B110)</f>
        <v/>
      </c>
      <c r="E110" s="9">
        <f t="shared" si="14"/>
        <v>0</v>
      </c>
      <c r="F110" s="9">
        <f>F109+VLOOKUP((IF(MONTH($A110)=10,YEAR($A110),IF(MONTH($A110)=11,YEAR($A110),IF(MONTH($A110)=12, YEAR($A110),YEAR($A110)-1)))),Rainfall!$A$1:$Z$87,VLOOKUP(MONTH($A110),Conversion!$A$1:$B$12,2),FALSE)</f>
        <v>5710.0200000000032</v>
      </c>
      <c r="G110" s="9"/>
      <c r="H110" s="9"/>
      <c r="I110" s="9">
        <f>VLOOKUP((IF(MONTH($A110)=10,YEAR($A110),IF(MONTH($A110)=11,YEAR($A110),IF(MONTH($A110)=12, YEAR($A110),YEAR($A110)-1)))),FirstSim!$A$1:$Z$86,VLOOKUP(MONTH($A110),Conversion!$A$1:$B$12,2),FALSE)</f>
        <v>0.96</v>
      </c>
      <c r="J110" s="9"/>
      <c r="K110" s="9"/>
      <c r="L110" s="9"/>
      <c r="M110" s="12" t="e">
        <f>VLOOKUP((IF(MONTH($A110)=10,YEAR($A110),IF(MONTH($A110)=11,YEAR($A110),IF(MONTH($A110)=12, YEAR($A110),YEAR($A110)-1)))),#REF!,VLOOKUP(MONTH($A110),Conversion!$A$1:$B$12,2),FALSE)</f>
        <v>#REF!</v>
      </c>
      <c r="N110" s="9" t="e">
        <f>VLOOKUP((IF(MONTH($A110)=10,YEAR($A110),IF(MONTH($A110)=11,YEAR($A110),IF(MONTH($A110)=12, YEAR($A110),YEAR($A110)-1)))),#REF!,VLOOKUP(MONTH($A110),'Patch Conversion'!$A$1:$B$12,2),FALSE)</f>
        <v>#REF!</v>
      </c>
      <c r="O110" s="9"/>
      <c r="P110" s="11"/>
      <c r="Q110" s="9">
        <f t="shared" si="10"/>
        <v>0</v>
      </c>
      <c r="R110" s="9" t="str">
        <f t="shared" si="11"/>
        <v/>
      </c>
      <c r="S110" s="10" t="str">
        <f t="shared" si="12"/>
        <v/>
      </c>
      <c r="T110" s="9"/>
      <c r="U110" s="17">
        <f>VLOOKUP((IF(MONTH($A110)=10,YEAR($A110),IF(MONTH($A110)=11,YEAR($A110),IF(MONTH($A110)=12, YEAR($A110),YEAR($A110)-1)))),'Final Sim'!$A$1:$O$87,VLOOKUP(MONTH($A110),'Conversion WRSM'!$A$1:$B$12,2),FALSE)</f>
        <v>0</v>
      </c>
      <c r="W110" s="9">
        <f t="shared" si="9"/>
        <v>0</v>
      </c>
      <c r="X110" s="9" t="str">
        <f t="shared" si="15"/>
        <v/>
      </c>
      <c r="Y110" s="20" t="str">
        <f t="shared" si="13"/>
        <v/>
      </c>
    </row>
    <row r="111" spans="1:25" x14ac:dyDescent="0.25">
      <c r="A111" s="11">
        <v>15950</v>
      </c>
      <c r="B111" s="9">
        <f>VLOOKUP((IF(MONTH($A111)=10,YEAR($A111),IF(MONTH($A111)=11,YEAR($A111),IF(MONTH($A111)=12, YEAR($A111),YEAR($A111)-1)))),File_1.prn!$A$2:$AA$72,VLOOKUP(MONTH($A111),Conversion!$A$1:$B$12,2),FALSE)</f>
        <v>0</v>
      </c>
      <c r="C111" s="9" t="str">
        <f>IF(VLOOKUP((IF(MONTH($A111)=10,YEAR($A111),IF(MONTH($A111)=11,YEAR($A111),IF(MONTH($A111)=12, YEAR($A111),YEAR($A111)-1)))),File_1.prn!$A$2:$AA$72,VLOOKUP(MONTH($A111),'Patch Conversion'!$A$1:$B$12,2),FALSE)="","",VLOOKUP((IF(MONTH($A111)=10,YEAR($A111),IF(MONTH($A111)=11,YEAR($A111),IF(MONTH($A111)=12, YEAR($A111),YEAR($A111)-1)))),File_1.prn!$A$2:$AA$72,VLOOKUP(MONTH($A111),'Patch Conversion'!$A$1:$B$12,2),FALSE))</f>
        <v/>
      </c>
      <c r="D111" s="9"/>
      <c r="E111" s="9">
        <f t="shared" si="14"/>
        <v>0</v>
      </c>
      <c r="F111" s="9">
        <f>F110+VLOOKUP((IF(MONTH($A111)=10,YEAR($A111),IF(MONTH($A111)=11,YEAR($A111),IF(MONTH($A111)=12, YEAR($A111),YEAR($A111)-1)))),Rainfall!$A$1:$Z$87,VLOOKUP(MONTH($A111),Conversion!$A$1:$B$12,2),FALSE)</f>
        <v>5754.0000000000027</v>
      </c>
      <c r="G111" s="9"/>
      <c r="H111" s="9"/>
      <c r="I111" s="9">
        <f>VLOOKUP((IF(MONTH($A111)=10,YEAR($A111),IF(MONTH($A111)=11,YEAR($A111),IF(MONTH($A111)=12, YEAR($A111),YEAR($A111)-1)))),FirstSim!$A$1:$Z$86,VLOOKUP(MONTH($A111),Conversion!$A$1:$B$12,2),FALSE)</f>
        <v>0.71</v>
      </c>
      <c r="J111" s="9"/>
      <c r="K111" s="9"/>
      <c r="L111" s="9"/>
      <c r="M111" s="12" t="e">
        <f>VLOOKUP((IF(MONTH($A111)=10,YEAR($A111),IF(MONTH($A111)=11,YEAR($A111),IF(MONTH($A111)=12, YEAR($A111),YEAR($A111)-1)))),#REF!,VLOOKUP(MONTH($A111),Conversion!$A$1:$B$12,2),FALSE)</f>
        <v>#REF!</v>
      </c>
      <c r="N111" s="9" t="e">
        <f>VLOOKUP((IF(MONTH($A111)=10,YEAR($A111),IF(MONTH($A111)=11,YEAR($A111),IF(MONTH($A111)=12, YEAR($A111),YEAR($A111)-1)))),#REF!,VLOOKUP(MONTH($A111),'Patch Conversion'!$A$1:$B$12,2),FALSE)</f>
        <v>#REF!</v>
      </c>
      <c r="O111" s="9"/>
      <c r="P111" s="11"/>
      <c r="Q111" s="9">
        <f t="shared" si="10"/>
        <v>0</v>
      </c>
      <c r="R111" s="9" t="str">
        <f t="shared" si="11"/>
        <v/>
      </c>
      <c r="S111" s="10" t="str">
        <f t="shared" si="12"/>
        <v/>
      </c>
      <c r="T111" s="9"/>
      <c r="U111" s="17">
        <f>VLOOKUP((IF(MONTH($A111)=10,YEAR($A111),IF(MONTH($A111)=11,YEAR($A111),IF(MONTH($A111)=12, YEAR($A111),YEAR($A111)-1)))),'Final Sim'!$A$1:$O$87,VLOOKUP(MONTH($A111),'Conversion WRSM'!$A$1:$B$12,2),FALSE)</f>
        <v>0</v>
      </c>
      <c r="W111" s="9">
        <f t="shared" si="9"/>
        <v>0</v>
      </c>
      <c r="X111" s="9" t="str">
        <f t="shared" si="15"/>
        <v/>
      </c>
      <c r="Y111" s="20" t="str">
        <f t="shared" si="13"/>
        <v/>
      </c>
    </row>
    <row r="112" spans="1:25" x14ac:dyDescent="0.25">
      <c r="A112" s="11">
        <v>15980</v>
      </c>
      <c r="B112" s="9">
        <f>VLOOKUP((IF(MONTH($A112)=10,YEAR($A112),IF(MONTH($A112)=11,YEAR($A112),IF(MONTH($A112)=12, YEAR($A112),YEAR($A112)-1)))),File_1.prn!$A$2:$AA$72,VLOOKUP(MONTH($A112),Conversion!$A$1:$B$12,2),FALSE)</f>
        <v>0</v>
      </c>
      <c r="C112" s="9" t="str">
        <f>IF(VLOOKUP((IF(MONTH($A112)=10,YEAR($A112),IF(MONTH($A112)=11,YEAR($A112),IF(MONTH($A112)=12, YEAR($A112),YEAR($A112)-1)))),File_1.prn!$A$2:$AA$72,VLOOKUP(MONTH($A112),'Patch Conversion'!$A$1:$B$12,2),FALSE)="","",VLOOKUP((IF(MONTH($A112)=10,YEAR($A112),IF(MONTH($A112)=11,YEAR($A112),IF(MONTH($A112)=12, YEAR($A112),YEAR($A112)-1)))),File_1.prn!$A$2:$AA$72,VLOOKUP(MONTH($A112),'Patch Conversion'!$A$1:$B$12,2),FALSE))</f>
        <v/>
      </c>
      <c r="D112" s="9"/>
      <c r="E112" s="9">
        <f t="shared" si="14"/>
        <v>0</v>
      </c>
      <c r="F112" s="9">
        <f>F111+VLOOKUP((IF(MONTH($A112)=10,YEAR($A112),IF(MONTH($A112)=11,YEAR($A112),IF(MONTH($A112)=12, YEAR($A112),YEAR($A112)-1)))),Rainfall!$A$1:$Z$87,VLOOKUP(MONTH($A112),Conversion!$A$1:$B$12,2),FALSE)</f>
        <v>5897.7600000000029</v>
      </c>
      <c r="G112" s="9"/>
      <c r="H112" s="9"/>
      <c r="I112" s="9">
        <f>VLOOKUP((IF(MONTH($A112)=10,YEAR($A112),IF(MONTH($A112)=11,YEAR($A112),IF(MONTH($A112)=12, YEAR($A112),YEAR($A112)-1)))),FirstSim!$A$1:$Z$86,VLOOKUP(MONTH($A112),Conversion!$A$1:$B$12,2),FALSE)</f>
        <v>1.1499999999999999</v>
      </c>
      <c r="J112" s="9"/>
      <c r="K112" s="9"/>
      <c r="L112" s="9"/>
      <c r="M112" s="12" t="e">
        <f>VLOOKUP((IF(MONTH($A112)=10,YEAR($A112),IF(MONTH($A112)=11,YEAR($A112),IF(MONTH($A112)=12, YEAR($A112),YEAR($A112)-1)))),#REF!,VLOOKUP(MONTH($A112),Conversion!$A$1:$B$12,2),FALSE)</f>
        <v>#REF!</v>
      </c>
      <c r="N112" s="9" t="e">
        <f>VLOOKUP((IF(MONTH($A112)=10,YEAR($A112),IF(MONTH($A112)=11,YEAR($A112),IF(MONTH($A112)=12, YEAR($A112),YEAR($A112)-1)))),#REF!,VLOOKUP(MONTH($A112),'Patch Conversion'!$A$1:$B$12,2),FALSE)</f>
        <v>#REF!</v>
      </c>
      <c r="O112" s="9"/>
      <c r="P112" s="11"/>
      <c r="Q112" s="9">
        <f t="shared" si="10"/>
        <v>0</v>
      </c>
      <c r="R112" s="9" t="str">
        <f t="shared" si="11"/>
        <v/>
      </c>
      <c r="S112" s="10" t="str">
        <f t="shared" si="12"/>
        <v/>
      </c>
      <c r="T112" s="9"/>
      <c r="U112" s="17">
        <f>VLOOKUP((IF(MONTH($A112)=10,YEAR($A112),IF(MONTH($A112)=11,YEAR($A112),IF(MONTH($A112)=12, YEAR($A112),YEAR($A112)-1)))),'Final Sim'!$A$1:$O$87,VLOOKUP(MONTH($A112),'Conversion WRSM'!$A$1:$B$12,2),FALSE)</f>
        <v>0</v>
      </c>
      <c r="W112" s="9">
        <f t="shared" si="9"/>
        <v>0</v>
      </c>
      <c r="X112" s="9" t="str">
        <f t="shared" si="15"/>
        <v/>
      </c>
      <c r="Y112" s="20" t="str">
        <f t="shared" si="13"/>
        <v/>
      </c>
    </row>
    <row r="113" spans="1:25" x14ac:dyDescent="0.25">
      <c r="A113" s="11">
        <v>16011</v>
      </c>
      <c r="B113" s="9">
        <f>VLOOKUP((IF(MONTH($A113)=10,YEAR($A113),IF(MONTH($A113)=11,YEAR($A113),IF(MONTH($A113)=12, YEAR($A113),YEAR($A113)-1)))),File_1.prn!$A$2:$AA$72,VLOOKUP(MONTH($A113),Conversion!$A$1:$B$12,2),FALSE)</f>
        <v>0</v>
      </c>
      <c r="C113" s="9" t="str">
        <f>IF(VLOOKUP((IF(MONTH($A113)=10,YEAR($A113),IF(MONTH($A113)=11,YEAR($A113),IF(MONTH($A113)=12, YEAR($A113),YEAR($A113)-1)))),File_1.prn!$A$2:$AA$72,VLOOKUP(MONTH($A113),'Patch Conversion'!$A$1:$B$12,2),FALSE)="","",VLOOKUP((IF(MONTH($A113)=10,YEAR($A113),IF(MONTH($A113)=11,YEAR($A113),IF(MONTH($A113)=12, YEAR($A113),YEAR($A113)-1)))),File_1.prn!$A$2:$AA$72,VLOOKUP(MONTH($A113),'Patch Conversion'!$A$1:$B$12,2),FALSE))</f>
        <v/>
      </c>
      <c r="D113" s="9"/>
      <c r="E113" s="9">
        <f t="shared" si="14"/>
        <v>0</v>
      </c>
      <c r="F113" s="9">
        <f>F112+VLOOKUP((IF(MONTH($A113)=10,YEAR($A113),IF(MONTH($A113)=11,YEAR($A113),IF(MONTH($A113)=12, YEAR($A113),YEAR($A113)-1)))),Rainfall!$A$1:$Z$87,VLOOKUP(MONTH($A113),Conversion!$A$1:$B$12,2),FALSE)</f>
        <v>6054.4800000000032</v>
      </c>
      <c r="G113" s="9"/>
      <c r="H113" s="9"/>
      <c r="I113" s="9">
        <f>VLOOKUP((IF(MONTH($A113)=10,YEAR($A113),IF(MONTH($A113)=11,YEAR($A113),IF(MONTH($A113)=12, YEAR($A113),YEAR($A113)-1)))),FirstSim!$A$1:$Z$86,VLOOKUP(MONTH($A113),Conversion!$A$1:$B$12,2),FALSE)</f>
        <v>5.55</v>
      </c>
      <c r="J113" s="9"/>
      <c r="K113" s="9"/>
      <c r="L113" s="9"/>
      <c r="M113" s="12" t="e">
        <f>VLOOKUP((IF(MONTH($A113)=10,YEAR($A113),IF(MONTH($A113)=11,YEAR($A113),IF(MONTH($A113)=12, YEAR($A113),YEAR($A113)-1)))),#REF!,VLOOKUP(MONTH($A113),Conversion!$A$1:$B$12,2),FALSE)</f>
        <v>#REF!</v>
      </c>
      <c r="N113" s="9" t="e">
        <f>VLOOKUP((IF(MONTH($A113)=10,YEAR($A113),IF(MONTH($A113)=11,YEAR($A113),IF(MONTH($A113)=12, YEAR($A113),YEAR($A113)-1)))),#REF!,VLOOKUP(MONTH($A113),'Patch Conversion'!$A$1:$B$12,2),FALSE)</f>
        <v>#REF!</v>
      </c>
      <c r="O113" s="9"/>
      <c r="P113" s="11"/>
      <c r="Q113" s="9">
        <f t="shared" si="10"/>
        <v>0</v>
      </c>
      <c r="R113" s="9" t="str">
        <f t="shared" si="11"/>
        <v/>
      </c>
      <c r="S113" s="10" t="str">
        <f t="shared" si="12"/>
        <v/>
      </c>
      <c r="T113" s="9"/>
      <c r="U113" s="17">
        <f>VLOOKUP((IF(MONTH($A113)=10,YEAR($A113),IF(MONTH($A113)=11,YEAR($A113),IF(MONTH($A113)=12, YEAR($A113),YEAR($A113)-1)))),'Final Sim'!$A$1:$O$87,VLOOKUP(MONTH($A113),'Conversion WRSM'!$A$1:$B$12,2),FALSE)</f>
        <v>0</v>
      </c>
      <c r="W113" s="9">
        <f t="shared" si="9"/>
        <v>0</v>
      </c>
      <c r="X113" s="9" t="str">
        <f t="shared" si="15"/>
        <v/>
      </c>
      <c r="Y113" s="20" t="str">
        <f t="shared" si="13"/>
        <v/>
      </c>
    </row>
    <row r="114" spans="1:25" x14ac:dyDescent="0.25">
      <c r="A114" s="11">
        <v>16041</v>
      </c>
      <c r="B114" s="9">
        <f>VLOOKUP((IF(MONTH($A114)=10,YEAR($A114),IF(MONTH($A114)=11,YEAR($A114),IF(MONTH($A114)=12, YEAR($A114),YEAR($A114)-1)))),File_1.prn!$A$2:$AA$72,VLOOKUP(MONTH($A114),Conversion!$A$1:$B$12,2),FALSE)</f>
        <v>0</v>
      </c>
      <c r="C114" s="9" t="str">
        <f>IF(VLOOKUP((IF(MONTH($A114)=10,YEAR($A114),IF(MONTH($A114)=11,YEAR($A114),IF(MONTH($A114)=12, YEAR($A114),YEAR($A114)-1)))),File_1.prn!$A$2:$AA$72,VLOOKUP(MONTH($A114),'Patch Conversion'!$A$1:$B$12,2),FALSE)="","",VLOOKUP((IF(MONTH($A114)=10,YEAR($A114),IF(MONTH($A114)=11,YEAR($A114),IF(MONTH($A114)=12, YEAR($A114),YEAR($A114)-1)))),File_1.prn!$A$2:$AA$72,VLOOKUP(MONTH($A114),'Patch Conversion'!$A$1:$B$12,2),FALSE))</f>
        <v/>
      </c>
      <c r="D114" s="9"/>
      <c r="E114" s="9">
        <f t="shared" si="14"/>
        <v>0</v>
      </c>
      <c r="F114" s="9">
        <f>F113+VLOOKUP((IF(MONTH($A114)=10,YEAR($A114),IF(MONTH($A114)=11,YEAR($A114),IF(MONTH($A114)=12, YEAR($A114),YEAR($A114)-1)))),Rainfall!$A$1:$Z$87,VLOOKUP(MONTH($A114),Conversion!$A$1:$B$12,2),FALSE)</f>
        <v>6104.8200000000033</v>
      </c>
      <c r="G114" s="9"/>
      <c r="H114" s="9"/>
      <c r="I114" s="9">
        <f>VLOOKUP((IF(MONTH($A114)=10,YEAR($A114),IF(MONTH($A114)=11,YEAR($A114),IF(MONTH($A114)=12, YEAR($A114),YEAR($A114)-1)))),FirstSim!$A$1:$Z$86,VLOOKUP(MONTH($A114),Conversion!$A$1:$B$12,2),FALSE)</f>
        <v>5.41</v>
      </c>
      <c r="J114" s="9"/>
      <c r="K114" s="9"/>
      <c r="L114" s="9"/>
      <c r="M114" s="12" t="e">
        <f>VLOOKUP((IF(MONTH($A114)=10,YEAR($A114),IF(MONTH($A114)=11,YEAR($A114),IF(MONTH($A114)=12, YEAR($A114),YEAR($A114)-1)))),#REF!,VLOOKUP(MONTH($A114),Conversion!$A$1:$B$12,2),FALSE)</f>
        <v>#REF!</v>
      </c>
      <c r="N114" s="9" t="e">
        <f>VLOOKUP((IF(MONTH($A114)=10,YEAR($A114),IF(MONTH($A114)=11,YEAR($A114),IF(MONTH($A114)=12, YEAR($A114),YEAR($A114)-1)))),#REF!,VLOOKUP(MONTH($A114),'Patch Conversion'!$A$1:$B$12,2),FALSE)</f>
        <v>#REF!</v>
      </c>
      <c r="O114" s="9"/>
      <c r="P114" s="11"/>
      <c r="Q114" s="9">
        <f t="shared" si="10"/>
        <v>0</v>
      </c>
      <c r="R114" s="9" t="str">
        <f t="shared" si="11"/>
        <v/>
      </c>
      <c r="S114" s="10" t="str">
        <f t="shared" si="12"/>
        <v/>
      </c>
      <c r="T114" s="9"/>
      <c r="U114" s="17">
        <f>VLOOKUP((IF(MONTH($A114)=10,YEAR($A114),IF(MONTH($A114)=11,YEAR($A114),IF(MONTH($A114)=12, YEAR($A114),YEAR($A114)-1)))),'Final Sim'!$A$1:$O$87,VLOOKUP(MONTH($A114),'Conversion WRSM'!$A$1:$B$12,2),FALSE)</f>
        <v>0</v>
      </c>
      <c r="W114" s="9">
        <f t="shared" si="9"/>
        <v>0</v>
      </c>
      <c r="X114" s="9" t="str">
        <f t="shared" si="15"/>
        <v/>
      </c>
      <c r="Y114" s="20" t="str">
        <f t="shared" si="13"/>
        <v/>
      </c>
    </row>
    <row r="115" spans="1:25" x14ac:dyDescent="0.25">
      <c r="A115" s="11">
        <v>16072</v>
      </c>
      <c r="B115" s="9">
        <f>VLOOKUP((IF(MONTH($A115)=10,YEAR($A115),IF(MONTH($A115)=11,YEAR($A115),IF(MONTH($A115)=12, YEAR($A115),YEAR($A115)-1)))),File_1.prn!$A$2:$AA$72,VLOOKUP(MONTH($A115),Conversion!$A$1:$B$12,2),FALSE)</f>
        <v>0</v>
      </c>
      <c r="C115" s="9" t="str">
        <f>IF(VLOOKUP((IF(MONTH($A115)=10,YEAR($A115),IF(MONTH($A115)=11,YEAR($A115),IF(MONTH($A115)=12, YEAR($A115),YEAR($A115)-1)))),File_1.prn!$A$2:$AA$72,VLOOKUP(MONTH($A115),'Patch Conversion'!$A$1:$B$12,2),FALSE)="","",VLOOKUP((IF(MONTH($A115)=10,YEAR($A115),IF(MONTH($A115)=11,YEAR($A115),IF(MONTH($A115)=12, YEAR($A115),YEAR($A115)-1)))),File_1.prn!$A$2:$AA$72,VLOOKUP(MONTH($A115),'Patch Conversion'!$A$1:$B$12,2),FALSE))</f>
        <v/>
      </c>
      <c r="D115" s="9"/>
      <c r="E115" s="9">
        <f t="shared" si="14"/>
        <v>0</v>
      </c>
      <c r="F115" s="9">
        <f>F114+VLOOKUP((IF(MONTH($A115)=10,YEAR($A115),IF(MONTH($A115)=11,YEAR($A115),IF(MONTH($A115)=12, YEAR($A115),YEAR($A115)-1)))),Rainfall!$A$1:$Z$87,VLOOKUP(MONTH($A115),Conversion!$A$1:$B$12,2),FALSE)</f>
        <v>6220.4400000000032</v>
      </c>
      <c r="G115" s="9"/>
      <c r="H115" s="9"/>
      <c r="I115" s="9">
        <f>VLOOKUP((IF(MONTH($A115)=10,YEAR($A115),IF(MONTH($A115)=11,YEAR($A115),IF(MONTH($A115)=12, YEAR($A115),YEAR($A115)-1)))),FirstSim!$A$1:$Z$86,VLOOKUP(MONTH($A115),Conversion!$A$1:$B$12,2),FALSE)</f>
        <v>1.88</v>
      </c>
      <c r="J115" s="9"/>
      <c r="K115" s="9"/>
      <c r="L115" s="9"/>
      <c r="M115" s="12" t="e">
        <f>VLOOKUP((IF(MONTH($A115)=10,YEAR($A115),IF(MONTH($A115)=11,YEAR($A115),IF(MONTH($A115)=12, YEAR($A115),YEAR($A115)-1)))),#REF!,VLOOKUP(MONTH($A115),Conversion!$A$1:$B$12,2),FALSE)</f>
        <v>#REF!</v>
      </c>
      <c r="N115" s="9" t="e">
        <f>VLOOKUP((IF(MONTH($A115)=10,YEAR($A115),IF(MONTH($A115)=11,YEAR($A115),IF(MONTH($A115)=12, YEAR($A115),YEAR($A115)-1)))),#REF!,VLOOKUP(MONTH($A115),'Patch Conversion'!$A$1:$B$12,2),FALSE)</f>
        <v>#REF!</v>
      </c>
      <c r="O115" s="9"/>
      <c r="P115" s="11"/>
      <c r="Q115" s="9">
        <f t="shared" si="10"/>
        <v>0</v>
      </c>
      <c r="R115" s="9" t="str">
        <f t="shared" si="11"/>
        <v/>
      </c>
      <c r="S115" s="10" t="str">
        <f t="shared" si="12"/>
        <v/>
      </c>
      <c r="T115" s="9"/>
      <c r="U115" s="17">
        <f>VLOOKUP((IF(MONTH($A115)=10,YEAR($A115),IF(MONTH($A115)=11,YEAR($A115),IF(MONTH($A115)=12, YEAR($A115),YEAR($A115)-1)))),'Final Sim'!$A$1:$O$87,VLOOKUP(MONTH($A115),'Conversion WRSM'!$A$1:$B$12,2),FALSE)</f>
        <v>0</v>
      </c>
      <c r="W115" s="9">
        <f t="shared" si="9"/>
        <v>0</v>
      </c>
      <c r="X115" s="9" t="str">
        <f t="shared" si="15"/>
        <v/>
      </c>
      <c r="Y115" s="20" t="str">
        <f t="shared" si="13"/>
        <v/>
      </c>
    </row>
    <row r="116" spans="1:25" x14ac:dyDescent="0.25">
      <c r="A116" s="11">
        <v>16103</v>
      </c>
      <c r="B116" s="9">
        <f>VLOOKUP((IF(MONTH($A116)=10,YEAR($A116),IF(MONTH($A116)=11,YEAR($A116),IF(MONTH($A116)=12, YEAR($A116),YEAR($A116)-1)))),File_1.prn!$A$2:$AA$72,VLOOKUP(MONTH($A116),Conversion!$A$1:$B$12,2),FALSE)</f>
        <v>0</v>
      </c>
      <c r="C116" s="9" t="str">
        <f>IF(VLOOKUP((IF(MONTH($A116)=10,YEAR($A116),IF(MONTH($A116)=11,YEAR($A116),IF(MONTH($A116)=12, YEAR($A116),YEAR($A116)-1)))),File_1.prn!$A$2:$AA$72,VLOOKUP(MONTH($A116),'Patch Conversion'!$A$1:$B$12,2),FALSE)="","",VLOOKUP((IF(MONTH($A116)=10,YEAR($A116),IF(MONTH($A116)=11,YEAR($A116),IF(MONTH($A116)=12, YEAR($A116),YEAR($A116)-1)))),File_1.prn!$A$2:$AA$72,VLOOKUP(MONTH($A116),'Patch Conversion'!$A$1:$B$12,2),FALSE))</f>
        <v/>
      </c>
      <c r="D116" s="9"/>
      <c r="E116" s="9">
        <f t="shared" si="14"/>
        <v>0</v>
      </c>
      <c r="F116" s="9">
        <f>F115+VLOOKUP((IF(MONTH($A116)=10,YEAR($A116),IF(MONTH($A116)=11,YEAR($A116),IF(MONTH($A116)=12, YEAR($A116),YEAR($A116)-1)))),Rainfall!$A$1:$Z$87,VLOOKUP(MONTH($A116),Conversion!$A$1:$B$12,2),FALSE)</f>
        <v>6491.4000000000033</v>
      </c>
      <c r="G116" s="9"/>
      <c r="H116" s="9"/>
      <c r="I116" s="9">
        <f>VLOOKUP((IF(MONTH($A116)=10,YEAR($A116),IF(MONTH($A116)=11,YEAR($A116),IF(MONTH($A116)=12, YEAR($A116),YEAR($A116)-1)))),FirstSim!$A$1:$Z$86,VLOOKUP(MONTH($A116),Conversion!$A$1:$B$12,2),FALSE)</f>
        <v>0.5</v>
      </c>
      <c r="J116" s="9"/>
      <c r="K116" s="9"/>
      <c r="L116" s="9"/>
      <c r="M116" s="12" t="e">
        <f>VLOOKUP((IF(MONTH($A116)=10,YEAR($A116),IF(MONTH($A116)=11,YEAR($A116),IF(MONTH($A116)=12, YEAR($A116),YEAR($A116)-1)))),#REF!,VLOOKUP(MONTH($A116),Conversion!$A$1:$B$12,2),FALSE)</f>
        <v>#REF!</v>
      </c>
      <c r="N116" s="9" t="e">
        <f>VLOOKUP((IF(MONTH($A116)=10,YEAR($A116),IF(MONTH($A116)=11,YEAR($A116),IF(MONTH($A116)=12, YEAR($A116),YEAR($A116)-1)))),#REF!,VLOOKUP(MONTH($A116),'Patch Conversion'!$A$1:$B$12,2),FALSE)</f>
        <v>#REF!</v>
      </c>
      <c r="O116" s="9"/>
      <c r="P116" s="11"/>
      <c r="Q116" s="9">
        <f t="shared" si="10"/>
        <v>0</v>
      </c>
      <c r="R116" s="9" t="str">
        <f t="shared" si="11"/>
        <v/>
      </c>
      <c r="S116" s="10" t="str">
        <f t="shared" si="12"/>
        <v/>
      </c>
      <c r="T116" s="9"/>
      <c r="U116" s="17">
        <f>VLOOKUP((IF(MONTH($A116)=10,YEAR($A116),IF(MONTH($A116)=11,YEAR($A116),IF(MONTH($A116)=12, YEAR($A116),YEAR($A116)-1)))),'Final Sim'!$A$1:$O$87,VLOOKUP(MONTH($A116),'Conversion WRSM'!$A$1:$B$12,2),FALSE)</f>
        <v>0</v>
      </c>
      <c r="W116" s="9">
        <f t="shared" si="9"/>
        <v>0</v>
      </c>
      <c r="X116" s="9" t="str">
        <f t="shared" si="15"/>
        <v/>
      </c>
      <c r="Y116" s="20" t="str">
        <f t="shared" si="13"/>
        <v/>
      </c>
    </row>
    <row r="117" spans="1:25" x14ac:dyDescent="0.25">
      <c r="A117" s="11">
        <v>16132</v>
      </c>
      <c r="B117" s="9">
        <f>VLOOKUP((IF(MONTH($A117)=10,YEAR($A117),IF(MONTH($A117)=11,YEAR($A117),IF(MONTH($A117)=12, YEAR($A117),YEAR($A117)-1)))),File_1.prn!$A$2:$AA$72,VLOOKUP(MONTH($A117),Conversion!$A$1:$B$12,2),FALSE)</f>
        <v>0</v>
      </c>
      <c r="C117" s="9" t="str">
        <f>IF(VLOOKUP((IF(MONTH($A117)=10,YEAR($A117),IF(MONTH($A117)=11,YEAR($A117),IF(MONTH($A117)=12, YEAR($A117),YEAR($A117)-1)))),File_1.prn!$A$2:$AA$72,VLOOKUP(MONTH($A117),'Patch Conversion'!$A$1:$B$12,2),FALSE)="","",VLOOKUP((IF(MONTH($A117)=10,YEAR($A117),IF(MONTH($A117)=11,YEAR($A117),IF(MONTH($A117)=12, YEAR($A117),YEAR($A117)-1)))),File_1.prn!$A$2:$AA$72,VLOOKUP(MONTH($A117),'Patch Conversion'!$A$1:$B$12,2),FALSE))</f>
        <v/>
      </c>
      <c r="D117" s="9"/>
      <c r="E117" s="9">
        <f t="shared" si="14"/>
        <v>0</v>
      </c>
      <c r="F117" s="9">
        <f>F116+VLOOKUP((IF(MONTH($A117)=10,YEAR($A117),IF(MONTH($A117)=11,YEAR($A117),IF(MONTH($A117)=12, YEAR($A117),YEAR($A117)-1)))),Rainfall!$A$1:$Z$87,VLOOKUP(MONTH($A117),Conversion!$A$1:$B$12,2),FALSE)</f>
        <v>6504.4800000000032</v>
      </c>
      <c r="G117" s="9"/>
      <c r="H117" s="9"/>
      <c r="I117" s="9">
        <f>VLOOKUP((IF(MONTH($A117)=10,YEAR($A117),IF(MONTH($A117)=11,YEAR($A117),IF(MONTH($A117)=12, YEAR($A117),YEAR($A117)-1)))),FirstSim!$A$1:$Z$86,VLOOKUP(MONTH($A117),Conversion!$A$1:$B$12,2),FALSE)</f>
        <v>0.26</v>
      </c>
      <c r="J117" s="9"/>
      <c r="K117" s="9"/>
      <c r="L117" s="9"/>
      <c r="M117" s="12" t="e">
        <f>VLOOKUP((IF(MONTH($A117)=10,YEAR($A117),IF(MONTH($A117)=11,YEAR($A117),IF(MONTH($A117)=12, YEAR($A117),YEAR($A117)-1)))),#REF!,VLOOKUP(MONTH($A117),Conversion!$A$1:$B$12,2),FALSE)</f>
        <v>#REF!</v>
      </c>
      <c r="N117" s="9" t="e">
        <f>VLOOKUP((IF(MONTH($A117)=10,YEAR($A117),IF(MONTH($A117)=11,YEAR($A117),IF(MONTH($A117)=12, YEAR($A117),YEAR($A117)-1)))),#REF!,VLOOKUP(MONTH($A117),'Patch Conversion'!$A$1:$B$12,2),FALSE)</f>
        <v>#REF!</v>
      </c>
      <c r="O117" s="9"/>
      <c r="P117" s="11"/>
      <c r="Q117" s="9">
        <f t="shared" si="10"/>
        <v>0</v>
      </c>
      <c r="R117" s="9" t="str">
        <f t="shared" si="11"/>
        <v/>
      </c>
      <c r="S117" s="10" t="str">
        <f t="shared" si="12"/>
        <v/>
      </c>
      <c r="T117" s="9"/>
      <c r="U117" s="17">
        <f>VLOOKUP((IF(MONTH($A117)=10,YEAR($A117),IF(MONTH($A117)=11,YEAR($A117),IF(MONTH($A117)=12, YEAR($A117),YEAR($A117)-1)))),'Final Sim'!$A$1:$O$87,VLOOKUP(MONTH($A117),'Conversion WRSM'!$A$1:$B$12,2),FALSE)</f>
        <v>0</v>
      </c>
      <c r="W117" s="9">
        <f t="shared" si="9"/>
        <v>0</v>
      </c>
      <c r="X117" s="9" t="str">
        <f t="shared" si="15"/>
        <v/>
      </c>
      <c r="Y117" s="20" t="str">
        <f t="shared" si="13"/>
        <v/>
      </c>
    </row>
    <row r="118" spans="1:25" x14ac:dyDescent="0.25">
      <c r="A118" s="11">
        <v>16163</v>
      </c>
      <c r="B118" s="9">
        <f>VLOOKUP((IF(MONTH($A118)=10,YEAR($A118),IF(MONTH($A118)=11,YEAR($A118),IF(MONTH($A118)=12, YEAR($A118),YEAR($A118)-1)))),File_1.prn!$A$2:$AA$72,VLOOKUP(MONTH($A118),Conversion!$A$1:$B$12,2),FALSE)</f>
        <v>0</v>
      </c>
      <c r="C118" s="9" t="str">
        <f>IF(VLOOKUP((IF(MONTH($A118)=10,YEAR($A118),IF(MONTH($A118)=11,YEAR($A118),IF(MONTH($A118)=12, YEAR($A118),YEAR($A118)-1)))),File_1.prn!$A$2:$AA$72,VLOOKUP(MONTH($A118),'Patch Conversion'!$A$1:$B$12,2),FALSE)="","",VLOOKUP((IF(MONTH($A118)=10,YEAR($A118),IF(MONTH($A118)=11,YEAR($A118),IF(MONTH($A118)=12, YEAR($A118),YEAR($A118)-1)))),File_1.prn!$A$2:$AA$72,VLOOKUP(MONTH($A118),'Patch Conversion'!$A$1:$B$12,2),FALSE))</f>
        <v/>
      </c>
      <c r="D118" s="9"/>
      <c r="E118" s="9">
        <f t="shared" si="14"/>
        <v>0</v>
      </c>
      <c r="F118" s="9">
        <f>F117+VLOOKUP((IF(MONTH($A118)=10,YEAR($A118),IF(MONTH($A118)=11,YEAR($A118),IF(MONTH($A118)=12, YEAR($A118),YEAR($A118)-1)))),Rainfall!$A$1:$Z$87,VLOOKUP(MONTH($A118),Conversion!$A$1:$B$12,2),FALSE)</f>
        <v>6505.7400000000034</v>
      </c>
      <c r="G118" s="9"/>
      <c r="H118" s="9"/>
      <c r="I118" s="9">
        <f>VLOOKUP((IF(MONTH($A118)=10,YEAR($A118),IF(MONTH($A118)=11,YEAR($A118),IF(MONTH($A118)=12, YEAR($A118),YEAR($A118)-1)))),FirstSim!$A$1:$Z$86,VLOOKUP(MONTH($A118),Conversion!$A$1:$B$12,2),FALSE)</f>
        <v>0.13</v>
      </c>
      <c r="J118" s="9"/>
      <c r="K118" s="9"/>
      <c r="L118" s="9"/>
      <c r="M118" s="12" t="e">
        <f>VLOOKUP((IF(MONTH($A118)=10,YEAR($A118),IF(MONTH($A118)=11,YEAR($A118),IF(MONTH($A118)=12, YEAR($A118),YEAR($A118)-1)))),#REF!,VLOOKUP(MONTH($A118),Conversion!$A$1:$B$12,2),FALSE)</f>
        <v>#REF!</v>
      </c>
      <c r="N118" s="9" t="e">
        <f>VLOOKUP((IF(MONTH($A118)=10,YEAR($A118),IF(MONTH($A118)=11,YEAR($A118),IF(MONTH($A118)=12, YEAR($A118),YEAR($A118)-1)))),#REF!,VLOOKUP(MONTH($A118),'Patch Conversion'!$A$1:$B$12,2),FALSE)</f>
        <v>#REF!</v>
      </c>
      <c r="O118" s="9"/>
      <c r="P118" s="11"/>
      <c r="Q118" s="9">
        <f t="shared" si="10"/>
        <v>0</v>
      </c>
      <c r="R118" s="9" t="str">
        <f t="shared" si="11"/>
        <v/>
      </c>
      <c r="S118" s="10" t="str">
        <f t="shared" si="12"/>
        <v/>
      </c>
      <c r="T118" s="9"/>
      <c r="U118" s="17">
        <f>VLOOKUP((IF(MONTH($A118)=10,YEAR($A118),IF(MONTH($A118)=11,YEAR($A118),IF(MONTH($A118)=12, YEAR($A118),YEAR($A118)-1)))),'Final Sim'!$A$1:$O$87,VLOOKUP(MONTH($A118),'Conversion WRSM'!$A$1:$B$12,2),FALSE)</f>
        <v>0</v>
      </c>
      <c r="W118" s="9">
        <f t="shared" si="9"/>
        <v>0</v>
      </c>
      <c r="X118" s="9" t="str">
        <f t="shared" si="15"/>
        <v/>
      </c>
      <c r="Y118" s="20" t="str">
        <f t="shared" si="13"/>
        <v/>
      </c>
    </row>
    <row r="119" spans="1:25" x14ac:dyDescent="0.25">
      <c r="A119" s="11">
        <v>16193</v>
      </c>
      <c r="B119" s="9">
        <f>VLOOKUP((IF(MONTH($A119)=10,YEAR($A119),IF(MONTH($A119)=11,YEAR($A119),IF(MONTH($A119)=12, YEAR($A119),YEAR($A119)-1)))),File_1.prn!$A$2:$AA$72,VLOOKUP(MONTH($A119),Conversion!$A$1:$B$12,2),FALSE)</f>
        <v>0</v>
      </c>
      <c r="C119" s="9" t="str">
        <f>IF(VLOOKUP((IF(MONTH($A119)=10,YEAR($A119),IF(MONTH($A119)=11,YEAR($A119),IF(MONTH($A119)=12, YEAR($A119),YEAR($A119)-1)))),File_1.prn!$A$2:$AA$72,VLOOKUP(MONTH($A119),'Patch Conversion'!$A$1:$B$12,2),FALSE)="","",VLOOKUP((IF(MONTH($A119)=10,YEAR($A119),IF(MONTH($A119)=11,YEAR($A119),IF(MONTH($A119)=12, YEAR($A119),YEAR($A119)-1)))),File_1.prn!$A$2:$AA$72,VLOOKUP(MONTH($A119),'Patch Conversion'!$A$1:$B$12,2),FALSE))</f>
        <v/>
      </c>
      <c r="D119" s="9"/>
      <c r="E119" s="9">
        <f t="shared" si="14"/>
        <v>0</v>
      </c>
      <c r="F119" s="9">
        <f>F118+VLOOKUP((IF(MONTH($A119)=10,YEAR($A119),IF(MONTH($A119)=11,YEAR($A119),IF(MONTH($A119)=12, YEAR($A119),YEAR($A119)-1)))),Rainfall!$A$1:$Z$87,VLOOKUP(MONTH($A119),Conversion!$A$1:$B$12,2),FALSE)</f>
        <v>6511.7400000000034</v>
      </c>
      <c r="G119" s="9"/>
      <c r="H119" s="9"/>
      <c r="I119" s="9">
        <f>VLOOKUP((IF(MONTH($A119)=10,YEAR($A119),IF(MONTH($A119)=11,YEAR($A119),IF(MONTH($A119)=12, YEAR($A119),YEAR($A119)-1)))),FirstSim!$A$1:$Z$86,VLOOKUP(MONTH($A119),Conversion!$A$1:$B$12,2),FALSE)</f>
        <v>0.08</v>
      </c>
      <c r="J119" s="9"/>
      <c r="K119" s="9"/>
      <c r="L119" s="9"/>
      <c r="M119" s="12" t="e">
        <f>VLOOKUP((IF(MONTH($A119)=10,YEAR($A119),IF(MONTH($A119)=11,YEAR($A119),IF(MONTH($A119)=12, YEAR($A119),YEAR($A119)-1)))),#REF!,VLOOKUP(MONTH($A119),Conversion!$A$1:$B$12,2),FALSE)</f>
        <v>#REF!</v>
      </c>
      <c r="N119" s="9" t="e">
        <f>VLOOKUP((IF(MONTH($A119)=10,YEAR($A119),IF(MONTH($A119)=11,YEAR($A119),IF(MONTH($A119)=12, YEAR($A119),YEAR($A119)-1)))),#REF!,VLOOKUP(MONTH($A119),'Patch Conversion'!$A$1:$B$12,2),FALSE)</f>
        <v>#REF!</v>
      </c>
      <c r="O119" s="9"/>
      <c r="P119" s="11"/>
      <c r="Q119" s="9">
        <f t="shared" si="10"/>
        <v>0</v>
      </c>
      <c r="R119" s="9" t="str">
        <f t="shared" si="11"/>
        <v/>
      </c>
      <c r="S119" s="10" t="str">
        <f t="shared" si="12"/>
        <v/>
      </c>
      <c r="T119" s="9"/>
      <c r="U119" s="17">
        <f>VLOOKUP((IF(MONTH($A119)=10,YEAR($A119),IF(MONTH($A119)=11,YEAR($A119),IF(MONTH($A119)=12, YEAR($A119),YEAR($A119)-1)))),'Final Sim'!$A$1:$O$87,VLOOKUP(MONTH($A119),'Conversion WRSM'!$A$1:$B$12,2),FALSE)</f>
        <v>0</v>
      </c>
      <c r="W119" s="9">
        <f t="shared" si="9"/>
        <v>0</v>
      </c>
      <c r="X119" s="9" t="str">
        <f t="shared" si="15"/>
        <v/>
      </c>
      <c r="Y119" s="20" t="str">
        <f t="shared" si="13"/>
        <v/>
      </c>
    </row>
    <row r="120" spans="1:25" x14ac:dyDescent="0.25">
      <c r="A120" s="11">
        <v>16224</v>
      </c>
      <c r="B120" s="9">
        <f>VLOOKUP((IF(MONTH($A120)=10,YEAR($A120),IF(MONTH($A120)=11,YEAR($A120),IF(MONTH($A120)=12, YEAR($A120),YEAR($A120)-1)))),File_1.prn!$A$2:$AA$72,VLOOKUP(MONTH($A120),Conversion!$A$1:$B$12,2),FALSE)</f>
        <v>0</v>
      </c>
      <c r="C120" s="9" t="str">
        <f>IF(VLOOKUP((IF(MONTH($A120)=10,YEAR($A120),IF(MONTH($A120)=11,YEAR($A120),IF(MONTH($A120)=12, YEAR($A120),YEAR($A120)-1)))),File_1.prn!$A$2:$AA$72,VLOOKUP(MONTH($A120),'Patch Conversion'!$A$1:$B$12,2),FALSE)="","",VLOOKUP((IF(MONTH($A120)=10,YEAR($A120),IF(MONTH($A120)=11,YEAR($A120),IF(MONTH($A120)=12, YEAR($A120),YEAR($A120)-1)))),File_1.prn!$A$2:$AA$72,VLOOKUP(MONTH($A120),'Patch Conversion'!$A$1:$B$12,2),FALSE))</f>
        <v/>
      </c>
      <c r="D120" s="9"/>
      <c r="E120" s="9">
        <f t="shared" si="14"/>
        <v>0</v>
      </c>
      <c r="F120" s="9">
        <f>F119+VLOOKUP((IF(MONTH($A120)=10,YEAR($A120),IF(MONTH($A120)=11,YEAR($A120),IF(MONTH($A120)=12, YEAR($A120),YEAR($A120)-1)))),Rainfall!$A$1:$Z$87,VLOOKUP(MONTH($A120),Conversion!$A$1:$B$12,2),FALSE)</f>
        <v>6649.1400000000031</v>
      </c>
      <c r="G120" s="9"/>
      <c r="H120" s="9"/>
      <c r="I120" s="9">
        <f>VLOOKUP((IF(MONTH($A120)=10,YEAR($A120),IF(MONTH($A120)=11,YEAR($A120),IF(MONTH($A120)=12, YEAR($A120),YEAR($A120)-1)))),FirstSim!$A$1:$Z$86,VLOOKUP(MONTH($A120),Conversion!$A$1:$B$12,2),FALSE)</f>
        <v>0.1</v>
      </c>
      <c r="J120" s="9"/>
      <c r="K120" s="9"/>
      <c r="L120" s="9"/>
      <c r="M120" s="12" t="e">
        <f>VLOOKUP((IF(MONTH($A120)=10,YEAR($A120),IF(MONTH($A120)=11,YEAR($A120),IF(MONTH($A120)=12, YEAR($A120),YEAR($A120)-1)))),#REF!,VLOOKUP(MONTH($A120),Conversion!$A$1:$B$12,2),FALSE)</f>
        <v>#REF!</v>
      </c>
      <c r="N120" s="9" t="e">
        <f>VLOOKUP((IF(MONTH($A120)=10,YEAR($A120),IF(MONTH($A120)=11,YEAR($A120),IF(MONTH($A120)=12, YEAR($A120),YEAR($A120)-1)))),#REF!,VLOOKUP(MONTH($A120),'Patch Conversion'!$A$1:$B$12,2),FALSE)</f>
        <v>#REF!</v>
      </c>
      <c r="O120" s="9"/>
      <c r="P120" s="11"/>
      <c r="Q120" s="9">
        <f t="shared" si="10"/>
        <v>0</v>
      </c>
      <c r="R120" s="9" t="str">
        <f t="shared" si="11"/>
        <v/>
      </c>
      <c r="S120" s="10" t="str">
        <f t="shared" si="12"/>
        <v/>
      </c>
      <c r="T120" s="9"/>
      <c r="U120" s="17">
        <f>VLOOKUP((IF(MONTH($A120)=10,YEAR($A120),IF(MONTH($A120)=11,YEAR($A120),IF(MONTH($A120)=12, YEAR($A120),YEAR($A120)-1)))),'Final Sim'!$A$1:$O$87,VLOOKUP(MONTH($A120),'Conversion WRSM'!$A$1:$B$12,2),FALSE)</f>
        <v>0</v>
      </c>
      <c r="W120" s="9">
        <f t="shared" si="9"/>
        <v>0</v>
      </c>
      <c r="X120" s="9" t="str">
        <f t="shared" si="15"/>
        <v/>
      </c>
      <c r="Y120" s="20" t="str">
        <f t="shared" si="13"/>
        <v/>
      </c>
    </row>
    <row r="121" spans="1:25" x14ac:dyDescent="0.25">
      <c r="A121" s="11">
        <v>16254</v>
      </c>
      <c r="B121" s="9">
        <f>VLOOKUP((IF(MONTH($A121)=10,YEAR($A121),IF(MONTH($A121)=11,YEAR($A121),IF(MONTH($A121)=12, YEAR($A121),YEAR($A121)-1)))),File_1.prn!$A$2:$AA$72,VLOOKUP(MONTH($A121),Conversion!$A$1:$B$12,2),FALSE)</f>
        <v>0</v>
      </c>
      <c r="C121" s="9" t="str">
        <f>IF(VLOOKUP((IF(MONTH($A121)=10,YEAR($A121),IF(MONTH($A121)=11,YEAR($A121),IF(MONTH($A121)=12, YEAR($A121),YEAR($A121)-1)))),File_1.prn!$A$2:$AA$72,VLOOKUP(MONTH($A121),'Patch Conversion'!$A$1:$B$12,2),FALSE)="","",VLOOKUP((IF(MONTH($A121)=10,YEAR($A121),IF(MONTH($A121)=11,YEAR($A121),IF(MONTH($A121)=12, YEAR($A121),YEAR($A121)-1)))),File_1.prn!$A$2:$AA$72,VLOOKUP(MONTH($A121),'Patch Conversion'!$A$1:$B$12,2),FALSE))</f>
        <v/>
      </c>
      <c r="D121" s="9"/>
      <c r="E121" s="9">
        <f t="shared" si="14"/>
        <v>0</v>
      </c>
      <c r="F121" s="9">
        <f>F120+VLOOKUP((IF(MONTH($A121)=10,YEAR($A121),IF(MONTH($A121)=11,YEAR($A121),IF(MONTH($A121)=12, YEAR($A121),YEAR($A121)-1)))),Rainfall!$A$1:$Z$87,VLOOKUP(MONTH($A121),Conversion!$A$1:$B$12,2),FALSE)</f>
        <v>6649.1400000000031</v>
      </c>
      <c r="G121" s="9"/>
      <c r="H121" s="9"/>
      <c r="I121" s="9">
        <f>VLOOKUP((IF(MONTH($A121)=10,YEAR($A121),IF(MONTH($A121)=11,YEAR($A121),IF(MONTH($A121)=12, YEAR($A121),YEAR($A121)-1)))),FirstSim!$A$1:$Z$86,VLOOKUP(MONTH($A121),Conversion!$A$1:$B$12,2),FALSE)</f>
        <v>0.1</v>
      </c>
      <c r="J121" s="9"/>
      <c r="K121" s="9"/>
      <c r="L121" s="9"/>
      <c r="M121" s="12" t="e">
        <f>VLOOKUP((IF(MONTH($A121)=10,YEAR($A121),IF(MONTH($A121)=11,YEAR($A121),IF(MONTH($A121)=12, YEAR($A121),YEAR($A121)-1)))),#REF!,VLOOKUP(MONTH($A121),Conversion!$A$1:$B$12,2),FALSE)</f>
        <v>#REF!</v>
      </c>
      <c r="N121" s="9" t="e">
        <f>VLOOKUP((IF(MONTH($A121)=10,YEAR($A121),IF(MONTH($A121)=11,YEAR($A121),IF(MONTH($A121)=12, YEAR($A121),YEAR($A121)-1)))),#REF!,VLOOKUP(MONTH($A121),'Patch Conversion'!$A$1:$B$12,2),FALSE)</f>
        <v>#REF!</v>
      </c>
      <c r="O121" s="9"/>
      <c r="P121" s="11"/>
      <c r="Q121" s="9">
        <f t="shared" si="10"/>
        <v>0</v>
      </c>
      <c r="R121" s="9" t="str">
        <f t="shared" si="11"/>
        <v/>
      </c>
      <c r="S121" s="10" t="str">
        <f t="shared" si="12"/>
        <v/>
      </c>
      <c r="T121" s="9"/>
      <c r="U121" s="17">
        <f>VLOOKUP((IF(MONTH($A121)=10,YEAR($A121),IF(MONTH($A121)=11,YEAR($A121),IF(MONTH($A121)=12, YEAR($A121),YEAR($A121)-1)))),'Final Sim'!$A$1:$O$87,VLOOKUP(MONTH($A121),'Conversion WRSM'!$A$1:$B$12,2),FALSE)</f>
        <v>0</v>
      </c>
      <c r="W121" s="9">
        <f t="shared" si="9"/>
        <v>0</v>
      </c>
      <c r="X121" s="9" t="str">
        <f t="shared" si="15"/>
        <v/>
      </c>
      <c r="Y121" s="20" t="str">
        <f t="shared" si="13"/>
        <v/>
      </c>
    </row>
    <row r="122" spans="1:25" x14ac:dyDescent="0.25">
      <c r="A122" s="11">
        <v>16285</v>
      </c>
      <c r="B122" s="9">
        <f>VLOOKUP((IF(MONTH($A122)=10,YEAR($A122),IF(MONTH($A122)=11,YEAR($A122),IF(MONTH($A122)=12, YEAR($A122),YEAR($A122)-1)))),File_1.prn!$A$2:$AA$72,VLOOKUP(MONTH($A122),Conversion!$A$1:$B$12,2),FALSE)</f>
        <v>0</v>
      </c>
      <c r="C122" s="9" t="str">
        <f>IF(VLOOKUP((IF(MONTH($A122)=10,YEAR($A122),IF(MONTH($A122)=11,YEAR($A122),IF(MONTH($A122)=12, YEAR($A122),YEAR($A122)-1)))),File_1.prn!$A$2:$AA$72,VLOOKUP(MONTH($A122),'Patch Conversion'!$A$1:$B$12,2),FALSE)="","",VLOOKUP((IF(MONTH($A122)=10,YEAR($A122),IF(MONTH($A122)=11,YEAR($A122),IF(MONTH($A122)=12, YEAR($A122),YEAR($A122)-1)))),File_1.prn!$A$2:$AA$72,VLOOKUP(MONTH($A122),'Patch Conversion'!$A$1:$B$12,2),FALSE))</f>
        <v/>
      </c>
      <c r="D122" s="9"/>
      <c r="E122" s="9">
        <f t="shared" si="14"/>
        <v>0</v>
      </c>
      <c r="F122" s="9">
        <f>F121+VLOOKUP((IF(MONTH($A122)=10,YEAR($A122),IF(MONTH($A122)=11,YEAR($A122),IF(MONTH($A122)=12, YEAR($A122),YEAR($A122)-1)))),Rainfall!$A$1:$Z$87,VLOOKUP(MONTH($A122),Conversion!$A$1:$B$12,2),FALSE)</f>
        <v>6649.1400000000031</v>
      </c>
      <c r="G122" s="9"/>
      <c r="H122" s="9"/>
      <c r="I122" s="9">
        <f>VLOOKUP((IF(MONTH($A122)=10,YEAR($A122),IF(MONTH($A122)=11,YEAR($A122),IF(MONTH($A122)=12, YEAR($A122),YEAR($A122)-1)))),FirstSim!$A$1:$Z$86,VLOOKUP(MONTH($A122),Conversion!$A$1:$B$12,2),FALSE)</f>
        <v>0.05</v>
      </c>
      <c r="J122" s="9"/>
      <c r="K122" s="9"/>
      <c r="L122" s="9"/>
      <c r="M122" s="12" t="e">
        <f>VLOOKUP((IF(MONTH($A122)=10,YEAR($A122),IF(MONTH($A122)=11,YEAR($A122),IF(MONTH($A122)=12, YEAR($A122),YEAR($A122)-1)))),#REF!,VLOOKUP(MONTH($A122),Conversion!$A$1:$B$12,2),FALSE)</f>
        <v>#REF!</v>
      </c>
      <c r="N122" s="9" t="e">
        <f>VLOOKUP((IF(MONTH($A122)=10,YEAR($A122),IF(MONTH($A122)=11,YEAR($A122),IF(MONTH($A122)=12, YEAR($A122),YEAR($A122)-1)))),#REF!,VLOOKUP(MONTH($A122),'Patch Conversion'!$A$1:$B$12,2),FALSE)</f>
        <v>#REF!</v>
      </c>
      <c r="O122" s="9"/>
      <c r="P122" s="11"/>
      <c r="Q122" s="9">
        <f t="shared" si="10"/>
        <v>0</v>
      </c>
      <c r="R122" s="9" t="str">
        <f t="shared" si="11"/>
        <v/>
      </c>
      <c r="S122" s="10" t="str">
        <f t="shared" si="12"/>
        <v/>
      </c>
      <c r="T122" s="9"/>
      <c r="U122" s="17">
        <f>VLOOKUP((IF(MONTH($A122)=10,YEAR($A122),IF(MONTH($A122)=11,YEAR($A122),IF(MONTH($A122)=12, YEAR($A122),YEAR($A122)-1)))),'Final Sim'!$A$1:$O$87,VLOOKUP(MONTH($A122),'Conversion WRSM'!$A$1:$B$12,2),FALSE)</f>
        <v>0</v>
      </c>
      <c r="W122" s="9">
        <f t="shared" si="9"/>
        <v>0</v>
      </c>
      <c r="X122" s="9" t="str">
        <f t="shared" si="15"/>
        <v/>
      </c>
      <c r="Y122" s="20" t="str">
        <f t="shared" si="13"/>
        <v/>
      </c>
    </row>
    <row r="123" spans="1:25" x14ac:dyDescent="0.25">
      <c r="A123" s="11">
        <v>16316</v>
      </c>
      <c r="B123" s="9">
        <f>VLOOKUP((IF(MONTH($A123)=10,YEAR($A123),IF(MONTH($A123)=11,YEAR($A123),IF(MONTH($A123)=12, YEAR($A123),YEAR($A123)-1)))),File_1.prn!$A$2:$AA$72,VLOOKUP(MONTH($A123),Conversion!$A$1:$B$12,2),FALSE)</f>
        <v>0</v>
      </c>
      <c r="C123" s="9" t="str">
        <f>IF(VLOOKUP((IF(MONTH($A123)=10,YEAR($A123),IF(MONTH($A123)=11,YEAR($A123),IF(MONTH($A123)=12, YEAR($A123),YEAR($A123)-1)))),File_1.prn!$A$2:$AA$72,VLOOKUP(MONTH($A123),'Patch Conversion'!$A$1:$B$12,2),FALSE)="","",VLOOKUP((IF(MONTH($A123)=10,YEAR($A123),IF(MONTH($A123)=11,YEAR($A123),IF(MONTH($A123)=12, YEAR($A123),YEAR($A123)-1)))),File_1.prn!$A$2:$AA$72,VLOOKUP(MONTH($A123),'Patch Conversion'!$A$1:$B$12,2),FALSE))</f>
        <v/>
      </c>
      <c r="D123" s="9"/>
      <c r="E123" s="9">
        <f t="shared" si="14"/>
        <v>0</v>
      </c>
      <c r="F123" s="9">
        <f>F122+VLOOKUP((IF(MONTH($A123)=10,YEAR($A123),IF(MONTH($A123)=11,YEAR($A123),IF(MONTH($A123)=12, YEAR($A123),YEAR($A123)-1)))),Rainfall!$A$1:$Z$87,VLOOKUP(MONTH($A123),Conversion!$A$1:$B$12,2),FALSE)</f>
        <v>6711.5400000000027</v>
      </c>
      <c r="G123" s="9"/>
      <c r="H123" s="9"/>
      <c r="I123" s="9">
        <f>VLOOKUP((IF(MONTH($A123)=10,YEAR($A123),IF(MONTH($A123)=11,YEAR($A123),IF(MONTH($A123)=12, YEAR($A123),YEAR($A123)-1)))),FirstSim!$A$1:$Z$86,VLOOKUP(MONTH($A123),Conversion!$A$1:$B$12,2),FALSE)</f>
        <v>0.55000000000000004</v>
      </c>
      <c r="J123" s="9"/>
      <c r="K123" s="9"/>
      <c r="L123" s="9"/>
      <c r="M123" s="12" t="e">
        <f>VLOOKUP((IF(MONTH($A123)=10,YEAR($A123),IF(MONTH($A123)=11,YEAR($A123),IF(MONTH($A123)=12, YEAR($A123),YEAR($A123)-1)))),#REF!,VLOOKUP(MONTH($A123),Conversion!$A$1:$B$12,2),FALSE)</f>
        <v>#REF!</v>
      </c>
      <c r="N123" s="9" t="e">
        <f>VLOOKUP((IF(MONTH($A123)=10,YEAR($A123),IF(MONTH($A123)=11,YEAR($A123),IF(MONTH($A123)=12, YEAR($A123),YEAR($A123)-1)))),#REF!,VLOOKUP(MONTH($A123),'Patch Conversion'!$A$1:$B$12,2),FALSE)</f>
        <v>#REF!</v>
      </c>
      <c r="O123" s="9"/>
      <c r="P123" s="11"/>
      <c r="Q123" s="9">
        <f t="shared" si="10"/>
        <v>0</v>
      </c>
      <c r="R123" s="9" t="str">
        <f t="shared" si="11"/>
        <v/>
      </c>
      <c r="S123" s="10" t="str">
        <f t="shared" si="12"/>
        <v/>
      </c>
      <c r="T123" s="9"/>
      <c r="U123" s="17">
        <f>VLOOKUP((IF(MONTH($A123)=10,YEAR($A123),IF(MONTH($A123)=11,YEAR($A123),IF(MONTH($A123)=12, YEAR($A123),YEAR($A123)-1)))),'Final Sim'!$A$1:$O$87,VLOOKUP(MONTH($A123),'Conversion WRSM'!$A$1:$B$12,2),FALSE)</f>
        <v>0</v>
      </c>
      <c r="W123" s="9">
        <f t="shared" si="9"/>
        <v>0</v>
      </c>
      <c r="X123" s="9" t="str">
        <f t="shared" si="15"/>
        <v/>
      </c>
      <c r="Y123" s="20" t="str">
        <f t="shared" si="13"/>
        <v/>
      </c>
    </row>
    <row r="124" spans="1:25" x14ac:dyDescent="0.25">
      <c r="A124" s="11">
        <v>16346</v>
      </c>
      <c r="B124" s="9">
        <f>VLOOKUP((IF(MONTH($A124)=10,YEAR($A124),IF(MONTH($A124)=11,YEAR($A124),IF(MONTH($A124)=12, YEAR($A124),YEAR($A124)-1)))),File_1.prn!$A$2:$AA$72,VLOOKUP(MONTH($A124),Conversion!$A$1:$B$12,2),FALSE)</f>
        <v>0</v>
      </c>
      <c r="C124" s="9" t="str">
        <f>IF(VLOOKUP((IF(MONTH($A124)=10,YEAR($A124),IF(MONTH($A124)=11,YEAR($A124),IF(MONTH($A124)=12, YEAR($A124),YEAR($A124)-1)))),File_1.prn!$A$2:$AA$72,VLOOKUP(MONTH($A124),'Patch Conversion'!$A$1:$B$12,2),FALSE)="","",VLOOKUP((IF(MONTH($A124)=10,YEAR($A124),IF(MONTH($A124)=11,YEAR($A124),IF(MONTH($A124)=12, YEAR($A124),YEAR($A124)-1)))),File_1.prn!$A$2:$AA$72,VLOOKUP(MONTH($A124),'Patch Conversion'!$A$1:$B$12,2),FALSE))</f>
        <v/>
      </c>
      <c r="D124" s="9"/>
      <c r="E124" s="9">
        <f t="shared" si="14"/>
        <v>0</v>
      </c>
      <c r="F124" s="9">
        <f>F123+VLOOKUP((IF(MONTH($A124)=10,YEAR($A124),IF(MONTH($A124)=11,YEAR($A124),IF(MONTH($A124)=12, YEAR($A124),YEAR($A124)-1)))),Rainfall!$A$1:$Z$87,VLOOKUP(MONTH($A124),Conversion!$A$1:$B$12,2),FALSE)</f>
        <v>6786.1200000000026</v>
      </c>
      <c r="G124" s="9"/>
      <c r="H124" s="9"/>
      <c r="I124" s="9">
        <f>VLOOKUP((IF(MONTH($A124)=10,YEAR($A124),IF(MONTH($A124)=11,YEAR($A124),IF(MONTH($A124)=12, YEAR($A124),YEAR($A124)-1)))),FirstSim!$A$1:$Z$86,VLOOKUP(MONTH($A124),Conversion!$A$1:$B$12,2),FALSE)</f>
        <v>0.35</v>
      </c>
      <c r="J124" s="9"/>
      <c r="K124" s="9"/>
      <c r="L124" s="9"/>
      <c r="M124" s="12" t="e">
        <f>VLOOKUP((IF(MONTH($A124)=10,YEAR($A124),IF(MONTH($A124)=11,YEAR($A124),IF(MONTH($A124)=12, YEAR($A124),YEAR($A124)-1)))),#REF!,VLOOKUP(MONTH($A124),Conversion!$A$1:$B$12,2),FALSE)</f>
        <v>#REF!</v>
      </c>
      <c r="N124" s="9" t="e">
        <f>VLOOKUP((IF(MONTH($A124)=10,YEAR($A124),IF(MONTH($A124)=11,YEAR($A124),IF(MONTH($A124)=12, YEAR($A124),YEAR($A124)-1)))),#REF!,VLOOKUP(MONTH($A124),'Patch Conversion'!$A$1:$B$12,2),FALSE)</f>
        <v>#REF!</v>
      </c>
      <c r="O124" s="9"/>
      <c r="P124" s="11"/>
      <c r="Q124" s="9">
        <f t="shared" si="10"/>
        <v>0</v>
      </c>
      <c r="R124" s="9" t="str">
        <f t="shared" si="11"/>
        <v/>
      </c>
      <c r="S124" s="10" t="str">
        <f t="shared" si="12"/>
        <v/>
      </c>
      <c r="T124" s="9"/>
      <c r="U124" s="17">
        <f>VLOOKUP((IF(MONTH($A124)=10,YEAR($A124),IF(MONTH($A124)=11,YEAR($A124),IF(MONTH($A124)=12, YEAR($A124),YEAR($A124)-1)))),'Final Sim'!$A$1:$O$87,VLOOKUP(MONTH($A124),'Conversion WRSM'!$A$1:$B$12,2),FALSE)</f>
        <v>0</v>
      </c>
      <c r="W124" s="9">
        <f t="shared" si="9"/>
        <v>0</v>
      </c>
      <c r="X124" s="9" t="str">
        <f t="shared" si="15"/>
        <v/>
      </c>
      <c r="Y124" s="20" t="str">
        <f t="shared" si="13"/>
        <v/>
      </c>
    </row>
    <row r="125" spans="1:25" x14ac:dyDescent="0.25">
      <c r="A125" s="11">
        <v>16377</v>
      </c>
      <c r="B125" s="9">
        <f>VLOOKUP((IF(MONTH($A125)=10,YEAR($A125),IF(MONTH($A125)=11,YEAR($A125),IF(MONTH($A125)=12, YEAR($A125),YEAR($A125)-1)))),File_1.prn!$A$2:$AA$72,VLOOKUP(MONTH($A125),Conversion!$A$1:$B$12,2),FALSE)</f>
        <v>0</v>
      </c>
      <c r="C125" s="9" t="str">
        <f>IF(VLOOKUP((IF(MONTH($A125)=10,YEAR($A125),IF(MONTH($A125)=11,YEAR($A125),IF(MONTH($A125)=12, YEAR($A125),YEAR($A125)-1)))),File_1.prn!$A$2:$AA$72,VLOOKUP(MONTH($A125),'Patch Conversion'!$A$1:$B$12,2),FALSE)="","",VLOOKUP((IF(MONTH($A125)=10,YEAR($A125),IF(MONTH($A125)=11,YEAR($A125),IF(MONTH($A125)=12, YEAR($A125),YEAR($A125)-1)))),File_1.prn!$A$2:$AA$72,VLOOKUP(MONTH($A125),'Patch Conversion'!$A$1:$B$12,2),FALSE))</f>
        <v/>
      </c>
      <c r="D125" s="9"/>
      <c r="E125" s="9">
        <f t="shared" si="14"/>
        <v>0</v>
      </c>
      <c r="F125" s="9">
        <f>F124+VLOOKUP((IF(MONTH($A125)=10,YEAR($A125),IF(MONTH($A125)=11,YEAR($A125),IF(MONTH($A125)=12, YEAR($A125),YEAR($A125)-1)))),Rainfall!$A$1:$Z$87,VLOOKUP(MONTH($A125),Conversion!$A$1:$B$12,2),FALSE)</f>
        <v>6872.1000000000022</v>
      </c>
      <c r="G125" s="9"/>
      <c r="H125" s="9"/>
      <c r="I125" s="9">
        <f>VLOOKUP((IF(MONTH($A125)=10,YEAR($A125),IF(MONTH($A125)=11,YEAR($A125),IF(MONTH($A125)=12, YEAR($A125),YEAR($A125)-1)))),FirstSim!$A$1:$Z$86,VLOOKUP(MONTH($A125),Conversion!$A$1:$B$12,2),FALSE)</f>
        <v>0.11</v>
      </c>
      <c r="J125" s="9"/>
      <c r="K125" s="9"/>
      <c r="L125" s="9"/>
      <c r="M125" s="12" t="e">
        <f>VLOOKUP((IF(MONTH($A125)=10,YEAR($A125),IF(MONTH($A125)=11,YEAR($A125),IF(MONTH($A125)=12, YEAR($A125),YEAR($A125)-1)))),#REF!,VLOOKUP(MONTH($A125),Conversion!$A$1:$B$12,2),FALSE)</f>
        <v>#REF!</v>
      </c>
      <c r="N125" s="9" t="e">
        <f>VLOOKUP((IF(MONTH($A125)=10,YEAR($A125),IF(MONTH($A125)=11,YEAR($A125),IF(MONTH($A125)=12, YEAR($A125),YEAR($A125)-1)))),#REF!,VLOOKUP(MONTH($A125),'Patch Conversion'!$A$1:$B$12,2),FALSE)</f>
        <v>#REF!</v>
      </c>
      <c r="O125" s="9"/>
      <c r="P125" s="11"/>
      <c r="Q125" s="9">
        <f t="shared" si="10"/>
        <v>0</v>
      </c>
      <c r="R125" s="9" t="str">
        <f t="shared" si="11"/>
        <v/>
      </c>
      <c r="S125" s="10" t="str">
        <f t="shared" si="12"/>
        <v/>
      </c>
      <c r="T125" s="9"/>
      <c r="U125" s="17">
        <f>VLOOKUP((IF(MONTH($A125)=10,YEAR($A125),IF(MONTH($A125)=11,YEAR($A125),IF(MONTH($A125)=12, YEAR($A125),YEAR($A125)-1)))),'Final Sim'!$A$1:$O$87,VLOOKUP(MONTH($A125),'Conversion WRSM'!$A$1:$B$12,2),FALSE)</f>
        <v>0</v>
      </c>
      <c r="W125" s="9">
        <f t="shared" si="9"/>
        <v>0</v>
      </c>
      <c r="X125" s="9" t="str">
        <f t="shared" si="15"/>
        <v/>
      </c>
      <c r="Y125" s="20" t="str">
        <f t="shared" si="13"/>
        <v/>
      </c>
    </row>
    <row r="126" spans="1:25" x14ac:dyDescent="0.25">
      <c r="A126" s="11">
        <v>16407</v>
      </c>
      <c r="B126" s="9">
        <f>VLOOKUP((IF(MONTH($A126)=10,YEAR($A126),IF(MONTH($A126)=11,YEAR($A126),IF(MONTH($A126)=12, YEAR($A126),YEAR($A126)-1)))),File_1.prn!$A$2:$AA$72,VLOOKUP(MONTH($A126),Conversion!$A$1:$B$12,2),FALSE)</f>
        <v>0</v>
      </c>
      <c r="C126" s="9" t="str">
        <f>IF(VLOOKUP((IF(MONTH($A126)=10,YEAR($A126),IF(MONTH($A126)=11,YEAR($A126),IF(MONTH($A126)=12, YEAR($A126),YEAR($A126)-1)))),File_1.prn!$A$2:$AA$72,VLOOKUP(MONTH($A126),'Patch Conversion'!$A$1:$B$12,2),FALSE)="","",VLOOKUP((IF(MONTH($A126)=10,YEAR($A126),IF(MONTH($A126)=11,YEAR($A126),IF(MONTH($A126)=12, YEAR($A126),YEAR($A126)-1)))),File_1.prn!$A$2:$AA$72,VLOOKUP(MONTH($A126),'Patch Conversion'!$A$1:$B$12,2),FALSE))</f>
        <v/>
      </c>
      <c r="D126" s="9" t="str">
        <f>IF(C126="","",B126)</f>
        <v/>
      </c>
      <c r="E126" s="9">
        <f t="shared" si="14"/>
        <v>0</v>
      </c>
      <c r="F126" s="9">
        <f>F125+VLOOKUP((IF(MONTH($A126)=10,YEAR($A126),IF(MONTH($A126)=11,YEAR($A126),IF(MONTH($A126)=12, YEAR($A126),YEAR($A126)-1)))),Rainfall!$A$1:$Z$87,VLOOKUP(MONTH($A126),Conversion!$A$1:$B$12,2),FALSE)</f>
        <v>6891.6600000000026</v>
      </c>
      <c r="G126" s="9"/>
      <c r="H126" s="9"/>
      <c r="I126" s="9">
        <f>VLOOKUP((IF(MONTH($A126)=10,YEAR($A126),IF(MONTH($A126)=11,YEAR($A126),IF(MONTH($A126)=12, YEAR($A126),YEAR($A126)-1)))),FirstSim!$A$1:$Z$86,VLOOKUP(MONTH($A126),Conversion!$A$1:$B$12,2),FALSE)</f>
        <v>0.04</v>
      </c>
      <c r="J126" s="9"/>
      <c r="K126" s="9"/>
      <c r="L126" s="9"/>
      <c r="M126" s="12" t="e">
        <f>VLOOKUP((IF(MONTH($A126)=10,YEAR($A126),IF(MONTH($A126)=11,YEAR($A126),IF(MONTH($A126)=12, YEAR($A126),YEAR($A126)-1)))),#REF!,VLOOKUP(MONTH($A126),Conversion!$A$1:$B$12,2),FALSE)</f>
        <v>#REF!</v>
      </c>
      <c r="N126" s="9" t="e">
        <f>VLOOKUP((IF(MONTH($A126)=10,YEAR($A126),IF(MONTH($A126)=11,YEAR($A126),IF(MONTH($A126)=12, YEAR($A126),YEAR($A126)-1)))),#REF!,VLOOKUP(MONTH($A126),'Patch Conversion'!$A$1:$B$12,2),FALSE)</f>
        <v>#REF!</v>
      </c>
      <c r="O126" s="9"/>
      <c r="P126" s="11"/>
      <c r="Q126" s="9">
        <f t="shared" si="10"/>
        <v>0</v>
      </c>
      <c r="R126" s="9" t="str">
        <f t="shared" si="11"/>
        <v/>
      </c>
      <c r="S126" s="10" t="str">
        <f t="shared" si="12"/>
        <v/>
      </c>
      <c r="T126" s="9"/>
      <c r="U126" s="17">
        <f>VLOOKUP((IF(MONTH($A126)=10,YEAR($A126),IF(MONTH($A126)=11,YEAR($A126),IF(MONTH($A126)=12, YEAR($A126),YEAR($A126)-1)))),'Final Sim'!$A$1:$O$87,VLOOKUP(MONTH($A126),'Conversion WRSM'!$A$1:$B$12,2),FALSE)</f>
        <v>0</v>
      </c>
      <c r="W126" s="9">
        <f t="shared" si="9"/>
        <v>0</v>
      </c>
      <c r="X126" s="9" t="str">
        <f t="shared" si="15"/>
        <v/>
      </c>
      <c r="Y126" s="20" t="str">
        <f t="shared" si="13"/>
        <v/>
      </c>
    </row>
    <row r="127" spans="1:25" x14ac:dyDescent="0.25">
      <c r="A127" s="11">
        <v>16438</v>
      </c>
      <c r="B127" s="9">
        <f>VLOOKUP((IF(MONTH($A127)=10,YEAR($A127),IF(MONTH($A127)=11,YEAR($A127),IF(MONTH($A127)=12, YEAR($A127),YEAR($A127)-1)))),File_1.prn!$A$2:$AA$72,VLOOKUP(MONTH($A127),Conversion!$A$1:$B$12,2),FALSE)</f>
        <v>0</v>
      </c>
      <c r="C127" s="9" t="str">
        <f>IF(VLOOKUP((IF(MONTH($A127)=10,YEAR($A127),IF(MONTH($A127)=11,YEAR($A127),IF(MONTH($A127)=12, YEAR($A127),YEAR($A127)-1)))),File_1.prn!$A$2:$AA$72,VLOOKUP(MONTH($A127),'Patch Conversion'!$A$1:$B$12,2),FALSE)="","",VLOOKUP((IF(MONTH($A127)=10,YEAR($A127),IF(MONTH($A127)=11,YEAR($A127),IF(MONTH($A127)=12, YEAR($A127),YEAR($A127)-1)))),File_1.prn!$A$2:$AA$72,VLOOKUP(MONTH($A127),'Patch Conversion'!$A$1:$B$12,2),FALSE))</f>
        <v/>
      </c>
      <c r="D127" s="9" t="str">
        <f>IF(C127="","",B127)</f>
        <v/>
      </c>
      <c r="E127" s="9">
        <f t="shared" si="14"/>
        <v>0</v>
      </c>
      <c r="F127" s="9">
        <f>F126+VLOOKUP((IF(MONTH($A127)=10,YEAR($A127),IF(MONTH($A127)=11,YEAR($A127),IF(MONTH($A127)=12, YEAR($A127),YEAR($A127)-1)))),Rainfall!$A$1:$Z$87,VLOOKUP(MONTH($A127),Conversion!$A$1:$B$12,2),FALSE)</f>
        <v>6932.9400000000023</v>
      </c>
      <c r="G127" s="9"/>
      <c r="H127" s="9"/>
      <c r="I127" s="9">
        <f>VLOOKUP((IF(MONTH($A127)=10,YEAR($A127),IF(MONTH($A127)=11,YEAR($A127),IF(MONTH($A127)=12, YEAR($A127),YEAR($A127)-1)))),FirstSim!$A$1:$Z$86,VLOOKUP(MONTH($A127),Conversion!$A$1:$B$12,2),FALSE)</f>
        <v>0.01</v>
      </c>
      <c r="J127" s="9"/>
      <c r="K127" s="9"/>
      <c r="L127" s="9"/>
      <c r="M127" s="12" t="e">
        <f>VLOOKUP((IF(MONTH($A127)=10,YEAR($A127),IF(MONTH($A127)=11,YEAR($A127),IF(MONTH($A127)=12, YEAR($A127),YEAR($A127)-1)))),#REF!,VLOOKUP(MONTH($A127),Conversion!$A$1:$B$12,2),FALSE)</f>
        <v>#REF!</v>
      </c>
      <c r="N127" s="9" t="e">
        <f>VLOOKUP((IF(MONTH($A127)=10,YEAR($A127),IF(MONTH($A127)=11,YEAR($A127),IF(MONTH($A127)=12, YEAR($A127),YEAR($A127)-1)))),#REF!,VLOOKUP(MONTH($A127),'Patch Conversion'!$A$1:$B$12,2),FALSE)</f>
        <v>#REF!</v>
      </c>
      <c r="O127" s="9"/>
      <c r="P127" s="11"/>
      <c r="Q127" s="9">
        <f t="shared" si="10"/>
        <v>0</v>
      </c>
      <c r="R127" s="9" t="str">
        <f t="shared" si="11"/>
        <v/>
      </c>
      <c r="S127" s="10" t="str">
        <f t="shared" si="12"/>
        <v/>
      </c>
      <c r="T127" s="9"/>
      <c r="U127" s="17">
        <f>VLOOKUP((IF(MONTH($A127)=10,YEAR($A127),IF(MONTH($A127)=11,YEAR($A127),IF(MONTH($A127)=12, YEAR($A127),YEAR($A127)-1)))),'Final Sim'!$A$1:$O$87,VLOOKUP(MONTH($A127),'Conversion WRSM'!$A$1:$B$12,2),FALSE)</f>
        <v>0</v>
      </c>
      <c r="W127" s="9">
        <f t="shared" si="9"/>
        <v>0</v>
      </c>
      <c r="X127" s="9" t="str">
        <f t="shared" si="15"/>
        <v/>
      </c>
      <c r="Y127" s="20" t="str">
        <f t="shared" si="13"/>
        <v/>
      </c>
    </row>
    <row r="128" spans="1:25" x14ac:dyDescent="0.25">
      <c r="A128" s="11">
        <v>16469</v>
      </c>
      <c r="B128" s="9">
        <f>VLOOKUP((IF(MONTH($A128)=10,YEAR($A128),IF(MONTH($A128)=11,YEAR($A128),IF(MONTH($A128)=12, YEAR($A128),YEAR($A128)-1)))),File_1.prn!$A$2:$AA$72,VLOOKUP(MONTH($A128),Conversion!$A$1:$B$12,2),FALSE)</f>
        <v>0</v>
      </c>
      <c r="C128" s="9" t="str">
        <f>IF(VLOOKUP((IF(MONTH($A128)=10,YEAR($A128),IF(MONTH($A128)=11,YEAR($A128),IF(MONTH($A128)=12, YEAR($A128),YEAR($A128)-1)))),File_1.prn!$A$2:$AA$72,VLOOKUP(MONTH($A128),'Patch Conversion'!$A$1:$B$12,2),FALSE)="","",VLOOKUP((IF(MONTH($A128)=10,YEAR($A128),IF(MONTH($A128)=11,YEAR($A128),IF(MONTH($A128)=12, YEAR($A128),YEAR($A128)-1)))),File_1.prn!$A$2:$AA$72,VLOOKUP(MONTH($A128),'Patch Conversion'!$A$1:$B$12,2),FALSE))</f>
        <v/>
      </c>
      <c r="D128" s="9" t="str">
        <f>IF(C128="","",B128)</f>
        <v/>
      </c>
      <c r="E128" s="9">
        <f t="shared" si="14"/>
        <v>0</v>
      </c>
      <c r="F128" s="9">
        <f>F127+VLOOKUP((IF(MONTH($A128)=10,YEAR($A128),IF(MONTH($A128)=11,YEAR($A128),IF(MONTH($A128)=12, YEAR($A128),YEAR($A128)-1)))),Rainfall!$A$1:$Z$87,VLOOKUP(MONTH($A128),Conversion!$A$1:$B$12,2),FALSE)</f>
        <v>6982.3800000000019</v>
      </c>
      <c r="G128" s="9"/>
      <c r="H128" s="9"/>
      <c r="I128" s="9">
        <f>VLOOKUP((IF(MONTH($A128)=10,YEAR($A128),IF(MONTH($A128)=11,YEAR($A128),IF(MONTH($A128)=12, YEAR($A128),YEAR($A128)-1)))),FirstSim!$A$1:$Z$86,VLOOKUP(MONTH($A128),Conversion!$A$1:$B$12,2),FALSE)</f>
        <v>0.3</v>
      </c>
      <c r="J128" s="9"/>
      <c r="K128" s="9"/>
      <c r="L128" s="9"/>
      <c r="M128" s="12" t="e">
        <f>VLOOKUP((IF(MONTH($A128)=10,YEAR($A128),IF(MONTH($A128)=11,YEAR($A128),IF(MONTH($A128)=12, YEAR($A128),YEAR($A128)-1)))),#REF!,VLOOKUP(MONTH($A128),Conversion!$A$1:$B$12,2),FALSE)</f>
        <v>#REF!</v>
      </c>
      <c r="N128" s="9" t="e">
        <f>VLOOKUP((IF(MONTH($A128)=10,YEAR($A128),IF(MONTH($A128)=11,YEAR($A128),IF(MONTH($A128)=12, YEAR($A128),YEAR($A128)-1)))),#REF!,VLOOKUP(MONTH($A128),'Patch Conversion'!$A$1:$B$12,2),FALSE)</f>
        <v>#REF!</v>
      </c>
      <c r="O128" s="9"/>
      <c r="P128" s="11"/>
      <c r="Q128" s="9">
        <f t="shared" si="10"/>
        <v>0</v>
      </c>
      <c r="R128" s="9" t="str">
        <f t="shared" si="11"/>
        <v/>
      </c>
      <c r="S128" s="10" t="str">
        <f t="shared" si="12"/>
        <v/>
      </c>
      <c r="T128" s="9"/>
      <c r="U128" s="17">
        <f>VLOOKUP((IF(MONTH($A128)=10,YEAR($A128),IF(MONTH($A128)=11,YEAR($A128),IF(MONTH($A128)=12, YEAR($A128),YEAR($A128)-1)))),'Final Sim'!$A$1:$O$87,VLOOKUP(MONTH($A128),'Conversion WRSM'!$A$1:$B$12,2),FALSE)</f>
        <v>0</v>
      </c>
      <c r="W128" s="9">
        <f t="shared" si="9"/>
        <v>0</v>
      </c>
      <c r="X128" s="9" t="str">
        <f t="shared" si="15"/>
        <v/>
      </c>
      <c r="Y128" s="20" t="str">
        <f t="shared" si="13"/>
        <v/>
      </c>
    </row>
    <row r="129" spans="1:25" x14ac:dyDescent="0.25">
      <c r="A129" s="11">
        <v>16497</v>
      </c>
      <c r="B129" s="9">
        <f>VLOOKUP((IF(MONTH($A129)=10,YEAR($A129),IF(MONTH($A129)=11,YEAR($A129),IF(MONTH($A129)=12, YEAR($A129),YEAR($A129)-1)))),File_1.prn!$A$2:$AA$72,VLOOKUP(MONTH($A129),Conversion!$A$1:$B$12,2),FALSE)</f>
        <v>0</v>
      </c>
      <c r="C129" s="9" t="str">
        <f>IF(VLOOKUP((IF(MONTH($A129)=10,YEAR($A129),IF(MONTH($A129)=11,YEAR($A129),IF(MONTH($A129)=12, YEAR($A129),YEAR($A129)-1)))),File_1.prn!$A$2:$AA$72,VLOOKUP(MONTH($A129),'Patch Conversion'!$A$1:$B$12,2),FALSE)="","",VLOOKUP((IF(MONTH($A129)=10,YEAR($A129),IF(MONTH($A129)=11,YEAR($A129),IF(MONTH($A129)=12, YEAR($A129),YEAR($A129)-1)))),File_1.prn!$A$2:$AA$72,VLOOKUP(MONTH($A129),'Patch Conversion'!$A$1:$B$12,2),FALSE))</f>
        <v/>
      </c>
      <c r="D129" s="9" t="str">
        <f>IF(C129="","",B129)</f>
        <v/>
      </c>
      <c r="E129" s="9">
        <f t="shared" si="14"/>
        <v>0</v>
      </c>
      <c r="F129" s="9">
        <f>F128+VLOOKUP((IF(MONTH($A129)=10,YEAR($A129),IF(MONTH($A129)=11,YEAR($A129),IF(MONTH($A129)=12, YEAR($A129),YEAR($A129)-1)))),Rainfall!$A$1:$Z$87,VLOOKUP(MONTH($A129),Conversion!$A$1:$B$12,2),FALSE)</f>
        <v>7177.0800000000017</v>
      </c>
      <c r="G129" s="9"/>
      <c r="H129" s="9"/>
      <c r="I129" s="9">
        <f>VLOOKUP((IF(MONTH($A129)=10,YEAR($A129),IF(MONTH($A129)=11,YEAR($A129),IF(MONTH($A129)=12, YEAR($A129),YEAR($A129)-1)))),FirstSim!$A$1:$Z$86,VLOOKUP(MONTH($A129),Conversion!$A$1:$B$12,2),FALSE)</f>
        <v>2.02</v>
      </c>
      <c r="J129" s="9"/>
      <c r="K129" s="9"/>
      <c r="L129" s="9"/>
      <c r="M129" s="12" t="e">
        <f>VLOOKUP((IF(MONTH($A129)=10,YEAR($A129),IF(MONTH($A129)=11,YEAR($A129),IF(MONTH($A129)=12, YEAR($A129),YEAR($A129)-1)))),#REF!,VLOOKUP(MONTH($A129),Conversion!$A$1:$B$12,2),FALSE)</f>
        <v>#REF!</v>
      </c>
      <c r="N129" s="9" t="e">
        <f>VLOOKUP((IF(MONTH($A129)=10,YEAR($A129),IF(MONTH($A129)=11,YEAR($A129),IF(MONTH($A129)=12, YEAR($A129),YEAR($A129)-1)))),#REF!,VLOOKUP(MONTH($A129),'Patch Conversion'!$A$1:$B$12,2),FALSE)</f>
        <v>#REF!</v>
      </c>
      <c r="O129" s="9"/>
      <c r="P129" s="11"/>
      <c r="Q129" s="9">
        <f t="shared" si="10"/>
        <v>0</v>
      </c>
      <c r="R129" s="9" t="str">
        <f t="shared" si="11"/>
        <v/>
      </c>
      <c r="S129" s="10" t="str">
        <f t="shared" si="12"/>
        <v/>
      </c>
      <c r="T129" s="9"/>
      <c r="U129" s="17">
        <f>VLOOKUP((IF(MONTH($A129)=10,YEAR($A129),IF(MONTH($A129)=11,YEAR($A129),IF(MONTH($A129)=12, YEAR($A129),YEAR($A129)-1)))),'Final Sim'!$A$1:$O$87,VLOOKUP(MONTH($A129),'Conversion WRSM'!$A$1:$B$12,2),FALSE)</f>
        <v>0</v>
      </c>
      <c r="W129" s="9">
        <f t="shared" si="9"/>
        <v>0</v>
      </c>
      <c r="X129" s="9" t="str">
        <f t="shared" si="15"/>
        <v/>
      </c>
      <c r="Y129" s="20" t="str">
        <f t="shared" si="13"/>
        <v/>
      </c>
    </row>
    <row r="130" spans="1:25" x14ac:dyDescent="0.25">
      <c r="A130" s="11">
        <v>16528</v>
      </c>
      <c r="B130" s="9">
        <f>VLOOKUP((IF(MONTH($A130)=10,YEAR($A130),IF(MONTH($A130)=11,YEAR($A130),IF(MONTH($A130)=12, YEAR($A130),YEAR($A130)-1)))),File_1.prn!$A$2:$AA$72,VLOOKUP(MONTH($A130),Conversion!$A$1:$B$12,2),FALSE)</f>
        <v>0</v>
      </c>
      <c r="C130" s="9" t="str">
        <f>IF(VLOOKUP((IF(MONTH($A130)=10,YEAR($A130),IF(MONTH($A130)=11,YEAR($A130),IF(MONTH($A130)=12, YEAR($A130),YEAR($A130)-1)))),File_1.prn!$A$2:$AA$72,VLOOKUP(MONTH($A130),'Patch Conversion'!$A$1:$B$12,2),FALSE)="","",VLOOKUP((IF(MONTH($A130)=10,YEAR($A130),IF(MONTH($A130)=11,YEAR($A130),IF(MONTH($A130)=12, YEAR($A130),YEAR($A130)-1)))),File_1.prn!$A$2:$AA$72,VLOOKUP(MONTH($A130),'Patch Conversion'!$A$1:$B$12,2),FALSE))</f>
        <v/>
      </c>
      <c r="D130" s="9"/>
      <c r="E130" s="9">
        <f t="shared" si="14"/>
        <v>0</v>
      </c>
      <c r="F130" s="9">
        <f>F129+VLOOKUP((IF(MONTH($A130)=10,YEAR($A130),IF(MONTH($A130)=11,YEAR($A130),IF(MONTH($A130)=12, YEAR($A130),YEAR($A130)-1)))),Rainfall!$A$1:$Z$87,VLOOKUP(MONTH($A130),Conversion!$A$1:$B$12,2),FALSE)</f>
        <v>7191.0600000000013</v>
      </c>
      <c r="G130" s="9"/>
      <c r="H130" s="9"/>
      <c r="I130" s="9">
        <f>VLOOKUP((IF(MONTH($A130)=10,YEAR($A130),IF(MONTH($A130)=11,YEAR($A130),IF(MONTH($A130)=12, YEAR($A130),YEAR($A130)-1)))),FirstSim!$A$1:$Z$86,VLOOKUP(MONTH($A130),Conversion!$A$1:$B$12,2),FALSE)</f>
        <v>1.04</v>
      </c>
      <c r="J130" s="9"/>
      <c r="K130" s="9"/>
      <c r="L130" s="9"/>
      <c r="M130" s="12" t="e">
        <f>VLOOKUP((IF(MONTH($A130)=10,YEAR($A130),IF(MONTH($A130)=11,YEAR($A130),IF(MONTH($A130)=12, YEAR($A130),YEAR($A130)-1)))),#REF!,VLOOKUP(MONTH($A130),Conversion!$A$1:$B$12,2),FALSE)</f>
        <v>#REF!</v>
      </c>
      <c r="N130" s="9" t="e">
        <f>VLOOKUP((IF(MONTH($A130)=10,YEAR($A130),IF(MONTH($A130)=11,YEAR($A130),IF(MONTH($A130)=12, YEAR($A130),YEAR($A130)-1)))),#REF!,VLOOKUP(MONTH($A130),'Patch Conversion'!$A$1:$B$12,2),FALSE)</f>
        <v>#REF!</v>
      </c>
      <c r="O130" s="9"/>
      <c r="P130" s="11"/>
      <c r="Q130" s="9">
        <f t="shared" si="10"/>
        <v>0</v>
      </c>
      <c r="R130" s="9" t="str">
        <f t="shared" si="11"/>
        <v/>
      </c>
      <c r="S130" s="10" t="str">
        <f t="shared" si="12"/>
        <v/>
      </c>
      <c r="T130" s="9"/>
      <c r="U130" s="17">
        <f>VLOOKUP((IF(MONTH($A130)=10,YEAR($A130),IF(MONTH($A130)=11,YEAR($A130),IF(MONTH($A130)=12, YEAR($A130),YEAR($A130)-1)))),'Final Sim'!$A$1:$O$87,VLOOKUP(MONTH($A130),'Conversion WRSM'!$A$1:$B$12,2),FALSE)</f>
        <v>0</v>
      </c>
      <c r="W130" s="9">
        <f t="shared" si="9"/>
        <v>0</v>
      </c>
      <c r="X130" s="9" t="str">
        <f t="shared" si="15"/>
        <v/>
      </c>
      <c r="Y130" s="20" t="str">
        <f t="shared" si="13"/>
        <v/>
      </c>
    </row>
    <row r="131" spans="1:25" x14ac:dyDescent="0.25">
      <c r="A131" s="11">
        <v>16558</v>
      </c>
      <c r="B131" s="9">
        <f>VLOOKUP((IF(MONTH($A131)=10,YEAR($A131),IF(MONTH($A131)=11,YEAR($A131),IF(MONTH($A131)=12, YEAR($A131),YEAR($A131)-1)))),File_1.prn!$A$2:$AA$72,VLOOKUP(MONTH($A131),Conversion!$A$1:$B$12,2),FALSE)</f>
        <v>0</v>
      </c>
      <c r="C131" s="9" t="str">
        <f>IF(VLOOKUP((IF(MONTH($A131)=10,YEAR($A131),IF(MONTH($A131)=11,YEAR($A131),IF(MONTH($A131)=12, YEAR($A131),YEAR($A131)-1)))),File_1.prn!$A$2:$AA$72,VLOOKUP(MONTH($A131),'Patch Conversion'!$A$1:$B$12,2),FALSE)="","",VLOOKUP((IF(MONTH($A131)=10,YEAR($A131),IF(MONTH($A131)=11,YEAR($A131),IF(MONTH($A131)=12, YEAR($A131),YEAR($A131)-1)))),File_1.prn!$A$2:$AA$72,VLOOKUP(MONTH($A131),'Patch Conversion'!$A$1:$B$12,2),FALSE))</f>
        <v/>
      </c>
      <c r="D131" s="9"/>
      <c r="E131" s="9">
        <f t="shared" si="14"/>
        <v>0</v>
      </c>
      <c r="F131" s="9">
        <f>F130+VLOOKUP((IF(MONTH($A131)=10,YEAR($A131),IF(MONTH($A131)=11,YEAR($A131),IF(MONTH($A131)=12, YEAR($A131),YEAR($A131)-1)))),Rainfall!$A$1:$Z$87,VLOOKUP(MONTH($A131),Conversion!$A$1:$B$12,2),FALSE)</f>
        <v>7191.3000000000011</v>
      </c>
      <c r="G131" s="9"/>
      <c r="H131" s="9"/>
      <c r="I131" s="9">
        <f>VLOOKUP((IF(MONTH($A131)=10,YEAR($A131),IF(MONTH($A131)=11,YEAR($A131),IF(MONTH($A131)=12, YEAR($A131),YEAR($A131)-1)))),FirstSim!$A$1:$Z$86,VLOOKUP(MONTH($A131),Conversion!$A$1:$B$12,2),FALSE)</f>
        <v>0.22</v>
      </c>
      <c r="J131" s="9"/>
      <c r="K131" s="9"/>
      <c r="L131" s="9"/>
      <c r="M131" s="12" t="e">
        <f>VLOOKUP((IF(MONTH($A131)=10,YEAR($A131),IF(MONTH($A131)=11,YEAR($A131),IF(MONTH($A131)=12, YEAR($A131),YEAR($A131)-1)))),#REF!,VLOOKUP(MONTH($A131),Conversion!$A$1:$B$12,2),FALSE)</f>
        <v>#REF!</v>
      </c>
      <c r="N131" s="9" t="e">
        <f>VLOOKUP((IF(MONTH($A131)=10,YEAR($A131),IF(MONTH($A131)=11,YEAR($A131),IF(MONTH($A131)=12, YEAR($A131),YEAR($A131)-1)))),#REF!,VLOOKUP(MONTH($A131),'Patch Conversion'!$A$1:$B$12,2),FALSE)</f>
        <v>#REF!</v>
      </c>
      <c r="O131" s="9"/>
      <c r="P131" s="11"/>
      <c r="Q131" s="9">
        <f t="shared" si="10"/>
        <v>0</v>
      </c>
      <c r="R131" s="9" t="str">
        <f t="shared" si="11"/>
        <v/>
      </c>
      <c r="S131" s="10" t="str">
        <f t="shared" si="12"/>
        <v/>
      </c>
      <c r="T131" s="9"/>
      <c r="U131" s="17">
        <f>VLOOKUP((IF(MONTH($A131)=10,YEAR($A131),IF(MONTH($A131)=11,YEAR($A131),IF(MONTH($A131)=12, YEAR($A131),YEAR($A131)-1)))),'Final Sim'!$A$1:$O$87,VLOOKUP(MONTH($A131),'Conversion WRSM'!$A$1:$B$12,2),FALSE)</f>
        <v>0</v>
      </c>
      <c r="W131" s="9">
        <f t="shared" si="9"/>
        <v>0</v>
      </c>
      <c r="X131" s="9" t="str">
        <f t="shared" si="15"/>
        <v/>
      </c>
      <c r="Y131" s="20" t="str">
        <f t="shared" si="13"/>
        <v/>
      </c>
    </row>
    <row r="132" spans="1:25" x14ac:dyDescent="0.25">
      <c r="A132" s="11">
        <v>16589</v>
      </c>
      <c r="B132" s="9">
        <f>VLOOKUP((IF(MONTH($A132)=10,YEAR($A132),IF(MONTH($A132)=11,YEAR($A132),IF(MONTH($A132)=12, YEAR($A132),YEAR($A132)-1)))),File_1.prn!$A$2:$AA$72,VLOOKUP(MONTH($A132),Conversion!$A$1:$B$12,2),FALSE)</f>
        <v>0</v>
      </c>
      <c r="C132" s="9" t="str">
        <f>IF(VLOOKUP((IF(MONTH($A132)=10,YEAR($A132),IF(MONTH($A132)=11,YEAR($A132),IF(MONTH($A132)=12, YEAR($A132),YEAR($A132)-1)))),File_1.prn!$A$2:$AA$72,VLOOKUP(MONTH($A132),'Patch Conversion'!$A$1:$B$12,2),FALSE)="","",VLOOKUP((IF(MONTH($A132)=10,YEAR($A132),IF(MONTH($A132)=11,YEAR($A132),IF(MONTH($A132)=12, YEAR($A132),YEAR($A132)-1)))),File_1.prn!$A$2:$AA$72,VLOOKUP(MONTH($A132),'Patch Conversion'!$A$1:$B$12,2),FALSE))</f>
        <v/>
      </c>
      <c r="D132" s="9"/>
      <c r="E132" s="9">
        <f t="shared" si="14"/>
        <v>0</v>
      </c>
      <c r="F132" s="9">
        <f>F131+VLOOKUP((IF(MONTH($A132)=10,YEAR($A132),IF(MONTH($A132)=11,YEAR($A132),IF(MONTH($A132)=12, YEAR($A132),YEAR($A132)-1)))),Rainfall!$A$1:$Z$87,VLOOKUP(MONTH($A132),Conversion!$A$1:$B$12,2),FALSE)</f>
        <v>7191.3000000000011</v>
      </c>
      <c r="G132" s="9"/>
      <c r="H132" s="9"/>
      <c r="I132" s="9">
        <f>VLOOKUP((IF(MONTH($A132)=10,YEAR($A132),IF(MONTH($A132)=11,YEAR($A132),IF(MONTH($A132)=12, YEAR($A132),YEAR($A132)-1)))),FirstSim!$A$1:$Z$86,VLOOKUP(MONTH($A132),Conversion!$A$1:$B$12,2),FALSE)</f>
        <v>0.11</v>
      </c>
      <c r="J132" s="9"/>
      <c r="K132" s="9"/>
      <c r="L132" s="9"/>
      <c r="M132" s="12" t="e">
        <f>VLOOKUP((IF(MONTH($A132)=10,YEAR($A132),IF(MONTH($A132)=11,YEAR($A132),IF(MONTH($A132)=12, YEAR($A132),YEAR($A132)-1)))),#REF!,VLOOKUP(MONTH($A132),Conversion!$A$1:$B$12,2),FALSE)</f>
        <v>#REF!</v>
      </c>
      <c r="N132" s="9" t="e">
        <f>VLOOKUP((IF(MONTH($A132)=10,YEAR($A132),IF(MONTH($A132)=11,YEAR($A132),IF(MONTH($A132)=12, YEAR($A132),YEAR($A132)-1)))),#REF!,VLOOKUP(MONTH($A132),'Patch Conversion'!$A$1:$B$12,2),FALSE)</f>
        <v>#REF!</v>
      </c>
      <c r="O132" s="9"/>
      <c r="P132" s="11"/>
      <c r="Q132" s="9">
        <f t="shared" si="10"/>
        <v>0</v>
      </c>
      <c r="R132" s="9" t="str">
        <f t="shared" si="11"/>
        <v/>
      </c>
      <c r="S132" s="10" t="str">
        <f t="shared" si="12"/>
        <v/>
      </c>
      <c r="T132" s="9"/>
      <c r="U132" s="17">
        <f>VLOOKUP((IF(MONTH($A132)=10,YEAR($A132),IF(MONTH($A132)=11,YEAR($A132),IF(MONTH($A132)=12, YEAR($A132),YEAR($A132)-1)))),'Final Sim'!$A$1:$O$87,VLOOKUP(MONTH($A132),'Conversion WRSM'!$A$1:$B$12,2),FALSE)</f>
        <v>0</v>
      </c>
      <c r="W132" s="9">
        <f t="shared" ref="W132:W195" si="16">IF(C132="",B132,IF(C132="*",B132,IF(U132&gt;B132,U132,B132)))</f>
        <v>0</v>
      </c>
      <c r="X132" s="9" t="str">
        <f t="shared" si="15"/>
        <v/>
      </c>
      <c r="Y132" s="20" t="str">
        <f t="shared" si="13"/>
        <v/>
      </c>
    </row>
    <row r="133" spans="1:25" x14ac:dyDescent="0.25">
      <c r="A133" s="11">
        <v>16619</v>
      </c>
      <c r="B133" s="9">
        <f>VLOOKUP((IF(MONTH($A133)=10,YEAR($A133),IF(MONTH($A133)=11,YEAR($A133),IF(MONTH($A133)=12, YEAR($A133),YEAR($A133)-1)))),File_1.prn!$A$2:$AA$72,VLOOKUP(MONTH($A133),Conversion!$A$1:$B$12,2),FALSE)</f>
        <v>0</v>
      </c>
      <c r="C133" s="9" t="str">
        <f>IF(VLOOKUP((IF(MONTH($A133)=10,YEAR($A133),IF(MONTH($A133)=11,YEAR($A133),IF(MONTH($A133)=12, YEAR($A133),YEAR($A133)-1)))),File_1.prn!$A$2:$AA$72,VLOOKUP(MONTH($A133),'Patch Conversion'!$A$1:$B$12,2),FALSE)="","",VLOOKUP((IF(MONTH($A133)=10,YEAR($A133),IF(MONTH($A133)=11,YEAR($A133),IF(MONTH($A133)=12, YEAR($A133),YEAR($A133)-1)))),File_1.prn!$A$2:$AA$72,VLOOKUP(MONTH($A133),'Patch Conversion'!$A$1:$B$12,2),FALSE))</f>
        <v/>
      </c>
      <c r="D133" s="9"/>
      <c r="E133" s="9">
        <f t="shared" si="14"/>
        <v>0</v>
      </c>
      <c r="F133" s="9">
        <f>F132+VLOOKUP((IF(MONTH($A133)=10,YEAR($A133),IF(MONTH($A133)=11,YEAR($A133),IF(MONTH($A133)=12, YEAR($A133),YEAR($A133)-1)))),Rainfall!$A$1:$Z$87,VLOOKUP(MONTH($A133),Conversion!$A$1:$B$12,2),FALSE)</f>
        <v>7191.3000000000011</v>
      </c>
      <c r="G133" s="9"/>
      <c r="H133" s="9"/>
      <c r="I133" s="9">
        <f>VLOOKUP((IF(MONTH($A133)=10,YEAR($A133),IF(MONTH($A133)=11,YEAR($A133),IF(MONTH($A133)=12, YEAR($A133),YEAR($A133)-1)))),FirstSim!$A$1:$Z$86,VLOOKUP(MONTH($A133),Conversion!$A$1:$B$12,2),FALSE)</f>
        <v>0.05</v>
      </c>
      <c r="J133" s="9"/>
      <c r="K133" s="9"/>
      <c r="L133" s="9"/>
      <c r="M133" s="12" t="e">
        <f>VLOOKUP((IF(MONTH($A133)=10,YEAR($A133),IF(MONTH($A133)=11,YEAR($A133),IF(MONTH($A133)=12, YEAR($A133),YEAR($A133)-1)))),#REF!,VLOOKUP(MONTH($A133),Conversion!$A$1:$B$12,2),FALSE)</f>
        <v>#REF!</v>
      </c>
      <c r="N133" s="9" t="e">
        <f>VLOOKUP((IF(MONTH($A133)=10,YEAR($A133),IF(MONTH($A133)=11,YEAR($A133),IF(MONTH($A133)=12, YEAR($A133),YEAR($A133)-1)))),#REF!,VLOOKUP(MONTH($A133),'Patch Conversion'!$A$1:$B$12,2),FALSE)</f>
        <v>#REF!</v>
      </c>
      <c r="O133" s="9"/>
      <c r="P133" s="11"/>
      <c r="Q133" s="9">
        <f t="shared" ref="Q133:Q196" si="17">IF(C133="",B133,IF(C133="*",B133,IF(I133&lt;B133,B133,I133)))</f>
        <v>0</v>
      </c>
      <c r="R133" s="9" t="str">
        <f t="shared" ref="R133:R196" si="18">IF(C133="",C133,IF(C133="*",C133,IF(I133&lt;B133,C133,"*")))</f>
        <v/>
      </c>
      <c r="S133" s="10" t="str">
        <f t="shared" ref="S133:S196" si="19">IF(C133="","",IF(C133="*","Estimated",IF(I133&lt;B133,"First Simulation&lt;Observed, Observed Used","First Silumation patch")))</f>
        <v/>
      </c>
      <c r="T133" s="9"/>
      <c r="U133" s="17">
        <f>VLOOKUP((IF(MONTH($A133)=10,YEAR($A133),IF(MONTH($A133)=11,YEAR($A133),IF(MONTH($A133)=12, YEAR($A133),YEAR($A133)-1)))),'Final Sim'!$A$1:$O$87,VLOOKUP(MONTH($A133),'Conversion WRSM'!$A$1:$B$12,2),FALSE)</f>
        <v>0</v>
      </c>
      <c r="W133" s="9">
        <f t="shared" si="16"/>
        <v>0</v>
      </c>
      <c r="X133" s="9" t="str">
        <f t="shared" si="15"/>
        <v/>
      </c>
      <c r="Y133" s="20" t="str">
        <f t="shared" ref="Y133:Y196" si="20">IF(C133="","",IF(C133="*","Observed estimate used",IF(C133="#","Simulated value used", IF(U133&gt;B133,"Simulated value used","Observed estimate used"))))</f>
        <v/>
      </c>
    </row>
    <row r="134" spans="1:25" x14ac:dyDescent="0.25">
      <c r="A134" s="11">
        <v>16650</v>
      </c>
      <c r="B134" s="9">
        <f>VLOOKUP((IF(MONTH($A134)=10,YEAR($A134),IF(MONTH($A134)=11,YEAR($A134),IF(MONTH($A134)=12, YEAR($A134),YEAR($A134)-1)))),File_1.prn!$A$2:$AA$72,VLOOKUP(MONTH($A134),Conversion!$A$1:$B$12,2),FALSE)</f>
        <v>0</v>
      </c>
      <c r="C134" s="9" t="str">
        <f>IF(VLOOKUP((IF(MONTH($A134)=10,YEAR($A134),IF(MONTH($A134)=11,YEAR($A134),IF(MONTH($A134)=12, YEAR($A134),YEAR($A134)-1)))),File_1.prn!$A$2:$AA$72,VLOOKUP(MONTH($A134),'Patch Conversion'!$A$1:$B$12,2),FALSE)="","",VLOOKUP((IF(MONTH($A134)=10,YEAR($A134),IF(MONTH($A134)=11,YEAR($A134),IF(MONTH($A134)=12, YEAR($A134),YEAR($A134)-1)))),File_1.prn!$A$2:$AA$72,VLOOKUP(MONTH($A134),'Patch Conversion'!$A$1:$B$12,2),FALSE))</f>
        <v/>
      </c>
      <c r="D134" s="9"/>
      <c r="E134" s="9">
        <f t="shared" ref="E134:E197" si="21">E133+B134</f>
        <v>0</v>
      </c>
      <c r="F134" s="9">
        <f>F133+VLOOKUP((IF(MONTH($A134)=10,YEAR($A134),IF(MONTH($A134)=11,YEAR($A134),IF(MONTH($A134)=12, YEAR($A134),YEAR($A134)-1)))),Rainfall!$A$1:$Z$87,VLOOKUP(MONTH($A134),Conversion!$A$1:$B$12,2),FALSE)</f>
        <v>7191.3000000000011</v>
      </c>
      <c r="G134" s="9"/>
      <c r="H134" s="9"/>
      <c r="I134" s="9">
        <f>VLOOKUP((IF(MONTH($A134)=10,YEAR($A134),IF(MONTH($A134)=11,YEAR($A134),IF(MONTH($A134)=12, YEAR($A134),YEAR($A134)-1)))),FirstSim!$A$1:$Z$86,VLOOKUP(MONTH($A134),Conversion!$A$1:$B$12,2),FALSE)</f>
        <v>0.02</v>
      </c>
      <c r="J134" s="9"/>
      <c r="K134" s="9"/>
      <c r="L134" s="9"/>
      <c r="M134" s="12" t="e">
        <f>VLOOKUP((IF(MONTH($A134)=10,YEAR($A134),IF(MONTH($A134)=11,YEAR($A134),IF(MONTH($A134)=12, YEAR($A134),YEAR($A134)-1)))),#REF!,VLOOKUP(MONTH($A134),Conversion!$A$1:$B$12,2),FALSE)</f>
        <v>#REF!</v>
      </c>
      <c r="N134" s="9" t="e">
        <f>VLOOKUP((IF(MONTH($A134)=10,YEAR($A134),IF(MONTH($A134)=11,YEAR($A134),IF(MONTH($A134)=12, YEAR($A134),YEAR($A134)-1)))),#REF!,VLOOKUP(MONTH($A134),'Patch Conversion'!$A$1:$B$12,2),FALSE)</f>
        <v>#REF!</v>
      </c>
      <c r="O134" s="9"/>
      <c r="P134" s="11"/>
      <c r="Q134" s="9">
        <f t="shared" si="17"/>
        <v>0</v>
      </c>
      <c r="R134" s="9" t="str">
        <f t="shared" si="18"/>
        <v/>
      </c>
      <c r="S134" s="10" t="str">
        <f t="shared" si="19"/>
        <v/>
      </c>
      <c r="T134" s="9"/>
      <c r="U134" s="17">
        <f>VLOOKUP((IF(MONTH($A134)=10,YEAR($A134),IF(MONTH($A134)=11,YEAR($A134),IF(MONTH($A134)=12, YEAR($A134),YEAR($A134)-1)))),'Final Sim'!$A$1:$O$87,VLOOKUP(MONTH($A134),'Conversion WRSM'!$A$1:$B$12,2),FALSE)</f>
        <v>0</v>
      </c>
      <c r="W134" s="9">
        <f t="shared" si="16"/>
        <v>0</v>
      </c>
      <c r="X134" s="9" t="str">
        <f t="shared" ref="X134:X197" si="22">IF(C134="","",IF(C134="*","*",IF(C134="#","*", IF(U134&gt;B134,"*",C134))))</f>
        <v/>
      </c>
      <c r="Y134" s="20" t="str">
        <f t="shared" si="20"/>
        <v/>
      </c>
    </row>
    <row r="135" spans="1:25" x14ac:dyDescent="0.25">
      <c r="A135" s="11">
        <v>16681</v>
      </c>
      <c r="B135" s="9">
        <f>VLOOKUP((IF(MONTH($A135)=10,YEAR($A135),IF(MONTH($A135)=11,YEAR($A135),IF(MONTH($A135)=12, YEAR($A135),YEAR($A135)-1)))),File_1.prn!$A$2:$AA$72,VLOOKUP(MONTH($A135),Conversion!$A$1:$B$12,2),FALSE)</f>
        <v>0</v>
      </c>
      <c r="C135" s="9" t="str">
        <f>IF(VLOOKUP((IF(MONTH($A135)=10,YEAR($A135),IF(MONTH($A135)=11,YEAR($A135),IF(MONTH($A135)=12, YEAR($A135),YEAR($A135)-1)))),File_1.prn!$A$2:$AA$72,VLOOKUP(MONTH($A135),'Patch Conversion'!$A$1:$B$12,2),FALSE)="","",VLOOKUP((IF(MONTH($A135)=10,YEAR($A135),IF(MONTH($A135)=11,YEAR($A135),IF(MONTH($A135)=12, YEAR($A135),YEAR($A135)-1)))),File_1.prn!$A$2:$AA$72,VLOOKUP(MONTH($A135),'Patch Conversion'!$A$1:$B$12,2),FALSE))</f>
        <v/>
      </c>
      <c r="D135" s="9"/>
      <c r="E135" s="9">
        <f t="shared" si="21"/>
        <v>0</v>
      </c>
      <c r="F135" s="9">
        <f>F134+VLOOKUP((IF(MONTH($A135)=10,YEAR($A135),IF(MONTH($A135)=11,YEAR($A135),IF(MONTH($A135)=12, YEAR($A135),YEAR($A135)-1)))),Rainfall!$A$1:$Z$87,VLOOKUP(MONTH($A135),Conversion!$A$1:$B$12,2),FALSE)</f>
        <v>7191.3000000000011</v>
      </c>
      <c r="G135" s="9"/>
      <c r="H135" s="9"/>
      <c r="I135" s="9">
        <f>VLOOKUP((IF(MONTH($A135)=10,YEAR($A135),IF(MONTH($A135)=11,YEAR($A135),IF(MONTH($A135)=12, YEAR($A135),YEAR($A135)-1)))),FirstSim!$A$1:$Z$86,VLOOKUP(MONTH($A135),Conversion!$A$1:$B$12,2),FALSE)</f>
        <v>0.01</v>
      </c>
      <c r="J135" s="9"/>
      <c r="K135" s="9"/>
      <c r="L135" s="9"/>
      <c r="M135" s="12" t="e">
        <f>VLOOKUP((IF(MONTH($A135)=10,YEAR($A135),IF(MONTH($A135)=11,YEAR($A135),IF(MONTH($A135)=12, YEAR($A135),YEAR($A135)-1)))),#REF!,VLOOKUP(MONTH($A135),Conversion!$A$1:$B$12,2),FALSE)</f>
        <v>#REF!</v>
      </c>
      <c r="N135" s="9" t="e">
        <f>VLOOKUP((IF(MONTH($A135)=10,YEAR($A135),IF(MONTH($A135)=11,YEAR($A135),IF(MONTH($A135)=12, YEAR($A135),YEAR($A135)-1)))),#REF!,VLOOKUP(MONTH($A135),'Patch Conversion'!$A$1:$B$12,2),FALSE)</f>
        <v>#REF!</v>
      </c>
      <c r="O135" s="9"/>
      <c r="P135" s="11"/>
      <c r="Q135" s="9">
        <f t="shared" si="17"/>
        <v>0</v>
      </c>
      <c r="R135" s="9" t="str">
        <f t="shared" si="18"/>
        <v/>
      </c>
      <c r="S135" s="10" t="str">
        <f t="shared" si="19"/>
        <v/>
      </c>
      <c r="T135" s="9"/>
      <c r="U135" s="17">
        <f>VLOOKUP((IF(MONTH($A135)=10,YEAR($A135),IF(MONTH($A135)=11,YEAR($A135),IF(MONTH($A135)=12, YEAR($A135),YEAR($A135)-1)))),'Final Sim'!$A$1:$O$87,VLOOKUP(MONTH($A135),'Conversion WRSM'!$A$1:$B$12,2),FALSE)</f>
        <v>0</v>
      </c>
      <c r="W135" s="9">
        <f t="shared" si="16"/>
        <v>0</v>
      </c>
      <c r="X135" s="9" t="str">
        <f t="shared" si="22"/>
        <v/>
      </c>
      <c r="Y135" s="20" t="str">
        <f t="shared" si="20"/>
        <v/>
      </c>
    </row>
    <row r="136" spans="1:25" x14ac:dyDescent="0.25">
      <c r="A136" s="11">
        <v>16711</v>
      </c>
      <c r="B136" s="9">
        <f>VLOOKUP((IF(MONTH($A136)=10,YEAR($A136),IF(MONTH($A136)=11,YEAR($A136),IF(MONTH($A136)=12, YEAR($A136),YEAR($A136)-1)))),File_1.prn!$A$2:$AA$72,VLOOKUP(MONTH($A136),Conversion!$A$1:$B$12,2),FALSE)</f>
        <v>0</v>
      </c>
      <c r="C136" s="9" t="str">
        <f>IF(VLOOKUP((IF(MONTH($A136)=10,YEAR($A136),IF(MONTH($A136)=11,YEAR($A136),IF(MONTH($A136)=12, YEAR($A136),YEAR($A136)-1)))),File_1.prn!$A$2:$AA$72,VLOOKUP(MONTH($A136),'Patch Conversion'!$A$1:$B$12,2),FALSE)="","",VLOOKUP((IF(MONTH($A136)=10,YEAR($A136),IF(MONTH($A136)=11,YEAR($A136),IF(MONTH($A136)=12, YEAR($A136),YEAR($A136)-1)))),File_1.prn!$A$2:$AA$72,VLOOKUP(MONTH($A136),'Patch Conversion'!$A$1:$B$12,2),FALSE))</f>
        <v/>
      </c>
      <c r="D136" s="9"/>
      <c r="E136" s="9">
        <f t="shared" si="21"/>
        <v>0</v>
      </c>
      <c r="F136" s="9">
        <f>F135+VLOOKUP((IF(MONTH($A136)=10,YEAR($A136),IF(MONTH($A136)=11,YEAR($A136),IF(MONTH($A136)=12, YEAR($A136),YEAR($A136)-1)))),Rainfall!$A$1:$Z$87,VLOOKUP(MONTH($A136),Conversion!$A$1:$B$12,2),FALSE)</f>
        <v>7199.7000000000007</v>
      </c>
      <c r="G136" s="9"/>
      <c r="H136" s="9"/>
      <c r="I136" s="9">
        <f>VLOOKUP((IF(MONTH($A136)=10,YEAR($A136),IF(MONTH($A136)=11,YEAR($A136),IF(MONTH($A136)=12, YEAR($A136),YEAR($A136)-1)))),FirstSim!$A$1:$Z$86,VLOOKUP(MONTH($A136),Conversion!$A$1:$B$12,2),FALSE)</f>
        <v>0</v>
      </c>
      <c r="J136" s="9"/>
      <c r="K136" s="9"/>
      <c r="L136" s="9"/>
      <c r="M136" s="12" t="e">
        <f>VLOOKUP((IF(MONTH($A136)=10,YEAR($A136),IF(MONTH($A136)=11,YEAR($A136),IF(MONTH($A136)=12, YEAR($A136),YEAR($A136)-1)))),#REF!,VLOOKUP(MONTH($A136),Conversion!$A$1:$B$12,2),FALSE)</f>
        <v>#REF!</v>
      </c>
      <c r="N136" s="9" t="e">
        <f>VLOOKUP((IF(MONTH($A136)=10,YEAR($A136),IF(MONTH($A136)=11,YEAR($A136),IF(MONTH($A136)=12, YEAR($A136),YEAR($A136)-1)))),#REF!,VLOOKUP(MONTH($A136),'Patch Conversion'!$A$1:$B$12,2),FALSE)</f>
        <v>#REF!</v>
      </c>
      <c r="O136" s="9"/>
      <c r="P136" s="11"/>
      <c r="Q136" s="9">
        <f t="shared" si="17"/>
        <v>0</v>
      </c>
      <c r="R136" s="9" t="str">
        <f t="shared" si="18"/>
        <v/>
      </c>
      <c r="S136" s="10" t="str">
        <f t="shared" si="19"/>
        <v/>
      </c>
      <c r="T136" s="9"/>
      <c r="U136" s="17">
        <f>VLOOKUP((IF(MONTH($A136)=10,YEAR($A136),IF(MONTH($A136)=11,YEAR($A136),IF(MONTH($A136)=12, YEAR($A136),YEAR($A136)-1)))),'Final Sim'!$A$1:$O$87,VLOOKUP(MONTH($A136),'Conversion WRSM'!$A$1:$B$12,2),FALSE)</f>
        <v>0</v>
      </c>
      <c r="W136" s="9">
        <f t="shared" si="16"/>
        <v>0</v>
      </c>
      <c r="X136" s="9" t="str">
        <f t="shared" si="22"/>
        <v/>
      </c>
      <c r="Y136" s="20" t="str">
        <f t="shared" si="20"/>
        <v/>
      </c>
    </row>
    <row r="137" spans="1:25" x14ac:dyDescent="0.25">
      <c r="A137" s="11">
        <v>16742</v>
      </c>
      <c r="B137" s="9">
        <f>VLOOKUP((IF(MONTH($A137)=10,YEAR($A137),IF(MONTH($A137)=11,YEAR($A137),IF(MONTH($A137)=12, YEAR($A137),YEAR($A137)-1)))),File_1.prn!$A$2:$AA$72,VLOOKUP(MONTH($A137),Conversion!$A$1:$B$12,2),FALSE)</f>
        <v>0</v>
      </c>
      <c r="C137" s="9" t="str">
        <f>IF(VLOOKUP((IF(MONTH($A137)=10,YEAR($A137),IF(MONTH($A137)=11,YEAR($A137),IF(MONTH($A137)=12, YEAR($A137),YEAR($A137)-1)))),File_1.prn!$A$2:$AA$72,VLOOKUP(MONTH($A137),'Patch Conversion'!$A$1:$B$12,2),FALSE)="","",VLOOKUP((IF(MONTH($A137)=10,YEAR($A137),IF(MONTH($A137)=11,YEAR($A137),IF(MONTH($A137)=12, YEAR($A137),YEAR($A137)-1)))),File_1.prn!$A$2:$AA$72,VLOOKUP(MONTH($A137),'Patch Conversion'!$A$1:$B$12,2),FALSE))</f>
        <v/>
      </c>
      <c r="D137" s="9"/>
      <c r="E137" s="9">
        <f t="shared" si="21"/>
        <v>0</v>
      </c>
      <c r="F137" s="9">
        <f>F136+VLOOKUP((IF(MONTH($A137)=10,YEAR($A137),IF(MONTH($A137)=11,YEAR($A137),IF(MONTH($A137)=12, YEAR($A137),YEAR($A137)-1)))),Rainfall!$A$1:$Z$87,VLOOKUP(MONTH($A137),Conversion!$A$1:$B$12,2),FALSE)</f>
        <v>7230.06</v>
      </c>
      <c r="G137" s="9"/>
      <c r="H137" s="9"/>
      <c r="I137" s="9">
        <f>VLOOKUP((IF(MONTH($A137)=10,YEAR($A137),IF(MONTH($A137)=11,YEAR($A137),IF(MONTH($A137)=12, YEAR($A137),YEAR($A137)-1)))),FirstSim!$A$1:$Z$86,VLOOKUP(MONTH($A137),Conversion!$A$1:$B$12,2),FALSE)</f>
        <v>0.01</v>
      </c>
      <c r="J137" s="9"/>
      <c r="K137" s="9"/>
      <c r="L137" s="9"/>
      <c r="M137" s="12" t="e">
        <f>VLOOKUP((IF(MONTH($A137)=10,YEAR($A137),IF(MONTH($A137)=11,YEAR($A137),IF(MONTH($A137)=12, YEAR($A137),YEAR($A137)-1)))),#REF!,VLOOKUP(MONTH($A137),Conversion!$A$1:$B$12,2),FALSE)</f>
        <v>#REF!</v>
      </c>
      <c r="N137" s="9" t="e">
        <f>VLOOKUP((IF(MONTH($A137)=10,YEAR($A137),IF(MONTH($A137)=11,YEAR($A137),IF(MONTH($A137)=12, YEAR($A137),YEAR($A137)-1)))),#REF!,VLOOKUP(MONTH($A137),'Patch Conversion'!$A$1:$B$12,2),FALSE)</f>
        <v>#REF!</v>
      </c>
      <c r="O137" s="9"/>
      <c r="P137" s="11"/>
      <c r="Q137" s="9">
        <f t="shared" si="17"/>
        <v>0</v>
      </c>
      <c r="R137" s="9" t="str">
        <f t="shared" si="18"/>
        <v/>
      </c>
      <c r="S137" s="10" t="str">
        <f t="shared" si="19"/>
        <v/>
      </c>
      <c r="T137" s="9"/>
      <c r="U137" s="17">
        <f>VLOOKUP((IF(MONTH($A137)=10,YEAR($A137),IF(MONTH($A137)=11,YEAR($A137),IF(MONTH($A137)=12, YEAR($A137),YEAR($A137)-1)))),'Final Sim'!$A$1:$O$87,VLOOKUP(MONTH($A137),'Conversion WRSM'!$A$1:$B$12,2),FALSE)</f>
        <v>0</v>
      </c>
      <c r="W137" s="9">
        <f t="shared" si="16"/>
        <v>0</v>
      </c>
      <c r="X137" s="9" t="str">
        <f t="shared" si="22"/>
        <v/>
      </c>
      <c r="Y137" s="20" t="str">
        <f t="shared" si="20"/>
        <v/>
      </c>
    </row>
    <row r="138" spans="1:25" x14ac:dyDescent="0.25">
      <c r="A138" s="11">
        <v>16772</v>
      </c>
      <c r="B138" s="9">
        <f>VLOOKUP((IF(MONTH($A138)=10,YEAR($A138),IF(MONTH($A138)=11,YEAR($A138),IF(MONTH($A138)=12, YEAR($A138),YEAR($A138)-1)))),File_1.prn!$A$2:$AA$72,VLOOKUP(MONTH($A138),Conversion!$A$1:$B$12,2),FALSE)</f>
        <v>0</v>
      </c>
      <c r="C138" s="9" t="str">
        <f>IF(VLOOKUP((IF(MONTH($A138)=10,YEAR($A138),IF(MONTH($A138)=11,YEAR($A138),IF(MONTH($A138)=12, YEAR($A138),YEAR($A138)-1)))),File_1.prn!$A$2:$AA$72,VLOOKUP(MONTH($A138),'Patch Conversion'!$A$1:$B$12,2),FALSE)="","",VLOOKUP((IF(MONTH($A138)=10,YEAR($A138),IF(MONTH($A138)=11,YEAR($A138),IF(MONTH($A138)=12, YEAR($A138),YEAR($A138)-1)))),File_1.prn!$A$2:$AA$72,VLOOKUP(MONTH($A138),'Patch Conversion'!$A$1:$B$12,2),FALSE))</f>
        <v/>
      </c>
      <c r="D138" s="9" t="str">
        <f>IF(C138="","",B138)</f>
        <v/>
      </c>
      <c r="E138" s="9">
        <f t="shared" si="21"/>
        <v>0</v>
      </c>
      <c r="F138" s="9">
        <f>F137+VLOOKUP((IF(MONTH($A138)=10,YEAR($A138),IF(MONTH($A138)=11,YEAR($A138),IF(MONTH($A138)=12, YEAR($A138),YEAR($A138)-1)))),Rainfall!$A$1:$Z$87,VLOOKUP(MONTH($A138),Conversion!$A$1:$B$12,2),FALSE)</f>
        <v>7242.18</v>
      </c>
      <c r="G138" s="9"/>
      <c r="H138" s="9"/>
      <c r="I138" s="9">
        <f>VLOOKUP((IF(MONTH($A138)=10,YEAR($A138),IF(MONTH($A138)=11,YEAR($A138),IF(MONTH($A138)=12, YEAR($A138),YEAR($A138)-1)))),FirstSim!$A$1:$Z$86,VLOOKUP(MONTH($A138),Conversion!$A$1:$B$12,2),FALSE)</f>
        <v>0.01</v>
      </c>
      <c r="J138" s="9"/>
      <c r="K138" s="9"/>
      <c r="L138" s="9"/>
      <c r="M138" s="12" t="e">
        <f>VLOOKUP((IF(MONTH($A138)=10,YEAR($A138),IF(MONTH($A138)=11,YEAR($A138),IF(MONTH($A138)=12, YEAR($A138),YEAR($A138)-1)))),#REF!,VLOOKUP(MONTH($A138),Conversion!$A$1:$B$12,2),FALSE)</f>
        <v>#REF!</v>
      </c>
      <c r="N138" s="9" t="e">
        <f>VLOOKUP((IF(MONTH($A138)=10,YEAR($A138),IF(MONTH($A138)=11,YEAR($A138),IF(MONTH($A138)=12, YEAR($A138),YEAR($A138)-1)))),#REF!,VLOOKUP(MONTH($A138),'Patch Conversion'!$A$1:$B$12,2),FALSE)</f>
        <v>#REF!</v>
      </c>
      <c r="O138" s="9"/>
      <c r="P138" s="11"/>
      <c r="Q138" s="9">
        <f t="shared" si="17"/>
        <v>0</v>
      </c>
      <c r="R138" s="9" t="str">
        <f t="shared" si="18"/>
        <v/>
      </c>
      <c r="S138" s="10" t="str">
        <f t="shared" si="19"/>
        <v/>
      </c>
      <c r="T138" s="9"/>
      <c r="U138" s="17">
        <f>VLOOKUP((IF(MONTH($A138)=10,YEAR($A138),IF(MONTH($A138)=11,YEAR($A138),IF(MONTH($A138)=12, YEAR($A138),YEAR($A138)-1)))),'Final Sim'!$A$1:$O$87,VLOOKUP(MONTH($A138),'Conversion WRSM'!$A$1:$B$12,2),FALSE)</f>
        <v>0</v>
      </c>
      <c r="W138" s="9">
        <f t="shared" si="16"/>
        <v>0</v>
      </c>
      <c r="X138" s="9" t="str">
        <f t="shared" si="22"/>
        <v/>
      </c>
      <c r="Y138" s="20" t="str">
        <f t="shared" si="20"/>
        <v/>
      </c>
    </row>
    <row r="139" spans="1:25" x14ac:dyDescent="0.25">
      <c r="A139" s="11">
        <v>16803</v>
      </c>
      <c r="B139" s="9">
        <f>VLOOKUP((IF(MONTH($A139)=10,YEAR($A139),IF(MONTH($A139)=11,YEAR($A139),IF(MONTH($A139)=12, YEAR($A139),YEAR($A139)-1)))),File_1.prn!$A$2:$AA$72,VLOOKUP(MONTH($A139),Conversion!$A$1:$B$12,2),FALSE)</f>
        <v>0</v>
      </c>
      <c r="C139" s="9" t="str">
        <f>IF(VLOOKUP((IF(MONTH($A139)=10,YEAR($A139),IF(MONTH($A139)=11,YEAR($A139),IF(MONTH($A139)=12, YEAR($A139),YEAR($A139)-1)))),File_1.prn!$A$2:$AA$72,VLOOKUP(MONTH($A139),'Patch Conversion'!$A$1:$B$12,2),FALSE)="","",VLOOKUP((IF(MONTH($A139)=10,YEAR($A139),IF(MONTH($A139)=11,YEAR($A139),IF(MONTH($A139)=12, YEAR($A139),YEAR($A139)-1)))),File_1.prn!$A$2:$AA$72,VLOOKUP(MONTH($A139),'Patch Conversion'!$A$1:$B$12,2),FALSE))</f>
        <v/>
      </c>
      <c r="D139" s="9"/>
      <c r="E139" s="9">
        <f t="shared" si="21"/>
        <v>0</v>
      </c>
      <c r="F139" s="9">
        <f>F138+VLOOKUP((IF(MONTH($A139)=10,YEAR($A139),IF(MONTH($A139)=11,YEAR($A139),IF(MONTH($A139)=12, YEAR($A139),YEAR($A139)-1)))),Rainfall!$A$1:$Z$87,VLOOKUP(MONTH($A139),Conversion!$A$1:$B$12,2),FALSE)</f>
        <v>7498.9800000000005</v>
      </c>
      <c r="G139" s="9"/>
      <c r="H139" s="9"/>
      <c r="I139" s="9">
        <f>VLOOKUP((IF(MONTH($A139)=10,YEAR($A139),IF(MONTH($A139)=11,YEAR($A139),IF(MONTH($A139)=12, YEAR($A139),YEAR($A139)-1)))),FirstSim!$A$1:$Z$86,VLOOKUP(MONTH($A139),Conversion!$A$1:$B$12,2),FALSE)</f>
        <v>2</v>
      </c>
      <c r="J139" s="9"/>
      <c r="K139" s="9"/>
      <c r="L139" s="9"/>
      <c r="M139" s="12" t="e">
        <f>VLOOKUP((IF(MONTH($A139)=10,YEAR($A139),IF(MONTH($A139)=11,YEAR($A139),IF(MONTH($A139)=12, YEAR($A139),YEAR($A139)-1)))),#REF!,VLOOKUP(MONTH($A139),Conversion!$A$1:$B$12,2),FALSE)</f>
        <v>#REF!</v>
      </c>
      <c r="N139" s="9" t="e">
        <f>VLOOKUP((IF(MONTH($A139)=10,YEAR($A139),IF(MONTH($A139)=11,YEAR($A139),IF(MONTH($A139)=12, YEAR($A139),YEAR($A139)-1)))),#REF!,VLOOKUP(MONTH($A139),'Patch Conversion'!$A$1:$B$12,2),FALSE)</f>
        <v>#REF!</v>
      </c>
      <c r="O139" s="9"/>
      <c r="P139" s="11"/>
      <c r="Q139" s="9">
        <f t="shared" si="17"/>
        <v>0</v>
      </c>
      <c r="R139" s="9" t="str">
        <f t="shared" si="18"/>
        <v/>
      </c>
      <c r="S139" s="10" t="str">
        <f t="shared" si="19"/>
        <v/>
      </c>
      <c r="T139" s="9"/>
      <c r="U139" s="17">
        <f>VLOOKUP((IF(MONTH($A139)=10,YEAR($A139),IF(MONTH($A139)=11,YEAR($A139),IF(MONTH($A139)=12, YEAR($A139),YEAR($A139)-1)))),'Final Sim'!$A$1:$O$87,VLOOKUP(MONTH($A139),'Conversion WRSM'!$A$1:$B$12,2),FALSE)</f>
        <v>0</v>
      </c>
      <c r="W139" s="9">
        <f t="shared" si="16"/>
        <v>0</v>
      </c>
      <c r="X139" s="9" t="str">
        <f t="shared" si="22"/>
        <v/>
      </c>
      <c r="Y139" s="20" t="str">
        <f t="shared" si="20"/>
        <v/>
      </c>
    </row>
    <row r="140" spans="1:25" x14ac:dyDescent="0.25">
      <c r="A140" s="11">
        <v>16834</v>
      </c>
      <c r="B140" s="9">
        <f>VLOOKUP((IF(MONTH($A140)=10,YEAR($A140),IF(MONTH($A140)=11,YEAR($A140),IF(MONTH($A140)=12, YEAR($A140),YEAR($A140)-1)))),File_1.prn!$A$2:$AA$72,VLOOKUP(MONTH($A140),Conversion!$A$1:$B$12,2),FALSE)</f>
        <v>0</v>
      </c>
      <c r="C140" s="9" t="str">
        <f>IF(VLOOKUP((IF(MONTH($A140)=10,YEAR($A140),IF(MONTH($A140)=11,YEAR($A140),IF(MONTH($A140)=12, YEAR($A140),YEAR($A140)-1)))),File_1.prn!$A$2:$AA$72,VLOOKUP(MONTH($A140),'Patch Conversion'!$A$1:$B$12,2),FALSE)="","",VLOOKUP((IF(MONTH($A140)=10,YEAR($A140),IF(MONTH($A140)=11,YEAR($A140),IF(MONTH($A140)=12, YEAR($A140),YEAR($A140)-1)))),File_1.prn!$A$2:$AA$72,VLOOKUP(MONTH($A140),'Patch Conversion'!$A$1:$B$12,2),FALSE))</f>
        <v/>
      </c>
      <c r="D140" s="9"/>
      <c r="E140" s="9">
        <f t="shared" si="21"/>
        <v>0</v>
      </c>
      <c r="F140" s="9">
        <f>F139+VLOOKUP((IF(MONTH($A140)=10,YEAR($A140),IF(MONTH($A140)=11,YEAR($A140),IF(MONTH($A140)=12, YEAR($A140),YEAR($A140)-1)))),Rainfall!$A$1:$Z$87,VLOOKUP(MONTH($A140),Conversion!$A$1:$B$12,2),FALSE)</f>
        <v>7648.14</v>
      </c>
      <c r="G140" s="9"/>
      <c r="H140" s="9"/>
      <c r="I140" s="9">
        <f>VLOOKUP((IF(MONTH($A140)=10,YEAR($A140),IF(MONTH($A140)=11,YEAR($A140),IF(MONTH($A140)=12, YEAR($A140),YEAR($A140)-1)))),FirstSim!$A$1:$Z$86,VLOOKUP(MONTH($A140),Conversion!$A$1:$B$12,2),FALSE)</f>
        <v>0.99</v>
      </c>
      <c r="J140" s="9"/>
      <c r="K140" s="9"/>
      <c r="L140" s="9"/>
      <c r="M140" s="12" t="e">
        <f>VLOOKUP((IF(MONTH($A140)=10,YEAR($A140),IF(MONTH($A140)=11,YEAR($A140),IF(MONTH($A140)=12, YEAR($A140),YEAR($A140)-1)))),#REF!,VLOOKUP(MONTH($A140),Conversion!$A$1:$B$12,2),FALSE)</f>
        <v>#REF!</v>
      </c>
      <c r="N140" s="9" t="e">
        <f>VLOOKUP((IF(MONTH($A140)=10,YEAR($A140),IF(MONTH($A140)=11,YEAR($A140),IF(MONTH($A140)=12, YEAR($A140),YEAR($A140)-1)))),#REF!,VLOOKUP(MONTH($A140),'Patch Conversion'!$A$1:$B$12,2),FALSE)</f>
        <v>#REF!</v>
      </c>
      <c r="O140" s="9"/>
      <c r="P140" s="11"/>
      <c r="Q140" s="9">
        <f t="shared" si="17"/>
        <v>0</v>
      </c>
      <c r="R140" s="9" t="str">
        <f t="shared" si="18"/>
        <v/>
      </c>
      <c r="S140" s="10" t="str">
        <f t="shared" si="19"/>
        <v/>
      </c>
      <c r="T140" s="9"/>
      <c r="U140" s="17">
        <f>VLOOKUP((IF(MONTH($A140)=10,YEAR($A140),IF(MONTH($A140)=11,YEAR($A140),IF(MONTH($A140)=12, YEAR($A140),YEAR($A140)-1)))),'Final Sim'!$A$1:$O$87,VLOOKUP(MONTH($A140),'Conversion WRSM'!$A$1:$B$12,2),FALSE)</f>
        <v>0</v>
      </c>
      <c r="W140" s="9">
        <f t="shared" si="16"/>
        <v>0</v>
      </c>
      <c r="X140" s="9" t="str">
        <f t="shared" si="22"/>
        <v/>
      </c>
      <c r="Y140" s="20" t="str">
        <f t="shared" si="20"/>
        <v/>
      </c>
    </row>
    <row r="141" spans="1:25" x14ac:dyDescent="0.25">
      <c r="A141" s="11">
        <v>16862</v>
      </c>
      <c r="B141" s="9">
        <f>VLOOKUP((IF(MONTH($A141)=10,YEAR($A141),IF(MONTH($A141)=11,YEAR($A141),IF(MONTH($A141)=12, YEAR($A141),YEAR($A141)-1)))),File_1.prn!$A$2:$AA$72,VLOOKUP(MONTH($A141),Conversion!$A$1:$B$12,2),FALSE)</f>
        <v>0</v>
      </c>
      <c r="C141" s="9" t="str">
        <f>IF(VLOOKUP((IF(MONTH($A141)=10,YEAR($A141),IF(MONTH($A141)=11,YEAR($A141),IF(MONTH($A141)=12, YEAR($A141),YEAR($A141)-1)))),File_1.prn!$A$2:$AA$72,VLOOKUP(MONTH($A141),'Patch Conversion'!$A$1:$B$12,2),FALSE)="","",VLOOKUP((IF(MONTH($A141)=10,YEAR($A141),IF(MONTH($A141)=11,YEAR($A141),IF(MONTH($A141)=12, YEAR($A141),YEAR($A141)-1)))),File_1.prn!$A$2:$AA$72,VLOOKUP(MONTH($A141),'Patch Conversion'!$A$1:$B$12,2),FALSE))</f>
        <v/>
      </c>
      <c r="D141" s="9"/>
      <c r="E141" s="9">
        <f t="shared" si="21"/>
        <v>0</v>
      </c>
      <c r="F141" s="9">
        <f>F140+VLOOKUP((IF(MONTH($A141)=10,YEAR($A141),IF(MONTH($A141)=11,YEAR($A141),IF(MONTH($A141)=12, YEAR($A141),YEAR($A141)-1)))),Rainfall!$A$1:$Z$87,VLOOKUP(MONTH($A141),Conversion!$A$1:$B$12,2),FALSE)</f>
        <v>7762.62</v>
      </c>
      <c r="G141" s="9"/>
      <c r="H141" s="9"/>
      <c r="I141" s="9">
        <f>VLOOKUP((IF(MONTH($A141)=10,YEAR($A141),IF(MONTH($A141)=11,YEAR($A141),IF(MONTH($A141)=12, YEAR($A141),YEAR($A141)-1)))),FirstSim!$A$1:$Z$86,VLOOKUP(MONTH($A141),Conversion!$A$1:$B$12,2),FALSE)</f>
        <v>0.44</v>
      </c>
      <c r="J141" s="9"/>
      <c r="K141" s="9"/>
      <c r="L141" s="9"/>
      <c r="M141" s="12" t="e">
        <f>VLOOKUP((IF(MONTH($A141)=10,YEAR($A141),IF(MONTH($A141)=11,YEAR($A141),IF(MONTH($A141)=12, YEAR($A141),YEAR($A141)-1)))),#REF!,VLOOKUP(MONTH($A141),Conversion!$A$1:$B$12,2),FALSE)</f>
        <v>#REF!</v>
      </c>
      <c r="N141" s="9" t="e">
        <f>VLOOKUP((IF(MONTH($A141)=10,YEAR($A141),IF(MONTH($A141)=11,YEAR($A141),IF(MONTH($A141)=12, YEAR($A141),YEAR($A141)-1)))),#REF!,VLOOKUP(MONTH($A141),'Patch Conversion'!$A$1:$B$12,2),FALSE)</f>
        <v>#REF!</v>
      </c>
      <c r="O141" s="9"/>
      <c r="P141" s="11"/>
      <c r="Q141" s="9">
        <f t="shared" si="17"/>
        <v>0</v>
      </c>
      <c r="R141" s="9" t="str">
        <f t="shared" si="18"/>
        <v/>
      </c>
      <c r="S141" s="10" t="str">
        <f t="shared" si="19"/>
        <v/>
      </c>
      <c r="T141" s="9"/>
      <c r="U141" s="17">
        <f>VLOOKUP((IF(MONTH($A141)=10,YEAR($A141),IF(MONTH($A141)=11,YEAR($A141),IF(MONTH($A141)=12, YEAR($A141),YEAR($A141)-1)))),'Final Sim'!$A$1:$O$87,VLOOKUP(MONTH($A141),'Conversion WRSM'!$A$1:$B$12,2),FALSE)</f>
        <v>0</v>
      </c>
      <c r="W141" s="9">
        <f t="shared" si="16"/>
        <v>0</v>
      </c>
      <c r="X141" s="9" t="str">
        <f t="shared" si="22"/>
        <v/>
      </c>
      <c r="Y141" s="20" t="str">
        <f t="shared" si="20"/>
        <v/>
      </c>
    </row>
    <row r="142" spans="1:25" x14ac:dyDescent="0.25">
      <c r="A142" s="11">
        <v>16893</v>
      </c>
      <c r="B142" s="9">
        <f>VLOOKUP((IF(MONTH($A142)=10,YEAR($A142),IF(MONTH($A142)=11,YEAR($A142),IF(MONTH($A142)=12, YEAR($A142),YEAR($A142)-1)))),File_1.prn!$A$2:$AA$72,VLOOKUP(MONTH($A142),Conversion!$A$1:$B$12,2),FALSE)</f>
        <v>0</v>
      </c>
      <c r="C142" s="9" t="str">
        <f>IF(VLOOKUP((IF(MONTH($A142)=10,YEAR($A142),IF(MONTH($A142)=11,YEAR($A142),IF(MONTH($A142)=12, YEAR($A142),YEAR($A142)-1)))),File_1.prn!$A$2:$AA$72,VLOOKUP(MONTH($A142),'Patch Conversion'!$A$1:$B$12,2),FALSE)="","",VLOOKUP((IF(MONTH($A142)=10,YEAR($A142),IF(MONTH($A142)=11,YEAR($A142),IF(MONTH($A142)=12, YEAR($A142),YEAR($A142)-1)))),File_1.prn!$A$2:$AA$72,VLOOKUP(MONTH($A142),'Patch Conversion'!$A$1:$B$12,2),FALSE))</f>
        <v/>
      </c>
      <c r="D142" s="9"/>
      <c r="E142" s="9">
        <f t="shared" si="21"/>
        <v>0</v>
      </c>
      <c r="F142" s="9">
        <f>F141+VLOOKUP((IF(MONTH($A142)=10,YEAR($A142),IF(MONTH($A142)=11,YEAR($A142),IF(MONTH($A142)=12, YEAR($A142),YEAR($A142)-1)))),Rainfall!$A$1:$Z$87,VLOOKUP(MONTH($A142),Conversion!$A$1:$B$12,2),FALSE)</f>
        <v>7785.48</v>
      </c>
      <c r="G142" s="9"/>
      <c r="H142" s="9"/>
      <c r="I142" s="9">
        <f>VLOOKUP((IF(MONTH($A142)=10,YEAR($A142),IF(MONTH($A142)=11,YEAR($A142),IF(MONTH($A142)=12, YEAR($A142),YEAR($A142)-1)))),FirstSim!$A$1:$Z$86,VLOOKUP(MONTH($A142),Conversion!$A$1:$B$12,2),FALSE)</f>
        <v>0.42</v>
      </c>
      <c r="J142" s="9"/>
      <c r="K142" s="9"/>
      <c r="L142" s="9"/>
      <c r="M142" s="12" t="e">
        <f>VLOOKUP((IF(MONTH($A142)=10,YEAR($A142),IF(MONTH($A142)=11,YEAR($A142),IF(MONTH($A142)=12, YEAR($A142),YEAR($A142)-1)))),#REF!,VLOOKUP(MONTH($A142),Conversion!$A$1:$B$12,2),FALSE)</f>
        <v>#REF!</v>
      </c>
      <c r="N142" s="9" t="e">
        <f>VLOOKUP((IF(MONTH($A142)=10,YEAR($A142),IF(MONTH($A142)=11,YEAR($A142),IF(MONTH($A142)=12, YEAR($A142),YEAR($A142)-1)))),#REF!,VLOOKUP(MONTH($A142),'Patch Conversion'!$A$1:$B$12,2),FALSE)</f>
        <v>#REF!</v>
      </c>
      <c r="O142" s="9"/>
      <c r="P142" s="11"/>
      <c r="Q142" s="9">
        <f t="shared" si="17"/>
        <v>0</v>
      </c>
      <c r="R142" s="9" t="str">
        <f t="shared" si="18"/>
        <v/>
      </c>
      <c r="S142" s="10" t="str">
        <f t="shared" si="19"/>
        <v/>
      </c>
      <c r="T142" s="9"/>
      <c r="U142" s="17">
        <f>VLOOKUP((IF(MONTH($A142)=10,YEAR($A142),IF(MONTH($A142)=11,YEAR($A142),IF(MONTH($A142)=12, YEAR($A142),YEAR($A142)-1)))),'Final Sim'!$A$1:$O$87,VLOOKUP(MONTH($A142),'Conversion WRSM'!$A$1:$B$12,2),FALSE)</f>
        <v>0</v>
      </c>
      <c r="W142" s="9">
        <f t="shared" si="16"/>
        <v>0</v>
      </c>
      <c r="X142" s="9" t="str">
        <f t="shared" si="22"/>
        <v/>
      </c>
      <c r="Y142" s="20" t="str">
        <f t="shared" si="20"/>
        <v/>
      </c>
    </row>
    <row r="143" spans="1:25" x14ac:dyDescent="0.25">
      <c r="A143" s="11">
        <v>16923</v>
      </c>
      <c r="B143" s="9">
        <f>VLOOKUP((IF(MONTH($A143)=10,YEAR($A143),IF(MONTH($A143)=11,YEAR($A143),IF(MONTH($A143)=12, YEAR($A143),YEAR($A143)-1)))),File_1.prn!$A$2:$AA$72,VLOOKUP(MONTH($A143),Conversion!$A$1:$B$12,2),FALSE)</f>
        <v>0</v>
      </c>
      <c r="C143" s="9" t="str">
        <f>IF(VLOOKUP((IF(MONTH($A143)=10,YEAR($A143),IF(MONTH($A143)=11,YEAR($A143),IF(MONTH($A143)=12, YEAR($A143),YEAR($A143)-1)))),File_1.prn!$A$2:$AA$72,VLOOKUP(MONTH($A143),'Patch Conversion'!$A$1:$B$12,2),FALSE)="","",VLOOKUP((IF(MONTH($A143)=10,YEAR($A143),IF(MONTH($A143)=11,YEAR($A143),IF(MONTH($A143)=12, YEAR($A143),YEAR($A143)-1)))),File_1.prn!$A$2:$AA$72,VLOOKUP(MONTH($A143),'Patch Conversion'!$A$1:$B$12,2),FALSE))</f>
        <v/>
      </c>
      <c r="D143" s="9"/>
      <c r="E143" s="9">
        <f t="shared" si="21"/>
        <v>0</v>
      </c>
      <c r="F143" s="9">
        <f>F142+VLOOKUP((IF(MONTH($A143)=10,YEAR($A143),IF(MONTH($A143)=11,YEAR($A143),IF(MONTH($A143)=12, YEAR($A143),YEAR($A143)-1)))),Rainfall!$A$1:$Z$87,VLOOKUP(MONTH($A143),Conversion!$A$1:$B$12,2),FALSE)</f>
        <v>7789.7999999999993</v>
      </c>
      <c r="G143" s="9"/>
      <c r="H143" s="9"/>
      <c r="I143" s="9">
        <f>VLOOKUP((IF(MONTH($A143)=10,YEAR($A143),IF(MONTH($A143)=11,YEAR($A143),IF(MONTH($A143)=12, YEAR($A143),YEAR($A143)-1)))),FirstSim!$A$1:$Z$86,VLOOKUP(MONTH($A143),Conversion!$A$1:$B$12,2),FALSE)</f>
        <v>0.45</v>
      </c>
      <c r="J143" s="9"/>
      <c r="K143" s="9"/>
      <c r="L143" s="9"/>
      <c r="M143" s="12" t="e">
        <f>VLOOKUP((IF(MONTH($A143)=10,YEAR($A143),IF(MONTH($A143)=11,YEAR($A143),IF(MONTH($A143)=12, YEAR($A143),YEAR($A143)-1)))),#REF!,VLOOKUP(MONTH($A143),Conversion!$A$1:$B$12,2),FALSE)</f>
        <v>#REF!</v>
      </c>
      <c r="N143" s="9" t="e">
        <f>VLOOKUP((IF(MONTH($A143)=10,YEAR($A143),IF(MONTH($A143)=11,YEAR($A143),IF(MONTH($A143)=12, YEAR($A143),YEAR($A143)-1)))),#REF!,VLOOKUP(MONTH($A143),'Patch Conversion'!$A$1:$B$12,2),FALSE)</f>
        <v>#REF!</v>
      </c>
      <c r="O143" s="9"/>
      <c r="P143" s="11"/>
      <c r="Q143" s="9">
        <f t="shared" si="17"/>
        <v>0</v>
      </c>
      <c r="R143" s="9" t="str">
        <f t="shared" si="18"/>
        <v/>
      </c>
      <c r="S143" s="10" t="str">
        <f t="shared" si="19"/>
        <v/>
      </c>
      <c r="T143" s="9"/>
      <c r="U143" s="17">
        <f>VLOOKUP((IF(MONTH($A143)=10,YEAR($A143),IF(MONTH($A143)=11,YEAR($A143),IF(MONTH($A143)=12, YEAR($A143),YEAR($A143)-1)))),'Final Sim'!$A$1:$O$87,VLOOKUP(MONTH($A143),'Conversion WRSM'!$A$1:$B$12,2),FALSE)</f>
        <v>0</v>
      </c>
      <c r="W143" s="9">
        <f t="shared" si="16"/>
        <v>0</v>
      </c>
      <c r="X143" s="9" t="str">
        <f t="shared" si="22"/>
        <v/>
      </c>
      <c r="Y143" s="20" t="str">
        <f t="shared" si="20"/>
        <v/>
      </c>
    </row>
    <row r="144" spans="1:25" x14ac:dyDescent="0.25">
      <c r="A144" s="11">
        <v>16954</v>
      </c>
      <c r="B144" s="9">
        <f>VLOOKUP((IF(MONTH($A144)=10,YEAR($A144),IF(MONTH($A144)=11,YEAR($A144),IF(MONTH($A144)=12, YEAR($A144),YEAR($A144)-1)))),File_1.prn!$A$2:$AA$72,VLOOKUP(MONTH($A144),Conversion!$A$1:$B$12,2),FALSE)</f>
        <v>0</v>
      </c>
      <c r="C144" s="9" t="str">
        <f>IF(VLOOKUP((IF(MONTH($A144)=10,YEAR($A144),IF(MONTH($A144)=11,YEAR($A144),IF(MONTH($A144)=12, YEAR($A144),YEAR($A144)-1)))),File_1.prn!$A$2:$AA$72,VLOOKUP(MONTH($A144),'Patch Conversion'!$A$1:$B$12,2),FALSE)="","",VLOOKUP((IF(MONTH($A144)=10,YEAR($A144),IF(MONTH($A144)=11,YEAR($A144),IF(MONTH($A144)=12, YEAR($A144),YEAR($A144)-1)))),File_1.prn!$A$2:$AA$72,VLOOKUP(MONTH($A144),'Patch Conversion'!$A$1:$B$12,2),FALSE))</f>
        <v/>
      </c>
      <c r="D144" s="9"/>
      <c r="E144" s="9">
        <f t="shared" si="21"/>
        <v>0</v>
      </c>
      <c r="F144" s="9">
        <f>F143+VLOOKUP((IF(MONTH($A144)=10,YEAR($A144),IF(MONTH($A144)=11,YEAR($A144),IF(MONTH($A144)=12, YEAR($A144),YEAR($A144)-1)))),Rainfall!$A$1:$Z$87,VLOOKUP(MONTH($A144),Conversion!$A$1:$B$12,2),FALSE)</f>
        <v>7789.7999999999993</v>
      </c>
      <c r="G144" s="9"/>
      <c r="H144" s="9"/>
      <c r="I144" s="9">
        <f>VLOOKUP((IF(MONTH($A144)=10,YEAR($A144),IF(MONTH($A144)=11,YEAR($A144),IF(MONTH($A144)=12, YEAR($A144),YEAR($A144)-1)))),FirstSim!$A$1:$Z$86,VLOOKUP(MONTH($A144),Conversion!$A$1:$B$12,2),FALSE)</f>
        <v>0.41</v>
      </c>
      <c r="J144" s="9"/>
      <c r="K144" s="9"/>
      <c r="L144" s="9"/>
      <c r="M144" s="12" t="e">
        <f>VLOOKUP((IF(MONTH($A144)=10,YEAR($A144),IF(MONTH($A144)=11,YEAR($A144),IF(MONTH($A144)=12, YEAR($A144),YEAR($A144)-1)))),#REF!,VLOOKUP(MONTH($A144),Conversion!$A$1:$B$12,2),FALSE)</f>
        <v>#REF!</v>
      </c>
      <c r="N144" s="9" t="e">
        <f>VLOOKUP((IF(MONTH($A144)=10,YEAR($A144),IF(MONTH($A144)=11,YEAR($A144),IF(MONTH($A144)=12, YEAR($A144),YEAR($A144)-1)))),#REF!,VLOOKUP(MONTH($A144),'Patch Conversion'!$A$1:$B$12,2),FALSE)</f>
        <v>#REF!</v>
      </c>
      <c r="O144" s="9"/>
      <c r="P144" s="11"/>
      <c r="Q144" s="9">
        <f t="shared" si="17"/>
        <v>0</v>
      </c>
      <c r="R144" s="9" t="str">
        <f t="shared" si="18"/>
        <v/>
      </c>
      <c r="S144" s="10" t="str">
        <f t="shared" si="19"/>
        <v/>
      </c>
      <c r="T144" s="9"/>
      <c r="U144" s="17">
        <f>VLOOKUP((IF(MONTH($A144)=10,YEAR($A144),IF(MONTH($A144)=11,YEAR($A144),IF(MONTH($A144)=12, YEAR($A144),YEAR($A144)-1)))),'Final Sim'!$A$1:$O$87,VLOOKUP(MONTH($A144),'Conversion WRSM'!$A$1:$B$12,2),FALSE)</f>
        <v>0</v>
      </c>
      <c r="W144" s="9">
        <f t="shared" si="16"/>
        <v>0</v>
      </c>
      <c r="X144" s="9" t="str">
        <f t="shared" si="22"/>
        <v/>
      </c>
      <c r="Y144" s="20" t="str">
        <f t="shared" si="20"/>
        <v/>
      </c>
    </row>
    <row r="145" spans="1:25" x14ac:dyDescent="0.25">
      <c r="A145" s="11">
        <v>16984</v>
      </c>
      <c r="B145" s="9">
        <f>VLOOKUP((IF(MONTH($A145)=10,YEAR($A145),IF(MONTH($A145)=11,YEAR($A145),IF(MONTH($A145)=12, YEAR($A145),YEAR($A145)-1)))),File_1.prn!$A$2:$AA$72,VLOOKUP(MONTH($A145),Conversion!$A$1:$B$12,2),FALSE)</f>
        <v>0</v>
      </c>
      <c r="C145" s="9" t="str">
        <f>IF(VLOOKUP((IF(MONTH($A145)=10,YEAR($A145),IF(MONTH($A145)=11,YEAR($A145),IF(MONTH($A145)=12, YEAR($A145),YEAR($A145)-1)))),File_1.prn!$A$2:$AA$72,VLOOKUP(MONTH($A145),'Patch Conversion'!$A$1:$B$12,2),FALSE)="","",VLOOKUP((IF(MONTH($A145)=10,YEAR($A145),IF(MONTH($A145)=11,YEAR($A145),IF(MONTH($A145)=12, YEAR($A145),YEAR($A145)-1)))),File_1.prn!$A$2:$AA$72,VLOOKUP(MONTH($A145),'Patch Conversion'!$A$1:$B$12,2),FALSE))</f>
        <v/>
      </c>
      <c r="D145" s="9"/>
      <c r="E145" s="9">
        <f t="shared" si="21"/>
        <v>0</v>
      </c>
      <c r="F145" s="9">
        <f>F144+VLOOKUP((IF(MONTH($A145)=10,YEAR($A145),IF(MONTH($A145)=11,YEAR($A145),IF(MONTH($A145)=12, YEAR($A145),YEAR($A145)-1)))),Rainfall!$A$1:$Z$87,VLOOKUP(MONTH($A145),Conversion!$A$1:$B$12,2),FALSE)</f>
        <v>7789.7999999999993</v>
      </c>
      <c r="G145" s="9"/>
      <c r="H145" s="9"/>
      <c r="I145" s="9">
        <f>VLOOKUP((IF(MONTH($A145)=10,YEAR($A145),IF(MONTH($A145)=11,YEAR($A145),IF(MONTH($A145)=12, YEAR($A145),YEAR($A145)-1)))),FirstSim!$A$1:$Z$86,VLOOKUP(MONTH($A145),Conversion!$A$1:$B$12,2),FALSE)</f>
        <v>0.26</v>
      </c>
      <c r="J145" s="9"/>
      <c r="K145" s="9"/>
      <c r="L145" s="9"/>
      <c r="M145" s="12" t="e">
        <f>VLOOKUP((IF(MONTH($A145)=10,YEAR($A145),IF(MONTH($A145)=11,YEAR($A145),IF(MONTH($A145)=12, YEAR($A145),YEAR($A145)-1)))),#REF!,VLOOKUP(MONTH($A145),Conversion!$A$1:$B$12,2),FALSE)</f>
        <v>#REF!</v>
      </c>
      <c r="N145" s="9" t="e">
        <f>VLOOKUP((IF(MONTH($A145)=10,YEAR($A145),IF(MONTH($A145)=11,YEAR($A145),IF(MONTH($A145)=12, YEAR($A145),YEAR($A145)-1)))),#REF!,VLOOKUP(MONTH($A145),'Patch Conversion'!$A$1:$B$12,2),FALSE)</f>
        <v>#REF!</v>
      </c>
      <c r="O145" s="9"/>
      <c r="P145" s="11"/>
      <c r="Q145" s="9">
        <f t="shared" si="17"/>
        <v>0</v>
      </c>
      <c r="R145" s="9" t="str">
        <f t="shared" si="18"/>
        <v/>
      </c>
      <c r="S145" s="10" t="str">
        <f t="shared" si="19"/>
        <v/>
      </c>
      <c r="T145" s="9"/>
      <c r="U145" s="17">
        <f>VLOOKUP((IF(MONTH($A145)=10,YEAR($A145),IF(MONTH($A145)=11,YEAR($A145),IF(MONTH($A145)=12, YEAR($A145),YEAR($A145)-1)))),'Final Sim'!$A$1:$O$87,VLOOKUP(MONTH($A145),'Conversion WRSM'!$A$1:$B$12,2),FALSE)</f>
        <v>0</v>
      </c>
      <c r="W145" s="9">
        <f t="shared" si="16"/>
        <v>0</v>
      </c>
      <c r="X145" s="9" t="str">
        <f t="shared" si="22"/>
        <v/>
      </c>
      <c r="Y145" s="20" t="str">
        <f t="shared" si="20"/>
        <v/>
      </c>
    </row>
    <row r="146" spans="1:25" x14ac:dyDescent="0.25">
      <c r="A146" s="11">
        <v>17015</v>
      </c>
      <c r="B146" s="9">
        <f>VLOOKUP((IF(MONTH($A146)=10,YEAR($A146),IF(MONTH($A146)=11,YEAR($A146),IF(MONTH($A146)=12, YEAR($A146),YEAR($A146)-1)))),File_1.prn!$A$2:$AA$72,VLOOKUP(MONTH($A146),Conversion!$A$1:$B$12,2),FALSE)</f>
        <v>0</v>
      </c>
      <c r="C146" s="9" t="str">
        <f>IF(VLOOKUP((IF(MONTH($A146)=10,YEAR($A146),IF(MONTH($A146)=11,YEAR($A146),IF(MONTH($A146)=12, YEAR($A146),YEAR($A146)-1)))),File_1.prn!$A$2:$AA$72,VLOOKUP(MONTH($A146),'Patch Conversion'!$A$1:$B$12,2),FALSE)="","",VLOOKUP((IF(MONTH($A146)=10,YEAR($A146),IF(MONTH($A146)=11,YEAR($A146),IF(MONTH($A146)=12, YEAR($A146),YEAR($A146)-1)))),File_1.prn!$A$2:$AA$72,VLOOKUP(MONTH($A146),'Patch Conversion'!$A$1:$B$12,2),FALSE))</f>
        <v/>
      </c>
      <c r="D146" s="9"/>
      <c r="E146" s="9">
        <f t="shared" si="21"/>
        <v>0</v>
      </c>
      <c r="F146" s="9">
        <f>F145+VLOOKUP((IF(MONTH($A146)=10,YEAR($A146),IF(MONTH($A146)=11,YEAR($A146),IF(MONTH($A146)=12, YEAR($A146),YEAR($A146)-1)))),Rainfall!$A$1:$Z$87,VLOOKUP(MONTH($A146),Conversion!$A$1:$B$12,2),FALSE)</f>
        <v>7789.7999999999993</v>
      </c>
      <c r="G146" s="9"/>
      <c r="H146" s="9"/>
      <c r="I146" s="9">
        <f>VLOOKUP((IF(MONTH($A146)=10,YEAR($A146),IF(MONTH($A146)=11,YEAR($A146),IF(MONTH($A146)=12, YEAR($A146),YEAR($A146)-1)))),FirstSim!$A$1:$Z$86,VLOOKUP(MONTH($A146),Conversion!$A$1:$B$12,2),FALSE)</f>
        <v>0.12</v>
      </c>
      <c r="J146" s="9"/>
      <c r="K146" s="9"/>
      <c r="L146" s="9"/>
      <c r="M146" s="12" t="e">
        <f>VLOOKUP((IF(MONTH($A146)=10,YEAR($A146),IF(MONTH($A146)=11,YEAR($A146),IF(MONTH($A146)=12, YEAR($A146),YEAR($A146)-1)))),#REF!,VLOOKUP(MONTH($A146),Conversion!$A$1:$B$12,2),FALSE)</f>
        <v>#REF!</v>
      </c>
      <c r="N146" s="9" t="e">
        <f>VLOOKUP((IF(MONTH($A146)=10,YEAR($A146),IF(MONTH($A146)=11,YEAR($A146),IF(MONTH($A146)=12, YEAR($A146),YEAR($A146)-1)))),#REF!,VLOOKUP(MONTH($A146),'Patch Conversion'!$A$1:$B$12,2),FALSE)</f>
        <v>#REF!</v>
      </c>
      <c r="O146" s="9"/>
      <c r="P146" s="11"/>
      <c r="Q146" s="9">
        <f t="shared" si="17"/>
        <v>0</v>
      </c>
      <c r="R146" s="9" t="str">
        <f t="shared" si="18"/>
        <v/>
      </c>
      <c r="S146" s="10" t="str">
        <f t="shared" si="19"/>
        <v/>
      </c>
      <c r="T146" s="9"/>
      <c r="U146" s="17">
        <f>VLOOKUP((IF(MONTH($A146)=10,YEAR($A146),IF(MONTH($A146)=11,YEAR($A146),IF(MONTH($A146)=12, YEAR($A146),YEAR($A146)-1)))),'Final Sim'!$A$1:$O$87,VLOOKUP(MONTH($A146),'Conversion WRSM'!$A$1:$B$12,2),FALSE)</f>
        <v>0</v>
      </c>
      <c r="W146" s="9">
        <f t="shared" si="16"/>
        <v>0</v>
      </c>
      <c r="X146" s="9" t="str">
        <f t="shared" si="22"/>
        <v/>
      </c>
      <c r="Y146" s="20" t="str">
        <f t="shared" si="20"/>
        <v/>
      </c>
    </row>
    <row r="147" spans="1:25" x14ac:dyDescent="0.25">
      <c r="A147" s="11">
        <v>17046</v>
      </c>
      <c r="B147" s="9">
        <f>VLOOKUP((IF(MONTH($A147)=10,YEAR($A147),IF(MONTH($A147)=11,YEAR($A147),IF(MONTH($A147)=12, YEAR($A147),YEAR($A147)-1)))),File_1.prn!$A$2:$AA$72,VLOOKUP(MONTH($A147),Conversion!$A$1:$B$12,2),FALSE)</f>
        <v>0</v>
      </c>
      <c r="C147" s="9" t="str">
        <f>IF(VLOOKUP((IF(MONTH($A147)=10,YEAR($A147),IF(MONTH($A147)=11,YEAR($A147),IF(MONTH($A147)=12, YEAR($A147),YEAR($A147)-1)))),File_1.prn!$A$2:$AA$72,VLOOKUP(MONTH($A147),'Patch Conversion'!$A$1:$B$12,2),FALSE)="","",VLOOKUP((IF(MONTH($A147)=10,YEAR($A147),IF(MONTH($A147)=11,YEAR($A147),IF(MONTH($A147)=12, YEAR($A147),YEAR($A147)-1)))),File_1.prn!$A$2:$AA$72,VLOOKUP(MONTH($A147),'Patch Conversion'!$A$1:$B$12,2),FALSE))</f>
        <v/>
      </c>
      <c r="D147" s="9"/>
      <c r="E147" s="9">
        <f t="shared" si="21"/>
        <v>0</v>
      </c>
      <c r="F147" s="9">
        <f>F146+VLOOKUP((IF(MONTH($A147)=10,YEAR($A147),IF(MONTH($A147)=11,YEAR($A147),IF(MONTH($A147)=12, YEAR($A147),YEAR($A147)-1)))),Rainfall!$A$1:$Z$87,VLOOKUP(MONTH($A147),Conversion!$A$1:$B$12,2),FALSE)</f>
        <v>7793.6399999999994</v>
      </c>
      <c r="G147" s="9"/>
      <c r="H147" s="9"/>
      <c r="I147" s="9">
        <f>VLOOKUP((IF(MONTH($A147)=10,YEAR($A147),IF(MONTH($A147)=11,YEAR($A147),IF(MONTH($A147)=12, YEAR($A147),YEAR($A147)-1)))),FirstSim!$A$1:$Z$86,VLOOKUP(MONTH($A147),Conversion!$A$1:$B$12,2),FALSE)</f>
        <v>0.04</v>
      </c>
      <c r="J147" s="9"/>
      <c r="K147" s="9"/>
      <c r="L147" s="9"/>
      <c r="M147" s="12" t="e">
        <f>VLOOKUP((IF(MONTH($A147)=10,YEAR($A147),IF(MONTH($A147)=11,YEAR($A147),IF(MONTH($A147)=12, YEAR($A147),YEAR($A147)-1)))),#REF!,VLOOKUP(MONTH($A147),Conversion!$A$1:$B$12,2),FALSE)</f>
        <v>#REF!</v>
      </c>
      <c r="N147" s="9" t="e">
        <f>VLOOKUP((IF(MONTH($A147)=10,YEAR($A147),IF(MONTH($A147)=11,YEAR($A147),IF(MONTH($A147)=12, YEAR($A147),YEAR($A147)-1)))),#REF!,VLOOKUP(MONTH($A147),'Patch Conversion'!$A$1:$B$12,2),FALSE)</f>
        <v>#REF!</v>
      </c>
      <c r="O147" s="9"/>
      <c r="P147" s="11"/>
      <c r="Q147" s="9">
        <f t="shared" si="17"/>
        <v>0</v>
      </c>
      <c r="R147" s="9" t="str">
        <f t="shared" si="18"/>
        <v/>
      </c>
      <c r="S147" s="10" t="str">
        <f t="shared" si="19"/>
        <v/>
      </c>
      <c r="T147" s="9"/>
      <c r="U147" s="17">
        <f>VLOOKUP((IF(MONTH($A147)=10,YEAR($A147),IF(MONTH($A147)=11,YEAR($A147),IF(MONTH($A147)=12, YEAR($A147),YEAR($A147)-1)))),'Final Sim'!$A$1:$O$87,VLOOKUP(MONTH($A147),'Conversion WRSM'!$A$1:$B$12,2),FALSE)</f>
        <v>0</v>
      </c>
      <c r="W147" s="9">
        <f t="shared" si="16"/>
        <v>0</v>
      </c>
      <c r="X147" s="9" t="str">
        <f t="shared" si="22"/>
        <v/>
      </c>
      <c r="Y147" s="20" t="str">
        <f t="shared" si="20"/>
        <v/>
      </c>
    </row>
    <row r="148" spans="1:25" x14ac:dyDescent="0.25">
      <c r="A148" s="11">
        <v>17076</v>
      </c>
      <c r="B148" s="9">
        <f>VLOOKUP((IF(MONTH($A148)=10,YEAR($A148),IF(MONTH($A148)=11,YEAR($A148),IF(MONTH($A148)=12, YEAR($A148),YEAR($A148)-1)))),File_1.prn!$A$2:$AA$72,VLOOKUP(MONTH($A148),Conversion!$A$1:$B$12,2),FALSE)</f>
        <v>0</v>
      </c>
      <c r="C148" s="9" t="str">
        <f>IF(VLOOKUP((IF(MONTH($A148)=10,YEAR($A148),IF(MONTH($A148)=11,YEAR($A148),IF(MONTH($A148)=12, YEAR($A148),YEAR($A148)-1)))),File_1.prn!$A$2:$AA$72,VLOOKUP(MONTH($A148),'Patch Conversion'!$A$1:$B$12,2),FALSE)="","",VLOOKUP((IF(MONTH($A148)=10,YEAR($A148),IF(MONTH($A148)=11,YEAR($A148),IF(MONTH($A148)=12, YEAR($A148),YEAR($A148)-1)))),File_1.prn!$A$2:$AA$72,VLOOKUP(MONTH($A148),'Patch Conversion'!$A$1:$B$12,2),FALSE))</f>
        <v/>
      </c>
      <c r="D148" s="9"/>
      <c r="E148" s="9">
        <f t="shared" si="21"/>
        <v>0</v>
      </c>
      <c r="F148" s="9">
        <f>F147+VLOOKUP((IF(MONTH($A148)=10,YEAR($A148),IF(MONTH($A148)=11,YEAR($A148),IF(MONTH($A148)=12, YEAR($A148),YEAR($A148)-1)))),Rainfall!$A$1:$Z$87,VLOOKUP(MONTH($A148),Conversion!$A$1:$B$12,2),FALSE)</f>
        <v>7847.3399999999992</v>
      </c>
      <c r="G148" s="9"/>
      <c r="H148" s="9"/>
      <c r="I148" s="9">
        <f>VLOOKUP((IF(MONTH($A148)=10,YEAR($A148),IF(MONTH($A148)=11,YEAR($A148),IF(MONTH($A148)=12, YEAR($A148),YEAR($A148)-1)))),FirstSim!$A$1:$Z$86,VLOOKUP(MONTH($A148),Conversion!$A$1:$B$12,2),FALSE)</f>
        <v>0.04</v>
      </c>
      <c r="J148" s="9"/>
      <c r="K148" s="9"/>
      <c r="L148" s="9"/>
      <c r="M148" s="12" t="e">
        <f>VLOOKUP((IF(MONTH($A148)=10,YEAR($A148),IF(MONTH($A148)=11,YEAR($A148),IF(MONTH($A148)=12, YEAR($A148),YEAR($A148)-1)))),#REF!,VLOOKUP(MONTH($A148),Conversion!$A$1:$B$12,2),FALSE)</f>
        <v>#REF!</v>
      </c>
      <c r="N148" s="9" t="e">
        <f>VLOOKUP((IF(MONTH($A148)=10,YEAR($A148),IF(MONTH($A148)=11,YEAR($A148),IF(MONTH($A148)=12, YEAR($A148),YEAR($A148)-1)))),#REF!,VLOOKUP(MONTH($A148),'Patch Conversion'!$A$1:$B$12,2),FALSE)</f>
        <v>#REF!</v>
      </c>
      <c r="O148" s="9"/>
      <c r="P148" s="11"/>
      <c r="Q148" s="9">
        <f t="shared" si="17"/>
        <v>0</v>
      </c>
      <c r="R148" s="9" t="str">
        <f t="shared" si="18"/>
        <v/>
      </c>
      <c r="S148" s="10" t="str">
        <f t="shared" si="19"/>
        <v/>
      </c>
      <c r="T148" s="9"/>
      <c r="U148" s="17">
        <f>VLOOKUP((IF(MONTH($A148)=10,YEAR($A148),IF(MONTH($A148)=11,YEAR($A148),IF(MONTH($A148)=12, YEAR($A148),YEAR($A148)-1)))),'Final Sim'!$A$1:$O$87,VLOOKUP(MONTH($A148),'Conversion WRSM'!$A$1:$B$12,2),FALSE)</f>
        <v>0</v>
      </c>
      <c r="W148" s="9">
        <f t="shared" si="16"/>
        <v>0</v>
      </c>
      <c r="X148" s="9" t="str">
        <f t="shared" si="22"/>
        <v/>
      </c>
      <c r="Y148" s="20" t="str">
        <f t="shared" si="20"/>
        <v/>
      </c>
    </row>
    <row r="149" spans="1:25" x14ac:dyDescent="0.25">
      <c r="A149" s="11">
        <v>17107</v>
      </c>
      <c r="B149" s="9">
        <f>VLOOKUP((IF(MONTH($A149)=10,YEAR($A149),IF(MONTH($A149)=11,YEAR($A149),IF(MONTH($A149)=12, YEAR($A149),YEAR($A149)-1)))),File_1.prn!$A$2:$AA$72,VLOOKUP(MONTH($A149),Conversion!$A$1:$B$12,2),FALSE)</f>
        <v>0</v>
      </c>
      <c r="C149" s="9" t="str">
        <f>IF(VLOOKUP((IF(MONTH($A149)=10,YEAR($A149),IF(MONTH($A149)=11,YEAR($A149),IF(MONTH($A149)=12, YEAR($A149),YEAR($A149)-1)))),File_1.prn!$A$2:$AA$72,VLOOKUP(MONTH($A149),'Patch Conversion'!$A$1:$B$12,2),FALSE)="","",VLOOKUP((IF(MONTH($A149)=10,YEAR($A149),IF(MONTH($A149)=11,YEAR($A149),IF(MONTH($A149)=12, YEAR($A149),YEAR($A149)-1)))),File_1.prn!$A$2:$AA$72,VLOOKUP(MONTH($A149),'Patch Conversion'!$A$1:$B$12,2),FALSE))</f>
        <v/>
      </c>
      <c r="D149" s="9" t="str">
        <f>IF(C149="","",B149)</f>
        <v/>
      </c>
      <c r="E149" s="9">
        <f t="shared" si="21"/>
        <v>0</v>
      </c>
      <c r="F149" s="9">
        <f>F148+VLOOKUP((IF(MONTH($A149)=10,YEAR($A149),IF(MONTH($A149)=11,YEAR($A149),IF(MONTH($A149)=12, YEAR($A149),YEAR($A149)-1)))),Rainfall!$A$1:$Z$87,VLOOKUP(MONTH($A149),Conversion!$A$1:$B$12,2),FALSE)</f>
        <v>7880.2199999999993</v>
      </c>
      <c r="G149" s="9"/>
      <c r="H149" s="9"/>
      <c r="I149" s="9">
        <f>VLOOKUP((IF(MONTH($A149)=10,YEAR($A149),IF(MONTH($A149)=11,YEAR($A149),IF(MONTH($A149)=12, YEAR($A149),YEAR($A149)-1)))),FirstSim!$A$1:$Z$86,VLOOKUP(MONTH($A149),Conversion!$A$1:$B$12,2),FALSE)</f>
        <v>0.03</v>
      </c>
      <c r="J149" s="9"/>
      <c r="K149" s="9"/>
      <c r="L149" s="9"/>
      <c r="M149" s="12" t="e">
        <f>VLOOKUP((IF(MONTH($A149)=10,YEAR($A149),IF(MONTH($A149)=11,YEAR($A149),IF(MONTH($A149)=12, YEAR($A149),YEAR($A149)-1)))),#REF!,VLOOKUP(MONTH($A149),Conversion!$A$1:$B$12,2),FALSE)</f>
        <v>#REF!</v>
      </c>
      <c r="N149" s="9" t="e">
        <f>VLOOKUP((IF(MONTH($A149)=10,YEAR($A149),IF(MONTH($A149)=11,YEAR($A149),IF(MONTH($A149)=12, YEAR($A149),YEAR($A149)-1)))),#REF!,VLOOKUP(MONTH($A149),'Patch Conversion'!$A$1:$B$12,2),FALSE)</f>
        <v>#REF!</v>
      </c>
      <c r="O149" s="9"/>
      <c r="P149" s="11"/>
      <c r="Q149" s="9">
        <f t="shared" si="17"/>
        <v>0</v>
      </c>
      <c r="R149" s="9" t="str">
        <f t="shared" si="18"/>
        <v/>
      </c>
      <c r="S149" s="10" t="str">
        <f t="shared" si="19"/>
        <v/>
      </c>
      <c r="T149" s="9"/>
      <c r="U149" s="17">
        <f>VLOOKUP((IF(MONTH($A149)=10,YEAR($A149),IF(MONTH($A149)=11,YEAR($A149),IF(MONTH($A149)=12, YEAR($A149),YEAR($A149)-1)))),'Final Sim'!$A$1:$O$87,VLOOKUP(MONTH($A149),'Conversion WRSM'!$A$1:$B$12,2),FALSE)</f>
        <v>0</v>
      </c>
      <c r="W149" s="9">
        <f t="shared" si="16"/>
        <v>0</v>
      </c>
      <c r="X149" s="9" t="str">
        <f t="shared" si="22"/>
        <v/>
      </c>
      <c r="Y149" s="20" t="str">
        <f t="shared" si="20"/>
        <v/>
      </c>
    </row>
    <row r="150" spans="1:25" x14ac:dyDescent="0.25">
      <c r="A150" s="11">
        <v>17137</v>
      </c>
      <c r="B150" s="9">
        <f>VLOOKUP((IF(MONTH($A150)=10,YEAR($A150),IF(MONTH($A150)=11,YEAR($A150),IF(MONTH($A150)=12, YEAR($A150),YEAR($A150)-1)))),File_1.prn!$A$2:$AA$72,VLOOKUP(MONTH($A150),Conversion!$A$1:$B$12,2),FALSE)</f>
        <v>0</v>
      </c>
      <c r="C150" s="9" t="str">
        <f>IF(VLOOKUP((IF(MONTH($A150)=10,YEAR($A150),IF(MONTH($A150)=11,YEAR($A150),IF(MONTH($A150)=12, YEAR($A150),YEAR($A150)-1)))),File_1.prn!$A$2:$AA$72,VLOOKUP(MONTH($A150),'Patch Conversion'!$A$1:$B$12,2),FALSE)="","",VLOOKUP((IF(MONTH($A150)=10,YEAR($A150),IF(MONTH($A150)=11,YEAR($A150),IF(MONTH($A150)=12, YEAR($A150),YEAR($A150)-1)))),File_1.prn!$A$2:$AA$72,VLOOKUP(MONTH($A150),'Patch Conversion'!$A$1:$B$12,2),FALSE))</f>
        <v/>
      </c>
      <c r="D150" s="9" t="str">
        <f>IF(C150="","",B150)</f>
        <v/>
      </c>
      <c r="E150" s="9">
        <f t="shared" si="21"/>
        <v>0</v>
      </c>
      <c r="F150" s="9">
        <f>F149+VLOOKUP((IF(MONTH($A150)=10,YEAR($A150),IF(MONTH($A150)=11,YEAR($A150),IF(MONTH($A150)=12, YEAR($A150),YEAR($A150)-1)))),Rainfall!$A$1:$Z$87,VLOOKUP(MONTH($A150),Conversion!$A$1:$B$12,2),FALSE)</f>
        <v>7990.44</v>
      </c>
      <c r="G150" s="9"/>
      <c r="H150" s="9"/>
      <c r="I150" s="9">
        <f>VLOOKUP((IF(MONTH($A150)=10,YEAR($A150),IF(MONTH($A150)=11,YEAR($A150),IF(MONTH($A150)=12, YEAR($A150),YEAR($A150)-1)))),FirstSim!$A$1:$Z$86,VLOOKUP(MONTH($A150),Conversion!$A$1:$B$12,2),FALSE)</f>
        <v>0.02</v>
      </c>
      <c r="J150" s="9"/>
      <c r="K150" s="9"/>
      <c r="L150" s="9"/>
      <c r="M150" s="12" t="e">
        <f>VLOOKUP((IF(MONTH($A150)=10,YEAR($A150),IF(MONTH($A150)=11,YEAR($A150),IF(MONTH($A150)=12, YEAR($A150),YEAR($A150)-1)))),#REF!,VLOOKUP(MONTH($A150),Conversion!$A$1:$B$12,2),FALSE)</f>
        <v>#REF!</v>
      </c>
      <c r="N150" s="9" t="e">
        <f>VLOOKUP((IF(MONTH($A150)=10,YEAR($A150),IF(MONTH($A150)=11,YEAR($A150),IF(MONTH($A150)=12, YEAR($A150),YEAR($A150)-1)))),#REF!,VLOOKUP(MONTH($A150),'Patch Conversion'!$A$1:$B$12,2),FALSE)</f>
        <v>#REF!</v>
      </c>
      <c r="O150" s="9"/>
      <c r="P150" s="11"/>
      <c r="Q150" s="9">
        <f t="shared" si="17"/>
        <v>0</v>
      </c>
      <c r="R150" s="9" t="str">
        <f t="shared" si="18"/>
        <v/>
      </c>
      <c r="S150" s="10" t="str">
        <f t="shared" si="19"/>
        <v/>
      </c>
      <c r="T150" s="9"/>
      <c r="U150" s="17">
        <f>VLOOKUP((IF(MONTH($A150)=10,YEAR($A150),IF(MONTH($A150)=11,YEAR($A150),IF(MONTH($A150)=12, YEAR($A150),YEAR($A150)-1)))),'Final Sim'!$A$1:$O$87,VLOOKUP(MONTH($A150),'Conversion WRSM'!$A$1:$B$12,2),FALSE)</f>
        <v>0</v>
      </c>
      <c r="W150" s="9">
        <f t="shared" si="16"/>
        <v>0</v>
      </c>
      <c r="X150" s="9" t="str">
        <f t="shared" si="22"/>
        <v/>
      </c>
      <c r="Y150" s="20" t="str">
        <f t="shared" si="20"/>
        <v/>
      </c>
    </row>
    <row r="151" spans="1:25" x14ac:dyDescent="0.25">
      <c r="A151" s="11">
        <v>17168</v>
      </c>
      <c r="B151" s="9">
        <f>VLOOKUP((IF(MONTH($A151)=10,YEAR($A151),IF(MONTH($A151)=11,YEAR($A151),IF(MONTH($A151)=12, YEAR($A151),YEAR($A151)-1)))),File_1.prn!$A$2:$AA$72,VLOOKUP(MONTH($A151),Conversion!$A$1:$B$12,2),FALSE)</f>
        <v>0</v>
      </c>
      <c r="C151" s="9" t="str">
        <f>IF(VLOOKUP((IF(MONTH($A151)=10,YEAR($A151),IF(MONTH($A151)=11,YEAR($A151),IF(MONTH($A151)=12, YEAR($A151),YEAR($A151)-1)))),File_1.prn!$A$2:$AA$72,VLOOKUP(MONTH($A151),'Patch Conversion'!$A$1:$B$12,2),FALSE)="","",VLOOKUP((IF(MONTH($A151)=10,YEAR($A151),IF(MONTH($A151)=11,YEAR($A151),IF(MONTH($A151)=12, YEAR($A151),YEAR($A151)-1)))),File_1.prn!$A$2:$AA$72,VLOOKUP(MONTH($A151),'Patch Conversion'!$A$1:$B$12,2),FALSE))</f>
        <v/>
      </c>
      <c r="D151" s="9" t="str">
        <f>IF(C151="","",B151)</f>
        <v/>
      </c>
      <c r="E151" s="9">
        <f t="shared" si="21"/>
        <v>0</v>
      </c>
      <c r="F151" s="9">
        <f>F150+VLOOKUP((IF(MONTH($A151)=10,YEAR($A151),IF(MONTH($A151)=11,YEAR($A151),IF(MONTH($A151)=12, YEAR($A151),YEAR($A151)-1)))),Rainfall!$A$1:$Z$87,VLOOKUP(MONTH($A151),Conversion!$A$1:$B$12,2),FALSE)</f>
        <v>8115.4199999999992</v>
      </c>
      <c r="G151" s="9"/>
      <c r="H151" s="9"/>
      <c r="I151" s="9">
        <f>VLOOKUP((IF(MONTH($A151)=10,YEAR($A151),IF(MONTH($A151)=11,YEAR($A151),IF(MONTH($A151)=12, YEAR($A151),YEAR($A151)-1)))),FirstSim!$A$1:$Z$86,VLOOKUP(MONTH($A151),Conversion!$A$1:$B$12,2),FALSE)</f>
        <v>0.02</v>
      </c>
      <c r="J151" s="9"/>
      <c r="K151" s="9"/>
      <c r="L151" s="9"/>
      <c r="M151" s="12" t="e">
        <f>VLOOKUP((IF(MONTH($A151)=10,YEAR($A151),IF(MONTH($A151)=11,YEAR($A151),IF(MONTH($A151)=12, YEAR($A151),YEAR($A151)-1)))),#REF!,VLOOKUP(MONTH($A151),Conversion!$A$1:$B$12,2),FALSE)</f>
        <v>#REF!</v>
      </c>
      <c r="N151" s="9" t="e">
        <f>VLOOKUP((IF(MONTH($A151)=10,YEAR($A151),IF(MONTH($A151)=11,YEAR($A151),IF(MONTH($A151)=12, YEAR($A151),YEAR($A151)-1)))),#REF!,VLOOKUP(MONTH($A151),'Patch Conversion'!$A$1:$B$12,2),FALSE)</f>
        <v>#REF!</v>
      </c>
      <c r="O151" s="9"/>
      <c r="P151" s="11"/>
      <c r="Q151" s="9">
        <f t="shared" si="17"/>
        <v>0</v>
      </c>
      <c r="R151" s="9" t="str">
        <f t="shared" si="18"/>
        <v/>
      </c>
      <c r="S151" s="10" t="str">
        <f t="shared" si="19"/>
        <v/>
      </c>
      <c r="T151" s="9"/>
      <c r="U151" s="17">
        <f>VLOOKUP((IF(MONTH($A151)=10,YEAR($A151),IF(MONTH($A151)=11,YEAR($A151),IF(MONTH($A151)=12, YEAR($A151),YEAR($A151)-1)))),'Final Sim'!$A$1:$O$87,VLOOKUP(MONTH($A151),'Conversion WRSM'!$A$1:$B$12,2),FALSE)</f>
        <v>0</v>
      </c>
      <c r="W151" s="9">
        <f t="shared" si="16"/>
        <v>0</v>
      </c>
      <c r="X151" s="9" t="str">
        <f t="shared" si="22"/>
        <v/>
      </c>
      <c r="Y151" s="20" t="str">
        <f t="shared" si="20"/>
        <v/>
      </c>
    </row>
    <row r="152" spans="1:25" x14ac:dyDescent="0.25">
      <c r="A152" s="11">
        <v>17199</v>
      </c>
      <c r="B152" s="9">
        <f>VLOOKUP((IF(MONTH($A152)=10,YEAR($A152),IF(MONTH($A152)=11,YEAR($A152),IF(MONTH($A152)=12, YEAR($A152),YEAR($A152)-1)))),File_1.prn!$A$2:$AA$72,VLOOKUP(MONTH($A152),Conversion!$A$1:$B$12,2),FALSE)</f>
        <v>0</v>
      </c>
      <c r="C152" s="9" t="str">
        <f>IF(VLOOKUP((IF(MONTH($A152)=10,YEAR($A152),IF(MONTH($A152)=11,YEAR($A152),IF(MONTH($A152)=12, YEAR($A152),YEAR($A152)-1)))),File_1.prn!$A$2:$AA$72,VLOOKUP(MONTH($A152),'Patch Conversion'!$A$1:$B$12,2),FALSE)="","",VLOOKUP((IF(MONTH($A152)=10,YEAR($A152),IF(MONTH($A152)=11,YEAR($A152),IF(MONTH($A152)=12, YEAR($A152),YEAR($A152)-1)))),File_1.prn!$A$2:$AA$72,VLOOKUP(MONTH($A152),'Patch Conversion'!$A$1:$B$12,2),FALSE))</f>
        <v/>
      </c>
      <c r="D152" s="9"/>
      <c r="E152" s="9">
        <f t="shared" si="21"/>
        <v>0</v>
      </c>
      <c r="F152" s="9">
        <f>F151+VLOOKUP((IF(MONTH($A152)=10,YEAR($A152),IF(MONTH($A152)=11,YEAR($A152),IF(MONTH($A152)=12, YEAR($A152),YEAR($A152)-1)))),Rainfall!$A$1:$Z$87,VLOOKUP(MONTH($A152),Conversion!$A$1:$B$12,2),FALSE)</f>
        <v>8155.5599999999995</v>
      </c>
      <c r="G152" s="9"/>
      <c r="H152" s="9"/>
      <c r="I152" s="9">
        <f>VLOOKUP((IF(MONTH($A152)=10,YEAR($A152),IF(MONTH($A152)=11,YEAR($A152),IF(MONTH($A152)=12, YEAR($A152),YEAR($A152)-1)))),FirstSim!$A$1:$Z$86,VLOOKUP(MONTH($A152),Conversion!$A$1:$B$12,2),FALSE)</f>
        <v>0.39</v>
      </c>
      <c r="J152" s="9"/>
      <c r="K152" s="9"/>
      <c r="L152" s="9"/>
      <c r="M152" s="12" t="e">
        <f>VLOOKUP((IF(MONTH($A152)=10,YEAR($A152),IF(MONTH($A152)=11,YEAR($A152),IF(MONTH($A152)=12, YEAR($A152),YEAR($A152)-1)))),#REF!,VLOOKUP(MONTH($A152),Conversion!$A$1:$B$12,2),FALSE)</f>
        <v>#REF!</v>
      </c>
      <c r="N152" s="9" t="e">
        <f>VLOOKUP((IF(MONTH($A152)=10,YEAR($A152),IF(MONTH($A152)=11,YEAR($A152),IF(MONTH($A152)=12, YEAR($A152),YEAR($A152)-1)))),#REF!,VLOOKUP(MONTH($A152),'Patch Conversion'!$A$1:$B$12,2),FALSE)</f>
        <v>#REF!</v>
      </c>
      <c r="O152" s="9"/>
      <c r="P152" s="11"/>
      <c r="Q152" s="9">
        <f t="shared" si="17"/>
        <v>0</v>
      </c>
      <c r="R152" s="9" t="str">
        <f t="shared" si="18"/>
        <v/>
      </c>
      <c r="S152" s="10" t="str">
        <f t="shared" si="19"/>
        <v/>
      </c>
      <c r="T152" s="9"/>
      <c r="U152" s="17">
        <f>VLOOKUP((IF(MONTH($A152)=10,YEAR($A152),IF(MONTH($A152)=11,YEAR($A152),IF(MONTH($A152)=12, YEAR($A152),YEAR($A152)-1)))),'Final Sim'!$A$1:$O$87,VLOOKUP(MONTH($A152),'Conversion WRSM'!$A$1:$B$12,2),FALSE)</f>
        <v>0</v>
      </c>
      <c r="W152" s="9">
        <f t="shared" si="16"/>
        <v>0</v>
      </c>
      <c r="X152" s="9" t="str">
        <f t="shared" si="22"/>
        <v/>
      </c>
      <c r="Y152" s="20" t="str">
        <f t="shared" si="20"/>
        <v/>
      </c>
    </row>
    <row r="153" spans="1:25" x14ac:dyDescent="0.25">
      <c r="A153" s="11">
        <v>17227</v>
      </c>
      <c r="B153" s="9">
        <f>VLOOKUP((IF(MONTH($A153)=10,YEAR($A153),IF(MONTH($A153)=11,YEAR($A153),IF(MONTH($A153)=12, YEAR($A153),YEAR($A153)-1)))),File_1.prn!$A$2:$AA$72,VLOOKUP(MONTH($A153),Conversion!$A$1:$B$12,2),FALSE)</f>
        <v>0</v>
      </c>
      <c r="C153" s="9" t="str">
        <f>IF(VLOOKUP((IF(MONTH($A153)=10,YEAR($A153),IF(MONTH($A153)=11,YEAR($A153),IF(MONTH($A153)=12, YEAR($A153),YEAR($A153)-1)))),File_1.prn!$A$2:$AA$72,VLOOKUP(MONTH($A153),'Patch Conversion'!$A$1:$B$12,2),FALSE)="","",VLOOKUP((IF(MONTH($A153)=10,YEAR($A153),IF(MONTH($A153)=11,YEAR($A153),IF(MONTH($A153)=12, YEAR($A153),YEAR($A153)-1)))),File_1.prn!$A$2:$AA$72,VLOOKUP(MONTH($A153),'Patch Conversion'!$A$1:$B$12,2),FALSE))</f>
        <v/>
      </c>
      <c r="D153" s="9" t="str">
        <f>IF(C153="","",B153)</f>
        <v/>
      </c>
      <c r="E153" s="9">
        <f t="shared" si="21"/>
        <v>0</v>
      </c>
      <c r="F153" s="9">
        <f>F152+VLOOKUP((IF(MONTH($A153)=10,YEAR($A153),IF(MONTH($A153)=11,YEAR($A153),IF(MONTH($A153)=12, YEAR($A153),YEAR($A153)-1)))),Rainfall!$A$1:$Z$87,VLOOKUP(MONTH($A153),Conversion!$A$1:$B$12,2),FALSE)</f>
        <v>8293.92</v>
      </c>
      <c r="G153" s="9"/>
      <c r="H153" s="9"/>
      <c r="I153" s="9">
        <f>VLOOKUP((IF(MONTH($A153)=10,YEAR($A153),IF(MONTH($A153)=11,YEAR($A153),IF(MONTH($A153)=12, YEAR($A153),YEAR($A153)-1)))),FirstSim!$A$1:$Z$86,VLOOKUP(MONTH($A153),Conversion!$A$1:$B$12,2),FALSE)</f>
        <v>0.24</v>
      </c>
      <c r="J153" s="9"/>
      <c r="K153" s="9"/>
      <c r="L153" s="9"/>
      <c r="M153" s="12" t="e">
        <f>VLOOKUP((IF(MONTH($A153)=10,YEAR($A153),IF(MONTH($A153)=11,YEAR($A153),IF(MONTH($A153)=12, YEAR($A153),YEAR($A153)-1)))),#REF!,VLOOKUP(MONTH($A153),Conversion!$A$1:$B$12,2),FALSE)</f>
        <v>#REF!</v>
      </c>
      <c r="N153" s="9" t="e">
        <f>VLOOKUP((IF(MONTH($A153)=10,YEAR($A153),IF(MONTH($A153)=11,YEAR($A153),IF(MONTH($A153)=12, YEAR($A153),YEAR($A153)-1)))),#REF!,VLOOKUP(MONTH($A153),'Patch Conversion'!$A$1:$B$12,2),FALSE)</f>
        <v>#REF!</v>
      </c>
      <c r="O153" s="9"/>
      <c r="P153" s="11"/>
      <c r="Q153" s="9">
        <f t="shared" si="17"/>
        <v>0</v>
      </c>
      <c r="R153" s="9" t="str">
        <f t="shared" si="18"/>
        <v/>
      </c>
      <c r="S153" s="10" t="str">
        <f t="shared" si="19"/>
        <v/>
      </c>
      <c r="T153" s="9"/>
      <c r="U153" s="17">
        <f>VLOOKUP((IF(MONTH($A153)=10,YEAR($A153),IF(MONTH($A153)=11,YEAR($A153),IF(MONTH($A153)=12, YEAR($A153),YEAR($A153)-1)))),'Final Sim'!$A$1:$O$87,VLOOKUP(MONTH($A153),'Conversion WRSM'!$A$1:$B$12,2),FALSE)</f>
        <v>0</v>
      </c>
      <c r="W153" s="9">
        <f t="shared" si="16"/>
        <v>0</v>
      </c>
      <c r="X153" s="9" t="str">
        <f t="shared" si="22"/>
        <v/>
      </c>
      <c r="Y153" s="20" t="str">
        <f t="shared" si="20"/>
        <v/>
      </c>
    </row>
    <row r="154" spans="1:25" x14ac:dyDescent="0.25">
      <c r="A154" s="11">
        <v>17258</v>
      </c>
      <c r="B154" s="9">
        <f>VLOOKUP((IF(MONTH($A154)=10,YEAR($A154),IF(MONTH($A154)=11,YEAR($A154),IF(MONTH($A154)=12, YEAR($A154),YEAR($A154)-1)))),File_1.prn!$A$2:$AA$72,VLOOKUP(MONTH($A154),Conversion!$A$1:$B$12,2),FALSE)</f>
        <v>0</v>
      </c>
      <c r="C154" s="9" t="str">
        <f>IF(VLOOKUP((IF(MONTH($A154)=10,YEAR($A154),IF(MONTH($A154)=11,YEAR($A154),IF(MONTH($A154)=12, YEAR($A154),YEAR($A154)-1)))),File_1.prn!$A$2:$AA$72,VLOOKUP(MONTH($A154),'Patch Conversion'!$A$1:$B$12,2),FALSE)="","",VLOOKUP((IF(MONTH($A154)=10,YEAR($A154),IF(MONTH($A154)=11,YEAR($A154),IF(MONTH($A154)=12, YEAR($A154),YEAR($A154)-1)))),File_1.prn!$A$2:$AA$72,VLOOKUP(MONTH($A154),'Patch Conversion'!$A$1:$B$12,2),FALSE))</f>
        <v/>
      </c>
      <c r="D154" s="9" t="str">
        <f>IF(C154="","",B154)</f>
        <v/>
      </c>
      <c r="E154" s="9">
        <f t="shared" si="21"/>
        <v>0</v>
      </c>
      <c r="F154" s="9">
        <f>F153+VLOOKUP((IF(MONTH($A154)=10,YEAR($A154),IF(MONTH($A154)=11,YEAR($A154),IF(MONTH($A154)=12, YEAR($A154),YEAR($A154)-1)))),Rainfall!$A$1:$Z$87,VLOOKUP(MONTH($A154),Conversion!$A$1:$B$12,2),FALSE)</f>
        <v>8305.08</v>
      </c>
      <c r="G154" s="9"/>
      <c r="H154" s="9"/>
      <c r="I154" s="9">
        <f>VLOOKUP((IF(MONTH($A154)=10,YEAR($A154),IF(MONTH($A154)=11,YEAR($A154),IF(MONTH($A154)=12, YEAR($A154),YEAR($A154)-1)))),FirstSim!$A$1:$Z$86,VLOOKUP(MONTH($A154),Conversion!$A$1:$B$12,2),FALSE)</f>
        <v>0.23</v>
      </c>
      <c r="J154" s="9"/>
      <c r="K154" s="9"/>
      <c r="L154" s="9"/>
      <c r="M154" s="12" t="e">
        <f>VLOOKUP((IF(MONTH($A154)=10,YEAR($A154),IF(MONTH($A154)=11,YEAR($A154),IF(MONTH($A154)=12, YEAR($A154),YEAR($A154)-1)))),#REF!,VLOOKUP(MONTH($A154),Conversion!$A$1:$B$12,2),FALSE)</f>
        <v>#REF!</v>
      </c>
      <c r="N154" s="9" t="e">
        <f>VLOOKUP((IF(MONTH($A154)=10,YEAR($A154),IF(MONTH($A154)=11,YEAR($A154),IF(MONTH($A154)=12, YEAR($A154),YEAR($A154)-1)))),#REF!,VLOOKUP(MONTH($A154),'Patch Conversion'!$A$1:$B$12,2),FALSE)</f>
        <v>#REF!</v>
      </c>
      <c r="O154" s="9"/>
      <c r="P154" s="11"/>
      <c r="Q154" s="9">
        <f t="shared" si="17"/>
        <v>0</v>
      </c>
      <c r="R154" s="9" t="str">
        <f t="shared" si="18"/>
        <v/>
      </c>
      <c r="S154" s="10" t="str">
        <f t="shared" si="19"/>
        <v/>
      </c>
      <c r="T154" s="9"/>
      <c r="U154" s="17">
        <f>VLOOKUP((IF(MONTH($A154)=10,YEAR($A154),IF(MONTH($A154)=11,YEAR($A154),IF(MONTH($A154)=12, YEAR($A154),YEAR($A154)-1)))),'Final Sim'!$A$1:$O$87,VLOOKUP(MONTH($A154),'Conversion WRSM'!$A$1:$B$12,2),FALSE)</f>
        <v>0</v>
      </c>
      <c r="W154" s="9">
        <f t="shared" si="16"/>
        <v>0</v>
      </c>
      <c r="X154" s="9" t="str">
        <f t="shared" si="22"/>
        <v/>
      </c>
      <c r="Y154" s="20" t="str">
        <f t="shared" si="20"/>
        <v/>
      </c>
    </row>
    <row r="155" spans="1:25" x14ac:dyDescent="0.25">
      <c r="A155" s="11">
        <v>17288</v>
      </c>
      <c r="B155" s="9">
        <f>VLOOKUP((IF(MONTH($A155)=10,YEAR($A155),IF(MONTH($A155)=11,YEAR($A155),IF(MONTH($A155)=12, YEAR($A155),YEAR($A155)-1)))),File_1.prn!$A$2:$AA$72,VLOOKUP(MONTH($A155),Conversion!$A$1:$B$12,2),FALSE)</f>
        <v>0</v>
      </c>
      <c r="C155" s="9" t="str">
        <f>IF(VLOOKUP((IF(MONTH($A155)=10,YEAR($A155),IF(MONTH($A155)=11,YEAR($A155),IF(MONTH($A155)=12, YEAR($A155),YEAR($A155)-1)))),File_1.prn!$A$2:$AA$72,VLOOKUP(MONTH($A155),'Patch Conversion'!$A$1:$B$12,2),FALSE)="","",VLOOKUP((IF(MONTH($A155)=10,YEAR($A155),IF(MONTH($A155)=11,YEAR($A155),IF(MONTH($A155)=12, YEAR($A155),YEAR($A155)-1)))),File_1.prn!$A$2:$AA$72,VLOOKUP(MONTH($A155),'Patch Conversion'!$A$1:$B$12,2),FALSE))</f>
        <v/>
      </c>
      <c r="D155" s="9"/>
      <c r="E155" s="9">
        <f t="shared" si="21"/>
        <v>0</v>
      </c>
      <c r="F155" s="9">
        <f>F154+VLOOKUP((IF(MONTH($A155)=10,YEAR($A155),IF(MONTH($A155)=11,YEAR($A155),IF(MONTH($A155)=12, YEAR($A155),YEAR($A155)-1)))),Rainfall!$A$1:$Z$87,VLOOKUP(MONTH($A155),Conversion!$A$1:$B$12,2),FALSE)</f>
        <v>8306.2800000000007</v>
      </c>
      <c r="G155" s="9"/>
      <c r="H155" s="9"/>
      <c r="I155" s="9">
        <f>VLOOKUP((IF(MONTH($A155)=10,YEAR($A155),IF(MONTH($A155)=11,YEAR($A155),IF(MONTH($A155)=12, YEAR($A155),YEAR($A155)-1)))),FirstSim!$A$1:$Z$86,VLOOKUP(MONTH($A155),Conversion!$A$1:$B$12,2),FALSE)</f>
        <v>0.28999999999999998</v>
      </c>
      <c r="J155" s="9"/>
      <c r="K155" s="9"/>
      <c r="L155" s="9"/>
      <c r="M155" s="12" t="e">
        <f>VLOOKUP((IF(MONTH($A155)=10,YEAR($A155),IF(MONTH($A155)=11,YEAR($A155),IF(MONTH($A155)=12, YEAR($A155),YEAR($A155)-1)))),#REF!,VLOOKUP(MONTH($A155),Conversion!$A$1:$B$12,2),FALSE)</f>
        <v>#REF!</v>
      </c>
      <c r="N155" s="9" t="e">
        <f>VLOOKUP((IF(MONTH($A155)=10,YEAR($A155),IF(MONTH($A155)=11,YEAR($A155),IF(MONTH($A155)=12, YEAR($A155),YEAR($A155)-1)))),#REF!,VLOOKUP(MONTH($A155),'Patch Conversion'!$A$1:$B$12,2),FALSE)</f>
        <v>#REF!</v>
      </c>
      <c r="O155" s="9"/>
      <c r="P155" s="11"/>
      <c r="Q155" s="9">
        <f t="shared" si="17"/>
        <v>0</v>
      </c>
      <c r="R155" s="9" t="str">
        <f t="shared" si="18"/>
        <v/>
      </c>
      <c r="S155" s="10" t="str">
        <f t="shared" si="19"/>
        <v/>
      </c>
      <c r="T155" s="9"/>
      <c r="U155" s="17">
        <f>VLOOKUP((IF(MONTH($A155)=10,YEAR($A155),IF(MONTH($A155)=11,YEAR($A155),IF(MONTH($A155)=12, YEAR($A155),YEAR($A155)-1)))),'Final Sim'!$A$1:$O$87,VLOOKUP(MONTH($A155),'Conversion WRSM'!$A$1:$B$12,2),FALSE)</f>
        <v>0</v>
      </c>
      <c r="W155" s="9">
        <f t="shared" si="16"/>
        <v>0</v>
      </c>
      <c r="X155" s="9" t="str">
        <f t="shared" si="22"/>
        <v/>
      </c>
      <c r="Y155" s="20" t="str">
        <f t="shared" si="20"/>
        <v/>
      </c>
    </row>
    <row r="156" spans="1:25" x14ac:dyDescent="0.25">
      <c r="A156" s="11">
        <v>17319</v>
      </c>
      <c r="B156" s="9">
        <f>VLOOKUP((IF(MONTH($A156)=10,YEAR($A156),IF(MONTH($A156)=11,YEAR($A156),IF(MONTH($A156)=12, YEAR($A156),YEAR($A156)-1)))),File_1.prn!$A$2:$AA$72,VLOOKUP(MONTH($A156),Conversion!$A$1:$B$12,2),FALSE)</f>
        <v>0</v>
      </c>
      <c r="C156" s="9" t="str">
        <f>IF(VLOOKUP((IF(MONTH($A156)=10,YEAR($A156),IF(MONTH($A156)=11,YEAR($A156),IF(MONTH($A156)=12, YEAR($A156),YEAR($A156)-1)))),File_1.prn!$A$2:$AA$72,VLOOKUP(MONTH($A156),'Patch Conversion'!$A$1:$B$12,2),FALSE)="","",VLOOKUP((IF(MONTH($A156)=10,YEAR($A156),IF(MONTH($A156)=11,YEAR($A156),IF(MONTH($A156)=12, YEAR($A156),YEAR($A156)-1)))),File_1.prn!$A$2:$AA$72,VLOOKUP(MONTH($A156),'Patch Conversion'!$A$1:$B$12,2),FALSE))</f>
        <v/>
      </c>
      <c r="D156" s="9"/>
      <c r="E156" s="9">
        <f t="shared" si="21"/>
        <v>0</v>
      </c>
      <c r="F156" s="9">
        <f>F155+VLOOKUP((IF(MONTH($A156)=10,YEAR($A156),IF(MONTH($A156)=11,YEAR($A156),IF(MONTH($A156)=12, YEAR($A156),YEAR($A156)-1)))),Rainfall!$A$1:$Z$87,VLOOKUP(MONTH($A156),Conversion!$A$1:$B$12,2),FALSE)</f>
        <v>8306.2800000000007</v>
      </c>
      <c r="G156" s="9"/>
      <c r="H156" s="9"/>
      <c r="I156" s="9">
        <f>VLOOKUP((IF(MONTH($A156)=10,YEAR($A156),IF(MONTH($A156)=11,YEAR($A156),IF(MONTH($A156)=12, YEAR($A156),YEAR($A156)-1)))),FirstSim!$A$1:$Z$86,VLOOKUP(MONTH($A156),Conversion!$A$1:$B$12,2),FALSE)</f>
        <v>0.25</v>
      </c>
      <c r="J156" s="9"/>
      <c r="K156" s="9"/>
      <c r="L156" s="9"/>
      <c r="M156" s="12" t="e">
        <f>VLOOKUP((IF(MONTH($A156)=10,YEAR($A156),IF(MONTH($A156)=11,YEAR($A156),IF(MONTH($A156)=12, YEAR($A156),YEAR($A156)-1)))),#REF!,VLOOKUP(MONTH($A156),Conversion!$A$1:$B$12,2),FALSE)</f>
        <v>#REF!</v>
      </c>
      <c r="N156" s="9" t="e">
        <f>VLOOKUP((IF(MONTH($A156)=10,YEAR($A156),IF(MONTH($A156)=11,YEAR($A156),IF(MONTH($A156)=12, YEAR($A156),YEAR($A156)-1)))),#REF!,VLOOKUP(MONTH($A156),'Patch Conversion'!$A$1:$B$12,2),FALSE)</f>
        <v>#REF!</v>
      </c>
      <c r="O156" s="9"/>
      <c r="P156" s="11"/>
      <c r="Q156" s="9">
        <f t="shared" si="17"/>
        <v>0</v>
      </c>
      <c r="R156" s="9" t="str">
        <f t="shared" si="18"/>
        <v/>
      </c>
      <c r="S156" s="10" t="str">
        <f t="shared" si="19"/>
        <v/>
      </c>
      <c r="T156" s="9"/>
      <c r="U156" s="17">
        <f>VLOOKUP((IF(MONTH($A156)=10,YEAR($A156),IF(MONTH($A156)=11,YEAR($A156),IF(MONTH($A156)=12, YEAR($A156),YEAR($A156)-1)))),'Final Sim'!$A$1:$O$87,VLOOKUP(MONTH($A156),'Conversion WRSM'!$A$1:$B$12,2),FALSE)</f>
        <v>0</v>
      </c>
      <c r="W156" s="9">
        <f t="shared" si="16"/>
        <v>0</v>
      </c>
      <c r="X156" s="9" t="str">
        <f t="shared" si="22"/>
        <v/>
      </c>
      <c r="Y156" s="20" t="str">
        <f t="shared" si="20"/>
        <v/>
      </c>
    </row>
    <row r="157" spans="1:25" x14ac:dyDescent="0.25">
      <c r="A157" s="11">
        <v>17349</v>
      </c>
      <c r="B157" s="9">
        <f>VLOOKUP((IF(MONTH($A157)=10,YEAR($A157),IF(MONTH($A157)=11,YEAR($A157),IF(MONTH($A157)=12, YEAR($A157),YEAR($A157)-1)))),File_1.prn!$A$2:$AA$72,VLOOKUP(MONTH($A157),Conversion!$A$1:$B$12,2),FALSE)</f>
        <v>0</v>
      </c>
      <c r="C157" s="9" t="str">
        <f>IF(VLOOKUP((IF(MONTH($A157)=10,YEAR($A157),IF(MONTH($A157)=11,YEAR($A157),IF(MONTH($A157)=12, YEAR($A157),YEAR($A157)-1)))),File_1.prn!$A$2:$AA$72,VLOOKUP(MONTH($A157),'Patch Conversion'!$A$1:$B$12,2),FALSE)="","",VLOOKUP((IF(MONTH($A157)=10,YEAR($A157),IF(MONTH($A157)=11,YEAR($A157),IF(MONTH($A157)=12, YEAR($A157),YEAR($A157)-1)))),File_1.prn!$A$2:$AA$72,VLOOKUP(MONTH($A157),'Patch Conversion'!$A$1:$B$12,2),FALSE))</f>
        <v/>
      </c>
      <c r="D157" s="9"/>
      <c r="E157" s="9">
        <f t="shared" si="21"/>
        <v>0</v>
      </c>
      <c r="F157" s="9">
        <f>F156+VLOOKUP((IF(MONTH($A157)=10,YEAR($A157),IF(MONTH($A157)=11,YEAR($A157),IF(MONTH($A157)=12, YEAR($A157),YEAR($A157)-1)))),Rainfall!$A$1:$Z$87,VLOOKUP(MONTH($A157),Conversion!$A$1:$B$12,2),FALSE)</f>
        <v>8307.9000000000015</v>
      </c>
      <c r="G157" s="9"/>
      <c r="H157" s="9"/>
      <c r="I157" s="9">
        <f>VLOOKUP((IF(MONTH($A157)=10,YEAR($A157),IF(MONTH($A157)=11,YEAR($A157),IF(MONTH($A157)=12, YEAR($A157),YEAR($A157)-1)))),FirstSim!$A$1:$Z$86,VLOOKUP(MONTH($A157),Conversion!$A$1:$B$12,2),FALSE)</f>
        <v>0.15</v>
      </c>
      <c r="J157" s="9"/>
      <c r="K157" s="9"/>
      <c r="L157" s="9"/>
      <c r="M157" s="12" t="e">
        <f>VLOOKUP((IF(MONTH($A157)=10,YEAR($A157),IF(MONTH($A157)=11,YEAR($A157),IF(MONTH($A157)=12, YEAR($A157),YEAR($A157)-1)))),#REF!,VLOOKUP(MONTH($A157),Conversion!$A$1:$B$12,2),FALSE)</f>
        <v>#REF!</v>
      </c>
      <c r="N157" s="9" t="e">
        <f>VLOOKUP((IF(MONTH($A157)=10,YEAR($A157),IF(MONTH($A157)=11,YEAR($A157),IF(MONTH($A157)=12, YEAR($A157),YEAR($A157)-1)))),#REF!,VLOOKUP(MONTH($A157),'Patch Conversion'!$A$1:$B$12,2),FALSE)</f>
        <v>#REF!</v>
      </c>
      <c r="O157" s="9"/>
      <c r="P157" s="11"/>
      <c r="Q157" s="9">
        <f t="shared" si="17"/>
        <v>0</v>
      </c>
      <c r="R157" s="9" t="str">
        <f t="shared" si="18"/>
        <v/>
      </c>
      <c r="S157" s="10" t="str">
        <f t="shared" si="19"/>
        <v/>
      </c>
      <c r="T157" s="9"/>
      <c r="U157" s="17">
        <f>VLOOKUP((IF(MONTH($A157)=10,YEAR($A157),IF(MONTH($A157)=11,YEAR($A157),IF(MONTH($A157)=12, YEAR($A157),YEAR($A157)-1)))),'Final Sim'!$A$1:$O$87,VLOOKUP(MONTH($A157),'Conversion WRSM'!$A$1:$B$12,2),FALSE)</f>
        <v>0</v>
      </c>
      <c r="W157" s="9">
        <f t="shared" si="16"/>
        <v>0</v>
      </c>
      <c r="X157" s="9" t="str">
        <f t="shared" si="22"/>
        <v/>
      </c>
      <c r="Y157" s="20" t="str">
        <f t="shared" si="20"/>
        <v/>
      </c>
    </row>
    <row r="158" spans="1:25" x14ac:dyDescent="0.25">
      <c r="A158" s="11">
        <v>17380</v>
      </c>
      <c r="B158" s="9">
        <f>VLOOKUP((IF(MONTH($A158)=10,YEAR($A158),IF(MONTH($A158)=11,YEAR($A158),IF(MONTH($A158)=12, YEAR($A158),YEAR($A158)-1)))),File_1.prn!$A$2:$AA$72,VLOOKUP(MONTH($A158),Conversion!$A$1:$B$12,2),FALSE)</f>
        <v>0</v>
      </c>
      <c r="C158" s="9" t="str">
        <f>IF(VLOOKUP((IF(MONTH($A158)=10,YEAR($A158),IF(MONTH($A158)=11,YEAR($A158),IF(MONTH($A158)=12, YEAR($A158),YEAR($A158)-1)))),File_1.prn!$A$2:$AA$72,VLOOKUP(MONTH($A158),'Patch Conversion'!$A$1:$B$12,2),FALSE)="","",VLOOKUP((IF(MONTH($A158)=10,YEAR($A158),IF(MONTH($A158)=11,YEAR($A158),IF(MONTH($A158)=12, YEAR($A158),YEAR($A158)-1)))),File_1.prn!$A$2:$AA$72,VLOOKUP(MONTH($A158),'Patch Conversion'!$A$1:$B$12,2),FALSE))</f>
        <v/>
      </c>
      <c r="D158" s="9"/>
      <c r="E158" s="9">
        <f t="shared" si="21"/>
        <v>0</v>
      </c>
      <c r="F158" s="9">
        <f>F157+VLOOKUP((IF(MONTH($A158)=10,YEAR($A158),IF(MONTH($A158)=11,YEAR($A158),IF(MONTH($A158)=12, YEAR($A158),YEAR($A158)-1)))),Rainfall!$A$1:$Z$87,VLOOKUP(MONTH($A158),Conversion!$A$1:$B$12,2),FALSE)</f>
        <v>8307.9000000000015</v>
      </c>
      <c r="G158" s="9"/>
      <c r="H158" s="9"/>
      <c r="I158" s="9">
        <f>VLOOKUP((IF(MONTH($A158)=10,YEAR($A158),IF(MONTH($A158)=11,YEAR($A158),IF(MONTH($A158)=12, YEAR($A158),YEAR($A158)-1)))),FirstSim!$A$1:$Z$86,VLOOKUP(MONTH($A158),Conversion!$A$1:$B$12,2),FALSE)</f>
        <v>7.0000000000000007E-2</v>
      </c>
      <c r="J158" s="9"/>
      <c r="K158" s="9"/>
      <c r="L158" s="9"/>
      <c r="M158" s="12" t="e">
        <f>VLOOKUP((IF(MONTH($A158)=10,YEAR($A158),IF(MONTH($A158)=11,YEAR($A158),IF(MONTH($A158)=12, YEAR($A158),YEAR($A158)-1)))),#REF!,VLOOKUP(MONTH($A158),Conversion!$A$1:$B$12,2),FALSE)</f>
        <v>#REF!</v>
      </c>
      <c r="N158" s="9" t="e">
        <f>VLOOKUP((IF(MONTH($A158)=10,YEAR($A158),IF(MONTH($A158)=11,YEAR($A158),IF(MONTH($A158)=12, YEAR($A158),YEAR($A158)-1)))),#REF!,VLOOKUP(MONTH($A158),'Patch Conversion'!$A$1:$B$12,2),FALSE)</f>
        <v>#REF!</v>
      </c>
      <c r="O158" s="9"/>
      <c r="P158" s="11"/>
      <c r="Q158" s="9">
        <f t="shared" si="17"/>
        <v>0</v>
      </c>
      <c r="R158" s="9" t="str">
        <f t="shared" si="18"/>
        <v/>
      </c>
      <c r="S158" s="10" t="str">
        <f t="shared" si="19"/>
        <v/>
      </c>
      <c r="T158" s="9"/>
      <c r="U158" s="17">
        <f>VLOOKUP((IF(MONTH($A158)=10,YEAR($A158),IF(MONTH($A158)=11,YEAR($A158),IF(MONTH($A158)=12, YEAR($A158),YEAR($A158)-1)))),'Final Sim'!$A$1:$O$87,VLOOKUP(MONTH($A158),'Conversion WRSM'!$A$1:$B$12,2),FALSE)</f>
        <v>0</v>
      </c>
      <c r="W158" s="9">
        <f t="shared" si="16"/>
        <v>0</v>
      </c>
      <c r="X158" s="9" t="str">
        <f t="shared" si="22"/>
        <v/>
      </c>
      <c r="Y158" s="20" t="str">
        <f t="shared" si="20"/>
        <v/>
      </c>
    </row>
    <row r="159" spans="1:25" x14ac:dyDescent="0.25">
      <c r="A159" s="11">
        <v>17411</v>
      </c>
      <c r="B159" s="9">
        <f>VLOOKUP((IF(MONTH($A159)=10,YEAR($A159),IF(MONTH($A159)=11,YEAR($A159),IF(MONTH($A159)=12, YEAR($A159),YEAR($A159)-1)))),File_1.prn!$A$2:$AA$72,VLOOKUP(MONTH($A159),Conversion!$A$1:$B$12,2),FALSE)</f>
        <v>0</v>
      </c>
      <c r="C159" s="9" t="str">
        <f>IF(VLOOKUP((IF(MONTH($A159)=10,YEAR($A159),IF(MONTH($A159)=11,YEAR($A159),IF(MONTH($A159)=12, YEAR($A159),YEAR($A159)-1)))),File_1.prn!$A$2:$AA$72,VLOOKUP(MONTH($A159),'Patch Conversion'!$A$1:$B$12,2),FALSE)="","",VLOOKUP((IF(MONTH($A159)=10,YEAR($A159),IF(MONTH($A159)=11,YEAR($A159),IF(MONTH($A159)=12, YEAR($A159),YEAR($A159)-1)))),File_1.prn!$A$2:$AA$72,VLOOKUP(MONTH($A159),'Patch Conversion'!$A$1:$B$12,2),FALSE))</f>
        <v/>
      </c>
      <c r="D159" s="9"/>
      <c r="E159" s="9">
        <f t="shared" si="21"/>
        <v>0</v>
      </c>
      <c r="F159" s="9">
        <f>F158+VLOOKUP((IF(MONTH($A159)=10,YEAR($A159),IF(MONTH($A159)=11,YEAR($A159),IF(MONTH($A159)=12, YEAR($A159),YEAR($A159)-1)))),Rainfall!$A$1:$Z$87,VLOOKUP(MONTH($A159),Conversion!$A$1:$B$12,2),FALSE)</f>
        <v>8330.1600000000017</v>
      </c>
      <c r="G159" s="9"/>
      <c r="H159" s="9"/>
      <c r="I159" s="9">
        <f>VLOOKUP((IF(MONTH($A159)=10,YEAR($A159),IF(MONTH($A159)=11,YEAR($A159),IF(MONTH($A159)=12, YEAR($A159),YEAR($A159)-1)))),FirstSim!$A$1:$Z$86,VLOOKUP(MONTH($A159),Conversion!$A$1:$B$12,2),FALSE)</f>
        <v>0.11</v>
      </c>
      <c r="J159" s="9"/>
      <c r="K159" s="9"/>
      <c r="L159" s="9"/>
      <c r="M159" s="12" t="e">
        <f>VLOOKUP((IF(MONTH($A159)=10,YEAR($A159),IF(MONTH($A159)=11,YEAR($A159),IF(MONTH($A159)=12, YEAR($A159),YEAR($A159)-1)))),#REF!,VLOOKUP(MONTH($A159),Conversion!$A$1:$B$12,2),FALSE)</f>
        <v>#REF!</v>
      </c>
      <c r="N159" s="9" t="e">
        <f>VLOOKUP((IF(MONTH($A159)=10,YEAR($A159),IF(MONTH($A159)=11,YEAR($A159),IF(MONTH($A159)=12, YEAR($A159),YEAR($A159)-1)))),#REF!,VLOOKUP(MONTH($A159),'Patch Conversion'!$A$1:$B$12,2),FALSE)</f>
        <v>#REF!</v>
      </c>
      <c r="O159" s="9"/>
      <c r="P159" s="11"/>
      <c r="Q159" s="9">
        <f t="shared" si="17"/>
        <v>0</v>
      </c>
      <c r="R159" s="9" t="str">
        <f t="shared" si="18"/>
        <v/>
      </c>
      <c r="S159" s="10" t="str">
        <f t="shared" si="19"/>
        <v/>
      </c>
      <c r="T159" s="9"/>
      <c r="U159" s="17">
        <f>VLOOKUP((IF(MONTH($A159)=10,YEAR($A159),IF(MONTH($A159)=11,YEAR($A159),IF(MONTH($A159)=12, YEAR($A159),YEAR($A159)-1)))),'Final Sim'!$A$1:$O$87,VLOOKUP(MONTH($A159),'Conversion WRSM'!$A$1:$B$12,2),FALSE)</f>
        <v>0</v>
      </c>
      <c r="W159" s="9">
        <f t="shared" si="16"/>
        <v>0</v>
      </c>
      <c r="X159" s="9" t="str">
        <f t="shared" si="22"/>
        <v/>
      </c>
      <c r="Y159" s="20" t="str">
        <f t="shared" si="20"/>
        <v/>
      </c>
    </row>
    <row r="160" spans="1:25" x14ac:dyDescent="0.25">
      <c r="A160" s="11">
        <v>17441</v>
      </c>
      <c r="B160" s="9">
        <f>VLOOKUP((IF(MONTH($A160)=10,YEAR($A160),IF(MONTH($A160)=11,YEAR($A160),IF(MONTH($A160)=12, YEAR($A160),YEAR($A160)-1)))),File_1.prn!$A$2:$AA$72,VLOOKUP(MONTH($A160),Conversion!$A$1:$B$12,2),FALSE)</f>
        <v>0</v>
      </c>
      <c r="C160" s="9" t="str">
        <f>IF(VLOOKUP((IF(MONTH($A160)=10,YEAR($A160),IF(MONTH($A160)=11,YEAR($A160),IF(MONTH($A160)=12, YEAR($A160),YEAR($A160)-1)))),File_1.prn!$A$2:$AA$72,VLOOKUP(MONTH($A160),'Patch Conversion'!$A$1:$B$12,2),FALSE)="","",VLOOKUP((IF(MONTH($A160)=10,YEAR($A160),IF(MONTH($A160)=11,YEAR($A160),IF(MONTH($A160)=12, YEAR($A160),YEAR($A160)-1)))),File_1.prn!$A$2:$AA$72,VLOOKUP(MONTH($A160),'Patch Conversion'!$A$1:$B$12,2),FALSE))</f>
        <v/>
      </c>
      <c r="D160" s="9"/>
      <c r="E160" s="9">
        <f t="shared" si="21"/>
        <v>0</v>
      </c>
      <c r="F160" s="9">
        <f>F159+VLOOKUP((IF(MONTH($A160)=10,YEAR($A160),IF(MONTH($A160)=11,YEAR($A160),IF(MONTH($A160)=12, YEAR($A160),YEAR($A160)-1)))),Rainfall!$A$1:$Z$87,VLOOKUP(MONTH($A160),Conversion!$A$1:$B$12,2),FALSE)</f>
        <v>8349.1800000000021</v>
      </c>
      <c r="G160" s="9"/>
      <c r="H160" s="9"/>
      <c r="I160" s="9">
        <f>VLOOKUP((IF(MONTH($A160)=10,YEAR($A160),IF(MONTH($A160)=11,YEAR($A160),IF(MONTH($A160)=12, YEAR($A160),YEAR($A160)-1)))),FirstSim!$A$1:$Z$86,VLOOKUP(MONTH($A160),Conversion!$A$1:$B$12,2),FALSE)</f>
        <v>0.52</v>
      </c>
      <c r="J160" s="9"/>
      <c r="K160" s="9"/>
      <c r="L160" s="9"/>
      <c r="M160" s="12" t="e">
        <f>VLOOKUP((IF(MONTH($A160)=10,YEAR($A160),IF(MONTH($A160)=11,YEAR($A160),IF(MONTH($A160)=12, YEAR($A160),YEAR($A160)-1)))),#REF!,VLOOKUP(MONTH($A160),Conversion!$A$1:$B$12,2),FALSE)</f>
        <v>#REF!</v>
      </c>
      <c r="N160" s="9" t="e">
        <f>VLOOKUP((IF(MONTH($A160)=10,YEAR($A160),IF(MONTH($A160)=11,YEAR($A160),IF(MONTH($A160)=12, YEAR($A160),YEAR($A160)-1)))),#REF!,VLOOKUP(MONTH($A160),'Patch Conversion'!$A$1:$B$12,2),FALSE)</f>
        <v>#REF!</v>
      </c>
      <c r="O160" s="9"/>
      <c r="P160" s="11"/>
      <c r="Q160" s="9">
        <f t="shared" si="17"/>
        <v>0</v>
      </c>
      <c r="R160" s="9" t="str">
        <f t="shared" si="18"/>
        <v/>
      </c>
      <c r="S160" s="10" t="str">
        <f t="shared" si="19"/>
        <v/>
      </c>
      <c r="T160" s="9"/>
      <c r="U160" s="17">
        <f>VLOOKUP((IF(MONTH($A160)=10,YEAR($A160),IF(MONTH($A160)=11,YEAR($A160),IF(MONTH($A160)=12, YEAR($A160),YEAR($A160)-1)))),'Final Sim'!$A$1:$O$87,VLOOKUP(MONTH($A160),'Conversion WRSM'!$A$1:$B$12,2),FALSE)</f>
        <v>0</v>
      </c>
      <c r="W160" s="9">
        <f t="shared" si="16"/>
        <v>0</v>
      </c>
      <c r="X160" s="9" t="str">
        <f t="shared" si="22"/>
        <v/>
      </c>
      <c r="Y160" s="20" t="str">
        <f t="shared" si="20"/>
        <v/>
      </c>
    </row>
    <row r="161" spans="1:25" x14ac:dyDescent="0.25">
      <c r="A161" s="11">
        <v>17472</v>
      </c>
      <c r="B161" s="9">
        <f>VLOOKUP((IF(MONTH($A161)=10,YEAR($A161),IF(MONTH($A161)=11,YEAR($A161),IF(MONTH($A161)=12, YEAR($A161),YEAR($A161)-1)))),File_1.prn!$A$2:$AA$72,VLOOKUP(MONTH($A161),Conversion!$A$1:$B$12,2),FALSE)</f>
        <v>0</v>
      </c>
      <c r="C161" s="9" t="str">
        <f>IF(VLOOKUP((IF(MONTH($A161)=10,YEAR($A161),IF(MONTH($A161)=11,YEAR($A161),IF(MONTH($A161)=12, YEAR($A161),YEAR($A161)-1)))),File_1.prn!$A$2:$AA$72,VLOOKUP(MONTH($A161),'Patch Conversion'!$A$1:$B$12,2),FALSE)="","",VLOOKUP((IF(MONTH($A161)=10,YEAR($A161),IF(MONTH($A161)=11,YEAR($A161),IF(MONTH($A161)=12, YEAR($A161),YEAR($A161)-1)))),File_1.prn!$A$2:$AA$72,VLOOKUP(MONTH($A161),'Patch Conversion'!$A$1:$B$12,2),FALSE))</f>
        <v/>
      </c>
      <c r="D161" s="9"/>
      <c r="E161" s="9">
        <f t="shared" si="21"/>
        <v>0</v>
      </c>
      <c r="F161" s="9">
        <f>F160+VLOOKUP((IF(MONTH($A161)=10,YEAR($A161),IF(MONTH($A161)=11,YEAR($A161),IF(MONTH($A161)=12, YEAR($A161),YEAR($A161)-1)))),Rainfall!$A$1:$Z$87,VLOOKUP(MONTH($A161),Conversion!$A$1:$B$12,2),FALSE)</f>
        <v>8410.4400000000023</v>
      </c>
      <c r="G161" s="9"/>
      <c r="H161" s="9"/>
      <c r="I161" s="9">
        <f>VLOOKUP((IF(MONTH($A161)=10,YEAR($A161),IF(MONTH($A161)=11,YEAR($A161),IF(MONTH($A161)=12, YEAR($A161),YEAR($A161)-1)))),FirstSim!$A$1:$Z$86,VLOOKUP(MONTH($A161),Conversion!$A$1:$B$12,2),FALSE)</f>
        <v>0.39</v>
      </c>
      <c r="J161" s="9"/>
      <c r="K161" s="9"/>
      <c r="L161" s="9"/>
      <c r="M161" s="12" t="e">
        <f>VLOOKUP((IF(MONTH($A161)=10,YEAR($A161),IF(MONTH($A161)=11,YEAR($A161),IF(MONTH($A161)=12, YEAR($A161),YEAR($A161)-1)))),#REF!,VLOOKUP(MONTH($A161),Conversion!$A$1:$B$12,2),FALSE)</f>
        <v>#REF!</v>
      </c>
      <c r="N161" s="9" t="e">
        <f>VLOOKUP((IF(MONTH($A161)=10,YEAR($A161),IF(MONTH($A161)=11,YEAR($A161),IF(MONTH($A161)=12, YEAR($A161),YEAR($A161)-1)))),#REF!,VLOOKUP(MONTH($A161),'Patch Conversion'!$A$1:$B$12,2),FALSE)</f>
        <v>#REF!</v>
      </c>
      <c r="O161" s="9"/>
      <c r="P161" s="11"/>
      <c r="Q161" s="9">
        <f t="shared" si="17"/>
        <v>0</v>
      </c>
      <c r="R161" s="9" t="str">
        <f t="shared" si="18"/>
        <v/>
      </c>
      <c r="S161" s="10" t="str">
        <f t="shared" si="19"/>
        <v/>
      </c>
      <c r="T161" s="9"/>
      <c r="U161" s="17">
        <f>VLOOKUP((IF(MONTH($A161)=10,YEAR($A161),IF(MONTH($A161)=11,YEAR($A161),IF(MONTH($A161)=12, YEAR($A161),YEAR($A161)-1)))),'Final Sim'!$A$1:$O$87,VLOOKUP(MONTH($A161),'Conversion WRSM'!$A$1:$B$12,2),FALSE)</f>
        <v>0</v>
      </c>
      <c r="W161" s="9">
        <f t="shared" si="16"/>
        <v>0</v>
      </c>
      <c r="X161" s="9" t="str">
        <f t="shared" si="22"/>
        <v/>
      </c>
      <c r="Y161" s="20" t="str">
        <f t="shared" si="20"/>
        <v/>
      </c>
    </row>
    <row r="162" spans="1:25" x14ac:dyDescent="0.25">
      <c r="A162" s="11">
        <v>17502</v>
      </c>
      <c r="B162" s="9">
        <f>VLOOKUP((IF(MONTH($A162)=10,YEAR($A162),IF(MONTH($A162)=11,YEAR($A162),IF(MONTH($A162)=12, YEAR($A162),YEAR($A162)-1)))),File_1.prn!$A$2:$AA$72,VLOOKUP(MONTH($A162),Conversion!$A$1:$B$12,2),FALSE)</f>
        <v>0</v>
      </c>
      <c r="C162" s="9" t="str">
        <f>IF(VLOOKUP((IF(MONTH($A162)=10,YEAR($A162),IF(MONTH($A162)=11,YEAR($A162),IF(MONTH($A162)=12, YEAR($A162),YEAR($A162)-1)))),File_1.prn!$A$2:$AA$72,VLOOKUP(MONTH($A162),'Patch Conversion'!$A$1:$B$12,2),FALSE)="","",VLOOKUP((IF(MONTH($A162)=10,YEAR($A162),IF(MONTH($A162)=11,YEAR($A162),IF(MONTH($A162)=12, YEAR($A162),YEAR($A162)-1)))),File_1.prn!$A$2:$AA$72,VLOOKUP(MONTH($A162),'Patch Conversion'!$A$1:$B$12,2),FALSE))</f>
        <v/>
      </c>
      <c r="D162" s="9"/>
      <c r="E162" s="9">
        <f t="shared" si="21"/>
        <v>0</v>
      </c>
      <c r="F162" s="9">
        <f>F161+VLOOKUP((IF(MONTH($A162)=10,YEAR($A162),IF(MONTH($A162)=11,YEAR($A162),IF(MONTH($A162)=12, YEAR($A162),YEAR($A162)-1)))),Rainfall!$A$1:$Z$87,VLOOKUP(MONTH($A162),Conversion!$A$1:$B$12,2),FALSE)</f>
        <v>8542.6800000000021</v>
      </c>
      <c r="G162" s="9"/>
      <c r="H162" s="9"/>
      <c r="I162" s="9">
        <f>VLOOKUP((IF(MONTH($A162)=10,YEAR($A162),IF(MONTH($A162)=11,YEAR($A162),IF(MONTH($A162)=12, YEAR($A162),YEAR($A162)-1)))),FirstSim!$A$1:$Z$86,VLOOKUP(MONTH($A162),Conversion!$A$1:$B$12,2),FALSE)</f>
        <v>2.65</v>
      </c>
      <c r="J162" s="9"/>
      <c r="K162" s="9"/>
      <c r="L162" s="9"/>
      <c r="M162" s="12" t="e">
        <f>VLOOKUP((IF(MONTH($A162)=10,YEAR($A162),IF(MONTH($A162)=11,YEAR($A162),IF(MONTH($A162)=12, YEAR($A162),YEAR($A162)-1)))),#REF!,VLOOKUP(MONTH($A162),Conversion!$A$1:$B$12,2),FALSE)</f>
        <v>#REF!</v>
      </c>
      <c r="N162" s="9" t="e">
        <f>VLOOKUP((IF(MONTH($A162)=10,YEAR($A162),IF(MONTH($A162)=11,YEAR($A162),IF(MONTH($A162)=12, YEAR($A162),YEAR($A162)-1)))),#REF!,VLOOKUP(MONTH($A162),'Patch Conversion'!$A$1:$B$12,2),FALSE)</f>
        <v>#REF!</v>
      </c>
      <c r="O162" s="9"/>
      <c r="P162" s="11"/>
      <c r="Q162" s="9">
        <f t="shared" si="17"/>
        <v>0</v>
      </c>
      <c r="R162" s="9" t="str">
        <f t="shared" si="18"/>
        <v/>
      </c>
      <c r="S162" s="10" t="str">
        <f t="shared" si="19"/>
        <v/>
      </c>
      <c r="T162" s="9"/>
      <c r="U162" s="17">
        <f>VLOOKUP((IF(MONTH($A162)=10,YEAR($A162),IF(MONTH($A162)=11,YEAR($A162),IF(MONTH($A162)=12, YEAR($A162),YEAR($A162)-1)))),'Final Sim'!$A$1:$O$87,VLOOKUP(MONTH($A162),'Conversion WRSM'!$A$1:$B$12,2),FALSE)</f>
        <v>0</v>
      </c>
      <c r="W162" s="9">
        <f t="shared" si="16"/>
        <v>0</v>
      </c>
      <c r="X162" s="9" t="str">
        <f t="shared" si="22"/>
        <v/>
      </c>
      <c r="Y162" s="20" t="str">
        <f t="shared" si="20"/>
        <v/>
      </c>
    </row>
    <row r="163" spans="1:25" x14ac:dyDescent="0.25">
      <c r="A163" s="11">
        <v>17533</v>
      </c>
      <c r="B163" s="9">
        <f>VLOOKUP((IF(MONTH($A163)=10,YEAR($A163),IF(MONTH($A163)=11,YEAR($A163),IF(MONTH($A163)=12, YEAR($A163),YEAR($A163)-1)))),File_1.prn!$A$2:$AA$72,VLOOKUP(MONTH($A163),Conversion!$A$1:$B$12,2),FALSE)</f>
        <v>0</v>
      </c>
      <c r="C163" s="9" t="str">
        <f>IF(VLOOKUP((IF(MONTH($A163)=10,YEAR($A163),IF(MONTH($A163)=11,YEAR($A163),IF(MONTH($A163)=12, YEAR($A163),YEAR($A163)-1)))),File_1.prn!$A$2:$AA$72,VLOOKUP(MONTH($A163),'Patch Conversion'!$A$1:$B$12,2),FALSE)="","",VLOOKUP((IF(MONTH($A163)=10,YEAR($A163),IF(MONTH($A163)=11,YEAR($A163),IF(MONTH($A163)=12, YEAR($A163),YEAR($A163)-1)))),File_1.prn!$A$2:$AA$72,VLOOKUP(MONTH($A163),'Patch Conversion'!$A$1:$B$12,2),FALSE))</f>
        <v/>
      </c>
      <c r="D163" s="9"/>
      <c r="E163" s="9">
        <f t="shared" si="21"/>
        <v>0</v>
      </c>
      <c r="F163" s="9">
        <f>F162+VLOOKUP((IF(MONTH($A163)=10,YEAR($A163),IF(MONTH($A163)=11,YEAR($A163),IF(MONTH($A163)=12, YEAR($A163),YEAR($A163)-1)))),Rainfall!$A$1:$Z$87,VLOOKUP(MONTH($A163),Conversion!$A$1:$B$12,2),FALSE)</f>
        <v>8612.340000000002</v>
      </c>
      <c r="G163" s="9"/>
      <c r="H163" s="9"/>
      <c r="I163" s="9">
        <f>VLOOKUP((IF(MONTH($A163)=10,YEAR($A163),IF(MONTH($A163)=11,YEAR($A163),IF(MONTH($A163)=12, YEAR($A163),YEAR($A163)-1)))),FirstSim!$A$1:$Z$86,VLOOKUP(MONTH($A163),Conversion!$A$1:$B$12,2),FALSE)</f>
        <v>2.48</v>
      </c>
      <c r="J163" s="9"/>
      <c r="K163" s="9"/>
      <c r="L163" s="9"/>
      <c r="M163" s="12" t="e">
        <f>VLOOKUP((IF(MONTH($A163)=10,YEAR($A163),IF(MONTH($A163)=11,YEAR($A163),IF(MONTH($A163)=12, YEAR($A163),YEAR($A163)-1)))),#REF!,VLOOKUP(MONTH($A163),Conversion!$A$1:$B$12,2),FALSE)</f>
        <v>#REF!</v>
      </c>
      <c r="N163" s="9" t="e">
        <f>VLOOKUP((IF(MONTH($A163)=10,YEAR($A163),IF(MONTH($A163)=11,YEAR($A163),IF(MONTH($A163)=12, YEAR($A163),YEAR($A163)-1)))),#REF!,VLOOKUP(MONTH($A163),'Patch Conversion'!$A$1:$B$12,2),FALSE)</f>
        <v>#REF!</v>
      </c>
      <c r="O163" s="9"/>
      <c r="P163" s="11"/>
      <c r="Q163" s="9">
        <f t="shared" si="17"/>
        <v>0</v>
      </c>
      <c r="R163" s="9" t="str">
        <f t="shared" si="18"/>
        <v/>
      </c>
      <c r="S163" s="10" t="str">
        <f t="shared" si="19"/>
        <v/>
      </c>
      <c r="T163" s="9"/>
      <c r="U163" s="17">
        <f>VLOOKUP((IF(MONTH($A163)=10,YEAR($A163),IF(MONTH($A163)=11,YEAR($A163),IF(MONTH($A163)=12, YEAR($A163),YEAR($A163)-1)))),'Final Sim'!$A$1:$O$87,VLOOKUP(MONTH($A163),'Conversion WRSM'!$A$1:$B$12,2),FALSE)</f>
        <v>0</v>
      </c>
      <c r="W163" s="9">
        <f t="shared" si="16"/>
        <v>0</v>
      </c>
      <c r="X163" s="9" t="str">
        <f t="shared" si="22"/>
        <v/>
      </c>
      <c r="Y163" s="20" t="str">
        <f t="shared" si="20"/>
        <v/>
      </c>
    </row>
    <row r="164" spans="1:25" x14ac:dyDescent="0.25">
      <c r="A164" s="11">
        <v>17564</v>
      </c>
      <c r="B164" s="9">
        <f>VLOOKUP((IF(MONTH($A164)=10,YEAR($A164),IF(MONTH($A164)=11,YEAR($A164),IF(MONTH($A164)=12, YEAR($A164),YEAR($A164)-1)))),File_1.prn!$A$2:$AA$72,VLOOKUP(MONTH($A164),Conversion!$A$1:$B$12,2),FALSE)</f>
        <v>0</v>
      </c>
      <c r="C164" s="9" t="str">
        <f>IF(VLOOKUP((IF(MONTH($A164)=10,YEAR($A164),IF(MONTH($A164)=11,YEAR($A164),IF(MONTH($A164)=12, YEAR($A164),YEAR($A164)-1)))),File_1.prn!$A$2:$AA$72,VLOOKUP(MONTH($A164),'Patch Conversion'!$A$1:$B$12,2),FALSE)="","",VLOOKUP((IF(MONTH($A164)=10,YEAR($A164),IF(MONTH($A164)=11,YEAR($A164),IF(MONTH($A164)=12, YEAR($A164),YEAR($A164)-1)))),File_1.prn!$A$2:$AA$72,VLOOKUP(MONTH($A164),'Patch Conversion'!$A$1:$B$12,2),FALSE))</f>
        <v/>
      </c>
      <c r="D164" s="9"/>
      <c r="E164" s="9">
        <f t="shared" si="21"/>
        <v>0</v>
      </c>
      <c r="F164" s="9">
        <f>F163+VLOOKUP((IF(MONTH($A164)=10,YEAR($A164),IF(MONTH($A164)=11,YEAR($A164),IF(MONTH($A164)=12, YEAR($A164),YEAR($A164)-1)))),Rainfall!$A$1:$Z$87,VLOOKUP(MONTH($A164),Conversion!$A$1:$B$12,2),FALSE)</f>
        <v>8664.0000000000018</v>
      </c>
      <c r="G164" s="9"/>
      <c r="H164" s="9"/>
      <c r="I164" s="9">
        <f>VLOOKUP((IF(MONTH($A164)=10,YEAR($A164),IF(MONTH($A164)=11,YEAR($A164),IF(MONTH($A164)=12, YEAR($A164),YEAR($A164)-1)))),FirstSim!$A$1:$Z$86,VLOOKUP(MONTH($A164),Conversion!$A$1:$B$12,2),FALSE)</f>
        <v>1.02</v>
      </c>
      <c r="J164" s="9"/>
      <c r="K164" s="9"/>
      <c r="L164" s="9"/>
      <c r="M164" s="12" t="e">
        <f>VLOOKUP((IF(MONTH($A164)=10,YEAR($A164),IF(MONTH($A164)=11,YEAR($A164),IF(MONTH($A164)=12, YEAR($A164),YEAR($A164)-1)))),#REF!,VLOOKUP(MONTH($A164),Conversion!$A$1:$B$12,2),FALSE)</f>
        <v>#REF!</v>
      </c>
      <c r="N164" s="9" t="e">
        <f>VLOOKUP((IF(MONTH($A164)=10,YEAR($A164),IF(MONTH($A164)=11,YEAR($A164),IF(MONTH($A164)=12, YEAR($A164),YEAR($A164)-1)))),#REF!,VLOOKUP(MONTH($A164),'Patch Conversion'!$A$1:$B$12,2),FALSE)</f>
        <v>#REF!</v>
      </c>
      <c r="O164" s="9"/>
      <c r="P164" s="11"/>
      <c r="Q164" s="9">
        <f t="shared" si="17"/>
        <v>0</v>
      </c>
      <c r="R164" s="9" t="str">
        <f t="shared" si="18"/>
        <v/>
      </c>
      <c r="S164" s="10" t="str">
        <f t="shared" si="19"/>
        <v/>
      </c>
      <c r="T164" s="9"/>
      <c r="U164" s="17">
        <f>VLOOKUP((IF(MONTH($A164)=10,YEAR($A164),IF(MONTH($A164)=11,YEAR($A164),IF(MONTH($A164)=12, YEAR($A164),YEAR($A164)-1)))),'Final Sim'!$A$1:$O$87,VLOOKUP(MONTH($A164),'Conversion WRSM'!$A$1:$B$12,2),FALSE)</f>
        <v>0</v>
      </c>
      <c r="W164" s="9">
        <f t="shared" si="16"/>
        <v>0</v>
      </c>
      <c r="X164" s="9" t="str">
        <f t="shared" si="22"/>
        <v/>
      </c>
      <c r="Y164" s="20" t="str">
        <f t="shared" si="20"/>
        <v/>
      </c>
    </row>
    <row r="165" spans="1:25" x14ac:dyDescent="0.25">
      <c r="A165" s="11">
        <v>17593</v>
      </c>
      <c r="B165" s="9">
        <f>VLOOKUP((IF(MONTH($A165)=10,YEAR($A165),IF(MONTH($A165)=11,YEAR($A165),IF(MONTH($A165)=12, YEAR($A165),YEAR($A165)-1)))),File_1.prn!$A$2:$AA$72,VLOOKUP(MONTH($A165),Conversion!$A$1:$B$12,2),FALSE)</f>
        <v>0</v>
      </c>
      <c r="C165" s="9" t="str">
        <f>IF(VLOOKUP((IF(MONTH($A165)=10,YEAR($A165),IF(MONTH($A165)=11,YEAR($A165),IF(MONTH($A165)=12, YEAR($A165),YEAR($A165)-1)))),File_1.prn!$A$2:$AA$72,VLOOKUP(MONTH($A165),'Patch Conversion'!$A$1:$B$12,2),FALSE)="","",VLOOKUP((IF(MONTH($A165)=10,YEAR($A165),IF(MONTH($A165)=11,YEAR($A165),IF(MONTH($A165)=12, YEAR($A165),YEAR($A165)-1)))),File_1.prn!$A$2:$AA$72,VLOOKUP(MONTH($A165),'Patch Conversion'!$A$1:$B$12,2),FALSE))</f>
        <v/>
      </c>
      <c r="D165" s="9"/>
      <c r="E165" s="9">
        <f t="shared" si="21"/>
        <v>0</v>
      </c>
      <c r="F165" s="9">
        <f>F164+VLOOKUP((IF(MONTH($A165)=10,YEAR($A165),IF(MONTH($A165)=11,YEAR($A165),IF(MONTH($A165)=12, YEAR($A165),YEAR($A165)-1)))),Rainfall!$A$1:$Z$87,VLOOKUP(MONTH($A165),Conversion!$A$1:$B$12,2),FALSE)</f>
        <v>8795.9400000000023</v>
      </c>
      <c r="G165" s="9"/>
      <c r="H165" s="9"/>
      <c r="I165" s="9">
        <f>VLOOKUP((IF(MONTH($A165)=10,YEAR($A165),IF(MONTH($A165)=11,YEAR($A165),IF(MONTH($A165)=12, YEAR($A165),YEAR($A165)-1)))),FirstSim!$A$1:$Z$86,VLOOKUP(MONTH($A165),Conversion!$A$1:$B$12,2),FALSE)</f>
        <v>34.979999999999997</v>
      </c>
      <c r="J165" s="9"/>
      <c r="K165" s="9"/>
      <c r="L165" s="9"/>
      <c r="M165" s="12" t="e">
        <f>VLOOKUP((IF(MONTH($A165)=10,YEAR($A165),IF(MONTH($A165)=11,YEAR($A165),IF(MONTH($A165)=12, YEAR($A165),YEAR($A165)-1)))),#REF!,VLOOKUP(MONTH($A165),Conversion!$A$1:$B$12,2),FALSE)</f>
        <v>#REF!</v>
      </c>
      <c r="N165" s="9" t="e">
        <f>VLOOKUP((IF(MONTH($A165)=10,YEAR($A165),IF(MONTH($A165)=11,YEAR($A165),IF(MONTH($A165)=12, YEAR($A165),YEAR($A165)-1)))),#REF!,VLOOKUP(MONTH($A165),'Patch Conversion'!$A$1:$B$12,2),FALSE)</f>
        <v>#REF!</v>
      </c>
      <c r="O165" s="9"/>
      <c r="P165" s="11"/>
      <c r="Q165" s="9">
        <f t="shared" si="17"/>
        <v>0</v>
      </c>
      <c r="R165" s="9" t="str">
        <f t="shared" si="18"/>
        <v/>
      </c>
      <c r="S165" s="10" t="str">
        <f t="shared" si="19"/>
        <v/>
      </c>
      <c r="T165" s="9"/>
      <c r="U165" s="17">
        <f>VLOOKUP((IF(MONTH($A165)=10,YEAR($A165),IF(MONTH($A165)=11,YEAR($A165),IF(MONTH($A165)=12, YEAR($A165),YEAR($A165)-1)))),'Final Sim'!$A$1:$O$87,VLOOKUP(MONTH($A165),'Conversion WRSM'!$A$1:$B$12,2),FALSE)</f>
        <v>0</v>
      </c>
      <c r="W165" s="9">
        <f t="shared" si="16"/>
        <v>0</v>
      </c>
      <c r="X165" s="9" t="str">
        <f t="shared" si="22"/>
        <v/>
      </c>
      <c r="Y165" s="20" t="str">
        <f t="shared" si="20"/>
        <v/>
      </c>
    </row>
    <row r="166" spans="1:25" x14ac:dyDescent="0.25">
      <c r="A166" s="11">
        <v>17624</v>
      </c>
      <c r="B166" s="9">
        <f>VLOOKUP((IF(MONTH($A166)=10,YEAR($A166),IF(MONTH($A166)=11,YEAR($A166),IF(MONTH($A166)=12, YEAR($A166),YEAR($A166)-1)))),File_1.prn!$A$2:$AA$72,VLOOKUP(MONTH($A166),Conversion!$A$1:$B$12,2),FALSE)</f>
        <v>0</v>
      </c>
      <c r="C166" s="9" t="str">
        <f>IF(VLOOKUP((IF(MONTH($A166)=10,YEAR($A166),IF(MONTH($A166)=11,YEAR($A166),IF(MONTH($A166)=12, YEAR($A166),YEAR($A166)-1)))),File_1.prn!$A$2:$AA$72,VLOOKUP(MONTH($A166),'Patch Conversion'!$A$1:$B$12,2),FALSE)="","",VLOOKUP((IF(MONTH($A166)=10,YEAR($A166),IF(MONTH($A166)=11,YEAR($A166),IF(MONTH($A166)=12, YEAR($A166),YEAR($A166)-1)))),File_1.prn!$A$2:$AA$72,VLOOKUP(MONTH($A166),'Patch Conversion'!$A$1:$B$12,2),FALSE))</f>
        <v/>
      </c>
      <c r="D166" s="9"/>
      <c r="E166" s="9">
        <f t="shared" si="21"/>
        <v>0</v>
      </c>
      <c r="F166" s="9">
        <f>F165+VLOOKUP((IF(MONTH($A166)=10,YEAR($A166),IF(MONTH($A166)=11,YEAR($A166),IF(MONTH($A166)=12, YEAR($A166),YEAR($A166)-1)))),Rainfall!$A$1:$Z$87,VLOOKUP(MONTH($A166),Conversion!$A$1:$B$12,2),FALSE)</f>
        <v>8898.1200000000026</v>
      </c>
      <c r="G166" s="9"/>
      <c r="H166" s="9"/>
      <c r="I166" s="9">
        <f>VLOOKUP((IF(MONTH($A166)=10,YEAR($A166),IF(MONTH($A166)=11,YEAR($A166),IF(MONTH($A166)=12, YEAR($A166),YEAR($A166)-1)))),FirstSim!$A$1:$Z$86,VLOOKUP(MONTH($A166),Conversion!$A$1:$B$12,2),FALSE)</f>
        <v>15.76</v>
      </c>
      <c r="J166" s="9"/>
      <c r="K166" s="9"/>
      <c r="L166" s="9"/>
      <c r="M166" s="12" t="e">
        <f>VLOOKUP((IF(MONTH($A166)=10,YEAR($A166),IF(MONTH($A166)=11,YEAR($A166),IF(MONTH($A166)=12, YEAR($A166),YEAR($A166)-1)))),#REF!,VLOOKUP(MONTH($A166),Conversion!$A$1:$B$12,2),FALSE)</f>
        <v>#REF!</v>
      </c>
      <c r="N166" s="9" t="e">
        <f>VLOOKUP((IF(MONTH($A166)=10,YEAR($A166),IF(MONTH($A166)=11,YEAR($A166),IF(MONTH($A166)=12, YEAR($A166),YEAR($A166)-1)))),#REF!,VLOOKUP(MONTH($A166),'Patch Conversion'!$A$1:$B$12,2),FALSE)</f>
        <v>#REF!</v>
      </c>
      <c r="O166" s="9"/>
      <c r="P166" s="11"/>
      <c r="Q166" s="9">
        <f t="shared" si="17"/>
        <v>0</v>
      </c>
      <c r="R166" s="9" t="str">
        <f t="shared" si="18"/>
        <v/>
      </c>
      <c r="S166" s="10" t="str">
        <f t="shared" si="19"/>
        <v/>
      </c>
      <c r="T166" s="9"/>
      <c r="U166" s="17">
        <f>VLOOKUP((IF(MONTH($A166)=10,YEAR($A166),IF(MONTH($A166)=11,YEAR($A166),IF(MONTH($A166)=12, YEAR($A166),YEAR($A166)-1)))),'Final Sim'!$A$1:$O$87,VLOOKUP(MONTH($A166),'Conversion WRSM'!$A$1:$B$12,2),FALSE)</f>
        <v>0</v>
      </c>
      <c r="W166" s="9">
        <f t="shared" si="16"/>
        <v>0</v>
      </c>
      <c r="X166" s="9" t="str">
        <f t="shared" si="22"/>
        <v/>
      </c>
      <c r="Y166" s="20" t="str">
        <f t="shared" si="20"/>
        <v/>
      </c>
    </row>
    <row r="167" spans="1:25" x14ac:dyDescent="0.25">
      <c r="A167" s="11">
        <v>17654</v>
      </c>
      <c r="B167" s="9">
        <f>VLOOKUP((IF(MONTH($A167)=10,YEAR($A167),IF(MONTH($A167)=11,YEAR($A167),IF(MONTH($A167)=12, YEAR($A167),YEAR($A167)-1)))),File_1.prn!$A$2:$AA$72,VLOOKUP(MONTH($A167),Conversion!$A$1:$B$12,2),FALSE)</f>
        <v>0</v>
      </c>
      <c r="C167" s="9" t="str">
        <f>IF(VLOOKUP((IF(MONTH($A167)=10,YEAR($A167),IF(MONTH($A167)=11,YEAR($A167),IF(MONTH($A167)=12, YEAR($A167),YEAR($A167)-1)))),File_1.prn!$A$2:$AA$72,VLOOKUP(MONTH($A167),'Patch Conversion'!$A$1:$B$12,2),FALSE)="","",VLOOKUP((IF(MONTH($A167)=10,YEAR($A167),IF(MONTH($A167)=11,YEAR($A167),IF(MONTH($A167)=12, YEAR($A167),YEAR($A167)-1)))),File_1.prn!$A$2:$AA$72,VLOOKUP(MONTH($A167),'Patch Conversion'!$A$1:$B$12,2),FALSE))</f>
        <v/>
      </c>
      <c r="D167" s="9"/>
      <c r="E167" s="9">
        <f t="shared" si="21"/>
        <v>0</v>
      </c>
      <c r="F167" s="9">
        <f>F166+VLOOKUP((IF(MONTH($A167)=10,YEAR($A167),IF(MONTH($A167)=11,YEAR($A167),IF(MONTH($A167)=12, YEAR($A167),YEAR($A167)-1)))),Rainfall!$A$1:$Z$87,VLOOKUP(MONTH($A167),Conversion!$A$1:$B$12,2),FALSE)</f>
        <v>8909.1600000000035</v>
      </c>
      <c r="G167" s="9"/>
      <c r="H167" s="9"/>
      <c r="I167" s="9">
        <f>VLOOKUP((IF(MONTH($A167)=10,YEAR($A167),IF(MONTH($A167)=11,YEAR($A167),IF(MONTH($A167)=12, YEAR($A167),YEAR($A167)-1)))),FirstSim!$A$1:$Z$86,VLOOKUP(MONTH($A167),Conversion!$A$1:$B$12,2),FALSE)</f>
        <v>1.31</v>
      </c>
      <c r="J167" s="9"/>
      <c r="K167" s="9"/>
      <c r="L167" s="9"/>
      <c r="M167" s="12" t="e">
        <f>VLOOKUP((IF(MONTH($A167)=10,YEAR($A167),IF(MONTH($A167)=11,YEAR($A167),IF(MONTH($A167)=12, YEAR($A167),YEAR($A167)-1)))),#REF!,VLOOKUP(MONTH($A167),Conversion!$A$1:$B$12,2),FALSE)</f>
        <v>#REF!</v>
      </c>
      <c r="N167" s="9" t="e">
        <f>VLOOKUP((IF(MONTH($A167)=10,YEAR($A167),IF(MONTH($A167)=11,YEAR($A167),IF(MONTH($A167)=12, YEAR($A167),YEAR($A167)-1)))),#REF!,VLOOKUP(MONTH($A167),'Patch Conversion'!$A$1:$B$12,2),FALSE)</f>
        <v>#REF!</v>
      </c>
      <c r="O167" s="9"/>
      <c r="P167" s="11"/>
      <c r="Q167" s="9">
        <f t="shared" si="17"/>
        <v>0</v>
      </c>
      <c r="R167" s="9" t="str">
        <f t="shared" si="18"/>
        <v/>
      </c>
      <c r="S167" s="10" t="str">
        <f t="shared" si="19"/>
        <v/>
      </c>
      <c r="T167" s="9"/>
      <c r="U167" s="17">
        <f>VLOOKUP((IF(MONTH($A167)=10,YEAR($A167),IF(MONTH($A167)=11,YEAR($A167),IF(MONTH($A167)=12, YEAR($A167),YEAR($A167)-1)))),'Final Sim'!$A$1:$O$87,VLOOKUP(MONTH($A167),'Conversion WRSM'!$A$1:$B$12,2),FALSE)</f>
        <v>0</v>
      </c>
      <c r="W167" s="9">
        <f t="shared" si="16"/>
        <v>0</v>
      </c>
      <c r="X167" s="9" t="str">
        <f t="shared" si="22"/>
        <v/>
      </c>
      <c r="Y167" s="20" t="str">
        <f t="shared" si="20"/>
        <v/>
      </c>
    </row>
    <row r="168" spans="1:25" x14ac:dyDescent="0.25">
      <c r="A168" s="11">
        <v>17685</v>
      </c>
      <c r="B168" s="9">
        <f>VLOOKUP((IF(MONTH($A168)=10,YEAR($A168),IF(MONTH($A168)=11,YEAR($A168),IF(MONTH($A168)=12, YEAR($A168),YEAR($A168)-1)))),File_1.prn!$A$2:$AA$72,VLOOKUP(MONTH($A168),Conversion!$A$1:$B$12,2),FALSE)</f>
        <v>0</v>
      </c>
      <c r="C168" s="9" t="str">
        <f>IF(VLOOKUP((IF(MONTH($A168)=10,YEAR($A168),IF(MONTH($A168)=11,YEAR($A168),IF(MONTH($A168)=12, YEAR($A168),YEAR($A168)-1)))),File_1.prn!$A$2:$AA$72,VLOOKUP(MONTH($A168),'Patch Conversion'!$A$1:$B$12,2),FALSE)="","",VLOOKUP((IF(MONTH($A168)=10,YEAR($A168),IF(MONTH($A168)=11,YEAR($A168),IF(MONTH($A168)=12, YEAR($A168),YEAR($A168)-1)))),File_1.prn!$A$2:$AA$72,VLOOKUP(MONTH($A168),'Patch Conversion'!$A$1:$B$12,2),FALSE))</f>
        <v/>
      </c>
      <c r="D168" s="9"/>
      <c r="E168" s="9">
        <f t="shared" si="21"/>
        <v>0</v>
      </c>
      <c r="F168" s="9">
        <f>F167+VLOOKUP((IF(MONTH($A168)=10,YEAR($A168),IF(MONTH($A168)=11,YEAR($A168),IF(MONTH($A168)=12, YEAR($A168),YEAR($A168)-1)))),Rainfall!$A$1:$Z$87,VLOOKUP(MONTH($A168),Conversion!$A$1:$B$12,2),FALSE)</f>
        <v>8909.1600000000035</v>
      </c>
      <c r="G168" s="9"/>
      <c r="H168" s="9"/>
      <c r="I168" s="9">
        <f>VLOOKUP((IF(MONTH($A168)=10,YEAR($A168),IF(MONTH($A168)=11,YEAR($A168),IF(MONTH($A168)=12, YEAR($A168),YEAR($A168)-1)))),FirstSim!$A$1:$Z$86,VLOOKUP(MONTH($A168),Conversion!$A$1:$B$12,2),FALSE)</f>
        <v>0.65</v>
      </c>
      <c r="J168" s="9"/>
      <c r="K168" s="9"/>
      <c r="L168" s="9"/>
      <c r="M168" s="12" t="e">
        <f>VLOOKUP((IF(MONTH($A168)=10,YEAR($A168),IF(MONTH($A168)=11,YEAR($A168),IF(MONTH($A168)=12, YEAR($A168),YEAR($A168)-1)))),#REF!,VLOOKUP(MONTH($A168),Conversion!$A$1:$B$12,2),FALSE)</f>
        <v>#REF!</v>
      </c>
      <c r="N168" s="9" t="e">
        <f>VLOOKUP((IF(MONTH($A168)=10,YEAR($A168),IF(MONTH($A168)=11,YEAR($A168),IF(MONTH($A168)=12, YEAR($A168),YEAR($A168)-1)))),#REF!,VLOOKUP(MONTH($A168),'Patch Conversion'!$A$1:$B$12,2),FALSE)</f>
        <v>#REF!</v>
      </c>
      <c r="O168" s="9"/>
      <c r="P168" s="11"/>
      <c r="Q168" s="9">
        <f t="shared" si="17"/>
        <v>0</v>
      </c>
      <c r="R168" s="9" t="str">
        <f t="shared" si="18"/>
        <v/>
      </c>
      <c r="S168" s="10" t="str">
        <f t="shared" si="19"/>
        <v/>
      </c>
      <c r="T168" s="9"/>
      <c r="U168" s="17">
        <f>VLOOKUP((IF(MONTH($A168)=10,YEAR($A168),IF(MONTH($A168)=11,YEAR($A168),IF(MONTH($A168)=12, YEAR($A168),YEAR($A168)-1)))),'Final Sim'!$A$1:$O$87,VLOOKUP(MONTH($A168),'Conversion WRSM'!$A$1:$B$12,2),FALSE)</f>
        <v>0</v>
      </c>
      <c r="W168" s="9">
        <f t="shared" si="16"/>
        <v>0</v>
      </c>
      <c r="X168" s="9" t="str">
        <f t="shared" si="22"/>
        <v/>
      </c>
      <c r="Y168" s="20" t="str">
        <f t="shared" si="20"/>
        <v/>
      </c>
    </row>
    <row r="169" spans="1:25" x14ac:dyDescent="0.25">
      <c r="A169" s="11">
        <v>17715</v>
      </c>
      <c r="B169" s="9">
        <f>VLOOKUP((IF(MONTH($A169)=10,YEAR($A169),IF(MONTH($A169)=11,YEAR($A169),IF(MONTH($A169)=12, YEAR($A169),YEAR($A169)-1)))),File_1.prn!$A$2:$AA$72,VLOOKUP(MONTH($A169),Conversion!$A$1:$B$12,2),FALSE)</f>
        <v>0</v>
      </c>
      <c r="C169" s="9" t="str">
        <f>IF(VLOOKUP((IF(MONTH($A169)=10,YEAR($A169),IF(MONTH($A169)=11,YEAR($A169),IF(MONTH($A169)=12, YEAR($A169),YEAR($A169)-1)))),File_1.prn!$A$2:$AA$72,VLOOKUP(MONTH($A169),'Patch Conversion'!$A$1:$B$12,2),FALSE)="","",VLOOKUP((IF(MONTH($A169)=10,YEAR($A169),IF(MONTH($A169)=11,YEAR($A169),IF(MONTH($A169)=12, YEAR($A169),YEAR($A169)-1)))),File_1.prn!$A$2:$AA$72,VLOOKUP(MONTH($A169),'Patch Conversion'!$A$1:$B$12,2),FALSE))</f>
        <v/>
      </c>
      <c r="D169" s="9"/>
      <c r="E169" s="9">
        <f t="shared" si="21"/>
        <v>0</v>
      </c>
      <c r="F169" s="9">
        <f>F168+VLOOKUP((IF(MONTH($A169)=10,YEAR($A169),IF(MONTH($A169)=11,YEAR($A169),IF(MONTH($A169)=12, YEAR($A169),YEAR($A169)-1)))),Rainfall!$A$1:$Z$87,VLOOKUP(MONTH($A169),Conversion!$A$1:$B$12,2),FALSE)</f>
        <v>8910.2400000000034</v>
      </c>
      <c r="G169" s="9"/>
      <c r="H169" s="9"/>
      <c r="I169" s="9">
        <f>VLOOKUP((IF(MONTH($A169)=10,YEAR($A169),IF(MONTH($A169)=11,YEAR($A169),IF(MONTH($A169)=12, YEAR($A169),YEAR($A169)-1)))),FirstSim!$A$1:$Z$86,VLOOKUP(MONTH($A169),Conversion!$A$1:$B$12,2),FALSE)</f>
        <v>0.31</v>
      </c>
      <c r="J169" s="9"/>
      <c r="K169" s="9"/>
      <c r="L169" s="9"/>
      <c r="M169" s="12" t="e">
        <f>VLOOKUP((IF(MONTH($A169)=10,YEAR($A169),IF(MONTH($A169)=11,YEAR($A169),IF(MONTH($A169)=12, YEAR($A169),YEAR($A169)-1)))),#REF!,VLOOKUP(MONTH($A169),Conversion!$A$1:$B$12,2),FALSE)</f>
        <v>#REF!</v>
      </c>
      <c r="N169" s="9" t="e">
        <f>VLOOKUP((IF(MONTH($A169)=10,YEAR($A169),IF(MONTH($A169)=11,YEAR($A169),IF(MONTH($A169)=12, YEAR($A169),YEAR($A169)-1)))),#REF!,VLOOKUP(MONTH($A169),'Patch Conversion'!$A$1:$B$12,2),FALSE)</f>
        <v>#REF!</v>
      </c>
      <c r="O169" s="9"/>
      <c r="P169" s="11"/>
      <c r="Q169" s="9">
        <f t="shared" si="17"/>
        <v>0</v>
      </c>
      <c r="R169" s="9" t="str">
        <f t="shared" si="18"/>
        <v/>
      </c>
      <c r="S169" s="10" t="str">
        <f t="shared" si="19"/>
        <v/>
      </c>
      <c r="T169" s="9"/>
      <c r="U169" s="17">
        <f>VLOOKUP((IF(MONTH($A169)=10,YEAR($A169),IF(MONTH($A169)=11,YEAR($A169),IF(MONTH($A169)=12, YEAR($A169),YEAR($A169)-1)))),'Final Sim'!$A$1:$O$87,VLOOKUP(MONTH($A169),'Conversion WRSM'!$A$1:$B$12,2),FALSE)</f>
        <v>0</v>
      </c>
      <c r="W169" s="9">
        <f t="shared" si="16"/>
        <v>0</v>
      </c>
      <c r="X169" s="9" t="str">
        <f t="shared" si="22"/>
        <v/>
      </c>
      <c r="Y169" s="20" t="str">
        <f t="shared" si="20"/>
        <v/>
      </c>
    </row>
    <row r="170" spans="1:25" x14ac:dyDescent="0.25">
      <c r="A170" s="11">
        <v>17746</v>
      </c>
      <c r="B170" s="9">
        <f>VLOOKUP((IF(MONTH($A170)=10,YEAR($A170),IF(MONTH($A170)=11,YEAR($A170),IF(MONTH($A170)=12, YEAR($A170),YEAR($A170)-1)))),File_1.prn!$A$2:$AA$72,VLOOKUP(MONTH($A170),Conversion!$A$1:$B$12,2),FALSE)</f>
        <v>0</v>
      </c>
      <c r="C170" s="9" t="str">
        <f>IF(VLOOKUP((IF(MONTH($A170)=10,YEAR($A170),IF(MONTH($A170)=11,YEAR($A170),IF(MONTH($A170)=12, YEAR($A170),YEAR($A170)-1)))),File_1.prn!$A$2:$AA$72,VLOOKUP(MONTH($A170),'Patch Conversion'!$A$1:$B$12,2),FALSE)="","",VLOOKUP((IF(MONTH($A170)=10,YEAR($A170),IF(MONTH($A170)=11,YEAR($A170),IF(MONTH($A170)=12, YEAR($A170),YEAR($A170)-1)))),File_1.prn!$A$2:$AA$72,VLOOKUP(MONTH($A170),'Patch Conversion'!$A$1:$B$12,2),FALSE))</f>
        <v/>
      </c>
      <c r="D170" s="9"/>
      <c r="E170" s="9">
        <f t="shared" si="21"/>
        <v>0</v>
      </c>
      <c r="F170" s="9">
        <f>F169+VLOOKUP((IF(MONTH($A170)=10,YEAR($A170),IF(MONTH($A170)=11,YEAR($A170),IF(MONTH($A170)=12, YEAR($A170),YEAR($A170)-1)))),Rainfall!$A$1:$Z$87,VLOOKUP(MONTH($A170),Conversion!$A$1:$B$12,2),FALSE)</f>
        <v>8910.2400000000034</v>
      </c>
      <c r="G170" s="9"/>
      <c r="H170" s="9"/>
      <c r="I170" s="9">
        <f>VLOOKUP((IF(MONTH($A170)=10,YEAR($A170),IF(MONTH($A170)=11,YEAR($A170),IF(MONTH($A170)=12, YEAR($A170),YEAR($A170)-1)))),FirstSim!$A$1:$Z$86,VLOOKUP(MONTH($A170),Conversion!$A$1:$B$12,2),FALSE)</f>
        <v>0.13</v>
      </c>
      <c r="J170" s="9"/>
      <c r="K170" s="9"/>
      <c r="L170" s="9"/>
      <c r="M170" s="12" t="e">
        <f>VLOOKUP((IF(MONTH($A170)=10,YEAR($A170),IF(MONTH($A170)=11,YEAR($A170),IF(MONTH($A170)=12, YEAR($A170),YEAR($A170)-1)))),#REF!,VLOOKUP(MONTH($A170),Conversion!$A$1:$B$12,2),FALSE)</f>
        <v>#REF!</v>
      </c>
      <c r="N170" s="9" t="e">
        <f>VLOOKUP((IF(MONTH($A170)=10,YEAR($A170),IF(MONTH($A170)=11,YEAR($A170),IF(MONTH($A170)=12, YEAR($A170),YEAR($A170)-1)))),#REF!,VLOOKUP(MONTH($A170),'Patch Conversion'!$A$1:$B$12,2),FALSE)</f>
        <v>#REF!</v>
      </c>
      <c r="O170" s="9"/>
      <c r="P170" s="11"/>
      <c r="Q170" s="9">
        <f t="shared" si="17"/>
        <v>0</v>
      </c>
      <c r="R170" s="9" t="str">
        <f t="shared" si="18"/>
        <v/>
      </c>
      <c r="S170" s="10" t="str">
        <f t="shared" si="19"/>
        <v/>
      </c>
      <c r="T170" s="9"/>
      <c r="U170" s="17">
        <f>VLOOKUP((IF(MONTH($A170)=10,YEAR($A170),IF(MONTH($A170)=11,YEAR($A170),IF(MONTH($A170)=12, YEAR($A170),YEAR($A170)-1)))),'Final Sim'!$A$1:$O$87,VLOOKUP(MONTH($A170),'Conversion WRSM'!$A$1:$B$12,2),FALSE)</f>
        <v>0</v>
      </c>
      <c r="W170" s="9">
        <f t="shared" si="16"/>
        <v>0</v>
      </c>
      <c r="X170" s="9" t="str">
        <f t="shared" si="22"/>
        <v/>
      </c>
      <c r="Y170" s="20" t="str">
        <f t="shared" si="20"/>
        <v/>
      </c>
    </row>
    <row r="171" spans="1:25" x14ac:dyDescent="0.25">
      <c r="A171" s="11">
        <v>17777</v>
      </c>
      <c r="B171" s="9">
        <f>VLOOKUP((IF(MONTH($A171)=10,YEAR($A171),IF(MONTH($A171)=11,YEAR($A171),IF(MONTH($A171)=12, YEAR($A171),YEAR($A171)-1)))),File_1.prn!$A$2:$AA$72,VLOOKUP(MONTH($A171),Conversion!$A$1:$B$12,2),FALSE)</f>
        <v>0</v>
      </c>
      <c r="C171" s="9" t="str">
        <f>IF(VLOOKUP((IF(MONTH($A171)=10,YEAR($A171),IF(MONTH($A171)=11,YEAR($A171),IF(MONTH($A171)=12, YEAR($A171),YEAR($A171)-1)))),File_1.prn!$A$2:$AA$72,VLOOKUP(MONTH($A171),'Patch Conversion'!$A$1:$B$12,2),FALSE)="","",VLOOKUP((IF(MONTH($A171)=10,YEAR($A171),IF(MONTH($A171)=11,YEAR($A171),IF(MONTH($A171)=12, YEAR($A171),YEAR($A171)-1)))),File_1.prn!$A$2:$AA$72,VLOOKUP(MONTH($A171),'Patch Conversion'!$A$1:$B$12,2),FALSE))</f>
        <v/>
      </c>
      <c r="D171" s="9"/>
      <c r="E171" s="9">
        <f t="shared" si="21"/>
        <v>0</v>
      </c>
      <c r="F171" s="9">
        <f>F170+VLOOKUP((IF(MONTH($A171)=10,YEAR($A171),IF(MONTH($A171)=11,YEAR($A171),IF(MONTH($A171)=12, YEAR($A171),YEAR($A171)-1)))),Rainfall!$A$1:$Z$87,VLOOKUP(MONTH($A171),Conversion!$A$1:$B$12,2),FALSE)</f>
        <v>8912.220000000003</v>
      </c>
      <c r="G171" s="9"/>
      <c r="H171" s="9"/>
      <c r="I171" s="9">
        <f>VLOOKUP((IF(MONTH($A171)=10,YEAR($A171),IF(MONTH($A171)=11,YEAR($A171),IF(MONTH($A171)=12, YEAR($A171),YEAR($A171)-1)))),FirstSim!$A$1:$Z$86,VLOOKUP(MONTH($A171),Conversion!$A$1:$B$12,2),FALSE)</f>
        <v>0.04</v>
      </c>
      <c r="J171" s="9"/>
      <c r="K171" s="9"/>
      <c r="L171" s="9"/>
      <c r="M171" s="12" t="e">
        <f>VLOOKUP((IF(MONTH($A171)=10,YEAR($A171),IF(MONTH($A171)=11,YEAR($A171),IF(MONTH($A171)=12, YEAR($A171),YEAR($A171)-1)))),#REF!,VLOOKUP(MONTH($A171),Conversion!$A$1:$B$12,2),FALSE)</f>
        <v>#REF!</v>
      </c>
      <c r="N171" s="9" t="e">
        <f>VLOOKUP((IF(MONTH($A171)=10,YEAR($A171),IF(MONTH($A171)=11,YEAR($A171),IF(MONTH($A171)=12, YEAR($A171),YEAR($A171)-1)))),#REF!,VLOOKUP(MONTH($A171),'Patch Conversion'!$A$1:$B$12,2),FALSE)</f>
        <v>#REF!</v>
      </c>
      <c r="O171" s="9"/>
      <c r="P171" s="11"/>
      <c r="Q171" s="9">
        <f t="shared" si="17"/>
        <v>0</v>
      </c>
      <c r="R171" s="9" t="str">
        <f t="shared" si="18"/>
        <v/>
      </c>
      <c r="S171" s="10" t="str">
        <f t="shared" si="19"/>
        <v/>
      </c>
      <c r="T171" s="9"/>
      <c r="U171" s="17">
        <f>VLOOKUP((IF(MONTH($A171)=10,YEAR($A171),IF(MONTH($A171)=11,YEAR($A171),IF(MONTH($A171)=12, YEAR($A171),YEAR($A171)-1)))),'Final Sim'!$A$1:$O$87,VLOOKUP(MONTH($A171),'Conversion WRSM'!$A$1:$B$12,2),FALSE)</f>
        <v>0</v>
      </c>
      <c r="W171" s="9">
        <f t="shared" si="16"/>
        <v>0</v>
      </c>
      <c r="X171" s="9" t="str">
        <f t="shared" si="22"/>
        <v/>
      </c>
      <c r="Y171" s="20" t="str">
        <f t="shared" si="20"/>
        <v/>
      </c>
    </row>
    <row r="172" spans="1:25" x14ac:dyDescent="0.25">
      <c r="A172" s="11">
        <v>17807</v>
      </c>
      <c r="B172" s="9">
        <f>VLOOKUP((IF(MONTH($A172)=10,YEAR($A172),IF(MONTH($A172)=11,YEAR($A172),IF(MONTH($A172)=12, YEAR($A172),YEAR($A172)-1)))),File_1.prn!$A$2:$AA$72,VLOOKUP(MONTH($A172),Conversion!$A$1:$B$12,2),FALSE)</f>
        <v>0</v>
      </c>
      <c r="C172" s="9" t="str">
        <f>IF(VLOOKUP((IF(MONTH($A172)=10,YEAR($A172),IF(MONTH($A172)=11,YEAR($A172),IF(MONTH($A172)=12, YEAR($A172),YEAR($A172)-1)))),File_1.prn!$A$2:$AA$72,VLOOKUP(MONTH($A172),'Patch Conversion'!$A$1:$B$12,2),FALSE)="","",VLOOKUP((IF(MONTH($A172)=10,YEAR($A172),IF(MONTH($A172)=11,YEAR($A172),IF(MONTH($A172)=12, YEAR($A172),YEAR($A172)-1)))),File_1.prn!$A$2:$AA$72,VLOOKUP(MONTH($A172),'Patch Conversion'!$A$1:$B$12,2),FALSE))</f>
        <v/>
      </c>
      <c r="D172" s="9"/>
      <c r="E172" s="9">
        <f t="shared" si="21"/>
        <v>0</v>
      </c>
      <c r="F172" s="9">
        <f>F171+VLOOKUP((IF(MONTH($A172)=10,YEAR($A172),IF(MONTH($A172)=11,YEAR($A172),IF(MONTH($A172)=12, YEAR($A172),YEAR($A172)-1)))),Rainfall!$A$1:$Z$87,VLOOKUP(MONTH($A172),Conversion!$A$1:$B$12,2),FALSE)</f>
        <v>8977.2600000000039</v>
      </c>
      <c r="G172" s="9"/>
      <c r="H172" s="9"/>
      <c r="I172" s="9">
        <f>VLOOKUP((IF(MONTH($A172)=10,YEAR($A172),IF(MONTH($A172)=11,YEAR($A172),IF(MONTH($A172)=12, YEAR($A172),YEAR($A172)-1)))),FirstSim!$A$1:$Z$86,VLOOKUP(MONTH($A172),Conversion!$A$1:$B$12,2),FALSE)</f>
        <v>0.03</v>
      </c>
      <c r="J172" s="9"/>
      <c r="K172" s="9"/>
      <c r="L172" s="9"/>
      <c r="M172" s="12" t="e">
        <f>VLOOKUP((IF(MONTH($A172)=10,YEAR($A172),IF(MONTH($A172)=11,YEAR($A172),IF(MONTH($A172)=12, YEAR($A172),YEAR($A172)-1)))),#REF!,VLOOKUP(MONTH($A172),Conversion!$A$1:$B$12,2),FALSE)</f>
        <v>#REF!</v>
      </c>
      <c r="N172" s="9" t="e">
        <f>VLOOKUP((IF(MONTH($A172)=10,YEAR($A172),IF(MONTH($A172)=11,YEAR($A172),IF(MONTH($A172)=12, YEAR($A172),YEAR($A172)-1)))),#REF!,VLOOKUP(MONTH($A172),'Patch Conversion'!$A$1:$B$12,2),FALSE)</f>
        <v>#REF!</v>
      </c>
      <c r="O172" s="9"/>
      <c r="P172" s="11"/>
      <c r="Q172" s="9">
        <f t="shared" si="17"/>
        <v>0</v>
      </c>
      <c r="R172" s="9" t="str">
        <f t="shared" si="18"/>
        <v/>
      </c>
      <c r="S172" s="10" t="str">
        <f t="shared" si="19"/>
        <v/>
      </c>
      <c r="T172" s="9"/>
      <c r="U172" s="17">
        <f>VLOOKUP((IF(MONTH($A172)=10,YEAR($A172),IF(MONTH($A172)=11,YEAR($A172),IF(MONTH($A172)=12, YEAR($A172),YEAR($A172)-1)))),'Final Sim'!$A$1:$O$87,VLOOKUP(MONTH($A172),'Conversion WRSM'!$A$1:$B$12,2),FALSE)</f>
        <v>0</v>
      </c>
      <c r="W172" s="9">
        <f t="shared" si="16"/>
        <v>0</v>
      </c>
      <c r="X172" s="9" t="str">
        <f t="shared" si="22"/>
        <v/>
      </c>
      <c r="Y172" s="20" t="str">
        <f t="shared" si="20"/>
        <v/>
      </c>
    </row>
    <row r="173" spans="1:25" x14ac:dyDescent="0.25">
      <c r="A173" s="11">
        <v>17838</v>
      </c>
      <c r="B173" s="9">
        <f>VLOOKUP((IF(MONTH($A173)=10,YEAR($A173),IF(MONTH($A173)=11,YEAR($A173),IF(MONTH($A173)=12, YEAR($A173),YEAR($A173)-1)))),File_1.prn!$A$2:$AA$72,VLOOKUP(MONTH($A173),Conversion!$A$1:$B$12,2),FALSE)</f>
        <v>0</v>
      </c>
      <c r="C173" s="9" t="str">
        <f>IF(VLOOKUP((IF(MONTH($A173)=10,YEAR($A173),IF(MONTH($A173)=11,YEAR($A173),IF(MONTH($A173)=12, YEAR($A173),YEAR($A173)-1)))),File_1.prn!$A$2:$AA$72,VLOOKUP(MONTH($A173),'Patch Conversion'!$A$1:$B$12,2),FALSE)="","",VLOOKUP((IF(MONTH($A173)=10,YEAR($A173),IF(MONTH($A173)=11,YEAR($A173),IF(MONTH($A173)=12, YEAR($A173),YEAR($A173)-1)))),File_1.prn!$A$2:$AA$72,VLOOKUP(MONTH($A173),'Patch Conversion'!$A$1:$B$12,2),FALSE))</f>
        <v/>
      </c>
      <c r="D173" s="9"/>
      <c r="E173" s="9">
        <f t="shared" si="21"/>
        <v>0</v>
      </c>
      <c r="F173" s="9">
        <f>F172+VLOOKUP((IF(MONTH($A173)=10,YEAR($A173),IF(MONTH($A173)=11,YEAR($A173),IF(MONTH($A173)=12, YEAR($A173),YEAR($A173)-1)))),Rainfall!$A$1:$Z$87,VLOOKUP(MONTH($A173),Conversion!$A$1:$B$12,2),FALSE)</f>
        <v>9057.720000000003</v>
      </c>
      <c r="G173" s="9"/>
      <c r="H173" s="9"/>
      <c r="I173" s="9">
        <f>VLOOKUP((IF(MONTH($A173)=10,YEAR($A173),IF(MONTH($A173)=11,YEAR($A173),IF(MONTH($A173)=12, YEAR($A173),YEAR($A173)-1)))),FirstSim!$A$1:$Z$86,VLOOKUP(MONTH($A173),Conversion!$A$1:$B$12,2),FALSE)</f>
        <v>0.02</v>
      </c>
      <c r="J173" s="9"/>
      <c r="K173" s="9"/>
      <c r="L173" s="9"/>
      <c r="M173" s="12" t="e">
        <f>VLOOKUP((IF(MONTH($A173)=10,YEAR($A173),IF(MONTH($A173)=11,YEAR($A173),IF(MONTH($A173)=12, YEAR($A173),YEAR($A173)-1)))),#REF!,VLOOKUP(MONTH($A173),Conversion!$A$1:$B$12,2),FALSE)</f>
        <v>#REF!</v>
      </c>
      <c r="N173" s="9" t="e">
        <f>VLOOKUP((IF(MONTH($A173)=10,YEAR($A173),IF(MONTH($A173)=11,YEAR($A173),IF(MONTH($A173)=12, YEAR($A173),YEAR($A173)-1)))),#REF!,VLOOKUP(MONTH($A173),'Patch Conversion'!$A$1:$B$12,2),FALSE)</f>
        <v>#REF!</v>
      </c>
      <c r="O173" s="9"/>
      <c r="P173" s="11"/>
      <c r="Q173" s="9">
        <f t="shared" si="17"/>
        <v>0</v>
      </c>
      <c r="R173" s="9" t="str">
        <f t="shared" si="18"/>
        <v/>
      </c>
      <c r="S173" s="10" t="str">
        <f t="shared" si="19"/>
        <v/>
      </c>
      <c r="T173" s="9"/>
      <c r="U173" s="17">
        <f>VLOOKUP((IF(MONTH($A173)=10,YEAR($A173),IF(MONTH($A173)=11,YEAR($A173),IF(MONTH($A173)=12, YEAR($A173),YEAR($A173)-1)))),'Final Sim'!$A$1:$O$87,VLOOKUP(MONTH($A173),'Conversion WRSM'!$A$1:$B$12,2),FALSE)</f>
        <v>0</v>
      </c>
      <c r="W173" s="9">
        <f t="shared" si="16"/>
        <v>0</v>
      </c>
      <c r="X173" s="9" t="str">
        <f t="shared" si="22"/>
        <v/>
      </c>
      <c r="Y173" s="20" t="str">
        <f t="shared" si="20"/>
        <v/>
      </c>
    </row>
    <row r="174" spans="1:25" x14ac:dyDescent="0.25">
      <c r="A174" s="11">
        <v>17868</v>
      </c>
      <c r="B174" s="9">
        <f>VLOOKUP((IF(MONTH($A174)=10,YEAR($A174),IF(MONTH($A174)=11,YEAR($A174),IF(MONTH($A174)=12, YEAR($A174),YEAR($A174)-1)))),File_1.prn!$A$2:$AA$72,VLOOKUP(MONTH($A174),Conversion!$A$1:$B$12,2),FALSE)</f>
        <v>0</v>
      </c>
      <c r="C174" s="9" t="str">
        <f>IF(VLOOKUP((IF(MONTH($A174)=10,YEAR($A174),IF(MONTH($A174)=11,YEAR($A174),IF(MONTH($A174)=12, YEAR($A174),YEAR($A174)-1)))),File_1.prn!$A$2:$AA$72,VLOOKUP(MONTH($A174),'Patch Conversion'!$A$1:$B$12,2),FALSE)="","",VLOOKUP((IF(MONTH($A174)=10,YEAR($A174),IF(MONTH($A174)=11,YEAR($A174),IF(MONTH($A174)=12, YEAR($A174),YEAR($A174)-1)))),File_1.prn!$A$2:$AA$72,VLOOKUP(MONTH($A174),'Patch Conversion'!$A$1:$B$12,2),FALSE))</f>
        <v/>
      </c>
      <c r="D174" s="9"/>
      <c r="E174" s="9">
        <f t="shared" si="21"/>
        <v>0</v>
      </c>
      <c r="F174" s="9">
        <f>F173+VLOOKUP((IF(MONTH($A174)=10,YEAR($A174),IF(MONTH($A174)=11,YEAR($A174),IF(MONTH($A174)=12, YEAR($A174),YEAR($A174)-1)))),Rainfall!$A$1:$Z$87,VLOOKUP(MONTH($A174),Conversion!$A$1:$B$12,2),FALSE)</f>
        <v>9077.9400000000023</v>
      </c>
      <c r="G174" s="9"/>
      <c r="H174" s="9"/>
      <c r="I174" s="9">
        <f>VLOOKUP((IF(MONTH($A174)=10,YEAR($A174),IF(MONTH($A174)=11,YEAR($A174),IF(MONTH($A174)=12, YEAR($A174),YEAR($A174)-1)))),FirstSim!$A$1:$Z$86,VLOOKUP(MONTH($A174),Conversion!$A$1:$B$12,2),FALSE)</f>
        <v>0</v>
      </c>
      <c r="J174" s="9"/>
      <c r="K174" s="9"/>
      <c r="L174" s="9"/>
      <c r="M174" s="12" t="e">
        <f>VLOOKUP((IF(MONTH($A174)=10,YEAR($A174),IF(MONTH($A174)=11,YEAR($A174),IF(MONTH($A174)=12, YEAR($A174),YEAR($A174)-1)))),#REF!,VLOOKUP(MONTH($A174),Conversion!$A$1:$B$12,2),FALSE)</f>
        <v>#REF!</v>
      </c>
      <c r="N174" s="9" t="e">
        <f>VLOOKUP((IF(MONTH($A174)=10,YEAR($A174),IF(MONTH($A174)=11,YEAR($A174),IF(MONTH($A174)=12, YEAR($A174),YEAR($A174)-1)))),#REF!,VLOOKUP(MONTH($A174),'Patch Conversion'!$A$1:$B$12,2),FALSE)</f>
        <v>#REF!</v>
      </c>
      <c r="O174" s="9"/>
      <c r="P174" s="11"/>
      <c r="Q174" s="9">
        <f t="shared" si="17"/>
        <v>0</v>
      </c>
      <c r="R174" s="9" t="str">
        <f t="shared" si="18"/>
        <v/>
      </c>
      <c r="S174" s="10" t="str">
        <f t="shared" si="19"/>
        <v/>
      </c>
      <c r="T174" s="9"/>
      <c r="U174" s="17">
        <f>VLOOKUP((IF(MONTH($A174)=10,YEAR($A174),IF(MONTH($A174)=11,YEAR($A174),IF(MONTH($A174)=12, YEAR($A174),YEAR($A174)-1)))),'Final Sim'!$A$1:$O$87,VLOOKUP(MONTH($A174),'Conversion WRSM'!$A$1:$B$12,2),FALSE)</f>
        <v>0</v>
      </c>
      <c r="W174" s="9">
        <f t="shared" si="16"/>
        <v>0</v>
      </c>
      <c r="X174" s="9" t="str">
        <f t="shared" si="22"/>
        <v/>
      </c>
      <c r="Y174" s="20" t="str">
        <f t="shared" si="20"/>
        <v/>
      </c>
    </row>
    <row r="175" spans="1:25" x14ac:dyDescent="0.25">
      <c r="A175" s="11">
        <v>17899</v>
      </c>
      <c r="B175" s="9">
        <f>VLOOKUP((IF(MONTH($A175)=10,YEAR($A175),IF(MONTH($A175)=11,YEAR($A175),IF(MONTH($A175)=12, YEAR($A175),YEAR($A175)-1)))),File_1.prn!$A$2:$AA$72,VLOOKUP(MONTH($A175),Conversion!$A$1:$B$12,2),FALSE)</f>
        <v>0</v>
      </c>
      <c r="C175" s="9" t="str">
        <f>IF(VLOOKUP((IF(MONTH($A175)=10,YEAR($A175),IF(MONTH($A175)=11,YEAR($A175),IF(MONTH($A175)=12, YEAR($A175),YEAR($A175)-1)))),File_1.prn!$A$2:$AA$72,VLOOKUP(MONTH($A175),'Patch Conversion'!$A$1:$B$12,2),FALSE)="","",VLOOKUP((IF(MONTH($A175)=10,YEAR($A175),IF(MONTH($A175)=11,YEAR($A175),IF(MONTH($A175)=12, YEAR($A175),YEAR($A175)-1)))),File_1.prn!$A$2:$AA$72,VLOOKUP(MONTH($A175),'Patch Conversion'!$A$1:$B$12,2),FALSE))</f>
        <v/>
      </c>
      <c r="D175" s="9"/>
      <c r="E175" s="9">
        <f t="shared" si="21"/>
        <v>0</v>
      </c>
      <c r="F175" s="9">
        <f>F174+VLOOKUP((IF(MONTH($A175)=10,YEAR($A175),IF(MONTH($A175)=11,YEAR($A175),IF(MONTH($A175)=12, YEAR($A175),YEAR($A175)-1)))),Rainfall!$A$1:$Z$87,VLOOKUP(MONTH($A175),Conversion!$A$1:$B$12,2),FALSE)</f>
        <v>9203.1600000000017</v>
      </c>
      <c r="G175" s="9"/>
      <c r="H175" s="9"/>
      <c r="I175" s="9">
        <f>VLOOKUP((IF(MONTH($A175)=10,YEAR($A175),IF(MONTH($A175)=11,YEAR($A175),IF(MONTH($A175)=12, YEAR($A175),YEAR($A175)-1)))),FirstSim!$A$1:$Z$86,VLOOKUP(MONTH($A175),Conversion!$A$1:$B$12,2),FALSE)</f>
        <v>0</v>
      </c>
      <c r="J175" s="9"/>
      <c r="K175" s="9"/>
      <c r="L175" s="9"/>
      <c r="M175" s="12" t="e">
        <f>VLOOKUP((IF(MONTH($A175)=10,YEAR($A175),IF(MONTH($A175)=11,YEAR($A175),IF(MONTH($A175)=12, YEAR($A175),YEAR($A175)-1)))),#REF!,VLOOKUP(MONTH($A175),Conversion!$A$1:$B$12,2),FALSE)</f>
        <v>#REF!</v>
      </c>
      <c r="N175" s="9" t="e">
        <f>VLOOKUP((IF(MONTH($A175)=10,YEAR($A175),IF(MONTH($A175)=11,YEAR($A175),IF(MONTH($A175)=12, YEAR($A175),YEAR($A175)-1)))),#REF!,VLOOKUP(MONTH($A175),'Patch Conversion'!$A$1:$B$12,2),FALSE)</f>
        <v>#REF!</v>
      </c>
      <c r="O175" s="9"/>
      <c r="P175" s="11"/>
      <c r="Q175" s="9">
        <f t="shared" si="17"/>
        <v>0</v>
      </c>
      <c r="R175" s="9" t="str">
        <f t="shared" si="18"/>
        <v/>
      </c>
      <c r="S175" s="10" t="str">
        <f t="shared" si="19"/>
        <v/>
      </c>
      <c r="T175" s="9"/>
      <c r="U175" s="17">
        <f>VLOOKUP((IF(MONTH($A175)=10,YEAR($A175),IF(MONTH($A175)=11,YEAR($A175),IF(MONTH($A175)=12, YEAR($A175),YEAR($A175)-1)))),'Final Sim'!$A$1:$O$87,VLOOKUP(MONTH($A175),'Conversion WRSM'!$A$1:$B$12,2),FALSE)</f>
        <v>0</v>
      </c>
      <c r="W175" s="9">
        <f t="shared" si="16"/>
        <v>0</v>
      </c>
      <c r="X175" s="9" t="str">
        <f t="shared" si="22"/>
        <v/>
      </c>
      <c r="Y175" s="20" t="str">
        <f t="shared" si="20"/>
        <v/>
      </c>
    </row>
    <row r="176" spans="1:25" x14ac:dyDescent="0.25">
      <c r="A176" s="11">
        <v>17930</v>
      </c>
      <c r="B176" s="9">
        <f>VLOOKUP((IF(MONTH($A176)=10,YEAR($A176),IF(MONTH($A176)=11,YEAR($A176),IF(MONTH($A176)=12, YEAR($A176),YEAR($A176)-1)))),File_1.prn!$A$2:$AA$72,VLOOKUP(MONTH($A176),Conversion!$A$1:$B$12,2),FALSE)</f>
        <v>0</v>
      </c>
      <c r="C176" s="9" t="str">
        <f>IF(VLOOKUP((IF(MONTH($A176)=10,YEAR($A176),IF(MONTH($A176)=11,YEAR($A176),IF(MONTH($A176)=12, YEAR($A176),YEAR($A176)-1)))),File_1.prn!$A$2:$AA$72,VLOOKUP(MONTH($A176),'Patch Conversion'!$A$1:$B$12,2),FALSE)="","",VLOOKUP((IF(MONTH($A176)=10,YEAR($A176),IF(MONTH($A176)=11,YEAR($A176),IF(MONTH($A176)=12, YEAR($A176),YEAR($A176)-1)))),File_1.prn!$A$2:$AA$72,VLOOKUP(MONTH($A176),'Patch Conversion'!$A$1:$B$12,2),FALSE))</f>
        <v/>
      </c>
      <c r="D176" s="9"/>
      <c r="E176" s="9">
        <f t="shared" si="21"/>
        <v>0</v>
      </c>
      <c r="F176" s="9">
        <f>F175+VLOOKUP((IF(MONTH($A176)=10,YEAR($A176),IF(MONTH($A176)=11,YEAR($A176),IF(MONTH($A176)=12, YEAR($A176),YEAR($A176)-1)))),Rainfall!$A$1:$Z$87,VLOOKUP(MONTH($A176),Conversion!$A$1:$B$12,2),FALSE)</f>
        <v>9250.9200000000019</v>
      </c>
      <c r="G176" s="9"/>
      <c r="H176" s="9"/>
      <c r="I176" s="9">
        <f>VLOOKUP((IF(MONTH($A176)=10,YEAR($A176),IF(MONTH($A176)=11,YEAR($A176),IF(MONTH($A176)=12, YEAR($A176),YEAR($A176)-1)))),FirstSim!$A$1:$Z$86,VLOOKUP(MONTH($A176),Conversion!$A$1:$B$12,2),FALSE)</f>
        <v>0.04</v>
      </c>
      <c r="J176" s="9"/>
      <c r="K176" s="9"/>
      <c r="L176" s="9"/>
      <c r="M176" s="12" t="e">
        <f>VLOOKUP((IF(MONTH($A176)=10,YEAR($A176),IF(MONTH($A176)=11,YEAR($A176),IF(MONTH($A176)=12, YEAR($A176),YEAR($A176)-1)))),#REF!,VLOOKUP(MONTH($A176),Conversion!$A$1:$B$12,2),FALSE)</f>
        <v>#REF!</v>
      </c>
      <c r="N176" s="9" t="e">
        <f>VLOOKUP((IF(MONTH($A176)=10,YEAR($A176),IF(MONTH($A176)=11,YEAR($A176),IF(MONTH($A176)=12, YEAR($A176),YEAR($A176)-1)))),#REF!,VLOOKUP(MONTH($A176),'Patch Conversion'!$A$1:$B$12,2),FALSE)</f>
        <v>#REF!</v>
      </c>
      <c r="O176" s="9"/>
      <c r="P176" s="11"/>
      <c r="Q176" s="9">
        <f t="shared" si="17"/>
        <v>0</v>
      </c>
      <c r="R176" s="9" t="str">
        <f t="shared" si="18"/>
        <v/>
      </c>
      <c r="S176" s="10" t="str">
        <f t="shared" si="19"/>
        <v/>
      </c>
      <c r="T176" s="9"/>
      <c r="U176" s="17">
        <f>VLOOKUP((IF(MONTH($A176)=10,YEAR($A176),IF(MONTH($A176)=11,YEAR($A176),IF(MONTH($A176)=12, YEAR($A176),YEAR($A176)-1)))),'Final Sim'!$A$1:$O$87,VLOOKUP(MONTH($A176),'Conversion WRSM'!$A$1:$B$12,2),FALSE)</f>
        <v>0</v>
      </c>
      <c r="W176" s="9">
        <f t="shared" si="16"/>
        <v>0</v>
      </c>
      <c r="X176" s="9" t="str">
        <f t="shared" si="22"/>
        <v/>
      </c>
      <c r="Y176" s="20" t="str">
        <f t="shared" si="20"/>
        <v/>
      </c>
    </row>
    <row r="177" spans="1:25" x14ac:dyDescent="0.25">
      <c r="A177" s="11">
        <v>17958</v>
      </c>
      <c r="B177" s="9">
        <f>VLOOKUP((IF(MONTH($A177)=10,YEAR($A177),IF(MONTH($A177)=11,YEAR($A177),IF(MONTH($A177)=12, YEAR($A177),YEAR($A177)-1)))),File_1.prn!$A$2:$AA$72,VLOOKUP(MONTH($A177),Conversion!$A$1:$B$12,2),FALSE)</f>
        <v>0</v>
      </c>
      <c r="C177" s="9" t="str">
        <f>IF(VLOOKUP((IF(MONTH($A177)=10,YEAR($A177),IF(MONTH($A177)=11,YEAR($A177),IF(MONTH($A177)=12, YEAR($A177),YEAR($A177)-1)))),File_1.prn!$A$2:$AA$72,VLOOKUP(MONTH($A177),'Patch Conversion'!$A$1:$B$12,2),FALSE)="","",VLOOKUP((IF(MONTH($A177)=10,YEAR($A177),IF(MONTH($A177)=11,YEAR($A177),IF(MONTH($A177)=12, YEAR($A177),YEAR($A177)-1)))),File_1.prn!$A$2:$AA$72,VLOOKUP(MONTH($A177),'Patch Conversion'!$A$1:$B$12,2),FALSE))</f>
        <v/>
      </c>
      <c r="D177" s="9"/>
      <c r="E177" s="9">
        <f t="shared" si="21"/>
        <v>0</v>
      </c>
      <c r="F177" s="9">
        <f>F176+VLOOKUP((IF(MONTH($A177)=10,YEAR($A177),IF(MONTH($A177)=11,YEAR($A177),IF(MONTH($A177)=12, YEAR($A177),YEAR($A177)-1)))),Rainfall!$A$1:$Z$87,VLOOKUP(MONTH($A177),Conversion!$A$1:$B$12,2),FALSE)</f>
        <v>9328.0800000000017</v>
      </c>
      <c r="G177" s="9"/>
      <c r="H177" s="9"/>
      <c r="I177" s="9">
        <f>VLOOKUP((IF(MONTH($A177)=10,YEAR($A177),IF(MONTH($A177)=11,YEAR($A177),IF(MONTH($A177)=12, YEAR($A177),YEAR($A177)-1)))),FirstSim!$A$1:$Z$86,VLOOKUP(MONTH($A177),Conversion!$A$1:$B$12,2),FALSE)</f>
        <v>0.49</v>
      </c>
      <c r="J177" s="9"/>
      <c r="K177" s="9"/>
      <c r="L177" s="9"/>
      <c r="M177" s="12" t="e">
        <f>VLOOKUP((IF(MONTH($A177)=10,YEAR($A177),IF(MONTH($A177)=11,YEAR($A177),IF(MONTH($A177)=12, YEAR($A177),YEAR($A177)-1)))),#REF!,VLOOKUP(MONTH($A177),Conversion!$A$1:$B$12,2),FALSE)</f>
        <v>#REF!</v>
      </c>
      <c r="N177" s="9" t="e">
        <f>VLOOKUP((IF(MONTH($A177)=10,YEAR($A177),IF(MONTH($A177)=11,YEAR($A177),IF(MONTH($A177)=12, YEAR($A177),YEAR($A177)-1)))),#REF!,VLOOKUP(MONTH($A177),'Patch Conversion'!$A$1:$B$12,2),FALSE)</f>
        <v>#REF!</v>
      </c>
      <c r="O177" s="9"/>
      <c r="P177" s="11"/>
      <c r="Q177" s="9">
        <f t="shared" si="17"/>
        <v>0</v>
      </c>
      <c r="R177" s="9" t="str">
        <f t="shared" si="18"/>
        <v/>
      </c>
      <c r="S177" s="10" t="str">
        <f t="shared" si="19"/>
        <v/>
      </c>
      <c r="T177" s="9"/>
      <c r="U177" s="17">
        <f>VLOOKUP((IF(MONTH($A177)=10,YEAR($A177),IF(MONTH($A177)=11,YEAR($A177),IF(MONTH($A177)=12, YEAR($A177),YEAR($A177)-1)))),'Final Sim'!$A$1:$O$87,VLOOKUP(MONTH($A177),'Conversion WRSM'!$A$1:$B$12,2),FALSE)</f>
        <v>0</v>
      </c>
      <c r="W177" s="9">
        <f t="shared" si="16"/>
        <v>0</v>
      </c>
      <c r="X177" s="9" t="str">
        <f t="shared" si="22"/>
        <v/>
      </c>
      <c r="Y177" s="20" t="str">
        <f t="shared" si="20"/>
        <v/>
      </c>
    </row>
    <row r="178" spans="1:25" x14ac:dyDescent="0.25">
      <c r="A178" s="11">
        <v>17989</v>
      </c>
      <c r="B178" s="9">
        <f>VLOOKUP((IF(MONTH($A178)=10,YEAR($A178),IF(MONTH($A178)=11,YEAR($A178),IF(MONTH($A178)=12, YEAR($A178),YEAR($A178)-1)))),File_1.prn!$A$2:$AA$72,VLOOKUP(MONTH($A178),Conversion!$A$1:$B$12,2),FALSE)</f>
        <v>0</v>
      </c>
      <c r="C178" s="9" t="str">
        <f>IF(VLOOKUP((IF(MONTH($A178)=10,YEAR($A178),IF(MONTH($A178)=11,YEAR($A178),IF(MONTH($A178)=12, YEAR($A178),YEAR($A178)-1)))),File_1.prn!$A$2:$AA$72,VLOOKUP(MONTH($A178),'Patch Conversion'!$A$1:$B$12,2),FALSE)="","",VLOOKUP((IF(MONTH($A178)=10,YEAR($A178),IF(MONTH($A178)=11,YEAR($A178),IF(MONTH($A178)=12, YEAR($A178),YEAR($A178)-1)))),File_1.prn!$A$2:$AA$72,VLOOKUP(MONTH($A178),'Patch Conversion'!$A$1:$B$12,2),FALSE))</f>
        <v/>
      </c>
      <c r="D178" s="9"/>
      <c r="E178" s="9">
        <f t="shared" si="21"/>
        <v>0</v>
      </c>
      <c r="F178" s="9">
        <f>F177+VLOOKUP((IF(MONTH($A178)=10,YEAR($A178),IF(MONTH($A178)=11,YEAR($A178),IF(MONTH($A178)=12, YEAR($A178),YEAR($A178)-1)))),Rainfall!$A$1:$Z$87,VLOOKUP(MONTH($A178),Conversion!$A$1:$B$12,2),FALSE)</f>
        <v>9331.3200000000015</v>
      </c>
      <c r="G178" s="9"/>
      <c r="H178" s="9"/>
      <c r="I178" s="9">
        <f>VLOOKUP((IF(MONTH($A178)=10,YEAR($A178),IF(MONTH($A178)=11,YEAR($A178),IF(MONTH($A178)=12, YEAR($A178),YEAR($A178)-1)))),FirstSim!$A$1:$Z$86,VLOOKUP(MONTH($A178),Conversion!$A$1:$B$12,2),FALSE)</f>
        <v>0.31</v>
      </c>
      <c r="J178" s="9"/>
      <c r="K178" s="9"/>
      <c r="L178" s="9"/>
      <c r="M178" s="12" t="e">
        <f>VLOOKUP((IF(MONTH($A178)=10,YEAR($A178),IF(MONTH($A178)=11,YEAR($A178),IF(MONTH($A178)=12, YEAR($A178),YEAR($A178)-1)))),#REF!,VLOOKUP(MONTH($A178),Conversion!$A$1:$B$12,2),FALSE)</f>
        <v>#REF!</v>
      </c>
      <c r="N178" s="9" t="e">
        <f>VLOOKUP((IF(MONTH($A178)=10,YEAR($A178),IF(MONTH($A178)=11,YEAR($A178),IF(MONTH($A178)=12, YEAR($A178),YEAR($A178)-1)))),#REF!,VLOOKUP(MONTH($A178),'Patch Conversion'!$A$1:$B$12,2),FALSE)</f>
        <v>#REF!</v>
      </c>
      <c r="O178" s="9"/>
      <c r="P178" s="11"/>
      <c r="Q178" s="9">
        <f t="shared" si="17"/>
        <v>0</v>
      </c>
      <c r="R178" s="9" t="str">
        <f t="shared" si="18"/>
        <v/>
      </c>
      <c r="S178" s="10" t="str">
        <f t="shared" si="19"/>
        <v/>
      </c>
      <c r="T178" s="9"/>
      <c r="U178" s="17">
        <f>VLOOKUP((IF(MONTH($A178)=10,YEAR($A178),IF(MONTH($A178)=11,YEAR($A178),IF(MONTH($A178)=12, YEAR($A178),YEAR($A178)-1)))),'Final Sim'!$A$1:$O$87,VLOOKUP(MONTH($A178),'Conversion WRSM'!$A$1:$B$12,2),FALSE)</f>
        <v>0</v>
      </c>
      <c r="W178" s="9">
        <f t="shared" si="16"/>
        <v>0</v>
      </c>
      <c r="X178" s="9" t="str">
        <f t="shared" si="22"/>
        <v/>
      </c>
      <c r="Y178" s="20" t="str">
        <f t="shared" si="20"/>
        <v/>
      </c>
    </row>
    <row r="179" spans="1:25" x14ac:dyDescent="0.25">
      <c r="A179" s="11">
        <v>18019</v>
      </c>
      <c r="B179" s="9">
        <f>VLOOKUP((IF(MONTH($A179)=10,YEAR($A179),IF(MONTH($A179)=11,YEAR($A179),IF(MONTH($A179)=12, YEAR($A179),YEAR($A179)-1)))),File_1.prn!$A$2:$AA$72,VLOOKUP(MONTH($A179),Conversion!$A$1:$B$12,2),FALSE)</f>
        <v>0</v>
      </c>
      <c r="C179" s="9" t="str">
        <f>IF(VLOOKUP((IF(MONTH($A179)=10,YEAR($A179),IF(MONTH($A179)=11,YEAR($A179),IF(MONTH($A179)=12, YEAR($A179),YEAR($A179)-1)))),File_1.prn!$A$2:$AA$72,VLOOKUP(MONTH($A179),'Patch Conversion'!$A$1:$B$12,2),FALSE)="","",VLOOKUP((IF(MONTH($A179)=10,YEAR($A179),IF(MONTH($A179)=11,YEAR($A179),IF(MONTH($A179)=12, YEAR($A179),YEAR($A179)-1)))),File_1.prn!$A$2:$AA$72,VLOOKUP(MONTH($A179),'Patch Conversion'!$A$1:$B$12,2),FALSE))</f>
        <v/>
      </c>
      <c r="D179" s="9"/>
      <c r="E179" s="9">
        <f t="shared" si="21"/>
        <v>0</v>
      </c>
      <c r="F179" s="9">
        <f>F178+VLOOKUP((IF(MONTH($A179)=10,YEAR($A179),IF(MONTH($A179)=11,YEAR($A179),IF(MONTH($A179)=12, YEAR($A179),YEAR($A179)-1)))),Rainfall!$A$1:$Z$87,VLOOKUP(MONTH($A179),Conversion!$A$1:$B$12,2),FALSE)</f>
        <v>9332.5200000000023</v>
      </c>
      <c r="G179" s="9"/>
      <c r="H179" s="9"/>
      <c r="I179" s="9">
        <f>VLOOKUP((IF(MONTH($A179)=10,YEAR($A179),IF(MONTH($A179)=11,YEAR($A179),IF(MONTH($A179)=12, YEAR($A179),YEAR($A179)-1)))),FirstSim!$A$1:$Z$86,VLOOKUP(MONTH($A179),Conversion!$A$1:$B$12,2),FALSE)</f>
        <v>0.12</v>
      </c>
      <c r="J179" s="9"/>
      <c r="K179" s="9"/>
      <c r="L179" s="9"/>
      <c r="M179" s="12" t="e">
        <f>VLOOKUP((IF(MONTH($A179)=10,YEAR($A179),IF(MONTH($A179)=11,YEAR($A179),IF(MONTH($A179)=12, YEAR($A179),YEAR($A179)-1)))),#REF!,VLOOKUP(MONTH($A179),Conversion!$A$1:$B$12,2),FALSE)</f>
        <v>#REF!</v>
      </c>
      <c r="N179" s="9" t="e">
        <f>VLOOKUP((IF(MONTH($A179)=10,YEAR($A179),IF(MONTH($A179)=11,YEAR($A179),IF(MONTH($A179)=12, YEAR($A179),YEAR($A179)-1)))),#REF!,VLOOKUP(MONTH($A179),'Patch Conversion'!$A$1:$B$12,2),FALSE)</f>
        <v>#REF!</v>
      </c>
      <c r="O179" s="9"/>
      <c r="P179" s="11"/>
      <c r="Q179" s="9">
        <f t="shared" si="17"/>
        <v>0</v>
      </c>
      <c r="R179" s="9" t="str">
        <f t="shared" si="18"/>
        <v/>
      </c>
      <c r="S179" s="10" t="str">
        <f t="shared" si="19"/>
        <v/>
      </c>
      <c r="T179" s="9"/>
      <c r="U179" s="17">
        <f>VLOOKUP((IF(MONTH($A179)=10,YEAR($A179),IF(MONTH($A179)=11,YEAR($A179),IF(MONTH($A179)=12, YEAR($A179),YEAR($A179)-1)))),'Final Sim'!$A$1:$O$87,VLOOKUP(MONTH($A179),'Conversion WRSM'!$A$1:$B$12,2),FALSE)</f>
        <v>0</v>
      </c>
      <c r="W179" s="9">
        <f t="shared" si="16"/>
        <v>0</v>
      </c>
      <c r="X179" s="9" t="str">
        <f t="shared" si="22"/>
        <v/>
      </c>
      <c r="Y179" s="20" t="str">
        <f t="shared" si="20"/>
        <v/>
      </c>
    </row>
    <row r="180" spans="1:25" x14ac:dyDescent="0.25">
      <c r="A180" s="11">
        <v>18050</v>
      </c>
      <c r="B180" s="9">
        <f>VLOOKUP((IF(MONTH($A180)=10,YEAR($A180),IF(MONTH($A180)=11,YEAR($A180),IF(MONTH($A180)=12, YEAR($A180),YEAR($A180)-1)))),File_1.prn!$A$2:$AA$72,VLOOKUP(MONTH($A180),Conversion!$A$1:$B$12,2),FALSE)</f>
        <v>0</v>
      </c>
      <c r="C180" s="9" t="str">
        <f>IF(VLOOKUP((IF(MONTH($A180)=10,YEAR($A180),IF(MONTH($A180)=11,YEAR($A180),IF(MONTH($A180)=12, YEAR($A180),YEAR($A180)-1)))),File_1.prn!$A$2:$AA$72,VLOOKUP(MONTH($A180),'Patch Conversion'!$A$1:$B$12,2),FALSE)="","",VLOOKUP((IF(MONTH($A180)=10,YEAR($A180),IF(MONTH($A180)=11,YEAR($A180),IF(MONTH($A180)=12, YEAR($A180),YEAR($A180)-1)))),File_1.prn!$A$2:$AA$72,VLOOKUP(MONTH($A180),'Patch Conversion'!$A$1:$B$12,2),FALSE))</f>
        <v/>
      </c>
      <c r="D180" s="9"/>
      <c r="E180" s="9">
        <f t="shared" si="21"/>
        <v>0</v>
      </c>
      <c r="F180" s="9">
        <f>F179+VLOOKUP((IF(MONTH($A180)=10,YEAR($A180),IF(MONTH($A180)=11,YEAR($A180),IF(MONTH($A180)=12, YEAR($A180),YEAR($A180)-1)))),Rainfall!$A$1:$Z$87,VLOOKUP(MONTH($A180),Conversion!$A$1:$B$12,2),FALSE)</f>
        <v>9359.8800000000028</v>
      </c>
      <c r="G180" s="9"/>
      <c r="H180" s="9"/>
      <c r="I180" s="9">
        <f>VLOOKUP((IF(MONTH($A180)=10,YEAR($A180),IF(MONTH($A180)=11,YEAR($A180),IF(MONTH($A180)=12, YEAR($A180),YEAR($A180)-1)))),FirstSim!$A$1:$Z$86,VLOOKUP(MONTH($A180),Conversion!$A$1:$B$12,2),FALSE)</f>
        <v>0.1</v>
      </c>
      <c r="J180" s="9"/>
      <c r="K180" s="9"/>
      <c r="L180" s="9"/>
      <c r="M180" s="12" t="e">
        <f>VLOOKUP((IF(MONTH($A180)=10,YEAR($A180),IF(MONTH($A180)=11,YEAR($A180),IF(MONTH($A180)=12, YEAR($A180),YEAR($A180)-1)))),#REF!,VLOOKUP(MONTH($A180),Conversion!$A$1:$B$12,2),FALSE)</f>
        <v>#REF!</v>
      </c>
      <c r="N180" s="9" t="e">
        <f>VLOOKUP((IF(MONTH($A180)=10,YEAR($A180),IF(MONTH($A180)=11,YEAR($A180),IF(MONTH($A180)=12, YEAR($A180),YEAR($A180)-1)))),#REF!,VLOOKUP(MONTH($A180),'Patch Conversion'!$A$1:$B$12,2),FALSE)</f>
        <v>#REF!</v>
      </c>
      <c r="O180" s="9"/>
      <c r="P180" s="11"/>
      <c r="Q180" s="9">
        <f t="shared" si="17"/>
        <v>0</v>
      </c>
      <c r="R180" s="9" t="str">
        <f t="shared" si="18"/>
        <v/>
      </c>
      <c r="S180" s="10" t="str">
        <f t="shared" si="19"/>
        <v/>
      </c>
      <c r="T180" s="9"/>
      <c r="U180" s="17">
        <f>VLOOKUP((IF(MONTH($A180)=10,YEAR($A180),IF(MONTH($A180)=11,YEAR($A180),IF(MONTH($A180)=12, YEAR($A180),YEAR($A180)-1)))),'Final Sim'!$A$1:$O$87,VLOOKUP(MONTH($A180),'Conversion WRSM'!$A$1:$B$12,2),FALSE)</f>
        <v>0</v>
      </c>
      <c r="W180" s="9">
        <f t="shared" si="16"/>
        <v>0</v>
      </c>
      <c r="X180" s="9" t="str">
        <f t="shared" si="22"/>
        <v/>
      </c>
      <c r="Y180" s="20" t="str">
        <f t="shared" si="20"/>
        <v/>
      </c>
    </row>
    <row r="181" spans="1:25" x14ac:dyDescent="0.25">
      <c r="A181" s="11">
        <v>18080</v>
      </c>
      <c r="B181" s="9">
        <f>VLOOKUP((IF(MONTH($A181)=10,YEAR($A181),IF(MONTH($A181)=11,YEAR($A181),IF(MONTH($A181)=12, YEAR($A181),YEAR($A181)-1)))),File_1.prn!$A$2:$AA$72,VLOOKUP(MONTH($A181),Conversion!$A$1:$B$12,2),FALSE)</f>
        <v>0</v>
      </c>
      <c r="C181" s="9" t="str">
        <f>IF(VLOOKUP((IF(MONTH($A181)=10,YEAR($A181),IF(MONTH($A181)=11,YEAR($A181),IF(MONTH($A181)=12, YEAR($A181),YEAR($A181)-1)))),File_1.prn!$A$2:$AA$72,VLOOKUP(MONTH($A181),'Patch Conversion'!$A$1:$B$12,2),FALSE)="","",VLOOKUP((IF(MONTH($A181)=10,YEAR($A181),IF(MONTH($A181)=11,YEAR($A181),IF(MONTH($A181)=12, YEAR($A181),YEAR($A181)-1)))),File_1.prn!$A$2:$AA$72,VLOOKUP(MONTH($A181),'Patch Conversion'!$A$1:$B$12,2),FALSE))</f>
        <v/>
      </c>
      <c r="D181" s="9"/>
      <c r="E181" s="9">
        <f t="shared" si="21"/>
        <v>0</v>
      </c>
      <c r="F181" s="9">
        <f>F180+VLOOKUP((IF(MONTH($A181)=10,YEAR($A181),IF(MONTH($A181)=11,YEAR($A181),IF(MONTH($A181)=12, YEAR($A181),YEAR($A181)-1)))),Rainfall!$A$1:$Z$87,VLOOKUP(MONTH($A181),Conversion!$A$1:$B$12,2),FALSE)</f>
        <v>9359.8800000000028</v>
      </c>
      <c r="G181" s="9"/>
      <c r="H181" s="9"/>
      <c r="I181" s="9">
        <f>VLOOKUP((IF(MONTH($A181)=10,YEAR($A181),IF(MONTH($A181)=11,YEAR($A181),IF(MONTH($A181)=12, YEAR($A181),YEAR($A181)-1)))),FirstSim!$A$1:$Z$86,VLOOKUP(MONTH($A181),Conversion!$A$1:$B$12,2),FALSE)</f>
        <v>7.0000000000000007E-2</v>
      </c>
      <c r="J181" s="9"/>
      <c r="K181" s="9"/>
      <c r="L181" s="9"/>
      <c r="M181" s="12" t="e">
        <f>VLOOKUP((IF(MONTH($A181)=10,YEAR($A181),IF(MONTH($A181)=11,YEAR($A181),IF(MONTH($A181)=12, YEAR($A181),YEAR($A181)-1)))),#REF!,VLOOKUP(MONTH($A181),Conversion!$A$1:$B$12,2),FALSE)</f>
        <v>#REF!</v>
      </c>
      <c r="N181" s="9" t="e">
        <f>VLOOKUP((IF(MONTH($A181)=10,YEAR($A181),IF(MONTH($A181)=11,YEAR($A181),IF(MONTH($A181)=12, YEAR($A181),YEAR($A181)-1)))),#REF!,VLOOKUP(MONTH($A181),'Patch Conversion'!$A$1:$B$12,2),FALSE)</f>
        <v>#REF!</v>
      </c>
      <c r="O181" s="9"/>
      <c r="P181" s="11"/>
      <c r="Q181" s="9">
        <f t="shared" si="17"/>
        <v>0</v>
      </c>
      <c r="R181" s="9" t="str">
        <f t="shared" si="18"/>
        <v/>
      </c>
      <c r="S181" s="10" t="str">
        <f t="shared" si="19"/>
        <v/>
      </c>
      <c r="T181" s="9"/>
      <c r="U181" s="17">
        <f>VLOOKUP((IF(MONTH($A181)=10,YEAR($A181),IF(MONTH($A181)=11,YEAR($A181),IF(MONTH($A181)=12, YEAR($A181),YEAR($A181)-1)))),'Final Sim'!$A$1:$O$87,VLOOKUP(MONTH($A181),'Conversion WRSM'!$A$1:$B$12,2),FALSE)</f>
        <v>0</v>
      </c>
      <c r="W181" s="9">
        <f t="shared" si="16"/>
        <v>0</v>
      </c>
      <c r="X181" s="9" t="str">
        <f t="shared" si="22"/>
        <v/>
      </c>
      <c r="Y181" s="20" t="str">
        <f t="shared" si="20"/>
        <v/>
      </c>
    </row>
    <row r="182" spans="1:25" x14ac:dyDescent="0.25">
      <c r="A182" s="11">
        <v>18111</v>
      </c>
      <c r="B182" s="9">
        <f>VLOOKUP((IF(MONTH($A182)=10,YEAR($A182),IF(MONTH($A182)=11,YEAR($A182),IF(MONTH($A182)=12, YEAR($A182),YEAR($A182)-1)))),File_1.prn!$A$2:$AA$72,VLOOKUP(MONTH($A182),Conversion!$A$1:$B$12,2),FALSE)</f>
        <v>0</v>
      </c>
      <c r="C182" s="9" t="str">
        <f>IF(VLOOKUP((IF(MONTH($A182)=10,YEAR($A182),IF(MONTH($A182)=11,YEAR($A182),IF(MONTH($A182)=12, YEAR($A182),YEAR($A182)-1)))),File_1.prn!$A$2:$AA$72,VLOOKUP(MONTH($A182),'Patch Conversion'!$A$1:$B$12,2),FALSE)="","",VLOOKUP((IF(MONTH($A182)=10,YEAR($A182),IF(MONTH($A182)=11,YEAR($A182),IF(MONTH($A182)=12, YEAR($A182),YEAR($A182)-1)))),File_1.prn!$A$2:$AA$72,VLOOKUP(MONTH($A182),'Patch Conversion'!$A$1:$B$12,2),FALSE))</f>
        <v/>
      </c>
      <c r="D182" s="9"/>
      <c r="E182" s="9">
        <f t="shared" si="21"/>
        <v>0</v>
      </c>
      <c r="F182" s="9">
        <f>F181+VLOOKUP((IF(MONTH($A182)=10,YEAR($A182),IF(MONTH($A182)=11,YEAR($A182),IF(MONTH($A182)=12, YEAR($A182),YEAR($A182)-1)))),Rainfall!$A$1:$Z$87,VLOOKUP(MONTH($A182),Conversion!$A$1:$B$12,2),FALSE)</f>
        <v>9359.8800000000028</v>
      </c>
      <c r="G182" s="9"/>
      <c r="H182" s="9"/>
      <c r="I182" s="9">
        <f>VLOOKUP((IF(MONTH($A182)=10,YEAR($A182),IF(MONTH($A182)=11,YEAR($A182),IF(MONTH($A182)=12, YEAR($A182),YEAR($A182)-1)))),FirstSim!$A$1:$Z$86,VLOOKUP(MONTH($A182),Conversion!$A$1:$B$12,2),FALSE)</f>
        <v>0.03</v>
      </c>
      <c r="J182" s="9"/>
      <c r="K182" s="9"/>
      <c r="L182" s="9"/>
      <c r="M182" s="12" t="e">
        <f>VLOOKUP((IF(MONTH($A182)=10,YEAR($A182),IF(MONTH($A182)=11,YEAR($A182),IF(MONTH($A182)=12, YEAR($A182),YEAR($A182)-1)))),#REF!,VLOOKUP(MONTH($A182),Conversion!$A$1:$B$12,2),FALSE)</f>
        <v>#REF!</v>
      </c>
      <c r="N182" s="9" t="e">
        <f>VLOOKUP((IF(MONTH($A182)=10,YEAR($A182),IF(MONTH($A182)=11,YEAR($A182),IF(MONTH($A182)=12, YEAR($A182),YEAR($A182)-1)))),#REF!,VLOOKUP(MONTH($A182),'Patch Conversion'!$A$1:$B$12,2),FALSE)</f>
        <v>#REF!</v>
      </c>
      <c r="O182" s="9"/>
      <c r="P182" s="11"/>
      <c r="Q182" s="9">
        <f t="shared" si="17"/>
        <v>0</v>
      </c>
      <c r="R182" s="9" t="str">
        <f t="shared" si="18"/>
        <v/>
      </c>
      <c r="S182" s="10" t="str">
        <f t="shared" si="19"/>
        <v/>
      </c>
      <c r="T182" s="9"/>
      <c r="U182" s="17">
        <f>VLOOKUP((IF(MONTH($A182)=10,YEAR($A182),IF(MONTH($A182)=11,YEAR($A182),IF(MONTH($A182)=12, YEAR($A182),YEAR($A182)-1)))),'Final Sim'!$A$1:$O$87,VLOOKUP(MONTH($A182),'Conversion WRSM'!$A$1:$B$12,2),FALSE)</f>
        <v>0</v>
      </c>
      <c r="W182" s="9">
        <f t="shared" si="16"/>
        <v>0</v>
      </c>
      <c r="X182" s="9" t="str">
        <f t="shared" si="22"/>
        <v/>
      </c>
      <c r="Y182" s="20" t="str">
        <f t="shared" si="20"/>
        <v/>
      </c>
    </row>
    <row r="183" spans="1:25" x14ac:dyDescent="0.25">
      <c r="A183" s="11">
        <v>18142</v>
      </c>
      <c r="B183" s="9">
        <f>VLOOKUP((IF(MONTH($A183)=10,YEAR($A183),IF(MONTH($A183)=11,YEAR($A183),IF(MONTH($A183)=12, YEAR($A183),YEAR($A183)-1)))),File_1.prn!$A$2:$AA$72,VLOOKUP(MONTH($A183),Conversion!$A$1:$B$12,2),FALSE)</f>
        <v>0</v>
      </c>
      <c r="C183" s="9" t="str">
        <f>IF(VLOOKUP((IF(MONTH($A183)=10,YEAR($A183),IF(MONTH($A183)=11,YEAR($A183),IF(MONTH($A183)=12, YEAR($A183),YEAR($A183)-1)))),File_1.prn!$A$2:$AA$72,VLOOKUP(MONTH($A183),'Patch Conversion'!$A$1:$B$12,2),FALSE)="","",VLOOKUP((IF(MONTH($A183)=10,YEAR($A183),IF(MONTH($A183)=11,YEAR($A183),IF(MONTH($A183)=12, YEAR($A183),YEAR($A183)-1)))),File_1.prn!$A$2:$AA$72,VLOOKUP(MONTH($A183),'Patch Conversion'!$A$1:$B$12,2),FALSE))</f>
        <v/>
      </c>
      <c r="D183" s="9"/>
      <c r="E183" s="9">
        <f t="shared" si="21"/>
        <v>0</v>
      </c>
      <c r="F183" s="9">
        <f>F182+VLOOKUP((IF(MONTH($A183)=10,YEAR($A183),IF(MONTH($A183)=11,YEAR($A183),IF(MONTH($A183)=12, YEAR($A183),YEAR($A183)-1)))),Rainfall!$A$1:$Z$87,VLOOKUP(MONTH($A183),Conversion!$A$1:$B$12,2),FALSE)</f>
        <v>9360.1800000000021</v>
      </c>
      <c r="G183" s="9"/>
      <c r="H183" s="9"/>
      <c r="I183" s="9">
        <f>VLOOKUP((IF(MONTH($A183)=10,YEAR($A183),IF(MONTH($A183)=11,YEAR($A183),IF(MONTH($A183)=12, YEAR($A183),YEAR($A183)-1)))),FirstSim!$A$1:$Z$86,VLOOKUP(MONTH($A183),Conversion!$A$1:$B$12,2),FALSE)</f>
        <v>0.01</v>
      </c>
      <c r="J183" s="9"/>
      <c r="K183" s="9"/>
      <c r="L183" s="9"/>
      <c r="M183" s="12" t="e">
        <f>VLOOKUP((IF(MONTH($A183)=10,YEAR($A183),IF(MONTH($A183)=11,YEAR($A183),IF(MONTH($A183)=12, YEAR($A183),YEAR($A183)-1)))),#REF!,VLOOKUP(MONTH($A183),Conversion!$A$1:$B$12,2),FALSE)</f>
        <v>#REF!</v>
      </c>
      <c r="N183" s="9" t="e">
        <f>VLOOKUP((IF(MONTH($A183)=10,YEAR($A183),IF(MONTH($A183)=11,YEAR($A183),IF(MONTH($A183)=12, YEAR($A183),YEAR($A183)-1)))),#REF!,VLOOKUP(MONTH($A183),'Patch Conversion'!$A$1:$B$12,2),FALSE)</f>
        <v>#REF!</v>
      </c>
      <c r="O183" s="9"/>
      <c r="P183" s="11"/>
      <c r="Q183" s="9">
        <f t="shared" si="17"/>
        <v>0</v>
      </c>
      <c r="R183" s="9" t="str">
        <f t="shared" si="18"/>
        <v/>
      </c>
      <c r="S183" s="10" t="str">
        <f t="shared" si="19"/>
        <v/>
      </c>
      <c r="T183" s="9"/>
      <c r="U183" s="17">
        <f>VLOOKUP((IF(MONTH($A183)=10,YEAR($A183),IF(MONTH($A183)=11,YEAR($A183),IF(MONTH($A183)=12, YEAR($A183),YEAR($A183)-1)))),'Final Sim'!$A$1:$O$87,VLOOKUP(MONTH($A183),'Conversion WRSM'!$A$1:$B$12,2),FALSE)</f>
        <v>0</v>
      </c>
      <c r="W183" s="9">
        <f t="shared" si="16"/>
        <v>0</v>
      </c>
      <c r="X183" s="9" t="str">
        <f t="shared" si="22"/>
        <v/>
      </c>
      <c r="Y183" s="20" t="str">
        <f t="shared" si="20"/>
        <v/>
      </c>
    </row>
    <row r="184" spans="1:25" x14ac:dyDescent="0.25">
      <c r="A184" s="11">
        <v>18172</v>
      </c>
      <c r="B184" s="9">
        <f>VLOOKUP((IF(MONTH($A184)=10,YEAR($A184),IF(MONTH($A184)=11,YEAR($A184),IF(MONTH($A184)=12, YEAR($A184),YEAR($A184)-1)))),File_1.prn!$A$2:$AA$72,VLOOKUP(MONTH($A184),Conversion!$A$1:$B$12,2),FALSE)</f>
        <v>0</v>
      </c>
      <c r="C184" s="9" t="str">
        <f>IF(VLOOKUP((IF(MONTH($A184)=10,YEAR($A184),IF(MONTH($A184)=11,YEAR($A184),IF(MONTH($A184)=12, YEAR($A184),YEAR($A184)-1)))),File_1.prn!$A$2:$AA$72,VLOOKUP(MONTH($A184),'Patch Conversion'!$A$1:$B$12,2),FALSE)="","",VLOOKUP((IF(MONTH($A184)=10,YEAR($A184),IF(MONTH($A184)=11,YEAR($A184),IF(MONTH($A184)=12, YEAR($A184),YEAR($A184)-1)))),File_1.prn!$A$2:$AA$72,VLOOKUP(MONTH($A184),'Patch Conversion'!$A$1:$B$12,2),FALSE))</f>
        <v/>
      </c>
      <c r="D184" s="9"/>
      <c r="E184" s="9">
        <f t="shared" si="21"/>
        <v>0</v>
      </c>
      <c r="F184" s="9">
        <f>F183+VLOOKUP((IF(MONTH($A184)=10,YEAR($A184),IF(MONTH($A184)=11,YEAR($A184),IF(MONTH($A184)=12, YEAR($A184),YEAR($A184)-1)))),Rainfall!$A$1:$Z$87,VLOOKUP(MONTH($A184),Conversion!$A$1:$B$12,2),FALSE)</f>
        <v>9388.6200000000026</v>
      </c>
      <c r="G184" s="9"/>
      <c r="H184" s="9"/>
      <c r="I184" s="9">
        <f>VLOOKUP((IF(MONTH($A184)=10,YEAR($A184),IF(MONTH($A184)=11,YEAR($A184),IF(MONTH($A184)=12, YEAR($A184),YEAR($A184)-1)))),FirstSim!$A$1:$Z$86,VLOOKUP(MONTH($A184),Conversion!$A$1:$B$12,2),FALSE)</f>
        <v>0.01</v>
      </c>
      <c r="J184" s="9"/>
      <c r="K184" s="9"/>
      <c r="L184" s="9"/>
      <c r="M184" s="12" t="e">
        <f>VLOOKUP((IF(MONTH($A184)=10,YEAR($A184),IF(MONTH($A184)=11,YEAR($A184),IF(MONTH($A184)=12, YEAR($A184),YEAR($A184)-1)))),#REF!,VLOOKUP(MONTH($A184),Conversion!$A$1:$B$12,2),FALSE)</f>
        <v>#REF!</v>
      </c>
      <c r="N184" s="9" t="e">
        <f>VLOOKUP((IF(MONTH($A184)=10,YEAR($A184),IF(MONTH($A184)=11,YEAR($A184),IF(MONTH($A184)=12, YEAR($A184),YEAR($A184)-1)))),#REF!,VLOOKUP(MONTH($A184),'Patch Conversion'!$A$1:$B$12,2),FALSE)</f>
        <v>#REF!</v>
      </c>
      <c r="O184" s="9"/>
      <c r="P184" s="11"/>
      <c r="Q184" s="9">
        <f t="shared" si="17"/>
        <v>0</v>
      </c>
      <c r="R184" s="9" t="str">
        <f t="shared" si="18"/>
        <v/>
      </c>
      <c r="S184" s="10" t="str">
        <f t="shared" si="19"/>
        <v/>
      </c>
      <c r="T184" s="9"/>
      <c r="U184" s="17">
        <f>VLOOKUP((IF(MONTH($A184)=10,YEAR($A184),IF(MONTH($A184)=11,YEAR($A184),IF(MONTH($A184)=12, YEAR($A184),YEAR($A184)-1)))),'Final Sim'!$A$1:$O$87,VLOOKUP(MONTH($A184),'Conversion WRSM'!$A$1:$B$12,2),FALSE)</f>
        <v>0</v>
      </c>
      <c r="W184" s="9">
        <f t="shared" si="16"/>
        <v>0</v>
      </c>
      <c r="X184" s="9" t="str">
        <f t="shared" si="22"/>
        <v/>
      </c>
      <c r="Y184" s="20" t="str">
        <f t="shared" si="20"/>
        <v/>
      </c>
    </row>
    <row r="185" spans="1:25" x14ac:dyDescent="0.25">
      <c r="A185" s="11">
        <v>18203</v>
      </c>
      <c r="B185" s="9">
        <f>VLOOKUP((IF(MONTH($A185)=10,YEAR($A185),IF(MONTH($A185)=11,YEAR($A185),IF(MONTH($A185)=12, YEAR($A185),YEAR($A185)-1)))),File_1.prn!$A$2:$AA$72,VLOOKUP(MONTH($A185),Conversion!$A$1:$B$12,2),FALSE)</f>
        <v>0</v>
      </c>
      <c r="C185" s="9" t="str">
        <f>IF(VLOOKUP((IF(MONTH($A185)=10,YEAR($A185),IF(MONTH($A185)=11,YEAR($A185),IF(MONTH($A185)=12, YEAR($A185),YEAR($A185)-1)))),File_1.prn!$A$2:$AA$72,VLOOKUP(MONTH($A185),'Patch Conversion'!$A$1:$B$12,2),FALSE)="","",VLOOKUP((IF(MONTH($A185)=10,YEAR($A185),IF(MONTH($A185)=11,YEAR($A185),IF(MONTH($A185)=12, YEAR($A185),YEAR($A185)-1)))),File_1.prn!$A$2:$AA$72,VLOOKUP(MONTH($A185),'Patch Conversion'!$A$1:$B$12,2),FALSE))</f>
        <v/>
      </c>
      <c r="D185" s="9"/>
      <c r="E185" s="9">
        <f t="shared" si="21"/>
        <v>0</v>
      </c>
      <c r="F185" s="9">
        <f>F184+VLOOKUP((IF(MONTH($A185)=10,YEAR($A185),IF(MONTH($A185)=11,YEAR($A185),IF(MONTH($A185)=12, YEAR($A185),YEAR($A185)-1)))),Rainfall!$A$1:$Z$87,VLOOKUP(MONTH($A185),Conversion!$A$1:$B$12,2),FALSE)</f>
        <v>9469.3800000000028</v>
      </c>
      <c r="G185" s="9"/>
      <c r="H185" s="9"/>
      <c r="I185" s="9">
        <f>VLOOKUP((IF(MONTH($A185)=10,YEAR($A185),IF(MONTH($A185)=11,YEAR($A185),IF(MONTH($A185)=12, YEAR($A185),YEAR($A185)-1)))),FirstSim!$A$1:$Z$86,VLOOKUP(MONTH($A185),Conversion!$A$1:$B$12,2),FALSE)</f>
        <v>0.13</v>
      </c>
      <c r="J185" s="9"/>
      <c r="K185" s="9"/>
      <c r="L185" s="9"/>
      <c r="M185" s="12" t="e">
        <f>VLOOKUP((IF(MONTH($A185)=10,YEAR($A185),IF(MONTH($A185)=11,YEAR($A185),IF(MONTH($A185)=12, YEAR($A185),YEAR($A185)-1)))),#REF!,VLOOKUP(MONTH($A185),Conversion!$A$1:$B$12,2),FALSE)</f>
        <v>#REF!</v>
      </c>
      <c r="N185" s="9" t="e">
        <f>VLOOKUP((IF(MONTH($A185)=10,YEAR($A185),IF(MONTH($A185)=11,YEAR($A185),IF(MONTH($A185)=12, YEAR($A185),YEAR($A185)-1)))),#REF!,VLOOKUP(MONTH($A185),'Patch Conversion'!$A$1:$B$12,2),FALSE)</f>
        <v>#REF!</v>
      </c>
      <c r="O185" s="9"/>
      <c r="P185" s="11"/>
      <c r="Q185" s="9">
        <f t="shared" si="17"/>
        <v>0</v>
      </c>
      <c r="R185" s="9" t="str">
        <f t="shared" si="18"/>
        <v/>
      </c>
      <c r="S185" s="10" t="str">
        <f t="shared" si="19"/>
        <v/>
      </c>
      <c r="T185" s="9"/>
      <c r="U185" s="17">
        <f>VLOOKUP((IF(MONTH($A185)=10,YEAR($A185),IF(MONTH($A185)=11,YEAR($A185),IF(MONTH($A185)=12, YEAR($A185),YEAR($A185)-1)))),'Final Sim'!$A$1:$O$87,VLOOKUP(MONTH($A185),'Conversion WRSM'!$A$1:$B$12,2),FALSE)</f>
        <v>0</v>
      </c>
      <c r="W185" s="9">
        <f t="shared" si="16"/>
        <v>0</v>
      </c>
      <c r="X185" s="9" t="str">
        <f t="shared" si="22"/>
        <v/>
      </c>
      <c r="Y185" s="20" t="str">
        <f t="shared" si="20"/>
        <v/>
      </c>
    </row>
    <row r="186" spans="1:25" x14ac:dyDescent="0.25">
      <c r="A186" s="11">
        <v>18233</v>
      </c>
      <c r="B186" s="9">
        <f>VLOOKUP((IF(MONTH($A186)=10,YEAR($A186),IF(MONTH($A186)=11,YEAR($A186),IF(MONTH($A186)=12, YEAR($A186),YEAR($A186)-1)))),File_1.prn!$A$2:$AA$72,VLOOKUP(MONTH($A186),Conversion!$A$1:$B$12,2),FALSE)</f>
        <v>0</v>
      </c>
      <c r="C186" s="9" t="str">
        <f>IF(VLOOKUP((IF(MONTH($A186)=10,YEAR($A186),IF(MONTH($A186)=11,YEAR($A186),IF(MONTH($A186)=12, YEAR($A186),YEAR($A186)-1)))),File_1.prn!$A$2:$AA$72,VLOOKUP(MONTH($A186),'Patch Conversion'!$A$1:$B$12,2),FALSE)="","",VLOOKUP((IF(MONTH($A186)=10,YEAR($A186),IF(MONTH($A186)=11,YEAR($A186),IF(MONTH($A186)=12, YEAR($A186),YEAR($A186)-1)))),File_1.prn!$A$2:$AA$72,VLOOKUP(MONTH($A186),'Patch Conversion'!$A$1:$B$12,2),FALSE))</f>
        <v/>
      </c>
      <c r="D186" s="9"/>
      <c r="E186" s="9">
        <f t="shared" si="21"/>
        <v>0</v>
      </c>
      <c r="F186" s="9">
        <f>F185+VLOOKUP((IF(MONTH($A186)=10,YEAR($A186),IF(MONTH($A186)=11,YEAR($A186),IF(MONTH($A186)=12, YEAR($A186),YEAR($A186)-1)))),Rainfall!$A$1:$Z$87,VLOOKUP(MONTH($A186),Conversion!$A$1:$B$12,2),FALSE)</f>
        <v>9617.1000000000022</v>
      </c>
      <c r="G186" s="9"/>
      <c r="H186" s="9"/>
      <c r="I186" s="9">
        <f>VLOOKUP((IF(MONTH($A186)=10,YEAR($A186),IF(MONTH($A186)=11,YEAR($A186),IF(MONTH($A186)=12, YEAR($A186),YEAR($A186)-1)))),FirstSim!$A$1:$Z$86,VLOOKUP(MONTH($A186),Conversion!$A$1:$B$12,2),FALSE)</f>
        <v>0.09</v>
      </c>
      <c r="J186" s="9"/>
      <c r="K186" s="9"/>
      <c r="L186" s="9"/>
      <c r="M186" s="12" t="e">
        <f>VLOOKUP((IF(MONTH($A186)=10,YEAR($A186),IF(MONTH($A186)=11,YEAR($A186),IF(MONTH($A186)=12, YEAR($A186),YEAR($A186)-1)))),#REF!,VLOOKUP(MONTH($A186),Conversion!$A$1:$B$12,2),FALSE)</f>
        <v>#REF!</v>
      </c>
      <c r="N186" s="9" t="e">
        <f>VLOOKUP((IF(MONTH($A186)=10,YEAR($A186),IF(MONTH($A186)=11,YEAR($A186),IF(MONTH($A186)=12, YEAR($A186),YEAR($A186)-1)))),#REF!,VLOOKUP(MONTH($A186),'Patch Conversion'!$A$1:$B$12,2),FALSE)</f>
        <v>#REF!</v>
      </c>
      <c r="O186" s="9"/>
      <c r="P186" s="11"/>
      <c r="Q186" s="9">
        <f t="shared" si="17"/>
        <v>0</v>
      </c>
      <c r="R186" s="9" t="str">
        <f t="shared" si="18"/>
        <v/>
      </c>
      <c r="S186" s="10" t="str">
        <f t="shared" si="19"/>
        <v/>
      </c>
      <c r="T186" s="9"/>
      <c r="U186" s="17">
        <f>VLOOKUP((IF(MONTH($A186)=10,YEAR($A186),IF(MONTH($A186)=11,YEAR($A186),IF(MONTH($A186)=12, YEAR($A186),YEAR($A186)-1)))),'Final Sim'!$A$1:$O$87,VLOOKUP(MONTH($A186),'Conversion WRSM'!$A$1:$B$12,2),FALSE)</f>
        <v>0</v>
      </c>
      <c r="W186" s="9">
        <f t="shared" si="16"/>
        <v>0</v>
      </c>
      <c r="X186" s="9" t="str">
        <f t="shared" si="22"/>
        <v/>
      </c>
      <c r="Y186" s="20" t="str">
        <f t="shared" si="20"/>
        <v/>
      </c>
    </row>
    <row r="187" spans="1:25" x14ac:dyDescent="0.25">
      <c r="A187" s="11">
        <v>18264</v>
      </c>
      <c r="B187" s="9">
        <f>VLOOKUP((IF(MONTH($A187)=10,YEAR($A187),IF(MONTH($A187)=11,YEAR($A187),IF(MONTH($A187)=12, YEAR($A187),YEAR($A187)-1)))),File_1.prn!$A$2:$AA$72,VLOOKUP(MONTH($A187),Conversion!$A$1:$B$12,2),FALSE)</f>
        <v>0</v>
      </c>
      <c r="C187" s="9" t="str">
        <f>IF(VLOOKUP((IF(MONTH($A187)=10,YEAR($A187),IF(MONTH($A187)=11,YEAR($A187),IF(MONTH($A187)=12, YEAR($A187),YEAR($A187)-1)))),File_1.prn!$A$2:$AA$72,VLOOKUP(MONTH($A187),'Patch Conversion'!$A$1:$B$12,2),FALSE)="","",VLOOKUP((IF(MONTH($A187)=10,YEAR($A187),IF(MONTH($A187)=11,YEAR($A187),IF(MONTH($A187)=12, YEAR($A187),YEAR($A187)-1)))),File_1.prn!$A$2:$AA$72,VLOOKUP(MONTH($A187),'Patch Conversion'!$A$1:$B$12,2),FALSE))</f>
        <v/>
      </c>
      <c r="D187" s="9"/>
      <c r="E187" s="9">
        <f t="shared" si="21"/>
        <v>0</v>
      </c>
      <c r="F187" s="9">
        <f>F186+VLOOKUP((IF(MONTH($A187)=10,YEAR($A187),IF(MONTH($A187)=11,YEAR($A187),IF(MONTH($A187)=12, YEAR($A187),YEAR($A187)-1)))),Rainfall!$A$1:$Z$87,VLOOKUP(MONTH($A187),Conversion!$A$1:$B$12,2),FALSE)</f>
        <v>9705.6600000000017</v>
      </c>
      <c r="G187" s="9"/>
      <c r="H187" s="9"/>
      <c r="I187" s="9">
        <f>VLOOKUP((IF(MONTH($A187)=10,YEAR($A187),IF(MONTH($A187)=11,YEAR($A187),IF(MONTH($A187)=12, YEAR($A187),YEAR($A187)-1)))),FirstSim!$A$1:$Z$86,VLOOKUP(MONTH($A187),Conversion!$A$1:$B$12,2),FALSE)</f>
        <v>0.03</v>
      </c>
      <c r="J187" s="9"/>
      <c r="K187" s="9"/>
      <c r="L187" s="9"/>
      <c r="M187" s="12" t="e">
        <f>VLOOKUP((IF(MONTH($A187)=10,YEAR($A187),IF(MONTH($A187)=11,YEAR($A187),IF(MONTH($A187)=12, YEAR($A187),YEAR($A187)-1)))),#REF!,VLOOKUP(MONTH($A187),Conversion!$A$1:$B$12,2),FALSE)</f>
        <v>#REF!</v>
      </c>
      <c r="N187" s="9" t="e">
        <f>VLOOKUP((IF(MONTH($A187)=10,YEAR($A187),IF(MONTH($A187)=11,YEAR($A187),IF(MONTH($A187)=12, YEAR($A187),YEAR($A187)-1)))),#REF!,VLOOKUP(MONTH($A187),'Patch Conversion'!$A$1:$B$12,2),FALSE)</f>
        <v>#REF!</v>
      </c>
      <c r="O187" s="9"/>
      <c r="P187" s="11"/>
      <c r="Q187" s="9">
        <f t="shared" si="17"/>
        <v>0</v>
      </c>
      <c r="R187" s="9" t="str">
        <f t="shared" si="18"/>
        <v/>
      </c>
      <c r="S187" s="10" t="str">
        <f t="shared" si="19"/>
        <v/>
      </c>
      <c r="T187" s="9"/>
      <c r="U187" s="17">
        <f>VLOOKUP((IF(MONTH($A187)=10,YEAR($A187),IF(MONTH($A187)=11,YEAR($A187),IF(MONTH($A187)=12, YEAR($A187),YEAR($A187)-1)))),'Final Sim'!$A$1:$O$87,VLOOKUP(MONTH($A187),'Conversion WRSM'!$A$1:$B$12,2),FALSE)</f>
        <v>0</v>
      </c>
      <c r="W187" s="9">
        <f t="shared" si="16"/>
        <v>0</v>
      </c>
      <c r="X187" s="9" t="str">
        <f t="shared" si="22"/>
        <v/>
      </c>
      <c r="Y187" s="20" t="str">
        <f t="shared" si="20"/>
        <v/>
      </c>
    </row>
    <row r="188" spans="1:25" x14ac:dyDescent="0.25">
      <c r="A188" s="11">
        <v>18295</v>
      </c>
      <c r="B188" s="9">
        <f>VLOOKUP((IF(MONTH($A188)=10,YEAR($A188),IF(MONTH($A188)=11,YEAR($A188),IF(MONTH($A188)=12, YEAR($A188),YEAR($A188)-1)))),File_1.prn!$A$2:$AA$72,VLOOKUP(MONTH($A188),Conversion!$A$1:$B$12,2),FALSE)</f>
        <v>0</v>
      </c>
      <c r="C188" s="9" t="str">
        <f>IF(VLOOKUP((IF(MONTH($A188)=10,YEAR($A188),IF(MONTH($A188)=11,YEAR($A188),IF(MONTH($A188)=12, YEAR($A188),YEAR($A188)-1)))),File_1.prn!$A$2:$AA$72,VLOOKUP(MONTH($A188),'Patch Conversion'!$A$1:$B$12,2),FALSE)="","",VLOOKUP((IF(MONTH($A188)=10,YEAR($A188),IF(MONTH($A188)=11,YEAR($A188),IF(MONTH($A188)=12, YEAR($A188),YEAR($A188)-1)))),File_1.prn!$A$2:$AA$72,VLOOKUP(MONTH($A188),'Patch Conversion'!$A$1:$B$12,2),FALSE))</f>
        <v/>
      </c>
      <c r="D188" s="9" t="str">
        <f>IF(C188="","",B188)</f>
        <v/>
      </c>
      <c r="E188" s="9">
        <f t="shared" si="21"/>
        <v>0</v>
      </c>
      <c r="F188" s="9">
        <f>F187+VLOOKUP((IF(MONTH($A188)=10,YEAR($A188),IF(MONTH($A188)=11,YEAR($A188),IF(MONTH($A188)=12, YEAR($A188),YEAR($A188)-1)))),Rainfall!$A$1:$Z$87,VLOOKUP(MONTH($A188),Conversion!$A$1:$B$12,2),FALSE)</f>
        <v>9736.8600000000024</v>
      </c>
      <c r="G188" s="9"/>
      <c r="H188" s="9"/>
      <c r="I188" s="9">
        <f>VLOOKUP((IF(MONTH($A188)=10,YEAR($A188),IF(MONTH($A188)=11,YEAR($A188),IF(MONTH($A188)=12, YEAR($A188),YEAR($A188)-1)))),FirstSim!$A$1:$Z$86,VLOOKUP(MONTH($A188),Conversion!$A$1:$B$12,2),FALSE)</f>
        <v>0.03</v>
      </c>
      <c r="J188" s="9"/>
      <c r="K188" s="9"/>
      <c r="L188" s="9"/>
      <c r="M188" s="12" t="e">
        <f>VLOOKUP((IF(MONTH($A188)=10,YEAR($A188),IF(MONTH($A188)=11,YEAR($A188),IF(MONTH($A188)=12, YEAR($A188),YEAR($A188)-1)))),#REF!,VLOOKUP(MONTH($A188),Conversion!$A$1:$B$12,2),FALSE)</f>
        <v>#REF!</v>
      </c>
      <c r="N188" s="9" t="e">
        <f>VLOOKUP((IF(MONTH($A188)=10,YEAR($A188),IF(MONTH($A188)=11,YEAR($A188),IF(MONTH($A188)=12, YEAR($A188),YEAR($A188)-1)))),#REF!,VLOOKUP(MONTH($A188),'Patch Conversion'!$A$1:$B$12,2),FALSE)</f>
        <v>#REF!</v>
      </c>
      <c r="O188" s="9"/>
      <c r="P188" s="11"/>
      <c r="Q188" s="9">
        <f t="shared" si="17"/>
        <v>0</v>
      </c>
      <c r="R188" s="9" t="str">
        <f t="shared" si="18"/>
        <v/>
      </c>
      <c r="S188" s="10" t="str">
        <f t="shared" si="19"/>
        <v/>
      </c>
      <c r="T188" s="9"/>
      <c r="U188" s="17">
        <f>VLOOKUP((IF(MONTH($A188)=10,YEAR($A188),IF(MONTH($A188)=11,YEAR($A188),IF(MONTH($A188)=12, YEAR($A188),YEAR($A188)-1)))),'Final Sim'!$A$1:$O$87,VLOOKUP(MONTH($A188),'Conversion WRSM'!$A$1:$B$12,2),FALSE)</f>
        <v>0</v>
      </c>
      <c r="W188" s="9">
        <f t="shared" si="16"/>
        <v>0</v>
      </c>
      <c r="X188" s="9" t="str">
        <f t="shared" si="22"/>
        <v/>
      </c>
      <c r="Y188" s="20" t="str">
        <f t="shared" si="20"/>
        <v/>
      </c>
    </row>
    <row r="189" spans="1:25" x14ac:dyDescent="0.25">
      <c r="A189" s="11">
        <v>18323</v>
      </c>
      <c r="B189" s="9">
        <f>VLOOKUP((IF(MONTH($A189)=10,YEAR($A189),IF(MONTH($A189)=11,YEAR($A189),IF(MONTH($A189)=12, YEAR($A189),YEAR($A189)-1)))),File_1.prn!$A$2:$AA$72,VLOOKUP(MONTH($A189),Conversion!$A$1:$B$12,2),FALSE)</f>
        <v>0</v>
      </c>
      <c r="C189" s="9" t="str">
        <f>IF(VLOOKUP((IF(MONTH($A189)=10,YEAR($A189),IF(MONTH($A189)=11,YEAR($A189),IF(MONTH($A189)=12, YEAR($A189),YEAR($A189)-1)))),File_1.prn!$A$2:$AA$72,VLOOKUP(MONTH($A189),'Patch Conversion'!$A$1:$B$12,2),FALSE)="","",VLOOKUP((IF(MONTH($A189)=10,YEAR($A189),IF(MONTH($A189)=11,YEAR($A189),IF(MONTH($A189)=12, YEAR($A189),YEAR($A189)-1)))),File_1.prn!$A$2:$AA$72,VLOOKUP(MONTH($A189),'Patch Conversion'!$A$1:$B$12,2),FALSE))</f>
        <v/>
      </c>
      <c r="D189" s="9"/>
      <c r="E189" s="9">
        <f t="shared" si="21"/>
        <v>0</v>
      </c>
      <c r="F189" s="9">
        <f>F188+VLOOKUP((IF(MONTH($A189)=10,YEAR($A189),IF(MONTH($A189)=11,YEAR($A189),IF(MONTH($A189)=12, YEAR($A189),YEAR($A189)-1)))),Rainfall!$A$1:$Z$87,VLOOKUP(MONTH($A189),Conversion!$A$1:$B$12,2),FALSE)</f>
        <v>9805.3800000000028</v>
      </c>
      <c r="G189" s="9"/>
      <c r="H189" s="9"/>
      <c r="I189" s="9">
        <f>VLOOKUP((IF(MONTH($A189)=10,YEAR($A189),IF(MONTH($A189)=11,YEAR($A189),IF(MONTH($A189)=12, YEAR($A189),YEAR($A189)-1)))),FirstSim!$A$1:$Z$86,VLOOKUP(MONTH($A189),Conversion!$A$1:$B$12,2),FALSE)</f>
        <v>9.31</v>
      </c>
      <c r="J189" s="9"/>
      <c r="K189" s="9"/>
      <c r="L189" s="9"/>
      <c r="M189" s="12" t="e">
        <f>VLOOKUP((IF(MONTH($A189)=10,YEAR($A189),IF(MONTH($A189)=11,YEAR($A189),IF(MONTH($A189)=12, YEAR($A189),YEAR($A189)-1)))),#REF!,VLOOKUP(MONTH($A189),Conversion!$A$1:$B$12,2),FALSE)</f>
        <v>#REF!</v>
      </c>
      <c r="N189" s="9" t="e">
        <f>VLOOKUP((IF(MONTH($A189)=10,YEAR($A189),IF(MONTH($A189)=11,YEAR($A189),IF(MONTH($A189)=12, YEAR($A189),YEAR($A189)-1)))),#REF!,VLOOKUP(MONTH($A189),'Patch Conversion'!$A$1:$B$12,2),FALSE)</f>
        <v>#REF!</v>
      </c>
      <c r="O189" s="9"/>
      <c r="P189" s="11"/>
      <c r="Q189" s="9">
        <f t="shared" si="17"/>
        <v>0</v>
      </c>
      <c r="R189" s="9" t="str">
        <f t="shared" si="18"/>
        <v/>
      </c>
      <c r="S189" s="10" t="str">
        <f t="shared" si="19"/>
        <v/>
      </c>
      <c r="T189" s="9"/>
      <c r="U189" s="17">
        <f>VLOOKUP((IF(MONTH($A189)=10,YEAR($A189),IF(MONTH($A189)=11,YEAR($A189),IF(MONTH($A189)=12, YEAR($A189),YEAR($A189)-1)))),'Final Sim'!$A$1:$O$87,VLOOKUP(MONTH($A189),'Conversion WRSM'!$A$1:$B$12,2),FALSE)</f>
        <v>0</v>
      </c>
      <c r="W189" s="9">
        <f t="shared" si="16"/>
        <v>0</v>
      </c>
      <c r="X189" s="9" t="str">
        <f t="shared" si="22"/>
        <v/>
      </c>
      <c r="Y189" s="20" t="str">
        <f t="shared" si="20"/>
        <v/>
      </c>
    </row>
    <row r="190" spans="1:25" x14ac:dyDescent="0.25">
      <c r="A190" s="11">
        <v>18354</v>
      </c>
      <c r="B190" s="9">
        <f>VLOOKUP((IF(MONTH($A190)=10,YEAR($A190),IF(MONTH($A190)=11,YEAR($A190),IF(MONTH($A190)=12, YEAR($A190),YEAR($A190)-1)))),File_1.prn!$A$2:$AA$72,VLOOKUP(MONTH($A190),Conversion!$A$1:$B$12,2),FALSE)</f>
        <v>0</v>
      </c>
      <c r="C190" s="9" t="str">
        <f>IF(VLOOKUP((IF(MONTH($A190)=10,YEAR($A190),IF(MONTH($A190)=11,YEAR($A190),IF(MONTH($A190)=12, YEAR($A190),YEAR($A190)-1)))),File_1.prn!$A$2:$AA$72,VLOOKUP(MONTH($A190),'Patch Conversion'!$A$1:$B$12,2),FALSE)="","",VLOOKUP((IF(MONTH($A190)=10,YEAR($A190),IF(MONTH($A190)=11,YEAR($A190),IF(MONTH($A190)=12, YEAR($A190),YEAR($A190)-1)))),File_1.prn!$A$2:$AA$72,VLOOKUP(MONTH($A190),'Patch Conversion'!$A$1:$B$12,2),FALSE))</f>
        <v/>
      </c>
      <c r="D190" s="9"/>
      <c r="E190" s="9">
        <f t="shared" si="21"/>
        <v>0</v>
      </c>
      <c r="F190" s="9">
        <f>F189+VLOOKUP((IF(MONTH($A190)=10,YEAR($A190),IF(MONTH($A190)=11,YEAR($A190),IF(MONTH($A190)=12, YEAR($A190),YEAR($A190)-1)))),Rainfall!$A$1:$Z$87,VLOOKUP(MONTH($A190),Conversion!$A$1:$B$12,2),FALSE)</f>
        <v>9860.0400000000027</v>
      </c>
      <c r="G190" s="9"/>
      <c r="H190" s="9"/>
      <c r="I190" s="9">
        <f>VLOOKUP((IF(MONTH($A190)=10,YEAR($A190),IF(MONTH($A190)=11,YEAR($A190),IF(MONTH($A190)=12, YEAR($A190),YEAR($A190)-1)))),FirstSim!$A$1:$Z$86,VLOOKUP(MONTH($A190),Conversion!$A$1:$B$12,2),FALSE)</f>
        <v>7.23</v>
      </c>
      <c r="J190" s="9"/>
      <c r="K190" s="9"/>
      <c r="L190" s="9"/>
      <c r="M190" s="12" t="e">
        <f>VLOOKUP((IF(MONTH($A190)=10,YEAR($A190),IF(MONTH($A190)=11,YEAR($A190),IF(MONTH($A190)=12, YEAR($A190),YEAR($A190)-1)))),#REF!,VLOOKUP(MONTH($A190),Conversion!$A$1:$B$12,2),FALSE)</f>
        <v>#REF!</v>
      </c>
      <c r="N190" s="9" t="e">
        <f>VLOOKUP((IF(MONTH($A190)=10,YEAR($A190),IF(MONTH($A190)=11,YEAR($A190),IF(MONTH($A190)=12, YEAR($A190),YEAR($A190)-1)))),#REF!,VLOOKUP(MONTH($A190),'Patch Conversion'!$A$1:$B$12,2),FALSE)</f>
        <v>#REF!</v>
      </c>
      <c r="O190" s="9"/>
      <c r="P190" s="11"/>
      <c r="Q190" s="9">
        <f t="shared" si="17"/>
        <v>0</v>
      </c>
      <c r="R190" s="9" t="str">
        <f t="shared" si="18"/>
        <v/>
      </c>
      <c r="S190" s="10" t="str">
        <f t="shared" si="19"/>
        <v/>
      </c>
      <c r="T190" s="9"/>
      <c r="U190" s="17">
        <f>VLOOKUP((IF(MONTH($A190)=10,YEAR($A190),IF(MONTH($A190)=11,YEAR($A190),IF(MONTH($A190)=12, YEAR($A190),YEAR($A190)-1)))),'Final Sim'!$A$1:$O$87,VLOOKUP(MONTH($A190),'Conversion WRSM'!$A$1:$B$12,2),FALSE)</f>
        <v>0</v>
      </c>
      <c r="W190" s="9">
        <f t="shared" si="16"/>
        <v>0</v>
      </c>
      <c r="X190" s="9" t="str">
        <f t="shared" si="22"/>
        <v/>
      </c>
      <c r="Y190" s="20" t="str">
        <f t="shared" si="20"/>
        <v/>
      </c>
    </row>
    <row r="191" spans="1:25" x14ac:dyDescent="0.25">
      <c r="A191" s="11">
        <v>18384</v>
      </c>
      <c r="B191" s="9">
        <f>VLOOKUP((IF(MONTH($A191)=10,YEAR($A191),IF(MONTH($A191)=11,YEAR($A191),IF(MONTH($A191)=12, YEAR($A191),YEAR($A191)-1)))),File_1.prn!$A$2:$AA$72,VLOOKUP(MONTH($A191),Conversion!$A$1:$B$12,2),FALSE)</f>
        <v>0</v>
      </c>
      <c r="C191" s="9" t="str">
        <f>IF(VLOOKUP((IF(MONTH($A191)=10,YEAR($A191),IF(MONTH($A191)=11,YEAR($A191),IF(MONTH($A191)=12, YEAR($A191),YEAR($A191)-1)))),File_1.prn!$A$2:$AA$72,VLOOKUP(MONTH($A191),'Patch Conversion'!$A$1:$B$12,2),FALSE)="","",VLOOKUP((IF(MONTH($A191)=10,YEAR($A191),IF(MONTH($A191)=11,YEAR($A191),IF(MONTH($A191)=12, YEAR($A191),YEAR($A191)-1)))),File_1.prn!$A$2:$AA$72,VLOOKUP(MONTH($A191),'Patch Conversion'!$A$1:$B$12,2),FALSE))</f>
        <v/>
      </c>
      <c r="D191" s="9"/>
      <c r="E191" s="9">
        <f t="shared" si="21"/>
        <v>0</v>
      </c>
      <c r="F191" s="9">
        <f>F190+VLOOKUP((IF(MONTH($A191)=10,YEAR($A191),IF(MONTH($A191)=11,YEAR($A191),IF(MONTH($A191)=12, YEAR($A191),YEAR($A191)-1)))),Rainfall!$A$1:$Z$87,VLOOKUP(MONTH($A191),Conversion!$A$1:$B$12,2),FALSE)</f>
        <v>9897.3600000000024</v>
      </c>
      <c r="G191" s="9"/>
      <c r="H191" s="9"/>
      <c r="I191" s="9">
        <f>VLOOKUP((IF(MONTH($A191)=10,YEAR($A191),IF(MONTH($A191)=11,YEAR($A191),IF(MONTH($A191)=12, YEAR($A191),YEAR($A191)-1)))),FirstSim!$A$1:$Z$86,VLOOKUP(MONTH($A191),Conversion!$A$1:$B$12,2),FALSE)</f>
        <v>3.05</v>
      </c>
      <c r="J191" s="9"/>
      <c r="K191" s="9"/>
      <c r="L191" s="9"/>
      <c r="M191" s="12" t="e">
        <f>VLOOKUP((IF(MONTH($A191)=10,YEAR($A191),IF(MONTH($A191)=11,YEAR($A191),IF(MONTH($A191)=12, YEAR($A191),YEAR($A191)-1)))),#REF!,VLOOKUP(MONTH($A191),Conversion!$A$1:$B$12,2),FALSE)</f>
        <v>#REF!</v>
      </c>
      <c r="N191" s="9" t="e">
        <f>VLOOKUP((IF(MONTH($A191)=10,YEAR($A191),IF(MONTH($A191)=11,YEAR($A191),IF(MONTH($A191)=12, YEAR($A191),YEAR($A191)-1)))),#REF!,VLOOKUP(MONTH($A191),'Patch Conversion'!$A$1:$B$12,2),FALSE)</f>
        <v>#REF!</v>
      </c>
      <c r="O191" s="9"/>
      <c r="P191" s="11"/>
      <c r="Q191" s="9">
        <f t="shared" si="17"/>
        <v>0</v>
      </c>
      <c r="R191" s="9" t="str">
        <f t="shared" si="18"/>
        <v/>
      </c>
      <c r="S191" s="10" t="str">
        <f t="shared" si="19"/>
        <v/>
      </c>
      <c r="T191" s="9"/>
      <c r="U191" s="17">
        <f>VLOOKUP((IF(MONTH($A191)=10,YEAR($A191),IF(MONTH($A191)=11,YEAR($A191),IF(MONTH($A191)=12, YEAR($A191),YEAR($A191)-1)))),'Final Sim'!$A$1:$O$87,VLOOKUP(MONTH($A191),'Conversion WRSM'!$A$1:$B$12,2),FALSE)</f>
        <v>0</v>
      </c>
      <c r="W191" s="9">
        <f t="shared" si="16"/>
        <v>0</v>
      </c>
      <c r="X191" s="9" t="str">
        <f t="shared" si="22"/>
        <v/>
      </c>
      <c r="Y191" s="20" t="str">
        <f t="shared" si="20"/>
        <v/>
      </c>
    </row>
    <row r="192" spans="1:25" x14ac:dyDescent="0.25">
      <c r="A192" s="11">
        <v>18415</v>
      </c>
      <c r="B192" s="9">
        <f>VLOOKUP((IF(MONTH($A192)=10,YEAR($A192),IF(MONTH($A192)=11,YEAR($A192),IF(MONTH($A192)=12, YEAR($A192),YEAR($A192)-1)))),File_1.prn!$A$2:$AA$72,VLOOKUP(MONTH($A192),Conversion!$A$1:$B$12,2),FALSE)</f>
        <v>0</v>
      </c>
      <c r="C192" s="9" t="str">
        <f>IF(VLOOKUP((IF(MONTH($A192)=10,YEAR($A192),IF(MONTH($A192)=11,YEAR($A192),IF(MONTH($A192)=12, YEAR($A192),YEAR($A192)-1)))),File_1.prn!$A$2:$AA$72,VLOOKUP(MONTH($A192),'Patch Conversion'!$A$1:$B$12,2),FALSE)="","",VLOOKUP((IF(MONTH($A192)=10,YEAR($A192),IF(MONTH($A192)=11,YEAR($A192),IF(MONTH($A192)=12, YEAR($A192),YEAR($A192)-1)))),File_1.prn!$A$2:$AA$72,VLOOKUP(MONTH($A192),'Patch Conversion'!$A$1:$B$12,2),FALSE))</f>
        <v/>
      </c>
      <c r="D192" s="9"/>
      <c r="E192" s="9">
        <f t="shared" si="21"/>
        <v>0</v>
      </c>
      <c r="F192" s="9">
        <f>F191+VLOOKUP((IF(MONTH($A192)=10,YEAR($A192),IF(MONTH($A192)=11,YEAR($A192),IF(MONTH($A192)=12, YEAR($A192),YEAR($A192)-1)))),Rainfall!$A$1:$Z$87,VLOOKUP(MONTH($A192),Conversion!$A$1:$B$12,2),FALSE)</f>
        <v>9924.7800000000025</v>
      </c>
      <c r="G192" s="9"/>
      <c r="H192" s="9"/>
      <c r="I192" s="9">
        <f>VLOOKUP((IF(MONTH($A192)=10,YEAR($A192),IF(MONTH($A192)=11,YEAR($A192),IF(MONTH($A192)=12, YEAR($A192),YEAR($A192)-1)))),FirstSim!$A$1:$Z$86,VLOOKUP(MONTH($A192),Conversion!$A$1:$B$12,2),FALSE)</f>
        <v>1.81</v>
      </c>
      <c r="J192" s="9"/>
      <c r="K192" s="9"/>
      <c r="L192" s="9"/>
      <c r="M192" s="12" t="e">
        <f>VLOOKUP((IF(MONTH($A192)=10,YEAR($A192),IF(MONTH($A192)=11,YEAR($A192),IF(MONTH($A192)=12, YEAR($A192),YEAR($A192)-1)))),#REF!,VLOOKUP(MONTH($A192),Conversion!$A$1:$B$12,2),FALSE)</f>
        <v>#REF!</v>
      </c>
      <c r="N192" s="9" t="e">
        <f>VLOOKUP((IF(MONTH($A192)=10,YEAR($A192),IF(MONTH($A192)=11,YEAR($A192),IF(MONTH($A192)=12, YEAR($A192),YEAR($A192)-1)))),#REF!,VLOOKUP(MONTH($A192),'Patch Conversion'!$A$1:$B$12,2),FALSE)</f>
        <v>#REF!</v>
      </c>
      <c r="O192" s="9"/>
      <c r="P192" s="11"/>
      <c r="Q192" s="9">
        <f t="shared" si="17"/>
        <v>0</v>
      </c>
      <c r="R192" s="9" t="str">
        <f t="shared" si="18"/>
        <v/>
      </c>
      <c r="S192" s="10" t="str">
        <f t="shared" si="19"/>
        <v/>
      </c>
      <c r="T192" s="9"/>
      <c r="U192" s="17">
        <f>VLOOKUP((IF(MONTH($A192)=10,YEAR($A192),IF(MONTH($A192)=11,YEAR($A192),IF(MONTH($A192)=12, YEAR($A192),YEAR($A192)-1)))),'Final Sim'!$A$1:$O$87,VLOOKUP(MONTH($A192),'Conversion WRSM'!$A$1:$B$12,2),FALSE)</f>
        <v>0</v>
      </c>
      <c r="W192" s="9">
        <f t="shared" si="16"/>
        <v>0</v>
      </c>
      <c r="X192" s="9" t="str">
        <f t="shared" si="22"/>
        <v/>
      </c>
      <c r="Y192" s="20" t="str">
        <f t="shared" si="20"/>
        <v/>
      </c>
    </row>
    <row r="193" spans="1:25" x14ac:dyDescent="0.25">
      <c r="A193" s="11">
        <v>18445</v>
      </c>
      <c r="B193" s="9">
        <f>VLOOKUP((IF(MONTH($A193)=10,YEAR($A193),IF(MONTH($A193)=11,YEAR($A193),IF(MONTH($A193)=12, YEAR($A193),YEAR($A193)-1)))),File_1.prn!$A$2:$AA$72,VLOOKUP(MONTH($A193),Conversion!$A$1:$B$12,2),FALSE)</f>
        <v>0</v>
      </c>
      <c r="C193" s="9" t="str">
        <f>IF(VLOOKUP((IF(MONTH($A193)=10,YEAR($A193),IF(MONTH($A193)=11,YEAR($A193),IF(MONTH($A193)=12, YEAR($A193),YEAR($A193)-1)))),File_1.prn!$A$2:$AA$72,VLOOKUP(MONTH($A193),'Patch Conversion'!$A$1:$B$12,2),FALSE)="","",VLOOKUP((IF(MONTH($A193)=10,YEAR($A193),IF(MONTH($A193)=11,YEAR($A193),IF(MONTH($A193)=12, YEAR($A193),YEAR($A193)-1)))),File_1.prn!$A$2:$AA$72,VLOOKUP(MONTH($A193),'Patch Conversion'!$A$1:$B$12,2),FALSE))</f>
        <v/>
      </c>
      <c r="D193" s="9"/>
      <c r="E193" s="9">
        <f t="shared" si="21"/>
        <v>0</v>
      </c>
      <c r="F193" s="9">
        <f>F192+VLOOKUP((IF(MONTH($A193)=10,YEAR($A193),IF(MONTH($A193)=11,YEAR($A193),IF(MONTH($A193)=12, YEAR($A193),YEAR($A193)-1)))),Rainfall!$A$1:$Z$87,VLOOKUP(MONTH($A193),Conversion!$A$1:$B$12,2),FALSE)</f>
        <v>9925.3800000000028</v>
      </c>
      <c r="G193" s="9"/>
      <c r="H193" s="9"/>
      <c r="I193" s="9">
        <f>VLOOKUP((IF(MONTH($A193)=10,YEAR($A193),IF(MONTH($A193)=11,YEAR($A193),IF(MONTH($A193)=12, YEAR($A193),YEAR($A193)-1)))),FirstSim!$A$1:$Z$86,VLOOKUP(MONTH($A193),Conversion!$A$1:$B$12,2),FALSE)</f>
        <v>1.1399999999999999</v>
      </c>
      <c r="J193" s="9"/>
      <c r="K193" s="9"/>
      <c r="L193" s="9"/>
      <c r="M193" s="12" t="e">
        <f>VLOOKUP((IF(MONTH($A193)=10,YEAR($A193),IF(MONTH($A193)=11,YEAR($A193),IF(MONTH($A193)=12, YEAR($A193),YEAR($A193)-1)))),#REF!,VLOOKUP(MONTH($A193),Conversion!$A$1:$B$12,2),FALSE)</f>
        <v>#REF!</v>
      </c>
      <c r="N193" s="9" t="e">
        <f>VLOOKUP((IF(MONTH($A193)=10,YEAR($A193),IF(MONTH($A193)=11,YEAR($A193),IF(MONTH($A193)=12, YEAR($A193),YEAR($A193)-1)))),#REF!,VLOOKUP(MONTH($A193),'Patch Conversion'!$A$1:$B$12,2),FALSE)</f>
        <v>#REF!</v>
      </c>
      <c r="O193" s="9"/>
      <c r="P193" s="11"/>
      <c r="Q193" s="9">
        <f t="shared" si="17"/>
        <v>0</v>
      </c>
      <c r="R193" s="9" t="str">
        <f t="shared" si="18"/>
        <v/>
      </c>
      <c r="S193" s="10" t="str">
        <f t="shared" si="19"/>
        <v/>
      </c>
      <c r="T193" s="9"/>
      <c r="U193" s="17">
        <f>VLOOKUP((IF(MONTH($A193)=10,YEAR($A193),IF(MONTH($A193)=11,YEAR($A193),IF(MONTH($A193)=12, YEAR($A193),YEAR($A193)-1)))),'Final Sim'!$A$1:$O$87,VLOOKUP(MONTH($A193),'Conversion WRSM'!$A$1:$B$12,2),FALSE)</f>
        <v>0</v>
      </c>
      <c r="W193" s="9">
        <f t="shared" si="16"/>
        <v>0</v>
      </c>
      <c r="X193" s="9" t="str">
        <f t="shared" si="22"/>
        <v/>
      </c>
      <c r="Y193" s="20" t="str">
        <f t="shared" si="20"/>
        <v/>
      </c>
    </row>
    <row r="194" spans="1:25" x14ac:dyDescent="0.25">
      <c r="A194" s="11">
        <v>18476</v>
      </c>
      <c r="B194" s="9">
        <f>VLOOKUP((IF(MONTH($A194)=10,YEAR($A194),IF(MONTH($A194)=11,YEAR($A194),IF(MONTH($A194)=12, YEAR($A194),YEAR($A194)-1)))),File_1.prn!$A$2:$AA$72,VLOOKUP(MONTH($A194),Conversion!$A$1:$B$12,2),FALSE)</f>
        <v>0</v>
      </c>
      <c r="C194" s="9" t="str">
        <f>IF(VLOOKUP((IF(MONTH($A194)=10,YEAR($A194),IF(MONTH($A194)=11,YEAR($A194),IF(MONTH($A194)=12, YEAR($A194),YEAR($A194)-1)))),File_1.prn!$A$2:$AA$72,VLOOKUP(MONTH($A194),'Patch Conversion'!$A$1:$B$12,2),FALSE)="","",VLOOKUP((IF(MONTH($A194)=10,YEAR($A194),IF(MONTH($A194)=11,YEAR($A194),IF(MONTH($A194)=12, YEAR($A194),YEAR($A194)-1)))),File_1.prn!$A$2:$AA$72,VLOOKUP(MONTH($A194),'Patch Conversion'!$A$1:$B$12,2),FALSE))</f>
        <v/>
      </c>
      <c r="D194" s="9"/>
      <c r="E194" s="9">
        <f t="shared" si="21"/>
        <v>0</v>
      </c>
      <c r="F194" s="9">
        <f>F193+VLOOKUP((IF(MONTH($A194)=10,YEAR($A194),IF(MONTH($A194)=11,YEAR($A194),IF(MONTH($A194)=12, YEAR($A194),YEAR($A194)-1)))),Rainfall!$A$1:$Z$87,VLOOKUP(MONTH($A194),Conversion!$A$1:$B$12,2),FALSE)</f>
        <v>9927.1800000000021</v>
      </c>
      <c r="G194" s="9"/>
      <c r="H194" s="9"/>
      <c r="I194" s="9">
        <f>VLOOKUP((IF(MONTH($A194)=10,YEAR($A194),IF(MONTH($A194)=11,YEAR($A194),IF(MONTH($A194)=12, YEAR($A194),YEAR($A194)-1)))),FirstSim!$A$1:$Z$86,VLOOKUP(MONTH($A194),Conversion!$A$1:$B$12,2),FALSE)</f>
        <v>0.97</v>
      </c>
      <c r="J194" s="9"/>
      <c r="K194" s="9"/>
      <c r="L194" s="9"/>
      <c r="M194" s="12" t="e">
        <f>VLOOKUP((IF(MONTH($A194)=10,YEAR($A194),IF(MONTH($A194)=11,YEAR($A194),IF(MONTH($A194)=12, YEAR($A194),YEAR($A194)-1)))),#REF!,VLOOKUP(MONTH($A194),Conversion!$A$1:$B$12,2),FALSE)</f>
        <v>#REF!</v>
      </c>
      <c r="N194" s="9" t="e">
        <f>VLOOKUP((IF(MONTH($A194)=10,YEAR($A194),IF(MONTH($A194)=11,YEAR($A194),IF(MONTH($A194)=12, YEAR($A194),YEAR($A194)-1)))),#REF!,VLOOKUP(MONTH($A194),'Patch Conversion'!$A$1:$B$12,2),FALSE)</f>
        <v>#REF!</v>
      </c>
      <c r="O194" s="9"/>
      <c r="P194" s="11"/>
      <c r="Q194" s="9">
        <f t="shared" si="17"/>
        <v>0</v>
      </c>
      <c r="R194" s="9" t="str">
        <f t="shared" si="18"/>
        <v/>
      </c>
      <c r="S194" s="10" t="str">
        <f t="shared" si="19"/>
        <v/>
      </c>
      <c r="T194" s="9"/>
      <c r="U194" s="17">
        <f>VLOOKUP((IF(MONTH($A194)=10,YEAR($A194),IF(MONTH($A194)=11,YEAR($A194),IF(MONTH($A194)=12, YEAR($A194),YEAR($A194)-1)))),'Final Sim'!$A$1:$O$87,VLOOKUP(MONTH($A194),'Conversion WRSM'!$A$1:$B$12,2),FALSE)</f>
        <v>0</v>
      </c>
      <c r="W194" s="9">
        <f t="shared" si="16"/>
        <v>0</v>
      </c>
      <c r="X194" s="9" t="str">
        <f t="shared" si="22"/>
        <v/>
      </c>
      <c r="Y194" s="20" t="str">
        <f t="shared" si="20"/>
        <v/>
      </c>
    </row>
    <row r="195" spans="1:25" x14ac:dyDescent="0.25">
      <c r="A195" s="11">
        <v>18507</v>
      </c>
      <c r="B195" s="9">
        <f>VLOOKUP((IF(MONTH($A195)=10,YEAR($A195),IF(MONTH($A195)=11,YEAR($A195),IF(MONTH($A195)=12, YEAR($A195),YEAR($A195)-1)))),File_1.prn!$A$2:$AA$72,VLOOKUP(MONTH($A195),Conversion!$A$1:$B$12,2),FALSE)</f>
        <v>0</v>
      </c>
      <c r="C195" s="9" t="str">
        <f>IF(VLOOKUP((IF(MONTH($A195)=10,YEAR($A195),IF(MONTH($A195)=11,YEAR($A195),IF(MONTH($A195)=12, YEAR($A195),YEAR($A195)-1)))),File_1.prn!$A$2:$AA$72,VLOOKUP(MONTH($A195),'Patch Conversion'!$A$1:$B$12,2),FALSE)="","",VLOOKUP((IF(MONTH($A195)=10,YEAR($A195),IF(MONTH($A195)=11,YEAR($A195),IF(MONTH($A195)=12, YEAR($A195),YEAR($A195)-1)))),File_1.prn!$A$2:$AA$72,VLOOKUP(MONTH($A195),'Patch Conversion'!$A$1:$B$12,2),FALSE))</f>
        <v/>
      </c>
      <c r="D195" s="9"/>
      <c r="E195" s="9">
        <f t="shared" si="21"/>
        <v>0</v>
      </c>
      <c r="F195" s="9">
        <f>F194+VLOOKUP((IF(MONTH($A195)=10,YEAR($A195),IF(MONTH($A195)=11,YEAR($A195),IF(MONTH($A195)=12, YEAR($A195),YEAR($A195)-1)))),Rainfall!$A$1:$Z$87,VLOOKUP(MONTH($A195),Conversion!$A$1:$B$12,2),FALSE)</f>
        <v>9930.3000000000029</v>
      </c>
      <c r="G195" s="9"/>
      <c r="H195" s="9"/>
      <c r="I195" s="9">
        <f>VLOOKUP((IF(MONTH($A195)=10,YEAR($A195),IF(MONTH($A195)=11,YEAR($A195),IF(MONTH($A195)=12, YEAR($A195),YEAR($A195)-1)))),FirstSim!$A$1:$Z$86,VLOOKUP(MONTH($A195),Conversion!$A$1:$B$12,2),FALSE)</f>
        <v>0.7</v>
      </c>
      <c r="J195" s="9"/>
      <c r="K195" s="9"/>
      <c r="L195" s="9"/>
      <c r="M195" s="12" t="e">
        <f>VLOOKUP((IF(MONTH($A195)=10,YEAR($A195),IF(MONTH($A195)=11,YEAR($A195),IF(MONTH($A195)=12, YEAR($A195),YEAR($A195)-1)))),#REF!,VLOOKUP(MONTH($A195),Conversion!$A$1:$B$12,2),FALSE)</f>
        <v>#REF!</v>
      </c>
      <c r="N195" s="9" t="e">
        <f>VLOOKUP((IF(MONTH($A195)=10,YEAR($A195),IF(MONTH($A195)=11,YEAR($A195),IF(MONTH($A195)=12, YEAR($A195),YEAR($A195)-1)))),#REF!,VLOOKUP(MONTH($A195),'Patch Conversion'!$A$1:$B$12,2),FALSE)</f>
        <v>#REF!</v>
      </c>
      <c r="O195" s="9"/>
      <c r="P195" s="11"/>
      <c r="Q195" s="9">
        <f t="shared" si="17"/>
        <v>0</v>
      </c>
      <c r="R195" s="9" t="str">
        <f t="shared" si="18"/>
        <v/>
      </c>
      <c r="S195" s="10" t="str">
        <f t="shared" si="19"/>
        <v/>
      </c>
      <c r="T195" s="9"/>
      <c r="U195" s="17">
        <f>VLOOKUP((IF(MONTH($A195)=10,YEAR($A195),IF(MONTH($A195)=11,YEAR($A195),IF(MONTH($A195)=12, YEAR($A195),YEAR($A195)-1)))),'Final Sim'!$A$1:$O$87,VLOOKUP(MONTH($A195),'Conversion WRSM'!$A$1:$B$12,2),FALSE)</f>
        <v>0</v>
      </c>
      <c r="W195" s="9">
        <f t="shared" si="16"/>
        <v>0</v>
      </c>
      <c r="X195" s="9" t="str">
        <f t="shared" si="22"/>
        <v/>
      </c>
      <c r="Y195" s="20" t="str">
        <f t="shared" si="20"/>
        <v/>
      </c>
    </row>
    <row r="196" spans="1:25" x14ac:dyDescent="0.25">
      <c r="A196" s="11">
        <v>18537</v>
      </c>
      <c r="B196" s="9">
        <f>VLOOKUP((IF(MONTH($A196)=10,YEAR($A196),IF(MONTH($A196)=11,YEAR($A196),IF(MONTH($A196)=12, YEAR($A196),YEAR($A196)-1)))),File_1.prn!$A$2:$AA$72,VLOOKUP(MONTH($A196),Conversion!$A$1:$B$12,2),FALSE)</f>
        <v>0</v>
      </c>
      <c r="C196" s="9" t="str">
        <f>IF(VLOOKUP((IF(MONTH($A196)=10,YEAR($A196),IF(MONTH($A196)=11,YEAR($A196),IF(MONTH($A196)=12, YEAR($A196),YEAR($A196)-1)))),File_1.prn!$A$2:$AA$72,VLOOKUP(MONTH($A196),'Patch Conversion'!$A$1:$B$12,2),FALSE)="","",VLOOKUP((IF(MONTH($A196)=10,YEAR($A196),IF(MONTH($A196)=11,YEAR($A196),IF(MONTH($A196)=12, YEAR($A196),YEAR($A196)-1)))),File_1.prn!$A$2:$AA$72,VLOOKUP(MONTH($A196),'Patch Conversion'!$A$1:$B$12,2),FALSE))</f>
        <v/>
      </c>
      <c r="D196" s="9"/>
      <c r="E196" s="9">
        <f t="shared" si="21"/>
        <v>0</v>
      </c>
      <c r="F196" s="9">
        <f>F195+VLOOKUP((IF(MONTH($A196)=10,YEAR($A196),IF(MONTH($A196)=11,YEAR($A196),IF(MONTH($A196)=12, YEAR($A196),YEAR($A196)-1)))),Rainfall!$A$1:$Z$87,VLOOKUP(MONTH($A196),Conversion!$A$1:$B$12,2),FALSE)</f>
        <v>9966.0600000000031</v>
      </c>
      <c r="G196" s="9"/>
      <c r="H196" s="9"/>
      <c r="I196" s="9">
        <f>VLOOKUP((IF(MONTH($A196)=10,YEAR($A196),IF(MONTH($A196)=11,YEAR($A196),IF(MONTH($A196)=12, YEAR($A196),YEAR($A196)-1)))),FirstSim!$A$1:$Z$86,VLOOKUP(MONTH($A196),Conversion!$A$1:$B$12,2),FALSE)</f>
        <v>0.32</v>
      </c>
      <c r="J196" s="9"/>
      <c r="K196" s="9"/>
      <c r="L196" s="9"/>
      <c r="M196" s="12" t="e">
        <f>VLOOKUP((IF(MONTH($A196)=10,YEAR($A196),IF(MONTH($A196)=11,YEAR($A196),IF(MONTH($A196)=12, YEAR($A196),YEAR($A196)-1)))),#REF!,VLOOKUP(MONTH($A196),Conversion!$A$1:$B$12,2),FALSE)</f>
        <v>#REF!</v>
      </c>
      <c r="N196" s="9" t="e">
        <f>VLOOKUP((IF(MONTH($A196)=10,YEAR($A196),IF(MONTH($A196)=11,YEAR($A196),IF(MONTH($A196)=12, YEAR($A196),YEAR($A196)-1)))),#REF!,VLOOKUP(MONTH($A196),'Patch Conversion'!$A$1:$B$12,2),FALSE)</f>
        <v>#REF!</v>
      </c>
      <c r="O196" s="9"/>
      <c r="P196" s="11"/>
      <c r="Q196" s="9">
        <f t="shared" si="17"/>
        <v>0</v>
      </c>
      <c r="R196" s="9" t="str">
        <f t="shared" si="18"/>
        <v/>
      </c>
      <c r="S196" s="10" t="str">
        <f t="shared" si="19"/>
        <v/>
      </c>
      <c r="T196" s="9"/>
      <c r="U196" s="17">
        <f>VLOOKUP((IF(MONTH($A196)=10,YEAR($A196),IF(MONTH($A196)=11,YEAR($A196),IF(MONTH($A196)=12, YEAR($A196),YEAR($A196)-1)))),'Final Sim'!$A$1:$O$87,VLOOKUP(MONTH($A196),'Conversion WRSM'!$A$1:$B$12,2),FALSE)</f>
        <v>0</v>
      </c>
      <c r="W196" s="9">
        <f t="shared" ref="W196:W259" si="23">IF(C196="",B196,IF(C196="*",B196,IF(U196&gt;B196,U196,B196)))</f>
        <v>0</v>
      </c>
      <c r="X196" s="9" t="str">
        <f t="shared" si="22"/>
        <v/>
      </c>
      <c r="Y196" s="20" t="str">
        <f t="shared" si="20"/>
        <v/>
      </c>
    </row>
    <row r="197" spans="1:25" x14ac:dyDescent="0.25">
      <c r="A197" s="11">
        <v>18568</v>
      </c>
      <c r="B197" s="9">
        <f>VLOOKUP((IF(MONTH($A197)=10,YEAR($A197),IF(MONTH($A197)=11,YEAR($A197),IF(MONTH($A197)=12, YEAR($A197),YEAR($A197)-1)))),File_1.prn!$A$2:$AA$72,VLOOKUP(MONTH($A197),Conversion!$A$1:$B$12,2),FALSE)</f>
        <v>0</v>
      </c>
      <c r="C197" s="9" t="str">
        <f>IF(VLOOKUP((IF(MONTH($A197)=10,YEAR($A197),IF(MONTH($A197)=11,YEAR($A197),IF(MONTH($A197)=12, YEAR($A197),YEAR($A197)-1)))),File_1.prn!$A$2:$AA$72,VLOOKUP(MONTH($A197),'Patch Conversion'!$A$1:$B$12,2),FALSE)="","",VLOOKUP((IF(MONTH($A197)=10,YEAR($A197),IF(MONTH($A197)=11,YEAR($A197),IF(MONTH($A197)=12, YEAR($A197),YEAR($A197)-1)))),File_1.prn!$A$2:$AA$72,VLOOKUP(MONTH($A197),'Patch Conversion'!$A$1:$B$12,2),FALSE))</f>
        <v/>
      </c>
      <c r="D197" s="9"/>
      <c r="E197" s="9">
        <f t="shared" si="21"/>
        <v>0</v>
      </c>
      <c r="F197" s="9">
        <f>F196+VLOOKUP((IF(MONTH($A197)=10,YEAR($A197),IF(MONTH($A197)=11,YEAR($A197),IF(MONTH($A197)=12, YEAR($A197),YEAR($A197)-1)))),Rainfall!$A$1:$Z$87,VLOOKUP(MONTH($A197),Conversion!$A$1:$B$12,2),FALSE)</f>
        <v>10003.980000000003</v>
      </c>
      <c r="G197" s="9"/>
      <c r="H197" s="9"/>
      <c r="I197" s="9">
        <f>VLOOKUP((IF(MONTH($A197)=10,YEAR($A197),IF(MONTH($A197)=11,YEAR($A197),IF(MONTH($A197)=12, YEAR($A197),YEAR($A197)-1)))),FirstSim!$A$1:$Z$86,VLOOKUP(MONTH($A197),Conversion!$A$1:$B$12,2),FALSE)</f>
        <v>0.13</v>
      </c>
      <c r="J197" s="9"/>
      <c r="K197" s="9"/>
      <c r="L197" s="9"/>
      <c r="M197" s="12" t="e">
        <f>VLOOKUP((IF(MONTH($A197)=10,YEAR($A197),IF(MONTH($A197)=11,YEAR($A197),IF(MONTH($A197)=12, YEAR($A197),YEAR($A197)-1)))),#REF!,VLOOKUP(MONTH($A197),Conversion!$A$1:$B$12,2),FALSE)</f>
        <v>#REF!</v>
      </c>
      <c r="N197" s="9" t="e">
        <f>VLOOKUP((IF(MONTH($A197)=10,YEAR($A197),IF(MONTH($A197)=11,YEAR($A197),IF(MONTH($A197)=12, YEAR($A197),YEAR($A197)-1)))),#REF!,VLOOKUP(MONTH($A197),'Patch Conversion'!$A$1:$B$12,2),FALSE)</f>
        <v>#REF!</v>
      </c>
      <c r="O197" s="9"/>
      <c r="P197" s="11"/>
      <c r="Q197" s="9">
        <f t="shared" ref="Q197:Q260" si="24">IF(C197="",B197,IF(C197="*",B197,IF(I197&lt;B197,B197,I197)))</f>
        <v>0</v>
      </c>
      <c r="R197" s="9" t="str">
        <f t="shared" ref="R197:R260" si="25">IF(C197="",C197,IF(C197="*",C197,IF(I197&lt;B197,C197,"*")))</f>
        <v/>
      </c>
      <c r="S197" s="10" t="str">
        <f t="shared" ref="S197:S260" si="26">IF(C197="","",IF(C197="*","Estimated",IF(I197&lt;B197,"First Simulation&lt;Observed, Observed Used","First Silumation patch")))</f>
        <v/>
      </c>
      <c r="T197" s="9"/>
      <c r="U197" s="17">
        <f>VLOOKUP((IF(MONTH($A197)=10,YEAR($A197),IF(MONTH($A197)=11,YEAR($A197),IF(MONTH($A197)=12, YEAR($A197),YEAR($A197)-1)))),'Final Sim'!$A$1:$O$87,VLOOKUP(MONTH($A197),'Conversion WRSM'!$A$1:$B$12,2),FALSE)</f>
        <v>0</v>
      </c>
      <c r="W197" s="9">
        <f t="shared" si="23"/>
        <v>0</v>
      </c>
      <c r="X197" s="9" t="str">
        <f t="shared" si="22"/>
        <v/>
      </c>
      <c r="Y197" s="20" t="str">
        <f t="shared" ref="Y197:Y260" si="27">IF(C197="","",IF(C197="*","Observed estimate used",IF(C197="#","Simulated value used", IF(U197&gt;B197,"Simulated value used","Observed estimate used"))))</f>
        <v/>
      </c>
    </row>
    <row r="198" spans="1:25" x14ac:dyDescent="0.25">
      <c r="A198" s="11">
        <v>18598</v>
      </c>
      <c r="B198" s="9">
        <f>VLOOKUP((IF(MONTH($A198)=10,YEAR($A198),IF(MONTH($A198)=11,YEAR($A198),IF(MONTH($A198)=12, YEAR($A198),YEAR($A198)-1)))),File_1.prn!$A$2:$AA$72,VLOOKUP(MONTH($A198),Conversion!$A$1:$B$12,2),FALSE)</f>
        <v>0</v>
      </c>
      <c r="C198" s="9" t="str">
        <f>IF(VLOOKUP((IF(MONTH($A198)=10,YEAR($A198),IF(MONTH($A198)=11,YEAR($A198),IF(MONTH($A198)=12, YEAR($A198),YEAR($A198)-1)))),File_1.prn!$A$2:$AA$72,VLOOKUP(MONTH($A198),'Patch Conversion'!$A$1:$B$12,2),FALSE)="","",VLOOKUP((IF(MONTH($A198)=10,YEAR($A198),IF(MONTH($A198)=11,YEAR($A198),IF(MONTH($A198)=12, YEAR($A198),YEAR($A198)-1)))),File_1.prn!$A$2:$AA$72,VLOOKUP(MONTH($A198),'Patch Conversion'!$A$1:$B$12,2),FALSE))</f>
        <v/>
      </c>
      <c r="D198" s="9"/>
      <c r="E198" s="9">
        <f t="shared" ref="E198:E261" si="28">E197+B198</f>
        <v>0</v>
      </c>
      <c r="F198" s="9">
        <f>F197+VLOOKUP((IF(MONTH($A198)=10,YEAR($A198),IF(MONTH($A198)=11,YEAR($A198),IF(MONTH($A198)=12, YEAR($A198),YEAR($A198)-1)))),Rainfall!$A$1:$Z$87,VLOOKUP(MONTH($A198),Conversion!$A$1:$B$12,2),FALSE)</f>
        <v>10137.600000000004</v>
      </c>
      <c r="G198" s="9"/>
      <c r="H198" s="9"/>
      <c r="I198" s="9">
        <f>VLOOKUP((IF(MONTH($A198)=10,YEAR($A198),IF(MONTH($A198)=11,YEAR($A198),IF(MONTH($A198)=12, YEAR($A198),YEAR($A198)-1)))),FirstSim!$A$1:$Z$86,VLOOKUP(MONTH($A198),Conversion!$A$1:$B$12,2),FALSE)</f>
        <v>0.51</v>
      </c>
      <c r="J198" s="9"/>
      <c r="K198" s="9"/>
      <c r="L198" s="9"/>
      <c r="M198" s="12" t="e">
        <f>VLOOKUP((IF(MONTH($A198)=10,YEAR($A198),IF(MONTH($A198)=11,YEAR($A198),IF(MONTH($A198)=12, YEAR($A198),YEAR($A198)-1)))),#REF!,VLOOKUP(MONTH($A198),Conversion!$A$1:$B$12,2),FALSE)</f>
        <v>#REF!</v>
      </c>
      <c r="N198" s="9" t="e">
        <f>VLOOKUP((IF(MONTH($A198)=10,YEAR($A198),IF(MONTH($A198)=11,YEAR($A198),IF(MONTH($A198)=12, YEAR($A198),YEAR($A198)-1)))),#REF!,VLOOKUP(MONTH($A198),'Patch Conversion'!$A$1:$B$12,2),FALSE)</f>
        <v>#REF!</v>
      </c>
      <c r="O198" s="9"/>
      <c r="P198" s="11"/>
      <c r="Q198" s="9">
        <f t="shared" si="24"/>
        <v>0</v>
      </c>
      <c r="R198" s="9" t="str">
        <f t="shared" si="25"/>
        <v/>
      </c>
      <c r="S198" s="10" t="str">
        <f t="shared" si="26"/>
        <v/>
      </c>
      <c r="T198" s="9"/>
      <c r="U198" s="17">
        <f>VLOOKUP((IF(MONTH($A198)=10,YEAR($A198),IF(MONTH($A198)=11,YEAR($A198),IF(MONTH($A198)=12, YEAR($A198),YEAR($A198)-1)))),'Final Sim'!$A$1:$O$87,VLOOKUP(MONTH($A198),'Conversion WRSM'!$A$1:$B$12,2),FALSE)</f>
        <v>0</v>
      </c>
      <c r="W198" s="9">
        <f t="shared" si="23"/>
        <v>0</v>
      </c>
      <c r="X198" s="9" t="str">
        <f t="shared" ref="X198:X261" si="29">IF(C198="","",IF(C198="*","*",IF(C198="#","*", IF(U198&gt;B198,"*",C198))))</f>
        <v/>
      </c>
      <c r="Y198" s="20" t="str">
        <f t="shared" si="27"/>
        <v/>
      </c>
    </row>
    <row r="199" spans="1:25" x14ac:dyDescent="0.25">
      <c r="A199" s="11">
        <v>18629</v>
      </c>
      <c r="B199" s="9">
        <f>VLOOKUP((IF(MONTH($A199)=10,YEAR($A199),IF(MONTH($A199)=11,YEAR($A199),IF(MONTH($A199)=12, YEAR($A199),YEAR($A199)-1)))),File_1.prn!$A$2:$AA$72,VLOOKUP(MONTH($A199),Conversion!$A$1:$B$12,2),FALSE)</f>
        <v>0</v>
      </c>
      <c r="C199" s="9" t="str">
        <f>IF(VLOOKUP((IF(MONTH($A199)=10,YEAR($A199),IF(MONTH($A199)=11,YEAR($A199),IF(MONTH($A199)=12, YEAR($A199),YEAR($A199)-1)))),File_1.prn!$A$2:$AA$72,VLOOKUP(MONTH($A199),'Patch Conversion'!$A$1:$B$12,2),FALSE)="","",VLOOKUP((IF(MONTH($A199)=10,YEAR($A199),IF(MONTH($A199)=11,YEAR($A199),IF(MONTH($A199)=12, YEAR($A199),YEAR($A199)-1)))),File_1.prn!$A$2:$AA$72,VLOOKUP(MONTH($A199),'Patch Conversion'!$A$1:$B$12,2),FALSE))</f>
        <v/>
      </c>
      <c r="D199" s="9"/>
      <c r="E199" s="9">
        <f t="shared" si="28"/>
        <v>0</v>
      </c>
      <c r="F199" s="9">
        <f>F198+VLOOKUP((IF(MONTH($A199)=10,YEAR($A199),IF(MONTH($A199)=11,YEAR($A199),IF(MONTH($A199)=12, YEAR($A199),YEAR($A199)-1)))),Rainfall!$A$1:$Z$87,VLOOKUP(MONTH($A199),Conversion!$A$1:$B$12,2),FALSE)</f>
        <v>10209.840000000004</v>
      </c>
      <c r="G199" s="9"/>
      <c r="H199" s="9"/>
      <c r="I199" s="9">
        <f>VLOOKUP((IF(MONTH($A199)=10,YEAR($A199),IF(MONTH($A199)=11,YEAR($A199),IF(MONTH($A199)=12, YEAR($A199),YEAR($A199)-1)))),FirstSim!$A$1:$Z$86,VLOOKUP(MONTH($A199),Conversion!$A$1:$B$12,2),FALSE)</f>
        <v>0.39</v>
      </c>
      <c r="J199" s="9"/>
      <c r="K199" s="9"/>
      <c r="L199" s="9"/>
      <c r="M199" s="12" t="e">
        <f>VLOOKUP((IF(MONTH($A199)=10,YEAR($A199),IF(MONTH($A199)=11,YEAR($A199),IF(MONTH($A199)=12, YEAR($A199),YEAR($A199)-1)))),#REF!,VLOOKUP(MONTH($A199),Conversion!$A$1:$B$12,2),FALSE)</f>
        <v>#REF!</v>
      </c>
      <c r="N199" s="9" t="e">
        <f>VLOOKUP((IF(MONTH($A199)=10,YEAR($A199),IF(MONTH($A199)=11,YEAR($A199),IF(MONTH($A199)=12, YEAR($A199),YEAR($A199)-1)))),#REF!,VLOOKUP(MONTH($A199),'Patch Conversion'!$A$1:$B$12,2),FALSE)</f>
        <v>#REF!</v>
      </c>
      <c r="O199" s="9"/>
      <c r="P199" s="11"/>
      <c r="Q199" s="9">
        <f t="shared" si="24"/>
        <v>0</v>
      </c>
      <c r="R199" s="9" t="str">
        <f t="shared" si="25"/>
        <v/>
      </c>
      <c r="S199" s="10" t="str">
        <f t="shared" si="26"/>
        <v/>
      </c>
      <c r="T199" s="9"/>
      <c r="U199" s="17">
        <f>VLOOKUP((IF(MONTH($A199)=10,YEAR($A199),IF(MONTH($A199)=11,YEAR($A199),IF(MONTH($A199)=12, YEAR($A199),YEAR($A199)-1)))),'Final Sim'!$A$1:$O$87,VLOOKUP(MONTH($A199),'Conversion WRSM'!$A$1:$B$12,2),FALSE)</f>
        <v>0</v>
      </c>
      <c r="W199" s="9">
        <f t="shared" si="23"/>
        <v>0</v>
      </c>
      <c r="X199" s="9" t="str">
        <f t="shared" si="29"/>
        <v/>
      </c>
      <c r="Y199" s="20" t="str">
        <f t="shared" si="27"/>
        <v/>
      </c>
    </row>
    <row r="200" spans="1:25" x14ac:dyDescent="0.25">
      <c r="A200" s="11">
        <v>18660</v>
      </c>
      <c r="B200" s="9">
        <f>VLOOKUP((IF(MONTH($A200)=10,YEAR($A200),IF(MONTH($A200)=11,YEAR($A200),IF(MONTH($A200)=12, YEAR($A200),YEAR($A200)-1)))),File_1.prn!$A$2:$AA$72,VLOOKUP(MONTH($A200),Conversion!$A$1:$B$12,2),FALSE)</f>
        <v>0</v>
      </c>
      <c r="C200" s="9" t="str">
        <f>IF(VLOOKUP((IF(MONTH($A200)=10,YEAR($A200),IF(MONTH($A200)=11,YEAR($A200),IF(MONTH($A200)=12, YEAR($A200),YEAR($A200)-1)))),File_1.prn!$A$2:$AA$72,VLOOKUP(MONTH($A200),'Patch Conversion'!$A$1:$B$12,2),FALSE)="","",VLOOKUP((IF(MONTH($A200)=10,YEAR($A200),IF(MONTH($A200)=11,YEAR($A200),IF(MONTH($A200)=12, YEAR($A200),YEAR($A200)-1)))),File_1.prn!$A$2:$AA$72,VLOOKUP(MONTH($A200),'Patch Conversion'!$A$1:$B$12,2),FALSE))</f>
        <v/>
      </c>
      <c r="D200" s="9"/>
      <c r="E200" s="9">
        <f t="shared" si="28"/>
        <v>0</v>
      </c>
      <c r="F200" s="9">
        <f>F199+VLOOKUP((IF(MONTH($A200)=10,YEAR($A200),IF(MONTH($A200)=11,YEAR($A200),IF(MONTH($A200)=12, YEAR($A200),YEAR($A200)-1)))),Rainfall!$A$1:$Z$87,VLOOKUP(MONTH($A200),Conversion!$A$1:$B$12,2),FALSE)</f>
        <v>10265.760000000004</v>
      </c>
      <c r="G200" s="9"/>
      <c r="H200" s="9"/>
      <c r="I200" s="9">
        <f>VLOOKUP((IF(MONTH($A200)=10,YEAR($A200),IF(MONTH($A200)=11,YEAR($A200),IF(MONTH($A200)=12, YEAR($A200),YEAR($A200)-1)))),FirstSim!$A$1:$Z$86,VLOOKUP(MONTH($A200),Conversion!$A$1:$B$12,2),FALSE)</f>
        <v>0.5</v>
      </c>
      <c r="J200" s="9"/>
      <c r="K200" s="9"/>
      <c r="L200" s="9"/>
      <c r="M200" s="12" t="e">
        <f>VLOOKUP((IF(MONTH($A200)=10,YEAR($A200),IF(MONTH($A200)=11,YEAR($A200),IF(MONTH($A200)=12, YEAR($A200),YEAR($A200)-1)))),#REF!,VLOOKUP(MONTH($A200),Conversion!$A$1:$B$12,2),FALSE)</f>
        <v>#REF!</v>
      </c>
      <c r="N200" s="9" t="e">
        <f>VLOOKUP((IF(MONTH($A200)=10,YEAR($A200),IF(MONTH($A200)=11,YEAR($A200),IF(MONTH($A200)=12, YEAR($A200),YEAR($A200)-1)))),#REF!,VLOOKUP(MONTH($A200),'Patch Conversion'!$A$1:$B$12,2),FALSE)</f>
        <v>#REF!</v>
      </c>
      <c r="O200" s="9"/>
      <c r="P200" s="11"/>
      <c r="Q200" s="9">
        <f t="shared" si="24"/>
        <v>0</v>
      </c>
      <c r="R200" s="9" t="str">
        <f t="shared" si="25"/>
        <v/>
      </c>
      <c r="S200" s="10" t="str">
        <f t="shared" si="26"/>
        <v/>
      </c>
      <c r="T200" s="9"/>
      <c r="U200" s="17">
        <f>VLOOKUP((IF(MONTH($A200)=10,YEAR($A200),IF(MONTH($A200)=11,YEAR($A200),IF(MONTH($A200)=12, YEAR($A200),YEAR($A200)-1)))),'Final Sim'!$A$1:$O$87,VLOOKUP(MONTH($A200),'Conversion WRSM'!$A$1:$B$12,2),FALSE)</f>
        <v>0</v>
      </c>
      <c r="W200" s="9">
        <f t="shared" si="23"/>
        <v>0</v>
      </c>
      <c r="X200" s="9" t="str">
        <f t="shared" si="29"/>
        <v/>
      </c>
      <c r="Y200" s="20" t="str">
        <f t="shared" si="27"/>
        <v/>
      </c>
    </row>
    <row r="201" spans="1:25" x14ac:dyDescent="0.25">
      <c r="A201" s="11">
        <v>18688</v>
      </c>
      <c r="B201" s="9">
        <f>VLOOKUP((IF(MONTH($A201)=10,YEAR($A201),IF(MONTH($A201)=11,YEAR($A201),IF(MONTH($A201)=12, YEAR($A201),YEAR($A201)-1)))),File_1.prn!$A$2:$AA$72,VLOOKUP(MONTH($A201),Conversion!$A$1:$B$12,2),FALSE)</f>
        <v>0</v>
      </c>
      <c r="C201" s="9" t="str">
        <f>IF(VLOOKUP((IF(MONTH($A201)=10,YEAR($A201),IF(MONTH($A201)=11,YEAR($A201),IF(MONTH($A201)=12, YEAR($A201),YEAR($A201)-1)))),File_1.prn!$A$2:$AA$72,VLOOKUP(MONTH($A201),'Patch Conversion'!$A$1:$B$12,2),FALSE)="","",VLOOKUP((IF(MONTH($A201)=10,YEAR($A201),IF(MONTH($A201)=11,YEAR($A201),IF(MONTH($A201)=12, YEAR($A201),YEAR($A201)-1)))),File_1.prn!$A$2:$AA$72,VLOOKUP(MONTH($A201),'Patch Conversion'!$A$1:$B$12,2),FALSE))</f>
        <v/>
      </c>
      <c r="D201" s="9"/>
      <c r="E201" s="9">
        <f t="shared" si="28"/>
        <v>0</v>
      </c>
      <c r="F201" s="9">
        <f>F200+VLOOKUP((IF(MONTH($A201)=10,YEAR($A201),IF(MONTH($A201)=11,YEAR($A201),IF(MONTH($A201)=12, YEAR($A201),YEAR($A201)-1)))),Rainfall!$A$1:$Z$87,VLOOKUP(MONTH($A201),Conversion!$A$1:$B$12,2),FALSE)</f>
        <v>10327.620000000004</v>
      </c>
      <c r="G201" s="9"/>
      <c r="H201" s="9"/>
      <c r="I201" s="9">
        <f>VLOOKUP((IF(MONTH($A201)=10,YEAR($A201),IF(MONTH($A201)=11,YEAR($A201),IF(MONTH($A201)=12, YEAR($A201),YEAR($A201)-1)))),FirstSim!$A$1:$Z$86,VLOOKUP(MONTH($A201),Conversion!$A$1:$B$12,2),FALSE)</f>
        <v>0.37</v>
      </c>
      <c r="J201" s="9"/>
      <c r="K201" s="9"/>
      <c r="L201" s="9"/>
      <c r="M201" s="12" t="e">
        <f>VLOOKUP((IF(MONTH($A201)=10,YEAR($A201),IF(MONTH($A201)=11,YEAR($A201),IF(MONTH($A201)=12, YEAR($A201),YEAR($A201)-1)))),#REF!,VLOOKUP(MONTH($A201),Conversion!$A$1:$B$12,2),FALSE)</f>
        <v>#REF!</v>
      </c>
      <c r="N201" s="9" t="e">
        <f>VLOOKUP((IF(MONTH($A201)=10,YEAR($A201),IF(MONTH($A201)=11,YEAR($A201),IF(MONTH($A201)=12, YEAR($A201),YEAR($A201)-1)))),#REF!,VLOOKUP(MONTH($A201),'Patch Conversion'!$A$1:$B$12,2),FALSE)</f>
        <v>#REF!</v>
      </c>
      <c r="O201" s="9"/>
      <c r="P201" s="11"/>
      <c r="Q201" s="9">
        <f t="shared" si="24"/>
        <v>0</v>
      </c>
      <c r="R201" s="9" t="str">
        <f t="shared" si="25"/>
        <v/>
      </c>
      <c r="S201" s="10" t="str">
        <f t="shared" si="26"/>
        <v/>
      </c>
      <c r="T201" s="9"/>
      <c r="U201" s="17">
        <f>VLOOKUP((IF(MONTH($A201)=10,YEAR($A201),IF(MONTH($A201)=11,YEAR($A201),IF(MONTH($A201)=12, YEAR($A201),YEAR($A201)-1)))),'Final Sim'!$A$1:$O$87,VLOOKUP(MONTH($A201),'Conversion WRSM'!$A$1:$B$12,2),FALSE)</f>
        <v>0</v>
      </c>
      <c r="W201" s="9">
        <f t="shared" si="23"/>
        <v>0</v>
      </c>
      <c r="X201" s="9" t="str">
        <f t="shared" si="29"/>
        <v/>
      </c>
      <c r="Y201" s="20" t="str">
        <f t="shared" si="27"/>
        <v/>
      </c>
    </row>
    <row r="202" spans="1:25" x14ac:dyDescent="0.25">
      <c r="A202" s="11">
        <v>18719</v>
      </c>
      <c r="B202" s="9">
        <f>VLOOKUP((IF(MONTH($A202)=10,YEAR($A202),IF(MONTH($A202)=11,YEAR($A202),IF(MONTH($A202)=12, YEAR($A202),YEAR($A202)-1)))),File_1.prn!$A$2:$AA$72,VLOOKUP(MONTH($A202),Conversion!$A$1:$B$12,2),FALSE)</f>
        <v>0</v>
      </c>
      <c r="C202" s="9" t="str">
        <f>IF(VLOOKUP((IF(MONTH($A202)=10,YEAR($A202),IF(MONTH($A202)=11,YEAR($A202),IF(MONTH($A202)=12, YEAR($A202),YEAR($A202)-1)))),File_1.prn!$A$2:$AA$72,VLOOKUP(MONTH($A202),'Patch Conversion'!$A$1:$B$12,2),FALSE)="","",VLOOKUP((IF(MONTH($A202)=10,YEAR($A202),IF(MONTH($A202)=11,YEAR($A202),IF(MONTH($A202)=12, YEAR($A202),YEAR($A202)-1)))),File_1.prn!$A$2:$AA$72,VLOOKUP(MONTH($A202),'Patch Conversion'!$A$1:$B$12,2),FALSE))</f>
        <v/>
      </c>
      <c r="D202" s="9"/>
      <c r="E202" s="9">
        <f t="shared" si="28"/>
        <v>0</v>
      </c>
      <c r="F202" s="9">
        <f>F201+VLOOKUP((IF(MONTH($A202)=10,YEAR($A202),IF(MONTH($A202)=11,YEAR($A202),IF(MONTH($A202)=12, YEAR($A202),YEAR($A202)-1)))),Rainfall!$A$1:$Z$87,VLOOKUP(MONTH($A202),Conversion!$A$1:$B$12,2),FALSE)</f>
        <v>10424.460000000005</v>
      </c>
      <c r="G202" s="9"/>
      <c r="H202" s="9"/>
      <c r="I202" s="9">
        <f>VLOOKUP((IF(MONTH($A202)=10,YEAR($A202),IF(MONTH($A202)=11,YEAR($A202),IF(MONTH($A202)=12, YEAR($A202),YEAR($A202)-1)))),FirstSim!$A$1:$Z$86,VLOOKUP(MONTH($A202),Conversion!$A$1:$B$12,2),FALSE)</f>
        <v>0.22</v>
      </c>
      <c r="J202" s="9"/>
      <c r="K202" s="9"/>
      <c r="L202" s="9"/>
      <c r="M202" s="12" t="e">
        <f>VLOOKUP((IF(MONTH($A202)=10,YEAR($A202),IF(MONTH($A202)=11,YEAR($A202),IF(MONTH($A202)=12, YEAR($A202),YEAR($A202)-1)))),#REF!,VLOOKUP(MONTH($A202),Conversion!$A$1:$B$12,2),FALSE)</f>
        <v>#REF!</v>
      </c>
      <c r="N202" s="9" t="e">
        <f>VLOOKUP((IF(MONTH($A202)=10,YEAR($A202),IF(MONTH($A202)=11,YEAR($A202),IF(MONTH($A202)=12, YEAR($A202),YEAR($A202)-1)))),#REF!,VLOOKUP(MONTH($A202),'Patch Conversion'!$A$1:$B$12,2),FALSE)</f>
        <v>#REF!</v>
      </c>
      <c r="O202" s="9"/>
      <c r="P202" s="11"/>
      <c r="Q202" s="9">
        <f t="shared" si="24"/>
        <v>0</v>
      </c>
      <c r="R202" s="9" t="str">
        <f t="shared" si="25"/>
        <v/>
      </c>
      <c r="S202" s="10" t="str">
        <f t="shared" si="26"/>
        <v/>
      </c>
      <c r="T202" s="9"/>
      <c r="U202" s="17">
        <f>VLOOKUP((IF(MONTH($A202)=10,YEAR($A202),IF(MONTH($A202)=11,YEAR($A202),IF(MONTH($A202)=12, YEAR($A202),YEAR($A202)-1)))),'Final Sim'!$A$1:$O$87,VLOOKUP(MONTH($A202),'Conversion WRSM'!$A$1:$B$12,2),FALSE)</f>
        <v>0</v>
      </c>
      <c r="W202" s="9">
        <f t="shared" si="23"/>
        <v>0</v>
      </c>
      <c r="X202" s="9" t="str">
        <f t="shared" si="29"/>
        <v/>
      </c>
      <c r="Y202" s="20" t="str">
        <f t="shared" si="27"/>
        <v/>
      </c>
    </row>
    <row r="203" spans="1:25" x14ac:dyDescent="0.25">
      <c r="A203" s="11">
        <v>18749</v>
      </c>
      <c r="B203" s="9">
        <f>VLOOKUP((IF(MONTH($A203)=10,YEAR($A203),IF(MONTH($A203)=11,YEAR($A203),IF(MONTH($A203)=12, YEAR($A203),YEAR($A203)-1)))),File_1.prn!$A$2:$AA$72,VLOOKUP(MONTH($A203),Conversion!$A$1:$B$12,2),FALSE)</f>
        <v>0</v>
      </c>
      <c r="C203" s="9" t="str">
        <f>IF(VLOOKUP((IF(MONTH($A203)=10,YEAR($A203),IF(MONTH($A203)=11,YEAR($A203),IF(MONTH($A203)=12, YEAR($A203),YEAR($A203)-1)))),File_1.prn!$A$2:$AA$72,VLOOKUP(MONTH($A203),'Patch Conversion'!$A$1:$B$12,2),FALSE)="","",VLOOKUP((IF(MONTH($A203)=10,YEAR($A203),IF(MONTH($A203)=11,YEAR($A203),IF(MONTH($A203)=12, YEAR($A203),YEAR($A203)-1)))),File_1.prn!$A$2:$AA$72,VLOOKUP(MONTH($A203),'Patch Conversion'!$A$1:$B$12,2),FALSE))</f>
        <v/>
      </c>
      <c r="D203" s="9"/>
      <c r="E203" s="9">
        <f t="shared" si="28"/>
        <v>0</v>
      </c>
      <c r="F203" s="9">
        <f>F202+VLOOKUP((IF(MONTH($A203)=10,YEAR($A203),IF(MONTH($A203)=11,YEAR($A203),IF(MONTH($A203)=12, YEAR($A203),YEAR($A203)-1)))),Rainfall!$A$1:$Z$87,VLOOKUP(MONTH($A203),Conversion!$A$1:$B$12,2),FALSE)</f>
        <v>10476.000000000005</v>
      </c>
      <c r="G203" s="9"/>
      <c r="H203" s="9"/>
      <c r="I203" s="9">
        <f>VLOOKUP((IF(MONTH($A203)=10,YEAR($A203),IF(MONTH($A203)=11,YEAR($A203),IF(MONTH($A203)=12, YEAR($A203),YEAR($A203)-1)))),FirstSim!$A$1:$Z$86,VLOOKUP(MONTH($A203),Conversion!$A$1:$B$12,2),FALSE)</f>
        <v>0.14000000000000001</v>
      </c>
      <c r="J203" s="9"/>
      <c r="K203" s="9"/>
      <c r="L203" s="9"/>
      <c r="M203" s="12" t="e">
        <f>VLOOKUP((IF(MONTH($A203)=10,YEAR($A203),IF(MONTH($A203)=11,YEAR($A203),IF(MONTH($A203)=12, YEAR($A203),YEAR($A203)-1)))),#REF!,VLOOKUP(MONTH($A203),Conversion!$A$1:$B$12,2),FALSE)</f>
        <v>#REF!</v>
      </c>
      <c r="N203" s="9" t="e">
        <f>VLOOKUP((IF(MONTH($A203)=10,YEAR($A203),IF(MONTH($A203)=11,YEAR($A203),IF(MONTH($A203)=12, YEAR($A203),YEAR($A203)-1)))),#REF!,VLOOKUP(MONTH($A203),'Patch Conversion'!$A$1:$B$12,2),FALSE)</f>
        <v>#REF!</v>
      </c>
      <c r="O203" s="9"/>
      <c r="P203" s="11"/>
      <c r="Q203" s="9">
        <f t="shared" si="24"/>
        <v>0</v>
      </c>
      <c r="R203" s="9" t="str">
        <f t="shared" si="25"/>
        <v/>
      </c>
      <c r="S203" s="10" t="str">
        <f t="shared" si="26"/>
        <v/>
      </c>
      <c r="T203" s="9"/>
      <c r="U203" s="17">
        <f>VLOOKUP((IF(MONTH($A203)=10,YEAR($A203),IF(MONTH($A203)=11,YEAR($A203),IF(MONTH($A203)=12, YEAR($A203),YEAR($A203)-1)))),'Final Sim'!$A$1:$O$87,VLOOKUP(MONTH($A203),'Conversion WRSM'!$A$1:$B$12,2),FALSE)</f>
        <v>0</v>
      </c>
      <c r="W203" s="9">
        <f t="shared" si="23"/>
        <v>0</v>
      </c>
      <c r="X203" s="9" t="str">
        <f t="shared" si="29"/>
        <v/>
      </c>
      <c r="Y203" s="20" t="str">
        <f t="shared" si="27"/>
        <v/>
      </c>
    </row>
    <row r="204" spans="1:25" x14ac:dyDescent="0.25">
      <c r="A204" s="11">
        <v>18780</v>
      </c>
      <c r="B204" s="9">
        <f>VLOOKUP((IF(MONTH($A204)=10,YEAR($A204),IF(MONTH($A204)=11,YEAR($A204),IF(MONTH($A204)=12, YEAR($A204),YEAR($A204)-1)))),File_1.prn!$A$2:$AA$72,VLOOKUP(MONTH($A204),Conversion!$A$1:$B$12,2),FALSE)</f>
        <v>0</v>
      </c>
      <c r="C204" s="9" t="str">
        <f>IF(VLOOKUP((IF(MONTH($A204)=10,YEAR($A204),IF(MONTH($A204)=11,YEAR($A204),IF(MONTH($A204)=12, YEAR($A204),YEAR($A204)-1)))),File_1.prn!$A$2:$AA$72,VLOOKUP(MONTH($A204),'Patch Conversion'!$A$1:$B$12,2),FALSE)="","",VLOOKUP((IF(MONTH($A204)=10,YEAR($A204),IF(MONTH($A204)=11,YEAR($A204),IF(MONTH($A204)=12, YEAR($A204),YEAR($A204)-1)))),File_1.prn!$A$2:$AA$72,VLOOKUP(MONTH($A204),'Patch Conversion'!$A$1:$B$12,2),FALSE))</f>
        <v/>
      </c>
      <c r="D204" s="9"/>
      <c r="E204" s="9">
        <f t="shared" si="28"/>
        <v>0</v>
      </c>
      <c r="F204" s="9">
        <f>F203+VLOOKUP((IF(MONTH($A204)=10,YEAR($A204),IF(MONTH($A204)=11,YEAR($A204),IF(MONTH($A204)=12, YEAR($A204),YEAR($A204)-1)))),Rainfall!$A$1:$Z$87,VLOOKUP(MONTH($A204),Conversion!$A$1:$B$12,2),FALSE)</f>
        <v>10476.420000000006</v>
      </c>
      <c r="G204" s="9"/>
      <c r="H204" s="9"/>
      <c r="I204" s="9">
        <f>VLOOKUP((IF(MONTH($A204)=10,YEAR($A204),IF(MONTH($A204)=11,YEAR($A204),IF(MONTH($A204)=12, YEAR($A204),YEAR($A204)-1)))),FirstSim!$A$1:$Z$86,VLOOKUP(MONTH($A204),Conversion!$A$1:$B$12,2),FALSE)</f>
        <v>0.09</v>
      </c>
      <c r="J204" s="9"/>
      <c r="K204" s="9"/>
      <c r="L204" s="9"/>
      <c r="M204" s="12" t="e">
        <f>VLOOKUP((IF(MONTH($A204)=10,YEAR($A204),IF(MONTH($A204)=11,YEAR($A204),IF(MONTH($A204)=12, YEAR($A204),YEAR($A204)-1)))),#REF!,VLOOKUP(MONTH($A204),Conversion!$A$1:$B$12,2),FALSE)</f>
        <v>#REF!</v>
      </c>
      <c r="N204" s="9" t="e">
        <f>VLOOKUP((IF(MONTH($A204)=10,YEAR($A204),IF(MONTH($A204)=11,YEAR($A204),IF(MONTH($A204)=12, YEAR($A204),YEAR($A204)-1)))),#REF!,VLOOKUP(MONTH($A204),'Patch Conversion'!$A$1:$B$12,2),FALSE)</f>
        <v>#REF!</v>
      </c>
      <c r="O204" s="9"/>
      <c r="P204" s="11"/>
      <c r="Q204" s="9">
        <f t="shared" si="24"/>
        <v>0</v>
      </c>
      <c r="R204" s="9" t="str">
        <f t="shared" si="25"/>
        <v/>
      </c>
      <c r="S204" s="10" t="str">
        <f t="shared" si="26"/>
        <v/>
      </c>
      <c r="T204" s="9"/>
      <c r="U204" s="17">
        <f>VLOOKUP((IF(MONTH($A204)=10,YEAR($A204),IF(MONTH($A204)=11,YEAR($A204),IF(MONTH($A204)=12, YEAR($A204),YEAR($A204)-1)))),'Final Sim'!$A$1:$O$87,VLOOKUP(MONTH($A204),'Conversion WRSM'!$A$1:$B$12,2),FALSE)</f>
        <v>0</v>
      </c>
      <c r="W204" s="9">
        <f t="shared" si="23"/>
        <v>0</v>
      </c>
      <c r="X204" s="9" t="str">
        <f t="shared" si="29"/>
        <v/>
      </c>
      <c r="Y204" s="20" t="str">
        <f t="shared" si="27"/>
        <v/>
      </c>
    </row>
    <row r="205" spans="1:25" x14ac:dyDescent="0.25">
      <c r="A205" s="11">
        <v>18810</v>
      </c>
      <c r="B205" s="9">
        <f>VLOOKUP((IF(MONTH($A205)=10,YEAR($A205),IF(MONTH($A205)=11,YEAR($A205),IF(MONTH($A205)=12, YEAR($A205),YEAR($A205)-1)))),File_1.prn!$A$2:$AA$72,VLOOKUP(MONTH($A205),Conversion!$A$1:$B$12,2),FALSE)</f>
        <v>0</v>
      </c>
      <c r="C205" s="9" t="str">
        <f>IF(VLOOKUP((IF(MONTH($A205)=10,YEAR($A205),IF(MONTH($A205)=11,YEAR($A205),IF(MONTH($A205)=12, YEAR($A205),YEAR($A205)-1)))),File_1.prn!$A$2:$AA$72,VLOOKUP(MONTH($A205),'Patch Conversion'!$A$1:$B$12,2),FALSE)="","",VLOOKUP((IF(MONTH($A205)=10,YEAR($A205),IF(MONTH($A205)=11,YEAR($A205),IF(MONTH($A205)=12, YEAR($A205),YEAR($A205)-1)))),File_1.prn!$A$2:$AA$72,VLOOKUP(MONTH($A205),'Patch Conversion'!$A$1:$B$12,2),FALSE))</f>
        <v/>
      </c>
      <c r="D205" s="9"/>
      <c r="E205" s="9">
        <f t="shared" si="28"/>
        <v>0</v>
      </c>
      <c r="F205" s="9">
        <f>F204+VLOOKUP((IF(MONTH($A205)=10,YEAR($A205),IF(MONTH($A205)=11,YEAR($A205),IF(MONTH($A205)=12, YEAR($A205),YEAR($A205)-1)))),Rainfall!$A$1:$Z$87,VLOOKUP(MONTH($A205),Conversion!$A$1:$B$12,2),FALSE)</f>
        <v>10484.940000000006</v>
      </c>
      <c r="G205" s="9"/>
      <c r="H205" s="9"/>
      <c r="I205" s="9">
        <f>VLOOKUP((IF(MONTH($A205)=10,YEAR($A205),IF(MONTH($A205)=11,YEAR($A205),IF(MONTH($A205)=12, YEAR($A205),YEAR($A205)-1)))),FirstSim!$A$1:$Z$86,VLOOKUP(MONTH($A205),Conversion!$A$1:$B$12,2),FALSE)</f>
        <v>0.06</v>
      </c>
      <c r="J205" s="9"/>
      <c r="K205" s="9"/>
      <c r="L205" s="9"/>
      <c r="M205" s="12" t="e">
        <f>VLOOKUP((IF(MONTH($A205)=10,YEAR($A205),IF(MONTH($A205)=11,YEAR($A205),IF(MONTH($A205)=12, YEAR($A205),YEAR($A205)-1)))),#REF!,VLOOKUP(MONTH($A205),Conversion!$A$1:$B$12,2),FALSE)</f>
        <v>#REF!</v>
      </c>
      <c r="N205" s="9" t="e">
        <f>VLOOKUP((IF(MONTH($A205)=10,YEAR($A205),IF(MONTH($A205)=11,YEAR($A205),IF(MONTH($A205)=12, YEAR($A205),YEAR($A205)-1)))),#REF!,VLOOKUP(MONTH($A205),'Patch Conversion'!$A$1:$B$12,2),FALSE)</f>
        <v>#REF!</v>
      </c>
      <c r="O205" s="9"/>
      <c r="P205" s="11"/>
      <c r="Q205" s="9">
        <f t="shared" si="24"/>
        <v>0</v>
      </c>
      <c r="R205" s="9" t="str">
        <f t="shared" si="25"/>
        <v/>
      </c>
      <c r="S205" s="10" t="str">
        <f t="shared" si="26"/>
        <v/>
      </c>
      <c r="T205" s="9"/>
      <c r="U205" s="17">
        <f>VLOOKUP((IF(MONTH($A205)=10,YEAR($A205),IF(MONTH($A205)=11,YEAR($A205),IF(MONTH($A205)=12, YEAR($A205),YEAR($A205)-1)))),'Final Sim'!$A$1:$O$87,VLOOKUP(MONTH($A205),'Conversion WRSM'!$A$1:$B$12,2),FALSE)</f>
        <v>0</v>
      </c>
      <c r="W205" s="9">
        <f t="shared" si="23"/>
        <v>0</v>
      </c>
      <c r="X205" s="9" t="str">
        <f t="shared" si="29"/>
        <v/>
      </c>
      <c r="Y205" s="20" t="str">
        <f t="shared" si="27"/>
        <v/>
      </c>
    </row>
    <row r="206" spans="1:25" x14ac:dyDescent="0.25">
      <c r="A206" s="11">
        <v>18841</v>
      </c>
      <c r="B206" s="9">
        <f>VLOOKUP((IF(MONTH($A206)=10,YEAR($A206),IF(MONTH($A206)=11,YEAR($A206),IF(MONTH($A206)=12, YEAR($A206),YEAR($A206)-1)))),File_1.prn!$A$2:$AA$72,VLOOKUP(MONTH($A206),Conversion!$A$1:$B$12,2),FALSE)</f>
        <v>0</v>
      </c>
      <c r="C206" s="9" t="str">
        <f>IF(VLOOKUP((IF(MONTH($A206)=10,YEAR($A206),IF(MONTH($A206)=11,YEAR($A206),IF(MONTH($A206)=12, YEAR($A206),YEAR($A206)-1)))),File_1.prn!$A$2:$AA$72,VLOOKUP(MONTH($A206),'Patch Conversion'!$A$1:$B$12,2),FALSE)="","",VLOOKUP((IF(MONTH($A206)=10,YEAR($A206),IF(MONTH($A206)=11,YEAR($A206),IF(MONTH($A206)=12, YEAR($A206),YEAR($A206)-1)))),File_1.prn!$A$2:$AA$72,VLOOKUP(MONTH($A206),'Patch Conversion'!$A$1:$B$12,2),FALSE))</f>
        <v/>
      </c>
      <c r="D206" s="9"/>
      <c r="E206" s="9">
        <f t="shared" si="28"/>
        <v>0</v>
      </c>
      <c r="F206" s="9">
        <f>F205+VLOOKUP((IF(MONTH($A206)=10,YEAR($A206),IF(MONTH($A206)=11,YEAR($A206),IF(MONTH($A206)=12, YEAR($A206),YEAR($A206)-1)))),Rainfall!$A$1:$Z$87,VLOOKUP(MONTH($A206),Conversion!$A$1:$B$12,2),FALSE)</f>
        <v>10493.400000000005</v>
      </c>
      <c r="G206" s="9"/>
      <c r="H206" s="9"/>
      <c r="I206" s="9">
        <f>VLOOKUP((IF(MONTH($A206)=10,YEAR($A206),IF(MONTH($A206)=11,YEAR($A206),IF(MONTH($A206)=12, YEAR($A206),YEAR($A206)-1)))),FirstSim!$A$1:$Z$86,VLOOKUP(MONTH($A206),Conversion!$A$1:$B$12,2),FALSE)</f>
        <v>0.03</v>
      </c>
      <c r="J206" s="9"/>
      <c r="K206" s="9"/>
      <c r="L206" s="9"/>
      <c r="M206" s="12" t="e">
        <f>VLOOKUP((IF(MONTH($A206)=10,YEAR($A206),IF(MONTH($A206)=11,YEAR($A206),IF(MONTH($A206)=12, YEAR($A206),YEAR($A206)-1)))),#REF!,VLOOKUP(MONTH($A206),Conversion!$A$1:$B$12,2),FALSE)</f>
        <v>#REF!</v>
      </c>
      <c r="N206" s="9" t="e">
        <f>VLOOKUP((IF(MONTH($A206)=10,YEAR($A206),IF(MONTH($A206)=11,YEAR($A206),IF(MONTH($A206)=12, YEAR($A206),YEAR($A206)-1)))),#REF!,VLOOKUP(MONTH($A206),'Patch Conversion'!$A$1:$B$12,2),FALSE)</f>
        <v>#REF!</v>
      </c>
      <c r="O206" s="9"/>
      <c r="P206" s="11"/>
      <c r="Q206" s="9">
        <f t="shared" si="24"/>
        <v>0</v>
      </c>
      <c r="R206" s="9" t="str">
        <f t="shared" si="25"/>
        <v/>
      </c>
      <c r="S206" s="10" t="str">
        <f t="shared" si="26"/>
        <v/>
      </c>
      <c r="T206" s="9"/>
      <c r="U206" s="17">
        <f>VLOOKUP((IF(MONTH($A206)=10,YEAR($A206),IF(MONTH($A206)=11,YEAR($A206),IF(MONTH($A206)=12, YEAR($A206),YEAR($A206)-1)))),'Final Sim'!$A$1:$O$87,VLOOKUP(MONTH($A206),'Conversion WRSM'!$A$1:$B$12,2),FALSE)</f>
        <v>0</v>
      </c>
      <c r="W206" s="9">
        <f t="shared" si="23"/>
        <v>0</v>
      </c>
      <c r="X206" s="9" t="str">
        <f t="shared" si="29"/>
        <v/>
      </c>
      <c r="Y206" s="20" t="str">
        <f t="shared" si="27"/>
        <v/>
      </c>
    </row>
    <row r="207" spans="1:25" x14ac:dyDescent="0.25">
      <c r="A207" s="11">
        <v>18872</v>
      </c>
      <c r="B207" s="9">
        <f>VLOOKUP((IF(MONTH($A207)=10,YEAR($A207),IF(MONTH($A207)=11,YEAR($A207),IF(MONTH($A207)=12, YEAR($A207),YEAR($A207)-1)))),File_1.prn!$A$2:$AA$72,VLOOKUP(MONTH($A207),Conversion!$A$1:$B$12,2),FALSE)</f>
        <v>0</v>
      </c>
      <c r="C207" s="9" t="str">
        <f>IF(VLOOKUP((IF(MONTH($A207)=10,YEAR($A207),IF(MONTH($A207)=11,YEAR($A207),IF(MONTH($A207)=12, YEAR($A207),YEAR($A207)-1)))),File_1.prn!$A$2:$AA$72,VLOOKUP(MONTH($A207),'Patch Conversion'!$A$1:$B$12,2),FALSE)="","",VLOOKUP((IF(MONTH($A207)=10,YEAR($A207),IF(MONTH($A207)=11,YEAR($A207),IF(MONTH($A207)=12, YEAR($A207),YEAR($A207)-1)))),File_1.prn!$A$2:$AA$72,VLOOKUP(MONTH($A207),'Patch Conversion'!$A$1:$B$12,2),FALSE))</f>
        <v/>
      </c>
      <c r="D207" s="9"/>
      <c r="E207" s="9">
        <f t="shared" si="28"/>
        <v>0</v>
      </c>
      <c r="F207" s="9">
        <f>F206+VLOOKUP((IF(MONTH($A207)=10,YEAR($A207),IF(MONTH($A207)=11,YEAR($A207),IF(MONTH($A207)=12, YEAR($A207),YEAR($A207)-1)))),Rainfall!$A$1:$Z$87,VLOOKUP(MONTH($A207),Conversion!$A$1:$B$12,2),FALSE)</f>
        <v>10497.960000000005</v>
      </c>
      <c r="G207" s="9"/>
      <c r="H207" s="9"/>
      <c r="I207" s="9">
        <f>VLOOKUP((IF(MONTH($A207)=10,YEAR($A207),IF(MONTH($A207)=11,YEAR($A207),IF(MONTH($A207)=12, YEAR($A207),YEAR($A207)-1)))),FirstSim!$A$1:$Z$86,VLOOKUP(MONTH($A207),Conversion!$A$1:$B$12,2),FALSE)</f>
        <v>0.02</v>
      </c>
      <c r="J207" s="9"/>
      <c r="K207" s="9"/>
      <c r="L207" s="9"/>
      <c r="M207" s="12" t="e">
        <f>VLOOKUP((IF(MONTH($A207)=10,YEAR($A207),IF(MONTH($A207)=11,YEAR($A207),IF(MONTH($A207)=12, YEAR($A207),YEAR($A207)-1)))),#REF!,VLOOKUP(MONTH($A207),Conversion!$A$1:$B$12,2),FALSE)</f>
        <v>#REF!</v>
      </c>
      <c r="N207" s="9" t="e">
        <f>VLOOKUP((IF(MONTH($A207)=10,YEAR($A207),IF(MONTH($A207)=11,YEAR($A207),IF(MONTH($A207)=12, YEAR($A207),YEAR($A207)-1)))),#REF!,VLOOKUP(MONTH($A207),'Patch Conversion'!$A$1:$B$12,2),FALSE)</f>
        <v>#REF!</v>
      </c>
      <c r="O207" s="9"/>
      <c r="P207" s="11"/>
      <c r="Q207" s="9">
        <f t="shared" si="24"/>
        <v>0</v>
      </c>
      <c r="R207" s="9" t="str">
        <f t="shared" si="25"/>
        <v/>
      </c>
      <c r="S207" s="10" t="str">
        <f t="shared" si="26"/>
        <v/>
      </c>
      <c r="T207" s="9"/>
      <c r="U207" s="17">
        <f>VLOOKUP((IF(MONTH($A207)=10,YEAR($A207),IF(MONTH($A207)=11,YEAR($A207),IF(MONTH($A207)=12, YEAR($A207),YEAR($A207)-1)))),'Final Sim'!$A$1:$O$87,VLOOKUP(MONTH($A207),'Conversion WRSM'!$A$1:$B$12,2),FALSE)</f>
        <v>0</v>
      </c>
      <c r="W207" s="9">
        <f t="shared" si="23"/>
        <v>0</v>
      </c>
      <c r="X207" s="9" t="str">
        <f t="shared" si="29"/>
        <v/>
      </c>
      <c r="Y207" s="20" t="str">
        <f t="shared" si="27"/>
        <v/>
      </c>
    </row>
    <row r="208" spans="1:25" x14ac:dyDescent="0.25">
      <c r="A208" s="11">
        <v>18902</v>
      </c>
      <c r="B208" s="9">
        <f>VLOOKUP((IF(MONTH($A208)=10,YEAR($A208),IF(MONTH($A208)=11,YEAR($A208),IF(MONTH($A208)=12, YEAR($A208),YEAR($A208)-1)))),File_1.prn!$A$2:$AA$72,VLOOKUP(MONTH($A208),Conversion!$A$1:$B$12,2),FALSE)</f>
        <v>0</v>
      </c>
      <c r="C208" s="9" t="str">
        <f>IF(VLOOKUP((IF(MONTH($A208)=10,YEAR($A208),IF(MONTH($A208)=11,YEAR($A208),IF(MONTH($A208)=12, YEAR($A208),YEAR($A208)-1)))),File_1.prn!$A$2:$AA$72,VLOOKUP(MONTH($A208),'Patch Conversion'!$A$1:$B$12,2),FALSE)="","",VLOOKUP((IF(MONTH($A208)=10,YEAR($A208),IF(MONTH($A208)=11,YEAR($A208),IF(MONTH($A208)=12, YEAR($A208),YEAR($A208)-1)))),File_1.prn!$A$2:$AA$72,VLOOKUP(MONTH($A208),'Patch Conversion'!$A$1:$B$12,2),FALSE))</f>
        <v/>
      </c>
      <c r="D208" s="9"/>
      <c r="E208" s="9">
        <f t="shared" si="28"/>
        <v>0</v>
      </c>
      <c r="F208" s="9">
        <f>F207+VLOOKUP((IF(MONTH($A208)=10,YEAR($A208),IF(MONTH($A208)=11,YEAR($A208),IF(MONTH($A208)=12, YEAR($A208),YEAR($A208)-1)))),Rainfall!$A$1:$Z$87,VLOOKUP(MONTH($A208),Conversion!$A$1:$B$12,2),FALSE)</f>
        <v>10584.900000000005</v>
      </c>
      <c r="G208" s="9"/>
      <c r="H208" s="9"/>
      <c r="I208" s="9">
        <f>VLOOKUP((IF(MONTH($A208)=10,YEAR($A208),IF(MONTH($A208)=11,YEAR($A208),IF(MONTH($A208)=12, YEAR($A208),YEAR($A208)-1)))),FirstSim!$A$1:$Z$86,VLOOKUP(MONTH($A208),Conversion!$A$1:$B$12,2),FALSE)</f>
        <v>2.5299999999999998</v>
      </c>
      <c r="J208" s="9"/>
      <c r="K208" s="9"/>
      <c r="L208" s="9"/>
      <c r="M208" s="12" t="e">
        <f>VLOOKUP((IF(MONTH($A208)=10,YEAR($A208),IF(MONTH($A208)=11,YEAR($A208),IF(MONTH($A208)=12, YEAR($A208),YEAR($A208)-1)))),#REF!,VLOOKUP(MONTH($A208),Conversion!$A$1:$B$12,2),FALSE)</f>
        <v>#REF!</v>
      </c>
      <c r="N208" s="9" t="e">
        <f>VLOOKUP((IF(MONTH($A208)=10,YEAR($A208),IF(MONTH($A208)=11,YEAR($A208),IF(MONTH($A208)=12, YEAR($A208),YEAR($A208)-1)))),#REF!,VLOOKUP(MONTH($A208),'Patch Conversion'!$A$1:$B$12,2),FALSE)</f>
        <v>#REF!</v>
      </c>
      <c r="O208" s="9"/>
      <c r="P208" s="11"/>
      <c r="Q208" s="9">
        <f t="shared" si="24"/>
        <v>0</v>
      </c>
      <c r="R208" s="9" t="str">
        <f t="shared" si="25"/>
        <v/>
      </c>
      <c r="S208" s="10" t="str">
        <f t="shared" si="26"/>
        <v/>
      </c>
      <c r="T208" s="9"/>
      <c r="U208" s="17">
        <f>VLOOKUP((IF(MONTH($A208)=10,YEAR($A208),IF(MONTH($A208)=11,YEAR($A208),IF(MONTH($A208)=12, YEAR($A208),YEAR($A208)-1)))),'Final Sim'!$A$1:$O$87,VLOOKUP(MONTH($A208),'Conversion WRSM'!$A$1:$B$12,2),FALSE)</f>
        <v>0</v>
      </c>
      <c r="W208" s="9">
        <f t="shared" si="23"/>
        <v>0</v>
      </c>
      <c r="X208" s="9" t="str">
        <f t="shared" si="29"/>
        <v/>
      </c>
      <c r="Y208" s="20" t="str">
        <f t="shared" si="27"/>
        <v/>
      </c>
    </row>
    <row r="209" spans="1:25" x14ac:dyDescent="0.25">
      <c r="A209" s="11">
        <v>18933</v>
      </c>
      <c r="B209" s="9">
        <f>VLOOKUP((IF(MONTH($A209)=10,YEAR($A209),IF(MONTH($A209)=11,YEAR($A209),IF(MONTH($A209)=12, YEAR($A209),YEAR($A209)-1)))),File_1.prn!$A$2:$AA$72,VLOOKUP(MONTH($A209),Conversion!$A$1:$B$12,2),FALSE)</f>
        <v>0</v>
      </c>
      <c r="C209" s="9" t="str">
        <f>IF(VLOOKUP((IF(MONTH($A209)=10,YEAR($A209),IF(MONTH($A209)=11,YEAR($A209),IF(MONTH($A209)=12, YEAR($A209),YEAR($A209)-1)))),File_1.prn!$A$2:$AA$72,VLOOKUP(MONTH($A209),'Patch Conversion'!$A$1:$B$12,2),FALSE)="","",VLOOKUP((IF(MONTH($A209)=10,YEAR($A209),IF(MONTH($A209)=11,YEAR($A209),IF(MONTH($A209)=12, YEAR($A209),YEAR($A209)-1)))),File_1.prn!$A$2:$AA$72,VLOOKUP(MONTH($A209),'Patch Conversion'!$A$1:$B$12,2),FALSE))</f>
        <v/>
      </c>
      <c r="D209" s="9"/>
      <c r="E209" s="9">
        <f t="shared" si="28"/>
        <v>0</v>
      </c>
      <c r="F209" s="9">
        <f>F208+VLOOKUP((IF(MONTH($A209)=10,YEAR($A209),IF(MONTH($A209)=11,YEAR($A209),IF(MONTH($A209)=12, YEAR($A209),YEAR($A209)-1)))),Rainfall!$A$1:$Z$87,VLOOKUP(MONTH($A209),Conversion!$A$1:$B$12,2),FALSE)</f>
        <v>10588.560000000005</v>
      </c>
      <c r="G209" s="9"/>
      <c r="H209" s="9"/>
      <c r="I209" s="9">
        <f>VLOOKUP((IF(MONTH($A209)=10,YEAR($A209),IF(MONTH($A209)=11,YEAR($A209),IF(MONTH($A209)=12, YEAR($A209),YEAR($A209)-1)))),FirstSim!$A$1:$Z$86,VLOOKUP(MONTH($A209),Conversion!$A$1:$B$12,2),FALSE)</f>
        <v>1.18</v>
      </c>
      <c r="J209" s="9"/>
      <c r="K209" s="9"/>
      <c r="L209" s="9"/>
      <c r="M209" s="12" t="e">
        <f>VLOOKUP((IF(MONTH($A209)=10,YEAR($A209),IF(MONTH($A209)=11,YEAR($A209),IF(MONTH($A209)=12, YEAR($A209),YEAR($A209)-1)))),#REF!,VLOOKUP(MONTH($A209),Conversion!$A$1:$B$12,2),FALSE)</f>
        <v>#REF!</v>
      </c>
      <c r="N209" s="9" t="e">
        <f>VLOOKUP((IF(MONTH($A209)=10,YEAR($A209),IF(MONTH($A209)=11,YEAR($A209),IF(MONTH($A209)=12, YEAR($A209),YEAR($A209)-1)))),#REF!,VLOOKUP(MONTH($A209),'Patch Conversion'!$A$1:$B$12,2),FALSE)</f>
        <v>#REF!</v>
      </c>
      <c r="O209" s="9"/>
      <c r="P209" s="11"/>
      <c r="Q209" s="9">
        <f t="shared" si="24"/>
        <v>0</v>
      </c>
      <c r="R209" s="9" t="str">
        <f t="shared" si="25"/>
        <v/>
      </c>
      <c r="S209" s="10" t="str">
        <f t="shared" si="26"/>
        <v/>
      </c>
      <c r="T209" s="9"/>
      <c r="U209" s="17">
        <f>VLOOKUP((IF(MONTH($A209)=10,YEAR($A209),IF(MONTH($A209)=11,YEAR($A209),IF(MONTH($A209)=12, YEAR($A209),YEAR($A209)-1)))),'Final Sim'!$A$1:$O$87,VLOOKUP(MONTH($A209),'Conversion WRSM'!$A$1:$B$12,2),FALSE)</f>
        <v>0</v>
      </c>
      <c r="W209" s="9">
        <f t="shared" si="23"/>
        <v>0</v>
      </c>
      <c r="X209" s="9" t="str">
        <f t="shared" si="29"/>
        <v/>
      </c>
      <c r="Y209" s="20" t="str">
        <f t="shared" si="27"/>
        <v/>
      </c>
    </row>
    <row r="210" spans="1:25" x14ac:dyDescent="0.25">
      <c r="A210" s="11">
        <v>18963</v>
      </c>
      <c r="B210" s="9">
        <f>VLOOKUP((IF(MONTH($A210)=10,YEAR($A210),IF(MONTH($A210)=11,YEAR($A210),IF(MONTH($A210)=12, YEAR($A210),YEAR($A210)-1)))),File_1.prn!$A$2:$AA$72,VLOOKUP(MONTH($A210),Conversion!$A$1:$B$12,2),FALSE)</f>
        <v>0</v>
      </c>
      <c r="C210" s="9" t="str">
        <f>IF(VLOOKUP((IF(MONTH($A210)=10,YEAR($A210),IF(MONTH($A210)=11,YEAR($A210),IF(MONTH($A210)=12, YEAR($A210),YEAR($A210)-1)))),File_1.prn!$A$2:$AA$72,VLOOKUP(MONTH($A210),'Patch Conversion'!$A$1:$B$12,2),FALSE)="","",VLOOKUP((IF(MONTH($A210)=10,YEAR($A210),IF(MONTH($A210)=11,YEAR($A210),IF(MONTH($A210)=12, YEAR($A210),YEAR($A210)-1)))),File_1.prn!$A$2:$AA$72,VLOOKUP(MONTH($A210),'Patch Conversion'!$A$1:$B$12,2),FALSE))</f>
        <v/>
      </c>
      <c r="D210" s="9"/>
      <c r="E210" s="9">
        <f t="shared" si="28"/>
        <v>0</v>
      </c>
      <c r="F210" s="9">
        <f>F209+VLOOKUP((IF(MONTH($A210)=10,YEAR($A210),IF(MONTH($A210)=11,YEAR($A210),IF(MONTH($A210)=12, YEAR($A210),YEAR($A210)-1)))),Rainfall!$A$1:$Z$87,VLOOKUP(MONTH($A210),Conversion!$A$1:$B$12,2),FALSE)</f>
        <v>10649.400000000005</v>
      </c>
      <c r="G210" s="9"/>
      <c r="H210" s="9"/>
      <c r="I210" s="9">
        <f>VLOOKUP((IF(MONTH($A210)=10,YEAR($A210),IF(MONTH($A210)=11,YEAR($A210),IF(MONTH($A210)=12, YEAR($A210),YEAR($A210)-1)))),FirstSim!$A$1:$Z$86,VLOOKUP(MONTH($A210),Conversion!$A$1:$B$12,2),FALSE)</f>
        <v>7.0000000000000007E-2</v>
      </c>
      <c r="J210" s="9"/>
      <c r="K210" s="9"/>
      <c r="L210" s="9"/>
      <c r="M210" s="12" t="e">
        <f>VLOOKUP((IF(MONTH($A210)=10,YEAR($A210),IF(MONTH($A210)=11,YEAR($A210),IF(MONTH($A210)=12, YEAR($A210),YEAR($A210)-1)))),#REF!,VLOOKUP(MONTH($A210),Conversion!$A$1:$B$12,2),FALSE)</f>
        <v>#REF!</v>
      </c>
      <c r="N210" s="9" t="e">
        <f>VLOOKUP((IF(MONTH($A210)=10,YEAR($A210),IF(MONTH($A210)=11,YEAR($A210),IF(MONTH($A210)=12, YEAR($A210),YEAR($A210)-1)))),#REF!,VLOOKUP(MONTH($A210),'Patch Conversion'!$A$1:$B$12,2),FALSE)</f>
        <v>#REF!</v>
      </c>
      <c r="O210" s="9"/>
      <c r="P210" s="11"/>
      <c r="Q210" s="9">
        <f t="shared" si="24"/>
        <v>0</v>
      </c>
      <c r="R210" s="9" t="str">
        <f t="shared" si="25"/>
        <v/>
      </c>
      <c r="S210" s="10" t="str">
        <f t="shared" si="26"/>
        <v/>
      </c>
      <c r="T210" s="9"/>
      <c r="U210" s="17">
        <f>VLOOKUP((IF(MONTH($A210)=10,YEAR($A210),IF(MONTH($A210)=11,YEAR($A210),IF(MONTH($A210)=12, YEAR($A210),YEAR($A210)-1)))),'Final Sim'!$A$1:$O$87,VLOOKUP(MONTH($A210),'Conversion WRSM'!$A$1:$B$12,2),FALSE)</f>
        <v>0</v>
      </c>
      <c r="W210" s="9">
        <f t="shared" si="23"/>
        <v>0</v>
      </c>
      <c r="X210" s="9" t="str">
        <f t="shared" si="29"/>
        <v/>
      </c>
      <c r="Y210" s="20" t="str">
        <f t="shared" si="27"/>
        <v/>
      </c>
    </row>
    <row r="211" spans="1:25" x14ac:dyDescent="0.25">
      <c r="A211" s="11">
        <v>18994</v>
      </c>
      <c r="B211" s="9">
        <f>VLOOKUP((IF(MONTH($A211)=10,YEAR($A211),IF(MONTH($A211)=11,YEAR($A211),IF(MONTH($A211)=12, YEAR($A211),YEAR($A211)-1)))),File_1.prn!$A$2:$AA$72,VLOOKUP(MONTH($A211),Conversion!$A$1:$B$12,2),FALSE)</f>
        <v>0</v>
      </c>
      <c r="C211" s="9" t="str">
        <f>IF(VLOOKUP((IF(MONTH($A211)=10,YEAR($A211),IF(MONTH($A211)=11,YEAR($A211),IF(MONTH($A211)=12, YEAR($A211),YEAR($A211)-1)))),File_1.prn!$A$2:$AA$72,VLOOKUP(MONTH($A211),'Patch Conversion'!$A$1:$B$12,2),FALSE)="","",VLOOKUP((IF(MONTH($A211)=10,YEAR($A211),IF(MONTH($A211)=11,YEAR($A211),IF(MONTH($A211)=12, YEAR($A211),YEAR($A211)-1)))),File_1.prn!$A$2:$AA$72,VLOOKUP(MONTH($A211),'Patch Conversion'!$A$1:$B$12,2),FALSE))</f>
        <v/>
      </c>
      <c r="D211" s="9"/>
      <c r="E211" s="9">
        <f t="shared" si="28"/>
        <v>0</v>
      </c>
      <c r="F211" s="9">
        <f>F210+VLOOKUP((IF(MONTH($A211)=10,YEAR($A211),IF(MONTH($A211)=11,YEAR($A211),IF(MONTH($A211)=12, YEAR($A211),YEAR($A211)-1)))),Rainfall!$A$1:$Z$87,VLOOKUP(MONTH($A211),Conversion!$A$1:$B$12,2),FALSE)</f>
        <v>10694.520000000006</v>
      </c>
      <c r="G211" s="9"/>
      <c r="H211" s="9"/>
      <c r="I211" s="9">
        <f>VLOOKUP((IF(MONTH($A211)=10,YEAR($A211),IF(MONTH($A211)=11,YEAR($A211),IF(MONTH($A211)=12, YEAR($A211),YEAR($A211)-1)))),FirstSim!$A$1:$Z$86,VLOOKUP(MONTH($A211),Conversion!$A$1:$B$12,2),FALSE)</f>
        <v>0.1</v>
      </c>
      <c r="J211" s="9"/>
      <c r="K211" s="9"/>
      <c r="L211" s="9"/>
      <c r="M211" s="12" t="e">
        <f>VLOOKUP((IF(MONTH($A211)=10,YEAR($A211),IF(MONTH($A211)=11,YEAR($A211),IF(MONTH($A211)=12, YEAR($A211),YEAR($A211)-1)))),#REF!,VLOOKUP(MONTH($A211),Conversion!$A$1:$B$12,2),FALSE)</f>
        <v>#REF!</v>
      </c>
      <c r="N211" s="9" t="e">
        <f>VLOOKUP((IF(MONTH($A211)=10,YEAR($A211),IF(MONTH($A211)=11,YEAR($A211),IF(MONTH($A211)=12, YEAR($A211),YEAR($A211)-1)))),#REF!,VLOOKUP(MONTH($A211),'Patch Conversion'!$A$1:$B$12,2),FALSE)</f>
        <v>#REF!</v>
      </c>
      <c r="O211" s="9"/>
      <c r="P211" s="11"/>
      <c r="Q211" s="9">
        <f t="shared" si="24"/>
        <v>0</v>
      </c>
      <c r="R211" s="9" t="str">
        <f t="shared" si="25"/>
        <v/>
      </c>
      <c r="S211" s="10" t="str">
        <f t="shared" si="26"/>
        <v/>
      </c>
      <c r="T211" s="9"/>
      <c r="U211" s="17">
        <f>VLOOKUP((IF(MONTH($A211)=10,YEAR($A211),IF(MONTH($A211)=11,YEAR($A211),IF(MONTH($A211)=12, YEAR($A211),YEAR($A211)-1)))),'Final Sim'!$A$1:$O$87,VLOOKUP(MONTH($A211),'Conversion WRSM'!$A$1:$B$12,2),FALSE)</f>
        <v>0</v>
      </c>
      <c r="W211" s="9">
        <f t="shared" si="23"/>
        <v>0</v>
      </c>
      <c r="X211" s="9" t="str">
        <f t="shared" si="29"/>
        <v/>
      </c>
      <c r="Y211" s="20" t="str">
        <f t="shared" si="27"/>
        <v/>
      </c>
    </row>
    <row r="212" spans="1:25" x14ac:dyDescent="0.25">
      <c r="A212" s="11">
        <v>19025</v>
      </c>
      <c r="B212" s="9">
        <f>VLOOKUP((IF(MONTH($A212)=10,YEAR($A212),IF(MONTH($A212)=11,YEAR($A212),IF(MONTH($A212)=12, YEAR($A212),YEAR($A212)-1)))),File_1.prn!$A$2:$AA$72,VLOOKUP(MONTH($A212),Conversion!$A$1:$B$12,2),FALSE)</f>
        <v>0</v>
      </c>
      <c r="C212" s="9" t="str">
        <f>IF(VLOOKUP((IF(MONTH($A212)=10,YEAR($A212),IF(MONTH($A212)=11,YEAR($A212),IF(MONTH($A212)=12, YEAR($A212),YEAR($A212)-1)))),File_1.prn!$A$2:$AA$72,VLOOKUP(MONTH($A212),'Patch Conversion'!$A$1:$B$12,2),FALSE)="","",VLOOKUP((IF(MONTH($A212)=10,YEAR($A212),IF(MONTH($A212)=11,YEAR($A212),IF(MONTH($A212)=12, YEAR($A212),YEAR($A212)-1)))),File_1.prn!$A$2:$AA$72,VLOOKUP(MONTH($A212),'Patch Conversion'!$A$1:$B$12,2),FALSE))</f>
        <v/>
      </c>
      <c r="D212" s="9"/>
      <c r="E212" s="9">
        <f t="shared" si="28"/>
        <v>0</v>
      </c>
      <c r="F212" s="9">
        <f>F211+VLOOKUP((IF(MONTH($A212)=10,YEAR($A212),IF(MONTH($A212)=11,YEAR($A212),IF(MONTH($A212)=12, YEAR($A212),YEAR($A212)-1)))),Rainfall!$A$1:$Z$87,VLOOKUP(MONTH($A212),Conversion!$A$1:$B$12,2),FALSE)</f>
        <v>10771.440000000006</v>
      </c>
      <c r="G212" s="9"/>
      <c r="H212" s="9"/>
      <c r="I212" s="9">
        <f>VLOOKUP((IF(MONTH($A212)=10,YEAR($A212),IF(MONTH($A212)=11,YEAR($A212),IF(MONTH($A212)=12, YEAR($A212),YEAR($A212)-1)))),FirstSim!$A$1:$Z$86,VLOOKUP(MONTH($A212),Conversion!$A$1:$B$12,2),FALSE)</f>
        <v>3.72</v>
      </c>
      <c r="J212" s="9"/>
      <c r="K212" s="9"/>
      <c r="L212" s="9"/>
      <c r="M212" s="12" t="e">
        <f>VLOOKUP((IF(MONTH($A212)=10,YEAR($A212),IF(MONTH($A212)=11,YEAR($A212),IF(MONTH($A212)=12, YEAR($A212),YEAR($A212)-1)))),#REF!,VLOOKUP(MONTH($A212),Conversion!$A$1:$B$12,2),FALSE)</f>
        <v>#REF!</v>
      </c>
      <c r="N212" s="9" t="e">
        <f>VLOOKUP((IF(MONTH($A212)=10,YEAR($A212),IF(MONTH($A212)=11,YEAR($A212),IF(MONTH($A212)=12, YEAR($A212),YEAR($A212)-1)))),#REF!,VLOOKUP(MONTH($A212),'Patch Conversion'!$A$1:$B$12,2),FALSE)</f>
        <v>#REF!</v>
      </c>
      <c r="O212" s="9"/>
      <c r="P212" s="11"/>
      <c r="Q212" s="9">
        <f t="shared" si="24"/>
        <v>0</v>
      </c>
      <c r="R212" s="9" t="str">
        <f t="shared" si="25"/>
        <v/>
      </c>
      <c r="S212" s="10" t="str">
        <f t="shared" si="26"/>
        <v/>
      </c>
      <c r="T212" s="9"/>
      <c r="U212" s="17">
        <f>VLOOKUP((IF(MONTH($A212)=10,YEAR($A212),IF(MONTH($A212)=11,YEAR($A212),IF(MONTH($A212)=12, YEAR($A212),YEAR($A212)-1)))),'Final Sim'!$A$1:$O$87,VLOOKUP(MONTH($A212),'Conversion WRSM'!$A$1:$B$12,2),FALSE)</f>
        <v>0</v>
      </c>
      <c r="W212" s="9">
        <f t="shared" si="23"/>
        <v>0</v>
      </c>
      <c r="X212" s="9" t="str">
        <f t="shared" si="29"/>
        <v/>
      </c>
      <c r="Y212" s="20" t="str">
        <f t="shared" si="27"/>
        <v/>
      </c>
    </row>
    <row r="213" spans="1:25" x14ac:dyDescent="0.25">
      <c r="A213" s="11">
        <v>19054</v>
      </c>
      <c r="B213" s="9">
        <f>VLOOKUP((IF(MONTH($A213)=10,YEAR($A213),IF(MONTH($A213)=11,YEAR($A213),IF(MONTH($A213)=12, YEAR($A213),YEAR($A213)-1)))),File_1.prn!$A$2:$AA$72,VLOOKUP(MONTH($A213),Conversion!$A$1:$B$12,2),FALSE)</f>
        <v>0</v>
      </c>
      <c r="C213" s="9" t="str">
        <f>IF(VLOOKUP((IF(MONTH($A213)=10,YEAR($A213),IF(MONTH($A213)=11,YEAR($A213),IF(MONTH($A213)=12, YEAR($A213),YEAR($A213)-1)))),File_1.prn!$A$2:$AA$72,VLOOKUP(MONTH($A213),'Patch Conversion'!$A$1:$B$12,2),FALSE)="","",VLOOKUP((IF(MONTH($A213)=10,YEAR($A213),IF(MONTH($A213)=11,YEAR($A213),IF(MONTH($A213)=12, YEAR($A213),YEAR($A213)-1)))),File_1.prn!$A$2:$AA$72,VLOOKUP(MONTH($A213),'Patch Conversion'!$A$1:$B$12,2),FALSE))</f>
        <v/>
      </c>
      <c r="D213" s="9"/>
      <c r="E213" s="9">
        <f t="shared" si="28"/>
        <v>0</v>
      </c>
      <c r="F213" s="9">
        <f>F212+VLOOKUP((IF(MONTH($A213)=10,YEAR($A213),IF(MONTH($A213)=11,YEAR($A213),IF(MONTH($A213)=12, YEAR($A213),YEAR($A213)-1)))),Rainfall!$A$1:$Z$87,VLOOKUP(MONTH($A213),Conversion!$A$1:$B$12,2),FALSE)</f>
        <v>10849.500000000005</v>
      </c>
      <c r="G213" s="9"/>
      <c r="H213" s="9"/>
      <c r="I213" s="9">
        <f>VLOOKUP((IF(MONTH($A213)=10,YEAR($A213),IF(MONTH($A213)=11,YEAR($A213),IF(MONTH($A213)=12, YEAR($A213),YEAR($A213)-1)))),FirstSim!$A$1:$Z$86,VLOOKUP(MONTH($A213),Conversion!$A$1:$B$12,2),FALSE)</f>
        <v>1.78</v>
      </c>
      <c r="J213" s="9"/>
      <c r="K213" s="9"/>
      <c r="L213" s="9"/>
      <c r="M213" s="12" t="e">
        <f>VLOOKUP((IF(MONTH($A213)=10,YEAR($A213),IF(MONTH($A213)=11,YEAR($A213),IF(MONTH($A213)=12, YEAR($A213),YEAR($A213)-1)))),#REF!,VLOOKUP(MONTH($A213),Conversion!$A$1:$B$12,2),FALSE)</f>
        <v>#REF!</v>
      </c>
      <c r="N213" s="9" t="e">
        <f>VLOOKUP((IF(MONTH($A213)=10,YEAR($A213),IF(MONTH($A213)=11,YEAR($A213),IF(MONTH($A213)=12, YEAR($A213),YEAR($A213)-1)))),#REF!,VLOOKUP(MONTH($A213),'Patch Conversion'!$A$1:$B$12,2),FALSE)</f>
        <v>#REF!</v>
      </c>
      <c r="O213" s="9"/>
      <c r="P213" s="11"/>
      <c r="Q213" s="9">
        <f t="shared" si="24"/>
        <v>0</v>
      </c>
      <c r="R213" s="9" t="str">
        <f t="shared" si="25"/>
        <v/>
      </c>
      <c r="S213" s="10" t="str">
        <f t="shared" si="26"/>
        <v/>
      </c>
      <c r="T213" s="9"/>
      <c r="U213" s="17">
        <f>VLOOKUP((IF(MONTH($A213)=10,YEAR($A213),IF(MONTH($A213)=11,YEAR($A213),IF(MONTH($A213)=12, YEAR($A213),YEAR($A213)-1)))),'Final Sim'!$A$1:$O$87,VLOOKUP(MONTH($A213),'Conversion WRSM'!$A$1:$B$12,2),FALSE)</f>
        <v>0</v>
      </c>
      <c r="W213" s="9">
        <f t="shared" si="23"/>
        <v>0</v>
      </c>
      <c r="X213" s="9" t="str">
        <f t="shared" si="29"/>
        <v/>
      </c>
      <c r="Y213" s="20" t="str">
        <f t="shared" si="27"/>
        <v/>
      </c>
    </row>
    <row r="214" spans="1:25" x14ac:dyDescent="0.25">
      <c r="A214" s="11">
        <v>19085</v>
      </c>
      <c r="B214" s="9">
        <f>VLOOKUP((IF(MONTH($A214)=10,YEAR($A214),IF(MONTH($A214)=11,YEAR($A214),IF(MONTH($A214)=12, YEAR($A214),YEAR($A214)-1)))),File_1.prn!$A$2:$AA$72,VLOOKUP(MONTH($A214),Conversion!$A$1:$B$12,2),FALSE)</f>
        <v>0</v>
      </c>
      <c r="C214" s="9" t="str">
        <f>IF(VLOOKUP((IF(MONTH($A214)=10,YEAR($A214),IF(MONTH($A214)=11,YEAR($A214),IF(MONTH($A214)=12, YEAR($A214),YEAR($A214)-1)))),File_1.prn!$A$2:$AA$72,VLOOKUP(MONTH($A214),'Patch Conversion'!$A$1:$B$12,2),FALSE)="","",VLOOKUP((IF(MONTH($A214)=10,YEAR($A214),IF(MONTH($A214)=11,YEAR($A214),IF(MONTH($A214)=12, YEAR($A214),YEAR($A214)-1)))),File_1.prn!$A$2:$AA$72,VLOOKUP(MONTH($A214),'Patch Conversion'!$A$1:$B$12,2),FALSE))</f>
        <v/>
      </c>
      <c r="D214" s="9"/>
      <c r="E214" s="9">
        <f t="shared" si="28"/>
        <v>0</v>
      </c>
      <c r="F214" s="9">
        <f>F213+VLOOKUP((IF(MONTH($A214)=10,YEAR($A214),IF(MONTH($A214)=11,YEAR($A214),IF(MONTH($A214)=12, YEAR($A214),YEAR($A214)-1)))),Rainfall!$A$1:$Z$87,VLOOKUP(MONTH($A214),Conversion!$A$1:$B$12,2),FALSE)</f>
        <v>10883.400000000005</v>
      </c>
      <c r="G214" s="9"/>
      <c r="H214" s="9"/>
      <c r="I214" s="9">
        <f>VLOOKUP((IF(MONTH($A214)=10,YEAR($A214),IF(MONTH($A214)=11,YEAR($A214),IF(MONTH($A214)=12, YEAR($A214),YEAR($A214)-1)))),FirstSim!$A$1:$Z$86,VLOOKUP(MONTH($A214),Conversion!$A$1:$B$12,2),FALSE)</f>
        <v>0.27</v>
      </c>
      <c r="J214" s="9"/>
      <c r="K214" s="9"/>
      <c r="L214" s="9"/>
      <c r="M214" s="12" t="e">
        <f>VLOOKUP((IF(MONTH($A214)=10,YEAR($A214),IF(MONTH($A214)=11,YEAR($A214),IF(MONTH($A214)=12, YEAR($A214),YEAR($A214)-1)))),#REF!,VLOOKUP(MONTH($A214),Conversion!$A$1:$B$12,2),FALSE)</f>
        <v>#REF!</v>
      </c>
      <c r="N214" s="9" t="e">
        <f>VLOOKUP((IF(MONTH($A214)=10,YEAR($A214),IF(MONTH($A214)=11,YEAR($A214),IF(MONTH($A214)=12, YEAR($A214),YEAR($A214)-1)))),#REF!,VLOOKUP(MONTH($A214),'Patch Conversion'!$A$1:$B$12,2),FALSE)</f>
        <v>#REF!</v>
      </c>
      <c r="O214" s="9"/>
      <c r="P214" s="11"/>
      <c r="Q214" s="9">
        <f t="shared" si="24"/>
        <v>0</v>
      </c>
      <c r="R214" s="9" t="str">
        <f t="shared" si="25"/>
        <v/>
      </c>
      <c r="S214" s="10" t="str">
        <f t="shared" si="26"/>
        <v/>
      </c>
      <c r="T214" s="9"/>
      <c r="U214" s="17">
        <f>VLOOKUP((IF(MONTH($A214)=10,YEAR($A214),IF(MONTH($A214)=11,YEAR($A214),IF(MONTH($A214)=12, YEAR($A214),YEAR($A214)-1)))),'Final Sim'!$A$1:$O$87,VLOOKUP(MONTH($A214),'Conversion WRSM'!$A$1:$B$12,2),FALSE)</f>
        <v>0</v>
      </c>
      <c r="W214" s="9">
        <f t="shared" si="23"/>
        <v>0</v>
      </c>
      <c r="X214" s="9" t="str">
        <f t="shared" si="29"/>
        <v/>
      </c>
      <c r="Y214" s="20" t="str">
        <f t="shared" si="27"/>
        <v/>
      </c>
    </row>
    <row r="215" spans="1:25" x14ac:dyDescent="0.25">
      <c r="A215" s="11">
        <v>19115</v>
      </c>
      <c r="B215" s="9">
        <f>VLOOKUP((IF(MONTH($A215)=10,YEAR($A215),IF(MONTH($A215)=11,YEAR($A215),IF(MONTH($A215)=12, YEAR($A215),YEAR($A215)-1)))),File_1.prn!$A$2:$AA$72,VLOOKUP(MONTH($A215),Conversion!$A$1:$B$12,2),FALSE)</f>
        <v>0</v>
      </c>
      <c r="C215" s="9" t="str">
        <f>IF(VLOOKUP((IF(MONTH($A215)=10,YEAR($A215),IF(MONTH($A215)=11,YEAR($A215),IF(MONTH($A215)=12, YEAR($A215),YEAR($A215)-1)))),File_1.prn!$A$2:$AA$72,VLOOKUP(MONTH($A215),'Patch Conversion'!$A$1:$B$12,2),FALSE)="","",VLOOKUP((IF(MONTH($A215)=10,YEAR($A215),IF(MONTH($A215)=11,YEAR($A215),IF(MONTH($A215)=12, YEAR($A215),YEAR($A215)-1)))),File_1.prn!$A$2:$AA$72,VLOOKUP(MONTH($A215),'Patch Conversion'!$A$1:$B$12,2),FALSE))</f>
        <v/>
      </c>
      <c r="D215" s="9"/>
      <c r="E215" s="9">
        <f t="shared" si="28"/>
        <v>0</v>
      </c>
      <c r="F215" s="9">
        <f>F214+VLOOKUP((IF(MONTH($A215)=10,YEAR($A215),IF(MONTH($A215)=11,YEAR($A215),IF(MONTH($A215)=12, YEAR($A215),YEAR($A215)-1)))),Rainfall!$A$1:$Z$87,VLOOKUP(MONTH($A215),Conversion!$A$1:$B$12,2),FALSE)</f>
        <v>10889.520000000006</v>
      </c>
      <c r="G215" s="9"/>
      <c r="H215" s="9"/>
      <c r="I215" s="9">
        <f>VLOOKUP((IF(MONTH($A215)=10,YEAR($A215),IF(MONTH($A215)=11,YEAR($A215),IF(MONTH($A215)=12, YEAR($A215),YEAR($A215)-1)))),FirstSim!$A$1:$Z$86,VLOOKUP(MONTH($A215),Conversion!$A$1:$B$12,2),FALSE)</f>
        <v>0.17</v>
      </c>
      <c r="J215" s="9"/>
      <c r="K215" s="9"/>
      <c r="L215" s="9"/>
      <c r="M215" s="12" t="e">
        <f>VLOOKUP((IF(MONTH($A215)=10,YEAR($A215),IF(MONTH($A215)=11,YEAR($A215),IF(MONTH($A215)=12, YEAR($A215),YEAR($A215)-1)))),#REF!,VLOOKUP(MONTH($A215),Conversion!$A$1:$B$12,2),FALSE)</f>
        <v>#REF!</v>
      </c>
      <c r="N215" s="9" t="e">
        <f>VLOOKUP((IF(MONTH($A215)=10,YEAR($A215),IF(MONTH($A215)=11,YEAR($A215),IF(MONTH($A215)=12, YEAR($A215),YEAR($A215)-1)))),#REF!,VLOOKUP(MONTH($A215),'Patch Conversion'!$A$1:$B$12,2),FALSE)</f>
        <v>#REF!</v>
      </c>
      <c r="O215" s="9"/>
      <c r="P215" s="11"/>
      <c r="Q215" s="9">
        <f t="shared" si="24"/>
        <v>0</v>
      </c>
      <c r="R215" s="9" t="str">
        <f t="shared" si="25"/>
        <v/>
      </c>
      <c r="S215" s="10" t="str">
        <f t="shared" si="26"/>
        <v/>
      </c>
      <c r="T215" s="9"/>
      <c r="U215" s="17">
        <f>VLOOKUP((IF(MONTH($A215)=10,YEAR($A215),IF(MONTH($A215)=11,YEAR($A215),IF(MONTH($A215)=12, YEAR($A215),YEAR($A215)-1)))),'Final Sim'!$A$1:$O$87,VLOOKUP(MONTH($A215),'Conversion WRSM'!$A$1:$B$12,2),FALSE)</f>
        <v>0</v>
      </c>
      <c r="W215" s="9">
        <f t="shared" si="23"/>
        <v>0</v>
      </c>
      <c r="X215" s="9" t="str">
        <f t="shared" si="29"/>
        <v/>
      </c>
      <c r="Y215" s="20" t="str">
        <f t="shared" si="27"/>
        <v/>
      </c>
    </row>
    <row r="216" spans="1:25" x14ac:dyDescent="0.25">
      <c r="A216" s="11">
        <v>19146</v>
      </c>
      <c r="B216" s="9">
        <f>VLOOKUP((IF(MONTH($A216)=10,YEAR($A216),IF(MONTH($A216)=11,YEAR($A216),IF(MONTH($A216)=12, YEAR($A216),YEAR($A216)-1)))),File_1.prn!$A$2:$AA$72,VLOOKUP(MONTH($A216),Conversion!$A$1:$B$12,2),FALSE)</f>
        <v>0</v>
      </c>
      <c r="C216" s="9" t="str">
        <f>IF(VLOOKUP((IF(MONTH($A216)=10,YEAR($A216),IF(MONTH($A216)=11,YEAR($A216),IF(MONTH($A216)=12, YEAR($A216),YEAR($A216)-1)))),File_1.prn!$A$2:$AA$72,VLOOKUP(MONTH($A216),'Patch Conversion'!$A$1:$B$12,2),FALSE)="","",VLOOKUP((IF(MONTH($A216)=10,YEAR($A216),IF(MONTH($A216)=11,YEAR($A216),IF(MONTH($A216)=12, YEAR($A216),YEAR($A216)-1)))),File_1.prn!$A$2:$AA$72,VLOOKUP(MONTH($A216),'Patch Conversion'!$A$1:$B$12,2),FALSE))</f>
        <v/>
      </c>
      <c r="D216" s="9"/>
      <c r="E216" s="9">
        <f t="shared" si="28"/>
        <v>0</v>
      </c>
      <c r="F216" s="9">
        <f>F215+VLOOKUP((IF(MONTH($A216)=10,YEAR($A216),IF(MONTH($A216)=11,YEAR($A216),IF(MONTH($A216)=12, YEAR($A216),YEAR($A216)-1)))),Rainfall!$A$1:$Z$87,VLOOKUP(MONTH($A216),Conversion!$A$1:$B$12,2),FALSE)</f>
        <v>10892.580000000005</v>
      </c>
      <c r="G216" s="9"/>
      <c r="H216" s="9"/>
      <c r="I216" s="9">
        <f>VLOOKUP((IF(MONTH($A216)=10,YEAR($A216),IF(MONTH($A216)=11,YEAR($A216),IF(MONTH($A216)=12, YEAR($A216),YEAR($A216)-1)))),FirstSim!$A$1:$Z$86,VLOOKUP(MONTH($A216),Conversion!$A$1:$B$12,2),FALSE)</f>
        <v>0.12</v>
      </c>
      <c r="J216" s="9"/>
      <c r="K216" s="9"/>
      <c r="L216" s="9"/>
      <c r="M216" s="12" t="e">
        <f>VLOOKUP((IF(MONTH($A216)=10,YEAR($A216),IF(MONTH($A216)=11,YEAR($A216),IF(MONTH($A216)=12, YEAR($A216),YEAR($A216)-1)))),#REF!,VLOOKUP(MONTH($A216),Conversion!$A$1:$B$12,2),FALSE)</f>
        <v>#REF!</v>
      </c>
      <c r="N216" s="9" t="e">
        <f>VLOOKUP((IF(MONTH($A216)=10,YEAR($A216),IF(MONTH($A216)=11,YEAR($A216),IF(MONTH($A216)=12, YEAR($A216),YEAR($A216)-1)))),#REF!,VLOOKUP(MONTH($A216),'Patch Conversion'!$A$1:$B$12,2),FALSE)</f>
        <v>#REF!</v>
      </c>
      <c r="O216" s="9"/>
      <c r="P216" s="11"/>
      <c r="Q216" s="9">
        <f t="shared" si="24"/>
        <v>0</v>
      </c>
      <c r="R216" s="9" t="str">
        <f t="shared" si="25"/>
        <v/>
      </c>
      <c r="S216" s="10" t="str">
        <f t="shared" si="26"/>
        <v/>
      </c>
      <c r="T216" s="9"/>
      <c r="U216" s="17">
        <f>VLOOKUP((IF(MONTH($A216)=10,YEAR($A216),IF(MONTH($A216)=11,YEAR($A216),IF(MONTH($A216)=12, YEAR($A216),YEAR($A216)-1)))),'Final Sim'!$A$1:$O$87,VLOOKUP(MONTH($A216),'Conversion WRSM'!$A$1:$B$12,2),FALSE)</f>
        <v>0</v>
      </c>
      <c r="W216" s="9">
        <f t="shared" si="23"/>
        <v>0</v>
      </c>
      <c r="X216" s="9" t="str">
        <f t="shared" si="29"/>
        <v/>
      </c>
      <c r="Y216" s="20" t="str">
        <f t="shared" si="27"/>
        <v/>
      </c>
    </row>
    <row r="217" spans="1:25" x14ac:dyDescent="0.25">
      <c r="A217" s="11">
        <v>19176</v>
      </c>
      <c r="B217" s="9">
        <f>VLOOKUP((IF(MONTH($A217)=10,YEAR($A217),IF(MONTH($A217)=11,YEAR($A217),IF(MONTH($A217)=12, YEAR($A217),YEAR($A217)-1)))),File_1.prn!$A$2:$AA$72,VLOOKUP(MONTH($A217),Conversion!$A$1:$B$12,2),FALSE)</f>
        <v>0</v>
      </c>
      <c r="C217" s="9" t="str">
        <f>IF(VLOOKUP((IF(MONTH($A217)=10,YEAR($A217),IF(MONTH($A217)=11,YEAR($A217),IF(MONTH($A217)=12, YEAR($A217),YEAR($A217)-1)))),File_1.prn!$A$2:$AA$72,VLOOKUP(MONTH($A217),'Patch Conversion'!$A$1:$B$12,2),FALSE)="","",VLOOKUP((IF(MONTH($A217)=10,YEAR($A217),IF(MONTH($A217)=11,YEAR($A217),IF(MONTH($A217)=12, YEAR($A217),YEAR($A217)-1)))),File_1.prn!$A$2:$AA$72,VLOOKUP(MONTH($A217),'Patch Conversion'!$A$1:$B$12,2),FALSE))</f>
        <v/>
      </c>
      <c r="D217" s="9"/>
      <c r="E217" s="9">
        <f t="shared" si="28"/>
        <v>0</v>
      </c>
      <c r="F217" s="9">
        <f>F216+VLOOKUP((IF(MONTH($A217)=10,YEAR($A217),IF(MONTH($A217)=11,YEAR($A217),IF(MONTH($A217)=12, YEAR($A217),YEAR($A217)-1)))),Rainfall!$A$1:$Z$87,VLOOKUP(MONTH($A217),Conversion!$A$1:$B$12,2),FALSE)</f>
        <v>10908.600000000006</v>
      </c>
      <c r="G217" s="9"/>
      <c r="H217" s="9"/>
      <c r="I217" s="9">
        <f>VLOOKUP((IF(MONTH($A217)=10,YEAR($A217),IF(MONTH($A217)=11,YEAR($A217),IF(MONTH($A217)=12, YEAR($A217),YEAR($A217)-1)))),FirstSim!$A$1:$Z$86,VLOOKUP(MONTH($A217),Conversion!$A$1:$B$12,2),FALSE)</f>
        <v>0.44</v>
      </c>
      <c r="J217" s="9"/>
      <c r="K217" s="9"/>
      <c r="L217" s="9"/>
      <c r="M217" s="12" t="e">
        <f>VLOOKUP((IF(MONTH($A217)=10,YEAR($A217),IF(MONTH($A217)=11,YEAR($A217),IF(MONTH($A217)=12, YEAR($A217),YEAR($A217)-1)))),#REF!,VLOOKUP(MONTH($A217),Conversion!$A$1:$B$12,2),FALSE)</f>
        <v>#REF!</v>
      </c>
      <c r="N217" s="9" t="e">
        <f>VLOOKUP((IF(MONTH($A217)=10,YEAR($A217),IF(MONTH($A217)=11,YEAR($A217),IF(MONTH($A217)=12, YEAR($A217),YEAR($A217)-1)))),#REF!,VLOOKUP(MONTH($A217),'Patch Conversion'!$A$1:$B$12,2),FALSE)</f>
        <v>#REF!</v>
      </c>
      <c r="O217" s="9"/>
      <c r="P217" s="11"/>
      <c r="Q217" s="9">
        <f t="shared" si="24"/>
        <v>0</v>
      </c>
      <c r="R217" s="9" t="str">
        <f t="shared" si="25"/>
        <v/>
      </c>
      <c r="S217" s="10" t="str">
        <f t="shared" si="26"/>
        <v/>
      </c>
      <c r="T217" s="9"/>
      <c r="U217" s="17">
        <f>VLOOKUP((IF(MONTH($A217)=10,YEAR($A217),IF(MONTH($A217)=11,YEAR($A217),IF(MONTH($A217)=12, YEAR($A217),YEAR($A217)-1)))),'Final Sim'!$A$1:$O$87,VLOOKUP(MONTH($A217),'Conversion WRSM'!$A$1:$B$12,2),FALSE)</f>
        <v>0</v>
      </c>
      <c r="W217" s="9">
        <f t="shared" si="23"/>
        <v>0</v>
      </c>
      <c r="X217" s="9" t="str">
        <f t="shared" si="29"/>
        <v/>
      </c>
      <c r="Y217" s="20" t="str">
        <f t="shared" si="27"/>
        <v/>
      </c>
    </row>
    <row r="218" spans="1:25" x14ac:dyDescent="0.25">
      <c r="A218" s="11">
        <v>19207</v>
      </c>
      <c r="B218" s="9">
        <f>VLOOKUP((IF(MONTH($A218)=10,YEAR($A218),IF(MONTH($A218)=11,YEAR($A218),IF(MONTH($A218)=12, YEAR($A218),YEAR($A218)-1)))),File_1.prn!$A$2:$AA$72,VLOOKUP(MONTH($A218),Conversion!$A$1:$B$12,2),FALSE)</f>
        <v>0</v>
      </c>
      <c r="C218" s="9" t="str">
        <f>IF(VLOOKUP((IF(MONTH($A218)=10,YEAR($A218),IF(MONTH($A218)=11,YEAR($A218),IF(MONTH($A218)=12, YEAR($A218),YEAR($A218)-1)))),File_1.prn!$A$2:$AA$72,VLOOKUP(MONTH($A218),'Patch Conversion'!$A$1:$B$12,2),FALSE)="","",VLOOKUP((IF(MONTH($A218)=10,YEAR($A218),IF(MONTH($A218)=11,YEAR($A218),IF(MONTH($A218)=12, YEAR($A218),YEAR($A218)-1)))),File_1.prn!$A$2:$AA$72,VLOOKUP(MONTH($A218),'Patch Conversion'!$A$1:$B$12,2),FALSE))</f>
        <v/>
      </c>
      <c r="D218" s="9"/>
      <c r="E218" s="9">
        <f t="shared" si="28"/>
        <v>0</v>
      </c>
      <c r="F218" s="9">
        <f>F217+VLOOKUP((IF(MONTH($A218)=10,YEAR($A218),IF(MONTH($A218)=11,YEAR($A218),IF(MONTH($A218)=12, YEAR($A218),YEAR($A218)-1)))),Rainfall!$A$1:$Z$87,VLOOKUP(MONTH($A218),Conversion!$A$1:$B$12,2),FALSE)</f>
        <v>10909.080000000005</v>
      </c>
      <c r="G218" s="9"/>
      <c r="H218" s="9"/>
      <c r="I218" s="9">
        <f>VLOOKUP((IF(MONTH($A218)=10,YEAR($A218),IF(MONTH($A218)=11,YEAR($A218),IF(MONTH($A218)=12, YEAR($A218),YEAR($A218)-1)))),FirstSim!$A$1:$Z$86,VLOOKUP(MONTH($A218),Conversion!$A$1:$B$12,2),FALSE)</f>
        <v>0.47</v>
      </c>
      <c r="J218" s="9"/>
      <c r="K218" s="9"/>
      <c r="L218" s="9"/>
      <c r="M218" s="12" t="e">
        <f>VLOOKUP((IF(MONTH($A218)=10,YEAR($A218),IF(MONTH($A218)=11,YEAR($A218),IF(MONTH($A218)=12, YEAR($A218),YEAR($A218)-1)))),#REF!,VLOOKUP(MONTH($A218),Conversion!$A$1:$B$12,2),FALSE)</f>
        <v>#REF!</v>
      </c>
      <c r="N218" s="9" t="e">
        <f>VLOOKUP((IF(MONTH($A218)=10,YEAR($A218),IF(MONTH($A218)=11,YEAR($A218),IF(MONTH($A218)=12, YEAR($A218),YEAR($A218)-1)))),#REF!,VLOOKUP(MONTH($A218),'Patch Conversion'!$A$1:$B$12,2),FALSE)</f>
        <v>#REF!</v>
      </c>
      <c r="O218" s="9"/>
      <c r="P218" s="11"/>
      <c r="Q218" s="9">
        <f t="shared" si="24"/>
        <v>0</v>
      </c>
      <c r="R218" s="9" t="str">
        <f t="shared" si="25"/>
        <v/>
      </c>
      <c r="S218" s="10" t="str">
        <f t="shared" si="26"/>
        <v/>
      </c>
      <c r="T218" s="9"/>
      <c r="U218" s="17">
        <f>VLOOKUP((IF(MONTH($A218)=10,YEAR($A218),IF(MONTH($A218)=11,YEAR($A218),IF(MONTH($A218)=12, YEAR($A218),YEAR($A218)-1)))),'Final Sim'!$A$1:$O$87,VLOOKUP(MONTH($A218),'Conversion WRSM'!$A$1:$B$12,2),FALSE)</f>
        <v>0</v>
      </c>
      <c r="W218" s="9">
        <f t="shared" si="23"/>
        <v>0</v>
      </c>
      <c r="X218" s="9" t="str">
        <f t="shared" si="29"/>
        <v/>
      </c>
      <c r="Y218" s="20" t="str">
        <f t="shared" si="27"/>
        <v/>
      </c>
    </row>
    <row r="219" spans="1:25" x14ac:dyDescent="0.25">
      <c r="A219" s="11">
        <v>19238</v>
      </c>
      <c r="B219" s="9">
        <f>VLOOKUP((IF(MONTH($A219)=10,YEAR($A219),IF(MONTH($A219)=11,YEAR($A219),IF(MONTH($A219)=12, YEAR($A219),YEAR($A219)-1)))),File_1.prn!$A$2:$AA$72,VLOOKUP(MONTH($A219),Conversion!$A$1:$B$12,2),FALSE)</f>
        <v>0</v>
      </c>
      <c r="C219" s="9" t="str">
        <f>IF(VLOOKUP((IF(MONTH($A219)=10,YEAR($A219),IF(MONTH($A219)=11,YEAR($A219),IF(MONTH($A219)=12, YEAR($A219),YEAR($A219)-1)))),File_1.prn!$A$2:$AA$72,VLOOKUP(MONTH($A219),'Patch Conversion'!$A$1:$B$12,2),FALSE)="","",VLOOKUP((IF(MONTH($A219)=10,YEAR($A219),IF(MONTH($A219)=11,YEAR($A219),IF(MONTH($A219)=12, YEAR($A219),YEAR($A219)-1)))),File_1.prn!$A$2:$AA$72,VLOOKUP(MONTH($A219),'Patch Conversion'!$A$1:$B$12,2),FALSE))</f>
        <v/>
      </c>
      <c r="D219" s="9"/>
      <c r="E219" s="9">
        <f t="shared" si="28"/>
        <v>0</v>
      </c>
      <c r="F219" s="9">
        <f>F218+VLOOKUP((IF(MONTH($A219)=10,YEAR($A219),IF(MONTH($A219)=11,YEAR($A219),IF(MONTH($A219)=12, YEAR($A219),YEAR($A219)-1)))),Rainfall!$A$1:$Z$87,VLOOKUP(MONTH($A219),Conversion!$A$1:$B$12,2),FALSE)</f>
        <v>10909.980000000005</v>
      </c>
      <c r="G219" s="9"/>
      <c r="H219" s="9"/>
      <c r="I219" s="9">
        <f>VLOOKUP((IF(MONTH($A219)=10,YEAR($A219),IF(MONTH($A219)=11,YEAR($A219),IF(MONTH($A219)=12, YEAR($A219),YEAR($A219)-1)))),FirstSim!$A$1:$Z$86,VLOOKUP(MONTH($A219),Conversion!$A$1:$B$12,2),FALSE)</f>
        <v>0.39</v>
      </c>
      <c r="J219" s="9"/>
      <c r="K219" s="9"/>
      <c r="L219" s="9"/>
      <c r="M219" s="12" t="e">
        <f>VLOOKUP((IF(MONTH($A219)=10,YEAR($A219),IF(MONTH($A219)=11,YEAR($A219),IF(MONTH($A219)=12, YEAR($A219),YEAR($A219)-1)))),#REF!,VLOOKUP(MONTH($A219),Conversion!$A$1:$B$12,2),FALSE)</f>
        <v>#REF!</v>
      </c>
      <c r="N219" s="9" t="e">
        <f>VLOOKUP((IF(MONTH($A219)=10,YEAR($A219),IF(MONTH($A219)=11,YEAR($A219),IF(MONTH($A219)=12, YEAR($A219),YEAR($A219)-1)))),#REF!,VLOOKUP(MONTH($A219),'Patch Conversion'!$A$1:$B$12,2),FALSE)</f>
        <v>#REF!</v>
      </c>
      <c r="O219" s="9"/>
      <c r="P219" s="11"/>
      <c r="Q219" s="9">
        <f t="shared" si="24"/>
        <v>0</v>
      </c>
      <c r="R219" s="9" t="str">
        <f t="shared" si="25"/>
        <v/>
      </c>
      <c r="S219" s="10" t="str">
        <f t="shared" si="26"/>
        <v/>
      </c>
      <c r="T219" s="9"/>
      <c r="U219" s="17">
        <f>VLOOKUP((IF(MONTH($A219)=10,YEAR($A219),IF(MONTH($A219)=11,YEAR($A219),IF(MONTH($A219)=12, YEAR($A219),YEAR($A219)-1)))),'Final Sim'!$A$1:$O$87,VLOOKUP(MONTH($A219),'Conversion WRSM'!$A$1:$B$12,2),FALSE)</f>
        <v>0</v>
      </c>
      <c r="W219" s="9">
        <f t="shared" si="23"/>
        <v>0</v>
      </c>
      <c r="X219" s="9" t="str">
        <f t="shared" si="29"/>
        <v/>
      </c>
      <c r="Y219" s="20" t="str">
        <f t="shared" si="27"/>
        <v/>
      </c>
    </row>
    <row r="220" spans="1:25" x14ac:dyDescent="0.25">
      <c r="A220" s="11">
        <v>19268</v>
      </c>
      <c r="B220" s="9">
        <f>VLOOKUP((IF(MONTH($A220)=10,YEAR($A220),IF(MONTH($A220)=11,YEAR($A220),IF(MONTH($A220)=12, YEAR($A220),YEAR($A220)-1)))),File_1.prn!$A$2:$AA$72,VLOOKUP(MONTH($A220),Conversion!$A$1:$B$12,2),FALSE)</f>
        <v>0</v>
      </c>
      <c r="C220" s="9" t="str">
        <f>IF(VLOOKUP((IF(MONTH($A220)=10,YEAR($A220),IF(MONTH($A220)=11,YEAR($A220),IF(MONTH($A220)=12, YEAR($A220),YEAR($A220)-1)))),File_1.prn!$A$2:$AA$72,VLOOKUP(MONTH($A220),'Patch Conversion'!$A$1:$B$12,2),FALSE)="","",VLOOKUP((IF(MONTH($A220)=10,YEAR($A220),IF(MONTH($A220)=11,YEAR($A220),IF(MONTH($A220)=12, YEAR($A220),YEAR($A220)-1)))),File_1.prn!$A$2:$AA$72,VLOOKUP(MONTH($A220),'Patch Conversion'!$A$1:$B$12,2),FALSE))</f>
        <v/>
      </c>
      <c r="D220" s="9" t="str">
        <f t="shared" ref="D220:D227" si="30">IF(C220="","",B220)</f>
        <v/>
      </c>
      <c r="E220" s="9">
        <f t="shared" si="28"/>
        <v>0</v>
      </c>
      <c r="F220" s="9">
        <f>F219+VLOOKUP((IF(MONTH($A220)=10,YEAR($A220),IF(MONTH($A220)=11,YEAR($A220),IF(MONTH($A220)=12, YEAR($A220),YEAR($A220)-1)))),Rainfall!$A$1:$Z$87,VLOOKUP(MONTH($A220),Conversion!$A$1:$B$12,2),FALSE)</f>
        <v>10947.900000000005</v>
      </c>
      <c r="G220" s="9"/>
      <c r="H220" s="9"/>
      <c r="I220" s="9">
        <f>VLOOKUP((IF(MONTH($A220)=10,YEAR($A220),IF(MONTH($A220)=11,YEAR($A220),IF(MONTH($A220)=12, YEAR($A220),YEAR($A220)-1)))),FirstSim!$A$1:$Z$86,VLOOKUP(MONTH($A220),Conversion!$A$1:$B$12,2),FALSE)</f>
        <v>0.25</v>
      </c>
      <c r="J220" s="9"/>
      <c r="K220" s="9"/>
      <c r="L220" s="9"/>
      <c r="M220" s="12" t="e">
        <f>VLOOKUP((IF(MONTH($A220)=10,YEAR($A220),IF(MONTH($A220)=11,YEAR($A220),IF(MONTH($A220)=12, YEAR($A220),YEAR($A220)-1)))),#REF!,VLOOKUP(MONTH($A220),Conversion!$A$1:$B$12,2),FALSE)</f>
        <v>#REF!</v>
      </c>
      <c r="N220" s="9" t="e">
        <f>VLOOKUP((IF(MONTH($A220)=10,YEAR($A220),IF(MONTH($A220)=11,YEAR($A220),IF(MONTH($A220)=12, YEAR($A220),YEAR($A220)-1)))),#REF!,VLOOKUP(MONTH($A220),'Patch Conversion'!$A$1:$B$12,2),FALSE)</f>
        <v>#REF!</v>
      </c>
      <c r="O220" s="9"/>
      <c r="P220" s="11"/>
      <c r="Q220" s="9">
        <f t="shared" si="24"/>
        <v>0</v>
      </c>
      <c r="R220" s="9" t="str">
        <f t="shared" si="25"/>
        <v/>
      </c>
      <c r="S220" s="10" t="str">
        <f t="shared" si="26"/>
        <v/>
      </c>
      <c r="T220" s="9"/>
      <c r="U220" s="17">
        <f>VLOOKUP((IF(MONTH($A220)=10,YEAR($A220),IF(MONTH($A220)=11,YEAR($A220),IF(MONTH($A220)=12, YEAR($A220),YEAR($A220)-1)))),'Final Sim'!$A$1:$O$87,VLOOKUP(MONTH($A220),'Conversion WRSM'!$A$1:$B$12,2),FALSE)</f>
        <v>0</v>
      </c>
      <c r="W220" s="9">
        <f t="shared" si="23"/>
        <v>0</v>
      </c>
      <c r="X220" s="9" t="str">
        <f t="shared" si="29"/>
        <v/>
      </c>
      <c r="Y220" s="20" t="str">
        <f t="shared" si="27"/>
        <v/>
      </c>
    </row>
    <row r="221" spans="1:25" x14ac:dyDescent="0.25">
      <c r="A221" s="11">
        <v>19299</v>
      </c>
      <c r="B221" s="9">
        <f>VLOOKUP((IF(MONTH($A221)=10,YEAR($A221),IF(MONTH($A221)=11,YEAR($A221),IF(MONTH($A221)=12, YEAR($A221),YEAR($A221)-1)))),File_1.prn!$A$2:$AA$72,VLOOKUP(MONTH($A221),Conversion!$A$1:$B$12,2),FALSE)</f>
        <v>0</v>
      </c>
      <c r="C221" s="9" t="str">
        <f>IF(VLOOKUP((IF(MONTH($A221)=10,YEAR($A221),IF(MONTH($A221)=11,YEAR($A221),IF(MONTH($A221)=12, YEAR($A221),YEAR($A221)-1)))),File_1.prn!$A$2:$AA$72,VLOOKUP(MONTH($A221),'Patch Conversion'!$A$1:$B$12,2),FALSE)="","",VLOOKUP((IF(MONTH($A221)=10,YEAR($A221),IF(MONTH($A221)=11,YEAR($A221),IF(MONTH($A221)=12, YEAR($A221),YEAR($A221)-1)))),File_1.prn!$A$2:$AA$72,VLOOKUP(MONTH($A221),'Patch Conversion'!$A$1:$B$12,2),FALSE))</f>
        <v/>
      </c>
      <c r="D221" s="9" t="str">
        <f t="shared" si="30"/>
        <v/>
      </c>
      <c r="E221" s="9">
        <f t="shared" si="28"/>
        <v>0</v>
      </c>
      <c r="F221" s="9">
        <f>F220+VLOOKUP((IF(MONTH($A221)=10,YEAR($A221),IF(MONTH($A221)=11,YEAR($A221),IF(MONTH($A221)=12, YEAR($A221),YEAR($A221)-1)))),Rainfall!$A$1:$Z$87,VLOOKUP(MONTH($A221),Conversion!$A$1:$B$12,2),FALSE)</f>
        <v>11040.900000000005</v>
      </c>
      <c r="G221" s="9"/>
      <c r="H221" s="9"/>
      <c r="I221" s="9">
        <f>VLOOKUP((IF(MONTH($A221)=10,YEAR($A221),IF(MONTH($A221)=11,YEAR($A221),IF(MONTH($A221)=12, YEAR($A221),YEAR($A221)-1)))),FirstSim!$A$1:$Z$86,VLOOKUP(MONTH($A221),Conversion!$A$1:$B$12,2),FALSE)</f>
        <v>0.12</v>
      </c>
      <c r="J221" s="9"/>
      <c r="K221" s="9"/>
      <c r="L221" s="9"/>
      <c r="M221" s="12" t="e">
        <f>VLOOKUP((IF(MONTH($A221)=10,YEAR($A221),IF(MONTH($A221)=11,YEAR($A221),IF(MONTH($A221)=12, YEAR($A221),YEAR($A221)-1)))),#REF!,VLOOKUP(MONTH($A221),Conversion!$A$1:$B$12,2),FALSE)</f>
        <v>#REF!</v>
      </c>
      <c r="N221" s="9" t="e">
        <f>VLOOKUP((IF(MONTH($A221)=10,YEAR($A221),IF(MONTH($A221)=11,YEAR($A221),IF(MONTH($A221)=12, YEAR($A221),YEAR($A221)-1)))),#REF!,VLOOKUP(MONTH($A221),'Patch Conversion'!$A$1:$B$12,2),FALSE)</f>
        <v>#REF!</v>
      </c>
      <c r="O221" s="9"/>
      <c r="P221" s="11"/>
      <c r="Q221" s="9">
        <f t="shared" si="24"/>
        <v>0</v>
      </c>
      <c r="R221" s="9" t="str">
        <f t="shared" si="25"/>
        <v/>
      </c>
      <c r="S221" s="10" t="str">
        <f t="shared" si="26"/>
        <v/>
      </c>
      <c r="T221" s="9"/>
      <c r="U221" s="17">
        <f>VLOOKUP((IF(MONTH($A221)=10,YEAR($A221),IF(MONTH($A221)=11,YEAR($A221),IF(MONTH($A221)=12, YEAR($A221),YEAR($A221)-1)))),'Final Sim'!$A$1:$O$87,VLOOKUP(MONTH($A221),'Conversion WRSM'!$A$1:$B$12,2),FALSE)</f>
        <v>0</v>
      </c>
      <c r="W221" s="9">
        <f t="shared" si="23"/>
        <v>0</v>
      </c>
      <c r="X221" s="9" t="str">
        <f t="shared" si="29"/>
        <v/>
      </c>
      <c r="Y221" s="20" t="str">
        <f t="shared" si="27"/>
        <v/>
      </c>
    </row>
    <row r="222" spans="1:25" x14ac:dyDescent="0.25">
      <c r="A222" s="11">
        <v>19329</v>
      </c>
      <c r="B222" s="9">
        <f>VLOOKUP((IF(MONTH($A222)=10,YEAR($A222),IF(MONTH($A222)=11,YEAR($A222),IF(MONTH($A222)=12, YEAR($A222),YEAR($A222)-1)))),File_1.prn!$A$2:$AA$72,VLOOKUP(MONTH($A222),Conversion!$A$1:$B$12,2),FALSE)</f>
        <v>0</v>
      </c>
      <c r="C222" s="9" t="str">
        <f>IF(VLOOKUP((IF(MONTH($A222)=10,YEAR($A222),IF(MONTH($A222)=11,YEAR($A222),IF(MONTH($A222)=12, YEAR($A222),YEAR($A222)-1)))),File_1.prn!$A$2:$AA$72,VLOOKUP(MONTH($A222),'Patch Conversion'!$A$1:$B$12,2),FALSE)="","",VLOOKUP((IF(MONTH($A222)=10,YEAR($A222),IF(MONTH($A222)=11,YEAR($A222),IF(MONTH($A222)=12, YEAR($A222),YEAR($A222)-1)))),File_1.prn!$A$2:$AA$72,VLOOKUP(MONTH($A222),'Patch Conversion'!$A$1:$B$12,2),FALSE))</f>
        <v/>
      </c>
      <c r="D222" s="9" t="str">
        <f t="shared" si="30"/>
        <v/>
      </c>
      <c r="E222" s="9">
        <f t="shared" si="28"/>
        <v>0</v>
      </c>
      <c r="F222" s="9">
        <f>F221+VLOOKUP((IF(MONTH($A222)=10,YEAR($A222),IF(MONTH($A222)=11,YEAR($A222),IF(MONTH($A222)=12, YEAR($A222),YEAR($A222)-1)))),Rainfall!$A$1:$Z$87,VLOOKUP(MONTH($A222),Conversion!$A$1:$B$12,2),FALSE)</f>
        <v>11154.540000000005</v>
      </c>
      <c r="G222" s="9"/>
      <c r="H222" s="9"/>
      <c r="I222" s="9">
        <f>VLOOKUP((IF(MONTH($A222)=10,YEAR($A222),IF(MONTH($A222)=11,YEAR($A222),IF(MONTH($A222)=12, YEAR($A222),YEAR($A222)-1)))),FirstSim!$A$1:$Z$86,VLOOKUP(MONTH($A222),Conversion!$A$1:$B$12,2),FALSE)</f>
        <v>0.24</v>
      </c>
      <c r="J222" s="9"/>
      <c r="K222" s="9"/>
      <c r="L222" s="9"/>
      <c r="M222" s="12" t="e">
        <f>VLOOKUP((IF(MONTH($A222)=10,YEAR($A222),IF(MONTH($A222)=11,YEAR($A222),IF(MONTH($A222)=12, YEAR($A222),YEAR($A222)-1)))),#REF!,VLOOKUP(MONTH($A222),Conversion!$A$1:$B$12,2),FALSE)</f>
        <v>#REF!</v>
      </c>
      <c r="N222" s="9" t="e">
        <f>VLOOKUP((IF(MONTH($A222)=10,YEAR($A222),IF(MONTH($A222)=11,YEAR($A222),IF(MONTH($A222)=12, YEAR($A222),YEAR($A222)-1)))),#REF!,VLOOKUP(MONTH($A222),'Patch Conversion'!$A$1:$B$12,2),FALSE)</f>
        <v>#REF!</v>
      </c>
      <c r="O222" s="9"/>
      <c r="P222" s="11"/>
      <c r="Q222" s="9">
        <f t="shared" si="24"/>
        <v>0</v>
      </c>
      <c r="R222" s="9" t="str">
        <f t="shared" si="25"/>
        <v/>
      </c>
      <c r="S222" s="10" t="str">
        <f t="shared" si="26"/>
        <v/>
      </c>
      <c r="T222" s="9"/>
      <c r="U222" s="17">
        <f>VLOOKUP((IF(MONTH($A222)=10,YEAR($A222),IF(MONTH($A222)=11,YEAR($A222),IF(MONTH($A222)=12, YEAR($A222),YEAR($A222)-1)))),'Final Sim'!$A$1:$O$87,VLOOKUP(MONTH($A222),'Conversion WRSM'!$A$1:$B$12,2),FALSE)</f>
        <v>0</v>
      </c>
      <c r="W222" s="9">
        <f t="shared" si="23"/>
        <v>0</v>
      </c>
      <c r="X222" s="9" t="str">
        <f t="shared" si="29"/>
        <v/>
      </c>
      <c r="Y222" s="20" t="str">
        <f t="shared" si="27"/>
        <v/>
      </c>
    </row>
    <row r="223" spans="1:25" x14ac:dyDescent="0.25">
      <c r="A223" s="11">
        <v>19360</v>
      </c>
      <c r="B223" s="9">
        <f>VLOOKUP((IF(MONTH($A223)=10,YEAR($A223),IF(MONTH($A223)=11,YEAR($A223),IF(MONTH($A223)=12, YEAR($A223),YEAR($A223)-1)))),File_1.prn!$A$2:$AA$72,VLOOKUP(MONTH($A223),Conversion!$A$1:$B$12,2),FALSE)</f>
        <v>0</v>
      </c>
      <c r="C223" s="9" t="str">
        <f>IF(VLOOKUP((IF(MONTH($A223)=10,YEAR($A223),IF(MONTH($A223)=11,YEAR($A223),IF(MONTH($A223)=12, YEAR($A223),YEAR($A223)-1)))),File_1.prn!$A$2:$AA$72,VLOOKUP(MONTH($A223),'Patch Conversion'!$A$1:$B$12,2),FALSE)="","",VLOOKUP((IF(MONTH($A223)=10,YEAR($A223),IF(MONTH($A223)=11,YEAR($A223),IF(MONTH($A223)=12, YEAR($A223),YEAR($A223)-1)))),File_1.prn!$A$2:$AA$72,VLOOKUP(MONTH($A223),'Patch Conversion'!$A$1:$B$12,2),FALSE))</f>
        <v/>
      </c>
      <c r="D223" s="9" t="str">
        <f t="shared" si="30"/>
        <v/>
      </c>
      <c r="E223" s="9">
        <f t="shared" si="28"/>
        <v>0</v>
      </c>
      <c r="F223" s="9">
        <f>F222+VLOOKUP((IF(MONTH($A223)=10,YEAR($A223),IF(MONTH($A223)=11,YEAR($A223),IF(MONTH($A223)=12, YEAR($A223),YEAR($A223)-1)))),Rainfall!$A$1:$Z$87,VLOOKUP(MONTH($A223),Conversion!$A$1:$B$12,2),FALSE)</f>
        <v>11219.760000000004</v>
      </c>
      <c r="G223" s="9"/>
      <c r="H223" s="9"/>
      <c r="I223" s="9">
        <f>VLOOKUP((IF(MONTH($A223)=10,YEAR($A223),IF(MONTH($A223)=11,YEAR($A223),IF(MONTH($A223)=12, YEAR($A223),YEAR($A223)-1)))),FirstSim!$A$1:$Z$86,VLOOKUP(MONTH($A223),Conversion!$A$1:$B$12,2),FALSE)</f>
        <v>0.13</v>
      </c>
      <c r="J223" s="9"/>
      <c r="K223" s="9"/>
      <c r="L223" s="9"/>
      <c r="M223" s="12" t="e">
        <f>VLOOKUP((IF(MONTH($A223)=10,YEAR($A223),IF(MONTH($A223)=11,YEAR($A223),IF(MONTH($A223)=12, YEAR($A223),YEAR($A223)-1)))),#REF!,VLOOKUP(MONTH($A223),Conversion!$A$1:$B$12,2),FALSE)</f>
        <v>#REF!</v>
      </c>
      <c r="N223" s="9" t="e">
        <f>VLOOKUP((IF(MONTH($A223)=10,YEAR($A223),IF(MONTH($A223)=11,YEAR($A223),IF(MONTH($A223)=12, YEAR($A223),YEAR($A223)-1)))),#REF!,VLOOKUP(MONTH($A223),'Patch Conversion'!$A$1:$B$12,2),FALSE)</f>
        <v>#REF!</v>
      </c>
      <c r="O223" s="9"/>
      <c r="P223" s="11"/>
      <c r="Q223" s="9">
        <f t="shared" si="24"/>
        <v>0</v>
      </c>
      <c r="R223" s="9" t="str">
        <f t="shared" si="25"/>
        <v/>
      </c>
      <c r="S223" s="10" t="str">
        <f t="shared" si="26"/>
        <v/>
      </c>
      <c r="T223" s="9"/>
      <c r="U223" s="17">
        <f>VLOOKUP((IF(MONTH($A223)=10,YEAR($A223),IF(MONTH($A223)=11,YEAR($A223),IF(MONTH($A223)=12, YEAR($A223),YEAR($A223)-1)))),'Final Sim'!$A$1:$O$87,VLOOKUP(MONTH($A223),'Conversion WRSM'!$A$1:$B$12,2),FALSE)</f>
        <v>0</v>
      </c>
      <c r="W223" s="9">
        <f t="shared" si="23"/>
        <v>0</v>
      </c>
      <c r="X223" s="9" t="str">
        <f t="shared" si="29"/>
        <v/>
      </c>
      <c r="Y223" s="20" t="str">
        <f t="shared" si="27"/>
        <v/>
      </c>
    </row>
    <row r="224" spans="1:25" x14ac:dyDescent="0.25">
      <c r="A224" s="11">
        <v>19391</v>
      </c>
      <c r="B224" s="9">
        <f>VLOOKUP((IF(MONTH($A224)=10,YEAR($A224),IF(MONTH($A224)=11,YEAR($A224),IF(MONTH($A224)=12, YEAR($A224),YEAR($A224)-1)))),File_1.prn!$A$2:$AA$72,VLOOKUP(MONTH($A224),Conversion!$A$1:$B$12,2),FALSE)</f>
        <v>0</v>
      </c>
      <c r="C224" s="9" t="str">
        <f>IF(VLOOKUP((IF(MONTH($A224)=10,YEAR($A224),IF(MONTH($A224)=11,YEAR($A224),IF(MONTH($A224)=12, YEAR($A224),YEAR($A224)-1)))),File_1.prn!$A$2:$AA$72,VLOOKUP(MONTH($A224),'Patch Conversion'!$A$1:$B$12,2),FALSE)="","",VLOOKUP((IF(MONTH($A224)=10,YEAR($A224),IF(MONTH($A224)=11,YEAR($A224),IF(MONTH($A224)=12, YEAR($A224),YEAR($A224)-1)))),File_1.prn!$A$2:$AA$72,VLOOKUP(MONTH($A224),'Patch Conversion'!$A$1:$B$12,2),FALSE))</f>
        <v/>
      </c>
      <c r="D224" s="9" t="str">
        <f t="shared" si="30"/>
        <v/>
      </c>
      <c r="E224" s="9">
        <f t="shared" si="28"/>
        <v>0</v>
      </c>
      <c r="F224" s="9">
        <f>F223+VLOOKUP((IF(MONTH($A224)=10,YEAR($A224),IF(MONTH($A224)=11,YEAR($A224),IF(MONTH($A224)=12, YEAR($A224),YEAR($A224)-1)))),Rainfall!$A$1:$Z$87,VLOOKUP(MONTH($A224),Conversion!$A$1:$B$12,2),FALSE)</f>
        <v>11301.660000000003</v>
      </c>
      <c r="G224" s="9"/>
      <c r="H224" s="9"/>
      <c r="I224" s="9">
        <f>VLOOKUP((IF(MONTH($A224)=10,YEAR($A224),IF(MONTH($A224)=11,YEAR($A224),IF(MONTH($A224)=12, YEAR($A224),YEAR($A224)-1)))),FirstSim!$A$1:$Z$86,VLOOKUP(MONTH($A224),Conversion!$A$1:$B$12,2),FALSE)</f>
        <v>4.6500000000000004</v>
      </c>
      <c r="J224" s="9"/>
      <c r="K224" s="9"/>
      <c r="L224" s="9"/>
      <c r="M224" s="12" t="e">
        <f>VLOOKUP((IF(MONTH($A224)=10,YEAR($A224),IF(MONTH($A224)=11,YEAR($A224),IF(MONTH($A224)=12, YEAR($A224),YEAR($A224)-1)))),#REF!,VLOOKUP(MONTH($A224),Conversion!$A$1:$B$12,2),FALSE)</f>
        <v>#REF!</v>
      </c>
      <c r="N224" s="9" t="e">
        <f>VLOOKUP((IF(MONTH($A224)=10,YEAR($A224),IF(MONTH($A224)=11,YEAR($A224),IF(MONTH($A224)=12, YEAR($A224),YEAR($A224)-1)))),#REF!,VLOOKUP(MONTH($A224),'Patch Conversion'!$A$1:$B$12,2),FALSE)</f>
        <v>#REF!</v>
      </c>
      <c r="O224" s="9"/>
      <c r="P224" s="11"/>
      <c r="Q224" s="9">
        <f t="shared" si="24"/>
        <v>0</v>
      </c>
      <c r="R224" s="9" t="str">
        <f t="shared" si="25"/>
        <v/>
      </c>
      <c r="S224" s="10" t="str">
        <f t="shared" si="26"/>
        <v/>
      </c>
      <c r="T224" s="9"/>
      <c r="U224" s="17">
        <f>VLOOKUP((IF(MONTH($A224)=10,YEAR($A224),IF(MONTH($A224)=11,YEAR($A224),IF(MONTH($A224)=12, YEAR($A224),YEAR($A224)-1)))),'Final Sim'!$A$1:$O$87,VLOOKUP(MONTH($A224),'Conversion WRSM'!$A$1:$B$12,2),FALSE)</f>
        <v>0</v>
      </c>
      <c r="W224" s="9">
        <f t="shared" si="23"/>
        <v>0</v>
      </c>
      <c r="X224" s="9" t="str">
        <f t="shared" si="29"/>
        <v/>
      </c>
      <c r="Y224" s="20" t="str">
        <f t="shared" si="27"/>
        <v/>
      </c>
    </row>
    <row r="225" spans="1:25" x14ac:dyDescent="0.25">
      <c r="A225" s="11">
        <v>19419</v>
      </c>
      <c r="B225" s="9">
        <f>VLOOKUP((IF(MONTH($A225)=10,YEAR($A225),IF(MONTH($A225)=11,YEAR($A225),IF(MONTH($A225)=12, YEAR($A225),YEAR($A225)-1)))),File_1.prn!$A$2:$AA$72,VLOOKUP(MONTH($A225),Conversion!$A$1:$B$12,2),FALSE)</f>
        <v>0</v>
      </c>
      <c r="C225" s="9" t="str">
        <f>IF(VLOOKUP((IF(MONTH($A225)=10,YEAR($A225),IF(MONTH($A225)=11,YEAR($A225),IF(MONTH($A225)=12, YEAR($A225),YEAR($A225)-1)))),File_1.prn!$A$2:$AA$72,VLOOKUP(MONTH($A225),'Patch Conversion'!$A$1:$B$12,2),FALSE)="","",VLOOKUP((IF(MONTH($A225)=10,YEAR($A225),IF(MONTH($A225)=11,YEAR($A225),IF(MONTH($A225)=12, YEAR($A225),YEAR($A225)-1)))),File_1.prn!$A$2:$AA$72,VLOOKUP(MONTH($A225),'Patch Conversion'!$A$1:$B$12,2),FALSE))</f>
        <v/>
      </c>
      <c r="D225" s="9" t="str">
        <f t="shared" si="30"/>
        <v/>
      </c>
      <c r="E225" s="9">
        <f t="shared" si="28"/>
        <v>0</v>
      </c>
      <c r="F225" s="9">
        <f>F224+VLOOKUP((IF(MONTH($A225)=10,YEAR($A225),IF(MONTH($A225)=11,YEAR($A225),IF(MONTH($A225)=12, YEAR($A225),YEAR($A225)-1)))),Rainfall!$A$1:$Z$87,VLOOKUP(MONTH($A225),Conversion!$A$1:$B$12,2),FALSE)</f>
        <v>11375.100000000004</v>
      </c>
      <c r="G225" s="9"/>
      <c r="H225" s="9"/>
      <c r="I225" s="9">
        <f>VLOOKUP((IF(MONTH($A225)=10,YEAR($A225),IF(MONTH($A225)=11,YEAR($A225),IF(MONTH($A225)=12, YEAR($A225),YEAR($A225)-1)))),FirstSim!$A$1:$Z$86,VLOOKUP(MONTH($A225),Conversion!$A$1:$B$12,2),FALSE)</f>
        <v>2.16</v>
      </c>
      <c r="J225" s="9"/>
      <c r="K225" s="9"/>
      <c r="L225" s="9"/>
      <c r="M225" s="12" t="e">
        <f>VLOOKUP((IF(MONTH($A225)=10,YEAR($A225),IF(MONTH($A225)=11,YEAR($A225),IF(MONTH($A225)=12, YEAR($A225),YEAR($A225)-1)))),#REF!,VLOOKUP(MONTH($A225),Conversion!$A$1:$B$12,2),FALSE)</f>
        <v>#REF!</v>
      </c>
      <c r="N225" s="9" t="e">
        <f>VLOOKUP((IF(MONTH($A225)=10,YEAR($A225),IF(MONTH($A225)=11,YEAR($A225),IF(MONTH($A225)=12, YEAR($A225),YEAR($A225)-1)))),#REF!,VLOOKUP(MONTH($A225),'Patch Conversion'!$A$1:$B$12,2),FALSE)</f>
        <v>#REF!</v>
      </c>
      <c r="O225" s="9"/>
      <c r="P225" s="11"/>
      <c r="Q225" s="9">
        <f t="shared" si="24"/>
        <v>0</v>
      </c>
      <c r="R225" s="9" t="str">
        <f t="shared" si="25"/>
        <v/>
      </c>
      <c r="S225" s="10" t="str">
        <f t="shared" si="26"/>
        <v/>
      </c>
      <c r="T225" s="9"/>
      <c r="U225" s="17">
        <f>VLOOKUP((IF(MONTH($A225)=10,YEAR($A225),IF(MONTH($A225)=11,YEAR($A225),IF(MONTH($A225)=12, YEAR($A225),YEAR($A225)-1)))),'Final Sim'!$A$1:$O$87,VLOOKUP(MONTH($A225),'Conversion WRSM'!$A$1:$B$12,2),FALSE)</f>
        <v>0</v>
      </c>
      <c r="W225" s="9">
        <f t="shared" si="23"/>
        <v>0</v>
      </c>
      <c r="X225" s="9" t="str">
        <f t="shared" si="29"/>
        <v/>
      </c>
      <c r="Y225" s="20" t="str">
        <f t="shared" si="27"/>
        <v/>
      </c>
    </row>
    <row r="226" spans="1:25" x14ac:dyDescent="0.25">
      <c r="A226" s="11">
        <v>19450</v>
      </c>
      <c r="B226" s="9">
        <f>VLOOKUP((IF(MONTH($A226)=10,YEAR($A226),IF(MONTH($A226)=11,YEAR($A226),IF(MONTH($A226)=12, YEAR($A226),YEAR($A226)-1)))),File_1.prn!$A$2:$AA$72,VLOOKUP(MONTH($A226),Conversion!$A$1:$B$12,2),FALSE)</f>
        <v>0</v>
      </c>
      <c r="C226" s="9" t="str">
        <f>IF(VLOOKUP((IF(MONTH($A226)=10,YEAR($A226),IF(MONTH($A226)=11,YEAR($A226),IF(MONTH($A226)=12, YEAR($A226),YEAR($A226)-1)))),File_1.prn!$A$2:$AA$72,VLOOKUP(MONTH($A226),'Patch Conversion'!$A$1:$B$12,2),FALSE)="","",VLOOKUP((IF(MONTH($A226)=10,YEAR($A226),IF(MONTH($A226)=11,YEAR($A226),IF(MONTH($A226)=12, YEAR($A226),YEAR($A226)-1)))),File_1.prn!$A$2:$AA$72,VLOOKUP(MONTH($A226),'Patch Conversion'!$A$1:$B$12,2),FALSE))</f>
        <v/>
      </c>
      <c r="D226" s="9" t="str">
        <f t="shared" si="30"/>
        <v/>
      </c>
      <c r="E226" s="9">
        <f t="shared" si="28"/>
        <v>0</v>
      </c>
      <c r="F226" s="9">
        <f>F225+VLOOKUP((IF(MONTH($A226)=10,YEAR($A226),IF(MONTH($A226)=11,YEAR($A226),IF(MONTH($A226)=12, YEAR($A226),YEAR($A226)-1)))),Rainfall!$A$1:$Z$87,VLOOKUP(MONTH($A226),Conversion!$A$1:$B$12,2),FALSE)</f>
        <v>11446.740000000003</v>
      </c>
      <c r="G226" s="9"/>
      <c r="H226" s="9"/>
      <c r="I226" s="9">
        <f>VLOOKUP((IF(MONTH($A226)=10,YEAR($A226),IF(MONTH($A226)=11,YEAR($A226),IF(MONTH($A226)=12, YEAR($A226),YEAR($A226)-1)))),FirstSim!$A$1:$Z$86,VLOOKUP(MONTH($A226),Conversion!$A$1:$B$12,2),FALSE)</f>
        <v>0.41</v>
      </c>
      <c r="J226" s="9"/>
      <c r="K226" s="9"/>
      <c r="L226" s="9"/>
      <c r="M226" s="12" t="e">
        <f>VLOOKUP((IF(MONTH($A226)=10,YEAR($A226),IF(MONTH($A226)=11,YEAR($A226),IF(MONTH($A226)=12, YEAR($A226),YEAR($A226)-1)))),#REF!,VLOOKUP(MONTH($A226),Conversion!$A$1:$B$12,2),FALSE)</f>
        <v>#REF!</v>
      </c>
      <c r="N226" s="9" t="e">
        <f>VLOOKUP((IF(MONTH($A226)=10,YEAR($A226),IF(MONTH($A226)=11,YEAR($A226),IF(MONTH($A226)=12, YEAR($A226),YEAR($A226)-1)))),#REF!,VLOOKUP(MONTH($A226),'Patch Conversion'!$A$1:$B$12,2),FALSE)</f>
        <v>#REF!</v>
      </c>
      <c r="O226" s="9"/>
      <c r="P226" s="11"/>
      <c r="Q226" s="9">
        <f t="shared" si="24"/>
        <v>0</v>
      </c>
      <c r="R226" s="9" t="str">
        <f t="shared" si="25"/>
        <v/>
      </c>
      <c r="S226" s="10" t="str">
        <f t="shared" si="26"/>
        <v/>
      </c>
      <c r="T226" s="9"/>
      <c r="U226" s="17">
        <f>VLOOKUP((IF(MONTH($A226)=10,YEAR($A226),IF(MONTH($A226)=11,YEAR($A226),IF(MONTH($A226)=12, YEAR($A226),YEAR($A226)-1)))),'Final Sim'!$A$1:$O$87,VLOOKUP(MONTH($A226),'Conversion WRSM'!$A$1:$B$12,2),FALSE)</f>
        <v>0</v>
      </c>
      <c r="W226" s="9">
        <f t="shared" si="23"/>
        <v>0</v>
      </c>
      <c r="X226" s="9" t="str">
        <f t="shared" si="29"/>
        <v/>
      </c>
      <c r="Y226" s="20" t="str">
        <f t="shared" si="27"/>
        <v/>
      </c>
    </row>
    <row r="227" spans="1:25" x14ac:dyDescent="0.25">
      <c r="A227" s="11">
        <v>19480</v>
      </c>
      <c r="B227" s="9">
        <f>VLOOKUP((IF(MONTH($A227)=10,YEAR($A227),IF(MONTH($A227)=11,YEAR($A227),IF(MONTH($A227)=12, YEAR($A227),YEAR($A227)-1)))),File_1.prn!$A$2:$AA$72,VLOOKUP(MONTH($A227),Conversion!$A$1:$B$12,2),FALSE)</f>
        <v>0</v>
      </c>
      <c r="C227" s="9" t="str">
        <f>IF(VLOOKUP((IF(MONTH($A227)=10,YEAR($A227),IF(MONTH($A227)=11,YEAR($A227),IF(MONTH($A227)=12, YEAR($A227),YEAR($A227)-1)))),File_1.prn!$A$2:$AA$72,VLOOKUP(MONTH($A227),'Patch Conversion'!$A$1:$B$12,2),FALSE)="","",VLOOKUP((IF(MONTH($A227)=10,YEAR($A227),IF(MONTH($A227)=11,YEAR($A227),IF(MONTH($A227)=12, YEAR($A227),YEAR($A227)-1)))),File_1.prn!$A$2:$AA$72,VLOOKUP(MONTH($A227),'Patch Conversion'!$A$1:$B$12,2),FALSE))</f>
        <v/>
      </c>
      <c r="D227" s="9" t="str">
        <f t="shared" si="30"/>
        <v/>
      </c>
      <c r="E227" s="9">
        <f t="shared" si="28"/>
        <v>0</v>
      </c>
      <c r="F227" s="9">
        <f>F226+VLOOKUP((IF(MONTH($A227)=10,YEAR($A227),IF(MONTH($A227)=11,YEAR($A227),IF(MONTH($A227)=12, YEAR($A227),YEAR($A227)-1)))),Rainfall!$A$1:$Z$87,VLOOKUP(MONTH($A227),Conversion!$A$1:$B$12,2),FALSE)</f>
        <v>11453.340000000004</v>
      </c>
      <c r="G227" s="9"/>
      <c r="H227" s="9"/>
      <c r="I227" s="9">
        <f>VLOOKUP((IF(MONTH($A227)=10,YEAR($A227),IF(MONTH($A227)=11,YEAR($A227),IF(MONTH($A227)=12, YEAR($A227),YEAR($A227)-1)))),FirstSim!$A$1:$Z$86,VLOOKUP(MONTH($A227),Conversion!$A$1:$B$12,2),FALSE)</f>
        <v>0.33</v>
      </c>
      <c r="J227" s="9"/>
      <c r="K227" s="9"/>
      <c r="L227" s="9"/>
      <c r="M227" s="12" t="e">
        <f>VLOOKUP((IF(MONTH($A227)=10,YEAR($A227),IF(MONTH($A227)=11,YEAR($A227),IF(MONTH($A227)=12, YEAR($A227),YEAR($A227)-1)))),#REF!,VLOOKUP(MONTH($A227),Conversion!$A$1:$B$12,2),FALSE)</f>
        <v>#REF!</v>
      </c>
      <c r="N227" s="9" t="e">
        <f>VLOOKUP((IF(MONTH($A227)=10,YEAR($A227),IF(MONTH($A227)=11,YEAR($A227),IF(MONTH($A227)=12, YEAR($A227),YEAR($A227)-1)))),#REF!,VLOOKUP(MONTH($A227),'Patch Conversion'!$A$1:$B$12,2),FALSE)</f>
        <v>#REF!</v>
      </c>
      <c r="O227" s="9"/>
      <c r="P227" s="11"/>
      <c r="Q227" s="9">
        <f t="shared" si="24"/>
        <v>0</v>
      </c>
      <c r="R227" s="9" t="str">
        <f t="shared" si="25"/>
        <v/>
      </c>
      <c r="S227" s="10" t="str">
        <f t="shared" si="26"/>
        <v/>
      </c>
      <c r="T227" s="9"/>
      <c r="U227" s="17">
        <f>VLOOKUP((IF(MONTH($A227)=10,YEAR($A227),IF(MONTH($A227)=11,YEAR($A227),IF(MONTH($A227)=12, YEAR($A227),YEAR($A227)-1)))),'Final Sim'!$A$1:$O$87,VLOOKUP(MONTH($A227),'Conversion WRSM'!$A$1:$B$12,2),FALSE)</f>
        <v>0</v>
      </c>
      <c r="W227" s="9">
        <f t="shared" si="23"/>
        <v>0</v>
      </c>
      <c r="X227" s="9" t="str">
        <f t="shared" si="29"/>
        <v/>
      </c>
      <c r="Y227" s="20" t="str">
        <f t="shared" si="27"/>
        <v/>
      </c>
    </row>
    <row r="228" spans="1:25" x14ac:dyDescent="0.25">
      <c r="A228" s="11">
        <v>19511</v>
      </c>
      <c r="B228" s="9">
        <f>VLOOKUP((IF(MONTH($A228)=10,YEAR($A228),IF(MONTH($A228)=11,YEAR($A228),IF(MONTH($A228)=12, YEAR($A228),YEAR($A228)-1)))),File_1.prn!$A$2:$AA$72,VLOOKUP(MONTH($A228),Conversion!$A$1:$B$12,2),FALSE)</f>
        <v>0</v>
      </c>
      <c r="C228" s="9" t="str">
        <f>IF(VLOOKUP((IF(MONTH($A228)=10,YEAR($A228),IF(MONTH($A228)=11,YEAR($A228),IF(MONTH($A228)=12, YEAR($A228),YEAR($A228)-1)))),File_1.prn!$A$2:$AA$72,VLOOKUP(MONTH($A228),'Patch Conversion'!$A$1:$B$12,2),FALSE)="","",VLOOKUP((IF(MONTH($A228)=10,YEAR($A228),IF(MONTH($A228)=11,YEAR($A228),IF(MONTH($A228)=12, YEAR($A228),YEAR($A228)-1)))),File_1.prn!$A$2:$AA$72,VLOOKUP(MONTH($A228),'Patch Conversion'!$A$1:$B$12,2),FALSE))</f>
        <v/>
      </c>
      <c r="D228" s="9"/>
      <c r="E228" s="9">
        <f t="shared" si="28"/>
        <v>0</v>
      </c>
      <c r="F228" s="9">
        <f>F227+VLOOKUP((IF(MONTH($A228)=10,YEAR($A228),IF(MONTH($A228)=11,YEAR($A228),IF(MONTH($A228)=12, YEAR($A228),YEAR($A228)-1)))),Rainfall!$A$1:$Z$87,VLOOKUP(MONTH($A228),Conversion!$A$1:$B$12,2),FALSE)</f>
        <v>11453.340000000004</v>
      </c>
      <c r="G228" s="9"/>
      <c r="H228" s="9"/>
      <c r="I228" s="9">
        <f>VLOOKUP((IF(MONTH($A228)=10,YEAR($A228),IF(MONTH($A228)=11,YEAR($A228),IF(MONTH($A228)=12, YEAR($A228),YEAR($A228)-1)))),FirstSim!$A$1:$Z$86,VLOOKUP(MONTH($A228),Conversion!$A$1:$B$12,2),FALSE)</f>
        <v>0.19</v>
      </c>
      <c r="J228" s="9"/>
      <c r="K228" s="9"/>
      <c r="L228" s="9"/>
      <c r="M228" s="12" t="e">
        <f>VLOOKUP((IF(MONTH($A228)=10,YEAR($A228),IF(MONTH($A228)=11,YEAR($A228),IF(MONTH($A228)=12, YEAR($A228),YEAR($A228)-1)))),#REF!,VLOOKUP(MONTH($A228),Conversion!$A$1:$B$12,2),FALSE)</f>
        <v>#REF!</v>
      </c>
      <c r="N228" s="9" t="e">
        <f>VLOOKUP((IF(MONTH($A228)=10,YEAR($A228),IF(MONTH($A228)=11,YEAR($A228),IF(MONTH($A228)=12, YEAR($A228),YEAR($A228)-1)))),#REF!,VLOOKUP(MONTH($A228),'Patch Conversion'!$A$1:$B$12,2),FALSE)</f>
        <v>#REF!</v>
      </c>
      <c r="O228" s="9"/>
      <c r="P228" s="11"/>
      <c r="Q228" s="9">
        <f t="shared" si="24"/>
        <v>0</v>
      </c>
      <c r="R228" s="9" t="str">
        <f t="shared" si="25"/>
        <v/>
      </c>
      <c r="S228" s="10" t="str">
        <f t="shared" si="26"/>
        <v/>
      </c>
      <c r="T228" s="9"/>
      <c r="U228" s="17">
        <f>VLOOKUP((IF(MONTH($A228)=10,YEAR($A228),IF(MONTH($A228)=11,YEAR($A228),IF(MONTH($A228)=12, YEAR($A228),YEAR($A228)-1)))),'Final Sim'!$A$1:$O$87,VLOOKUP(MONTH($A228),'Conversion WRSM'!$A$1:$B$12,2),FALSE)</f>
        <v>0</v>
      </c>
      <c r="W228" s="9">
        <f t="shared" si="23"/>
        <v>0</v>
      </c>
      <c r="X228" s="9" t="str">
        <f t="shared" si="29"/>
        <v/>
      </c>
      <c r="Y228" s="20" t="str">
        <f t="shared" si="27"/>
        <v/>
      </c>
    </row>
    <row r="229" spans="1:25" x14ac:dyDescent="0.25">
      <c r="A229" s="11">
        <v>19541</v>
      </c>
      <c r="B229" s="9">
        <f>VLOOKUP((IF(MONTH($A229)=10,YEAR($A229),IF(MONTH($A229)=11,YEAR($A229),IF(MONTH($A229)=12, YEAR($A229),YEAR($A229)-1)))),File_1.prn!$A$2:$AA$72,VLOOKUP(MONTH($A229),Conversion!$A$1:$B$12,2),FALSE)</f>
        <v>0</v>
      </c>
      <c r="C229" s="9" t="str">
        <f>IF(VLOOKUP((IF(MONTH($A229)=10,YEAR($A229),IF(MONTH($A229)=11,YEAR($A229),IF(MONTH($A229)=12, YEAR($A229),YEAR($A229)-1)))),File_1.prn!$A$2:$AA$72,VLOOKUP(MONTH($A229),'Patch Conversion'!$A$1:$B$12,2),FALSE)="","",VLOOKUP((IF(MONTH($A229)=10,YEAR($A229),IF(MONTH($A229)=11,YEAR($A229),IF(MONTH($A229)=12, YEAR($A229),YEAR($A229)-1)))),File_1.prn!$A$2:$AA$72,VLOOKUP(MONTH($A229),'Patch Conversion'!$A$1:$B$12,2),FALSE))</f>
        <v/>
      </c>
      <c r="D229" s="9"/>
      <c r="E229" s="9">
        <f t="shared" si="28"/>
        <v>0</v>
      </c>
      <c r="F229" s="9">
        <f>F228+VLOOKUP((IF(MONTH($A229)=10,YEAR($A229),IF(MONTH($A229)=11,YEAR($A229),IF(MONTH($A229)=12, YEAR($A229),YEAR($A229)-1)))),Rainfall!$A$1:$Z$87,VLOOKUP(MONTH($A229),Conversion!$A$1:$B$12,2),FALSE)</f>
        <v>11453.340000000004</v>
      </c>
      <c r="G229" s="9"/>
      <c r="H229" s="9"/>
      <c r="I229" s="9">
        <f>VLOOKUP((IF(MONTH($A229)=10,YEAR($A229),IF(MONTH($A229)=11,YEAR($A229),IF(MONTH($A229)=12, YEAR($A229),YEAR($A229)-1)))),FirstSim!$A$1:$Z$86,VLOOKUP(MONTH($A229),Conversion!$A$1:$B$12,2),FALSE)</f>
        <v>0.09</v>
      </c>
      <c r="J229" s="9"/>
      <c r="K229" s="9"/>
      <c r="L229" s="9"/>
      <c r="M229" s="12" t="e">
        <f>VLOOKUP((IF(MONTH($A229)=10,YEAR($A229),IF(MONTH($A229)=11,YEAR($A229),IF(MONTH($A229)=12, YEAR($A229),YEAR($A229)-1)))),#REF!,VLOOKUP(MONTH($A229),Conversion!$A$1:$B$12,2),FALSE)</f>
        <v>#REF!</v>
      </c>
      <c r="N229" s="9" t="e">
        <f>VLOOKUP((IF(MONTH($A229)=10,YEAR($A229),IF(MONTH($A229)=11,YEAR($A229),IF(MONTH($A229)=12, YEAR($A229),YEAR($A229)-1)))),#REF!,VLOOKUP(MONTH($A229),'Patch Conversion'!$A$1:$B$12,2),FALSE)</f>
        <v>#REF!</v>
      </c>
      <c r="O229" s="9"/>
      <c r="P229" s="11"/>
      <c r="Q229" s="9">
        <f t="shared" si="24"/>
        <v>0</v>
      </c>
      <c r="R229" s="9" t="str">
        <f t="shared" si="25"/>
        <v/>
      </c>
      <c r="S229" s="10" t="str">
        <f t="shared" si="26"/>
        <v/>
      </c>
      <c r="T229" s="9"/>
      <c r="U229" s="17">
        <f>VLOOKUP((IF(MONTH($A229)=10,YEAR($A229),IF(MONTH($A229)=11,YEAR($A229),IF(MONTH($A229)=12, YEAR($A229),YEAR($A229)-1)))),'Final Sim'!$A$1:$O$87,VLOOKUP(MONTH($A229),'Conversion WRSM'!$A$1:$B$12,2),FALSE)</f>
        <v>0</v>
      </c>
      <c r="W229" s="9">
        <f t="shared" si="23"/>
        <v>0</v>
      </c>
      <c r="X229" s="9" t="str">
        <f t="shared" si="29"/>
        <v/>
      </c>
      <c r="Y229" s="20" t="str">
        <f t="shared" si="27"/>
        <v/>
      </c>
    </row>
    <row r="230" spans="1:25" x14ac:dyDescent="0.25">
      <c r="A230" s="11">
        <v>19572</v>
      </c>
      <c r="B230" s="9">
        <f>VLOOKUP((IF(MONTH($A230)=10,YEAR($A230),IF(MONTH($A230)=11,YEAR($A230),IF(MONTH($A230)=12, YEAR($A230),YEAR($A230)-1)))),File_1.prn!$A$2:$AA$72,VLOOKUP(MONTH($A230),Conversion!$A$1:$B$12,2),FALSE)</f>
        <v>0</v>
      </c>
      <c r="C230" s="9" t="str">
        <f>IF(VLOOKUP((IF(MONTH($A230)=10,YEAR($A230),IF(MONTH($A230)=11,YEAR($A230),IF(MONTH($A230)=12, YEAR($A230),YEAR($A230)-1)))),File_1.prn!$A$2:$AA$72,VLOOKUP(MONTH($A230),'Patch Conversion'!$A$1:$B$12,2),FALSE)="","",VLOOKUP((IF(MONTH($A230)=10,YEAR($A230),IF(MONTH($A230)=11,YEAR($A230),IF(MONTH($A230)=12, YEAR($A230),YEAR($A230)-1)))),File_1.prn!$A$2:$AA$72,VLOOKUP(MONTH($A230),'Patch Conversion'!$A$1:$B$12,2),FALSE))</f>
        <v/>
      </c>
      <c r="D230" s="9"/>
      <c r="E230" s="9">
        <f t="shared" si="28"/>
        <v>0</v>
      </c>
      <c r="F230" s="9">
        <f>F229+VLOOKUP((IF(MONTH($A230)=10,YEAR($A230),IF(MONTH($A230)=11,YEAR($A230),IF(MONTH($A230)=12, YEAR($A230),YEAR($A230)-1)))),Rainfall!$A$1:$Z$87,VLOOKUP(MONTH($A230),Conversion!$A$1:$B$12,2),FALSE)</f>
        <v>11453.460000000005</v>
      </c>
      <c r="G230" s="9"/>
      <c r="H230" s="9"/>
      <c r="I230" s="9">
        <f>VLOOKUP((IF(MONTH($A230)=10,YEAR($A230),IF(MONTH($A230)=11,YEAR($A230),IF(MONTH($A230)=12, YEAR($A230),YEAR($A230)-1)))),FirstSim!$A$1:$Z$86,VLOOKUP(MONTH($A230),Conversion!$A$1:$B$12,2),FALSE)</f>
        <v>0.04</v>
      </c>
      <c r="J230" s="9"/>
      <c r="K230" s="9"/>
      <c r="L230" s="9"/>
      <c r="M230" s="12" t="e">
        <f>VLOOKUP((IF(MONTH($A230)=10,YEAR($A230),IF(MONTH($A230)=11,YEAR($A230),IF(MONTH($A230)=12, YEAR($A230),YEAR($A230)-1)))),#REF!,VLOOKUP(MONTH($A230),Conversion!$A$1:$B$12,2),FALSE)</f>
        <v>#REF!</v>
      </c>
      <c r="N230" s="9" t="e">
        <f>VLOOKUP((IF(MONTH($A230)=10,YEAR($A230),IF(MONTH($A230)=11,YEAR($A230),IF(MONTH($A230)=12, YEAR($A230),YEAR($A230)-1)))),#REF!,VLOOKUP(MONTH($A230),'Patch Conversion'!$A$1:$B$12,2),FALSE)</f>
        <v>#REF!</v>
      </c>
      <c r="O230" s="9"/>
      <c r="P230" s="11"/>
      <c r="Q230" s="9">
        <f t="shared" si="24"/>
        <v>0</v>
      </c>
      <c r="R230" s="9" t="str">
        <f t="shared" si="25"/>
        <v/>
      </c>
      <c r="S230" s="10" t="str">
        <f t="shared" si="26"/>
        <v/>
      </c>
      <c r="T230" s="9"/>
      <c r="U230" s="17">
        <f>VLOOKUP((IF(MONTH($A230)=10,YEAR($A230),IF(MONTH($A230)=11,YEAR($A230),IF(MONTH($A230)=12, YEAR($A230),YEAR($A230)-1)))),'Final Sim'!$A$1:$O$87,VLOOKUP(MONTH($A230),'Conversion WRSM'!$A$1:$B$12,2),FALSE)</f>
        <v>0</v>
      </c>
      <c r="W230" s="9">
        <f t="shared" si="23"/>
        <v>0</v>
      </c>
      <c r="X230" s="9" t="str">
        <f t="shared" si="29"/>
        <v/>
      </c>
      <c r="Y230" s="20" t="str">
        <f t="shared" si="27"/>
        <v/>
      </c>
    </row>
    <row r="231" spans="1:25" x14ac:dyDescent="0.25">
      <c r="A231" s="11">
        <v>19603</v>
      </c>
      <c r="B231" s="9">
        <f>VLOOKUP((IF(MONTH($A231)=10,YEAR($A231),IF(MONTH($A231)=11,YEAR($A231),IF(MONTH($A231)=12, YEAR($A231),YEAR($A231)-1)))),File_1.prn!$A$2:$AA$72,VLOOKUP(MONTH($A231),Conversion!$A$1:$B$12,2),FALSE)</f>
        <v>0</v>
      </c>
      <c r="C231" s="9" t="str">
        <f>IF(VLOOKUP((IF(MONTH($A231)=10,YEAR($A231),IF(MONTH($A231)=11,YEAR($A231),IF(MONTH($A231)=12, YEAR($A231),YEAR($A231)-1)))),File_1.prn!$A$2:$AA$72,VLOOKUP(MONTH($A231),'Patch Conversion'!$A$1:$B$12,2),FALSE)="","",VLOOKUP((IF(MONTH($A231)=10,YEAR($A231),IF(MONTH($A231)=11,YEAR($A231),IF(MONTH($A231)=12, YEAR($A231),YEAR($A231)-1)))),File_1.prn!$A$2:$AA$72,VLOOKUP(MONTH($A231),'Patch Conversion'!$A$1:$B$12,2),FALSE))</f>
        <v/>
      </c>
      <c r="D231" s="9"/>
      <c r="E231" s="9">
        <f t="shared" si="28"/>
        <v>0</v>
      </c>
      <c r="F231" s="9">
        <f>F230+VLOOKUP((IF(MONTH($A231)=10,YEAR($A231),IF(MONTH($A231)=11,YEAR($A231),IF(MONTH($A231)=12, YEAR($A231),YEAR($A231)-1)))),Rainfall!$A$1:$Z$87,VLOOKUP(MONTH($A231),Conversion!$A$1:$B$12,2),FALSE)</f>
        <v>11453.460000000005</v>
      </c>
      <c r="G231" s="9"/>
      <c r="H231" s="9"/>
      <c r="I231" s="9">
        <f>VLOOKUP((IF(MONTH($A231)=10,YEAR($A231),IF(MONTH($A231)=11,YEAR($A231),IF(MONTH($A231)=12, YEAR($A231),YEAR($A231)-1)))),FirstSim!$A$1:$Z$86,VLOOKUP(MONTH($A231),Conversion!$A$1:$B$12,2),FALSE)</f>
        <v>0.01</v>
      </c>
      <c r="J231" s="9"/>
      <c r="K231" s="9"/>
      <c r="L231" s="9"/>
      <c r="M231" s="12" t="e">
        <f>VLOOKUP((IF(MONTH($A231)=10,YEAR($A231),IF(MONTH($A231)=11,YEAR($A231),IF(MONTH($A231)=12, YEAR($A231),YEAR($A231)-1)))),#REF!,VLOOKUP(MONTH($A231),Conversion!$A$1:$B$12,2),FALSE)</f>
        <v>#REF!</v>
      </c>
      <c r="N231" s="9" t="e">
        <f>VLOOKUP((IF(MONTH($A231)=10,YEAR($A231),IF(MONTH($A231)=11,YEAR($A231),IF(MONTH($A231)=12, YEAR($A231),YEAR($A231)-1)))),#REF!,VLOOKUP(MONTH($A231),'Patch Conversion'!$A$1:$B$12,2),FALSE)</f>
        <v>#REF!</v>
      </c>
      <c r="O231" s="9"/>
      <c r="P231" s="11"/>
      <c r="Q231" s="9">
        <f t="shared" si="24"/>
        <v>0</v>
      </c>
      <c r="R231" s="9" t="str">
        <f t="shared" si="25"/>
        <v/>
      </c>
      <c r="S231" s="10" t="str">
        <f t="shared" si="26"/>
        <v/>
      </c>
      <c r="T231" s="9"/>
      <c r="U231" s="17">
        <f>VLOOKUP((IF(MONTH($A231)=10,YEAR($A231),IF(MONTH($A231)=11,YEAR($A231),IF(MONTH($A231)=12, YEAR($A231),YEAR($A231)-1)))),'Final Sim'!$A$1:$O$87,VLOOKUP(MONTH($A231),'Conversion WRSM'!$A$1:$B$12,2),FALSE)</f>
        <v>0</v>
      </c>
      <c r="W231" s="9">
        <f t="shared" si="23"/>
        <v>0</v>
      </c>
      <c r="X231" s="9" t="str">
        <f t="shared" si="29"/>
        <v/>
      </c>
      <c r="Y231" s="20" t="str">
        <f t="shared" si="27"/>
        <v/>
      </c>
    </row>
    <row r="232" spans="1:25" x14ac:dyDescent="0.25">
      <c r="A232" s="11">
        <v>19633</v>
      </c>
      <c r="B232" s="9">
        <f>VLOOKUP((IF(MONTH($A232)=10,YEAR($A232),IF(MONTH($A232)=11,YEAR($A232),IF(MONTH($A232)=12, YEAR($A232),YEAR($A232)-1)))),File_1.prn!$A$2:$AA$72,VLOOKUP(MONTH($A232),Conversion!$A$1:$B$12,2),FALSE)</f>
        <v>0</v>
      </c>
      <c r="C232" s="9" t="str">
        <f>IF(VLOOKUP((IF(MONTH($A232)=10,YEAR($A232),IF(MONTH($A232)=11,YEAR($A232),IF(MONTH($A232)=12, YEAR($A232),YEAR($A232)-1)))),File_1.prn!$A$2:$AA$72,VLOOKUP(MONTH($A232),'Patch Conversion'!$A$1:$B$12,2),FALSE)="","",VLOOKUP((IF(MONTH($A232)=10,YEAR($A232),IF(MONTH($A232)=11,YEAR($A232),IF(MONTH($A232)=12, YEAR($A232),YEAR($A232)-1)))),File_1.prn!$A$2:$AA$72,VLOOKUP(MONTH($A232),'Patch Conversion'!$A$1:$B$12,2),FALSE))</f>
        <v/>
      </c>
      <c r="D232" s="9"/>
      <c r="E232" s="9">
        <f t="shared" si="28"/>
        <v>0</v>
      </c>
      <c r="F232" s="9">
        <f>F231+VLOOKUP((IF(MONTH($A232)=10,YEAR($A232),IF(MONTH($A232)=11,YEAR($A232),IF(MONTH($A232)=12, YEAR($A232),YEAR($A232)-1)))),Rainfall!$A$1:$Z$87,VLOOKUP(MONTH($A232),Conversion!$A$1:$B$12,2),FALSE)</f>
        <v>11487.900000000005</v>
      </c>
      <c r="G232" s="9"/>
      <c r="H232" s="9"/>
      <c r="I232" s="9">
        <f>VLOOKUP((IF(MONTH($A232)=10,YEAR($A232),IF(MONTH($A232)=11,YEAR($A232),IF(MONTH($A232)=12, YEAR($A232),YEAR($A232)-1)))),FirstSim!$A$1:$Z$86,VLOOKUP(MONTH($A232),Conversion!$A$1:$B$12,2),FALSE)</f>
        <v>0.09</v>
      </c>
      <c r="J232" s="9"/>
      <c r="K232" s="9"/>
      <c r="L232" s="9"/>
      <c r="M232" s="12" t="e">
        <f>VLOOKUP((IF(MONTH($A232)=10,YEAR($A232),IF(MONTH($A232)=11,YEAR($A232),IF(MONTH($A232)=12, YEAR($A232),YEAR($A232)-1)))),#REF!,VLOOKUP(MONTH($A232),Conversion!$A$1:$B$12,2),FALSE)</f>
        <v>#REF!</v>
      </c>
      <c r="N232" s="9" t="e">
        <f>VLOOKUP((IF(MONTH($A232)=10,YEAR($A232),IF(MONTH($A232)=11,YEAR($A232),IF(MONTH($A232)=12, YEAR($A232),YEAR($A232)-1)))),#REF!,VLOOKUP(MONTH($A232),'Patch Conversion'!$A$1:$B$12,2),FALSE)</f>
        <v>#REF!</v>
      </c>
      <c r="O232" s="9"/>
      <c r="P232" s="11"/>
      <c r="Q232" s="9">
        <f t="shared" si="24"/>
        <v>0</v>
      </c>
      <c r="R232" s="9" t="str">
        <f t="shared" si="25"/>
        <v/>
      </c>
      <c r="S232" s="10" t="str">
        <f t="shared" si="26"/>
        <v/>
      </c>
      <c r="T232" s="9"/>
      <c r="U232" s="17">
        <f>VLOOKUP((IF(MONTH($A232)=10,YEAR($A232),IF(MONTH($A232)=11,YEAR($A232),IF(MONTH($A232)=12, YEAR($A232),YEAR($A232)-1)))),'Final Sim'!$A$1:$O$87,VLOOKUP(MONTH($A232),'Conversion WRSM'!$A$1:$B$12,2),FALSE)</f>
        <v>0</v>
      </c>
      <c r="W232" s="9">
        <f t="shared" si="23"/>
        <v>0</v>
      </c>
      <c r="X232" s="9" t="str">
        <f t="shared" si="29"/>
        <v/>
      </c>
      <c r="Y232" s="20" t="str">
        <f t="shared" si="27"/>
        <v/>
      </c>
    </row>
    <row r="233" spans="1:25" x14ac:dyDescent="0.25">
      <c r="A233" s="11">
        <v>19664</v>
      </c>
      <c r="B233" s="9">
        <f>VLOOKUP((IF(MONTH($A233)=10,YEAR($A233),IF(MONTH($A233)=11,YEAR($A233),IF(MONTH($A233)=12, YEAR($A233),YEAR($A233)-1)))),File_1.prn!$A$2:$AA$72,VLOOKUP(MONTH($A233),Conversion!$A$1:$B$12,2),FALSE)</f>
        <v>0</v>
      </c>
      <c r="C233" s="9" t="str">
        <f>IF(VLOOKUP((IF(MONTH($A233)=10,YEAR($A233),IF(MONTH($A233)=11,YEAR($A233),IF(MONTH($A233)=12, YEAR($A233),YEAR($A233)-1)))),File_1.prn!$A$2:$AA$72,VLOOKUP(MONTH($A233),'Patch Conversion'!$A$1:$B$12,2),FALSE)="","",VLOOKUP((IF(MONTH($A233)=10,YEAR($A233),IF(MONTH($A233)=11,YEAR($A233),IF(MONTH($A233)=12, YEAR($A233),YEAR($A233)-1)))),File_1.prn!$A$2:$AA$72,VLOOKUP(MONTH($A233),'Patch Conversion'!$A$1:$B$12,2),FALSE))</f>
        <v/>
      </c>
      <c r="D233" s="9"/>
      <c r="E233" s="9">
        <f t="shared" si="28"/>
        <v>0</v>
      </c>
      <c r="F233" s="9">
        <f>F232+VLOOKUP((IF(MONTH($A233)=10,YEAR($A233),IF(MONTH($A233)=11,YEAR($A233),IF(MONTH($A233)=12, YEAR($A233),YEAR($A233)-1)))),Rainfall!$A$1:$Z$87,VLOOKUP(MONTH($A233),Conversion!$A$1:$B$12,2),FALSE)</f>
        <v>11591.640000000005</v>
      </c>
      <c r="G233" s="9"/>
      <c r="H233" s="9"/>
      <c r="I233" s="9">
        <f>VLOOKUP((IF(MONTH($A233)=10,YEAR($A233),IF(MONTH($A233)=11,YEAR($A233),IF(MONTH($A233)=12, YEAR($A233),YEAR($A233)-1)))),FirstSim!$A$1:$Z$86,VLOOKUP(MONTH($A233),Conversion!$A$1:$B$12,2),FALSE)</f>
        <v>0.09</v>
      </c>
      <c r="J233" s="9"/>
      <c r="K233" s="9"/>
      <c r="L233" s="9"/>
      <c r="M233" s="12" t="e">
        <f>VLOOKUP((IF(MONTH($A233)=10,YEAR($A233),IF(MONTH($A233)=11,YEAR($A233),IF(MONTH($A233)=12, YEAR($A233),YEAR($A233)-1)))),#REF!,VLOOKUP(MONTH($A233),Conversion!$A$1:$B$12,2),FALSE)</f>
        <v>#REF!</v>
      </c>
      <c r="N233" s="9" t="e">
        <f>VLOOKUP((IF(MONTH($A233)=10,YEAR($A233),IF(MONTH($A233)=11,YEAR($A233),IF(MONTH($A233)=12, YEAR($A233),YEAR($A233)-1)))),#REF!,VLOOKUP(MONTH($A233),'Patch Conversion'!$A$1:$B$12,2),FALSE)</f>
        <v>#REF!</v>
      </c>
      <c r="O233" s="9"/>
      <c r="P233" s="11"/>
      <c r="Q233" s="9">
        <f t="shared" si="24"/>
        <v>0</v>
      </c>
      <c r="R233" s="9" t="str">
        <f t="shared" si="25"/>
        <v/>
      </c>
      <c r="S233" s="10" t="str">
        <f t="shared" si="26"/>
        <v/>
      </c>
      <c r="T233" s="9"/>
      <c r="U233" s="17">
        <f>VLOOKUP((IF(MONTH($A233)=10,YEAR($A233),IF(MONTH($A233)=11,YEAR($A233),IF(MONTH($A233)=12, YEAR($A233),YEAR($A233)-1)))),'Final Sim'!$A$1:$O$87,VLOOKUP(MONTH($A233),'Conversion WRSM'!$A$1:$B$12,2),FALSE)</f>
        <v>0</v>
      </c>
      <c r="W233" s="9">
        <f t="shared" si="23"/>
        <v>0</v>
      </c>
      <c r="X233" s="9" t="str">
        <f t="shared" si="29"/>
        <v/>
      </c>
      <c r="Y233" s="20" t="str">
        <f t="shared" si="27"/>
        <v/>
      </c>
    </row>
    <row r="234" spans="1:25" x14ac:dyDescent="0.25">
      <c r="A234" s="11">
        <v>19694</v>
      </c>
      <c r="B234" s="9">
        <f>VLOOKUP((IF(MONTH($A234)=10,YEAR($A234),IF(MONTH($A234)=11,YEAR($A234),IF(MONTH($A234)=12, YEAR($A234),YEAR($A234)-1)))),File_1.prn!$A$2:$AA$72,VLOOKUP(MONTH($A234),Conversion!$A$1:$B$12,2),FALSE)</f>
        <v>0</v>
      </c>
      <c r="C234" s="9" t="str">
        <f>IF(VLOOKUP((IF(MONTH($A234)=10,YEAR($A234),IF(MONTH($A234)=11,YEAR($A234),IF(MONTH($A234)=12, YEAR($A234),YEAR($A234)-1)))),File_1.prn!$A$2:$AA$72,VLOOKUP(MONTH($A234),'Patch Conversion'!$A$1:$B$12,2),FALSE)="","",VLOOKUP((IF(MONTH($A234)=10,YEAR($A234),IF(MONTH($A234)=11,YEAR($A234),IF(MONTH($A234)=12, YEAR($A234),YEAR($A234)-1)))),File_1.prn!$A$2:$AA$72,VLOOKUP(MONTH($A234),'Patch Conversion'!$A$1:$B$12,2),FALSE))</f>
        <v/>
      </c>
      <c r="D234" s="9" t="str">
        <f>IF(C234="","",B234)</f>
        <v/>
      </c>
      <c r="E234" s="9">
        <f t="shared" si="28"/>
        <v>0</v>
      </c>
      <c r="F234" s="9">
        <f>F233+VLOOKUP((IF(MONTH($A234)=10,YEAR($A234),IF(MONTH($A234)=11,YEAR($A234),IF(MONTH($A234)=12, YEAR($A234),YEAR($A234)-1)))),Rainfall!$A$1:$Z$87,VLOOKUP(MONTH($A234),Conversion!$A$1:$B$12,2),FALSE)</f>
        <v>11659.320000000005</v>
      </c>
      <c r="G234" s="9"/>
      <c r="H234" s="9"/>
      <c r="I234" s="9">
        <f>VLOOKUP((IF(MONTH($A234)=10,YEAR($A234),IF(MONTH($A234)=11,YEAR($A234),IF(MONTH($A234)=12, YEAR($A234),YEAR($A234)-1)))),FirstSim!$A$1:$Z$86,VLOOKUP(MONTH($A234),Conversion!$A$1:$B$12,2),FALSE)</f>
        <v>0.06</v>
      </c>
      <c r="J234" s="9"/>
      <c r="K234" s="9"/>
      <c r="L234" s="9"/>
      <c r="M234" s="12" t="e">
        <f>VLOOKUP((IF(MONTH($A234)=10,YEAR($A234),IF(MONTH($A234)=11,YEAR($A234),IF(MONTH($A234)=12, YEAR($A234),YEAR($A234)-1)))),#REF!,VLOOKUP(MONTH($A234),Conversion!$A$1:$B$12,2),FALSE)</f>
        <v>#REF!</v>
      </c>
      <c r="N234" s="9" t="e">
        <f>VLOOKUP((IF(MONTH($A234)=10,YEAR($A234),IF(MONTH($A234)=11,YEAR($A234),IF(MONTH($A234)=12, YEAR($A234),YEAR($A234)-1)))),#REF!,VLOOKUP(MONTH($A234),'Patch Conversion'!$A$1:$B$12,2),FALSE)</f>
        <v>#REF!</v>
      </c>
      <c r="O234" s="9"/>
      <c r="P234" s="11"/>
      <c r="Q234" s="9">
        <f t="shared" si="24"/>
        <v>0</v>
      </c>
      <c r="R234" s="9" t="str">
        <f t="shared" si="25"/>
        <v/>
      </c>
      <c r="S234" s="10" t="str">
        <f t="shared" si="26"/>
        <v/>
      </c>
      <c r="T234" s="9"/>
      <c r="U234" s="17">
        <f>VLOOKUP((IF(MONTH($A234)=10,YEAR($A234),IF(MONTH($A234)=11,YEAR($A234),IF(MONTH($A234)=12, YEAR($A234),YEAR($A234)-1)))),'Final Sim'!$A$1:$O$87,VLOOKUP(MONTH($A234),'Conversion WRSM'!$A$1:$B$12,2),FALSE)</f>
        <v>0</v>
      </c>
      <c r="W234" s="9">
        <f t="shared" si="23"/>
        <v>0</v>
      </c>
      <c r="X234" s="9" t="str">
        <f t="shared" si="29"/>
        <v/>
      </c>
      <c r="Y234" s="20" t="str">
        <f t="shared" si="27"/>
        <v/>
      </c>
    </row>
    <row r="235" spans="1:25" x14ac:dyDescent="0.25">
      <c r="A235" s="11">
        <v>19725</v>
      </c>
      <c r="B235" s="9">
        <f>VLOOKUP((IF(MONTH($A235)=10,YEAR($A235),IF(MONTH($A235)=11,YEAR($A235),IF(MONTH($A235)=12, YEAR($A235),YEAR($A235)-1)))),File_1.prn!$A$2:$AA$72,VLOOKUP(MONTH($A235),Conversion!$A$1:$B$12,2),FALSE)</f>
        <v>0</v>
      </c>
      <c r="C235" s="9" t="str">
        <f>IF(VLOOKUP((IF(MONTH($A235)=10,YEAR($A235),IF(MONTH($A235)=11,YEAR($A235),IF(MONTH($A235)=12, YEAR($A235),YEAR($A235)-1)))),File_1.prn!$A$2:$AA$72,VLOOKUP(MONTH($A235),'Patch Conversion'!$A$1:$B$12,2),FALSE)="","",VLOOKUP((IF(MONTH($A235)=10,YEAR($A235),IF(MONTH($A235)=11,YEAR($A235),IF(MONTH($A235)=12, YEAR($A235),YEAR($A235)-1)))),File_1.prn!$A$2:$AA$72,VLOOKUP(MONTH($A235),'Patch Conversion'!$A$1:$B$12,2),FALSE))</f>
        <v/>
      </c>
      <c r="D235" s="9"/>
      <c r="E235" s="9">
        <f t="shared" si="28"/>
        <v>0</v>
      </c>
      <c r="F235" s="9">
        <f>F234+VLOOKUP((IF(MONTH($A235)=10,YEAR($A235),IF(MONTH($A235)=11,YEAR($A235),IF(MONTH($A235)=12, YEAR($A235),YEAR($A235)-1)))),Rainfall!$A$1:$Z$87,VLOOKUP(MONTH($A235),Conversion!$A$1:$B$12,2),FALSE)</f>
        <v>11786.280000000004</v>
      </c>
      <c r="G235" s="9"/>
      <c r="H235" s="9"/>
      <c r="I235" s="9">
        <f>VLOOKUP((IF(MONTH($A235)=10,YEAR($A235),IF(MONTH($A235)=11,YEAR($A235),IF(MONTH($A235)=12, YEAR($A235),YEAR($A235)-1)))),FirstSim!$A$1:$Z$86,VLOOKUP(MONTH($A235),Conversion!$A$1:$B$12,2),FALSE)</f>
        <v>0.04</v>
      </c>
      <c r="J235" s="9"/>
      <c r="K235" s="9"/>
      <c r="L235" s="9"/>
      <c r="M235" s="12" t="e">
        <f>VLOOKUP((IF(MONTH($A235)=10,YEAR($A235),IF(MONTH($A235)=11,YEAR($A235),IF(MONTH($A235)=12, YEAR($A235),YEAR($A235)-1)))),#REF!,VLOOKUP(MONTH($A235),Conversion!$A$1:$B$12,2),FALSE)</f>
        <v>#REF!</v>
      </c>
      <c r="N235" s="9" t="e">
        <f>VLOOKUP((IF(MONTH($A235)=10,YEAR($A235),IF(MONTH($A235)=11,YEAR($A235),IF(MONTH($A235)=12, YEAR($A235),YEAR($A235)-1)))),#REF!,VLOOKUP(MONTH($A235),'Patch Conversion'!$A$1:$B$12,2),FALSE)</f>
        <v>#REF!</v>
      </c>
      <c r="O235" s="9"/>
      <c r="P235" s="11"/>
      <c r="Q235" s="9">
        <f t="shared" si="24"/>
        <v>0</v>
      </c>
      <c r="R235" s="9" t="str">
        <f t="shared" si="25"/>
        <v/>
      </c>
      <c r="S235" s="10" t="str">
        <f t="shared" si="26"/>
        <v/>
      </c>
      <c r="T235" s="9"/>
      <c r="U235" s="17">
        <f>VLOOKUP((IF(MONTH($A235)=10,YEAR($A235),IF(MONTH($A235)=11,YEAR($A235),IF(MONTH($A235)=12, YEAR($A235),YEAR($A235)-1)))),'Final Sim'!$A$1:$O$87,VLOOKUP(MONTH($A235),'Conversion WRSM'!$A$1:$B$12,2),FALSE)</f>
        <v>0</v>
      </c>
      <c r="W235" s="9">
        <f t="shared" si="23"/>
        <v>0</v>
      </c>
      <c r="X235" s="9" t="str">
        <f t="shared" si="29"/>
        <v/>
      </c>
      <c r="Y235" s="20" t="str">
        <f t="shared" si="27"/>
        <v/>
      </c>
    </row>
    <row r="236" spans="1:25" x14ac:dyDescent="0.25">
      <c r="A236" s="11">
        <v>19756</v>
      </c>
      <c r="B236" s="9">
        <f>VLOOKUP((IF(MONTH($A236)=10,YEAR($A236),IF(MONTH($A236)=11,YEAR($A236),IF(MONTH($A236)=12, YEAR($A236),YEAR($A236)-1)))),File_1.prn!$A$2:$AA$72,VLOOKUP(MONTH($A236),Conversion!$A$1:$B$12,2),FALSE)</f>
        <v>0</v>
      </c>
      <c r="C236" s="9" t="str">
        <f>IF(VLOOKUP((IF(MONTH($A236)=10,YEAR($A236),IF(MONTH($A236)=11,YEAR($A236),IF(MONTH($A236)=12, YEAR($A236),YEAR($A236)-1)))),File_1.prn!$A$2:$AA$72,VLOOKUP(MONTH($A236),'Patch Conversion'!$A$1:$B$12,2),FALSE)="","",VLOOKUP((IF(MONTH($A236)=10,YEAR($A236),IF(MONTH($A236)=11,YEAR($A236),IF(MONTH($A236)=12, YEAR($A236),YEAR($A236)-1)))),File_1.prn!$A$2:$AA$72,VLOOKUP(MONTH($A236),'Patch Conversion'!$A$1:$B$12,2),FALSE))</f>
        <v/>
      </c>
      <c r="D236" s="9"/>
      <c r="E236" s="9">
        <f t="shared" si="28"/>
        <v>0</v>
      </c>
      <c r="F236" s="9">
        <f>F235+VLOOKUP((IF(MONTH($A236)=10,YEAR($A236),IF(MONTH($A236)=11,YEAR($A236),IF(MONTH($A236)=12, YEAR($A236),YEAR($A236)-1)))),Rainfall!$A$1:$Z$87,VLOOKUP(MONTH($A236),Conversion!$A$1:$B$12,2),FALSE)</f>
        <v>11892.900000000005</v>
      </c>
      <c r="G236" s="9"/>
      <c r="H236" s="9"/>
      <c r="I236" s="9">
        <f>VLOOKUP((IF(MONTH($A236)=10,YEAR($A236),IF(MONTH($A236)=11,YEAR($A236),IF(MONTH($A236)=12, YEAR($A236),YEAR($A236)-1)))),FirstSim!$A$1:$Z$86,VLOOKUP(MONTH($A236),Conversion!$A$1:$B$12,2),FALSE)</f>
        <v>1.05</v>
      </c>
      <c r="J236" s="9"/>
      <c r="K236" s="9"/>
      <c r="L236" s="9"/>
      <c r="M236" s="12" t="e">
        <f>VLOOKUP((IF(MONTH($A236)=10,YEAR($A236),IF(MONTH($A236)=11,YEAR($A236),IF(MONTH($A236)=12, YEAR($A236),YEAR($A236)-1)))),#REF!,VLOOKUP(MONTH($A236),Conversion!$A$1:$B$12,2),FALSE)</f>
        <v>#REF!</v>
      </c>
      <c r="N236" s="9" t="e">
        <f>VLOOKUP((IF(MONTH($A236)=10,YEAR($A236),IF(MONTH($A236)=11,YEAR($A236),IF(MONTH($A236)=12, YEAR($A236),YEAR($A236)-1)))),#REF!,VLOOKUP(MONTH($A236),'Patch Conversion'!$A$1:$B$12,2),FALSE)</f>
        <v>#REF!</v>
      </c>
      <c r="O236" s="9"/>
      <c r="P236" s="11"/>
      <c r="Q236" s="9">
        <f t="shared" si="24"/>
        <v>0</v>
      </c>
      <c r="R236" s="9" t="str">
        <f t="shared" si="25"/>
        <v/>
      </c>
      <c r="S236" s="10" t="str">
        <f t="shared" si="26"/>
        <v/>
      </c>
      <c r="T236" s="9"/>
      <c r="U236" s="17">
        <f>VLOOKUP((IF(MONTH($A236)=10,YEAR($A236),IF(MONTH($A236)=11,YEAR($A236),IF(MONTH($A236)=12, YEAR($A236),YEAR($A236)-1)))),'Final Sim'!$A$1:$O$87,VLOOKUP(MONTH($A236),'Conversion WRSM'!$A$1:$B$12,2),FALSE)</f>
        <v>0</v>
      </c>
      <c r="W236" s="9">
        <f t="shared" si="23"/>
        <v>0</v>
      </c>
      <c r="X236" s="9" t="str">
        <f t="shared" si="29"/>
        <v/>
      </c>
      <c r="Y236" s="20" t="str">
        <f t="shared" si="27"/>
        <v/>
      </c>
    </row>
    <row r="237" spans="1:25" x14ac:dyDescent="0.25">
      <c r="A237" s="11">
        <v>19784</v>
      </c>
      <c r="B237" s="9">
        <f>VLOOKUP((IF(MONTH($A237)=10,YEAR($A237),IF(MONTH($A237)=11,YEAR($A237),IF(MONTH($A237)=12, YEAR($A237),YEAR($A237)-1)))),File_1.prn!$A$2:$AA$72,VLOOKUP(MONTH($A237),Conversion!$A$1:$B$12,2),FALSE)</f>
        <v>0</v>
      </c>
      <c r="C237" s="9" t="str">
        <f>IF(VLOOKUP((IF(MONTH($A237)=10,YEAR($A237),IF(MONTH($A237)=11,YEAR($A237),IF(MONTH($A237)=12, YEAR($A237),YEAR($A237)-1)))),File_1.prn!$A$2:$AA$72,VLOOKUP(MONTH($A237),'Patch Conversion'!$A$1:$B$12,2),FALSE)="","",VLOOKUP((IF(MONTH($A237)=10,YEAR($A237),IF(MONTH($A237)=11,YEAR($A237),IF(MONTH($A237)=12, YEAR($A237),YEAR($A237)-1)))),File_1.prn!$A$2:$AA$72,VLOOKUP(MONTH($A237),'Patch Conversion'!$A$1:$B$12,2),FALSE))</f>
        <v/>
      </c>
      <c r="D237" s="9"/>
      <c r="E237" s="9">
        <f t="shared" si="28"/>
        <v>0</v>
      </c>
      <c r="F237" s="9">
        <f>F236+VLOOKUP((IF(MONTH($A237)=10,YEAR($A237),IF(MONTH($A237)=11,YEAR($A237),IF(MONTH($A237)=12, YEAR($A237),YEAR($A237)-1)))),Rainfall!$A$1:$Z$87,VLOOKUP(MONTH($A237),Conversion!$A$1:$B$12,2),FALSE)</f>
        <v>11993.160000000005</v>
      </c>
      <c r="G237" s="9"/>
      <c r="H237" s="9"/>
      <c r="I237" s="9">
        <f>VLOOKUP((IF(MONTH($A237)=10,YEAR($A237),IF(MONTH($A237)=11,YEAR($A237),IF(MONTH($A237)=12, YEAR($A237),YEAR($A237)-1)))),FirstSim!$A$1:$Z$86,VLOOKUP(MONTH($A237),Conversion!$A$1:$B$12,2),FALSE)</f>
        <v>4.67</v>
      </c>
      <c r="J237" s="9"/>
      <c r="K237" s="9"/>
      <c r="L237" s="9"/>
      <c r="M237" s="12" t="e">
        <f>VLOOKUP((IF(MONTH($A237)=10,YEAR($A237),IF(MONTH($A237)=11,YEAR($A237),IF(MONTH($A237)=12, YEAR($A237),YEAR($A237)-1)))),#REF!,VLOOKUP(MONTH($A237),Conversion!$A$1:$B$12,2),FALSE)</f>
        <v>#REF!</v>
      </c>
      <c r="N237" s="9" t="e">
        <f>VLOOKUP((IF(MONTH($A237)=10,YEAR($A237),IF(MONTH($A237)=11,YEAR($A237),IF(MONTH($A237)=12, YEAR($A237),YEAR($A237)-1)))),#REF!,VLOOKUP(MONTH($A237),'Patch Conversion'!$A$1:$B$12,2),FALSE)</f>
        <v>#REF!</v>
      </c>
      <c r="O237" s="9"/>
      <c r="P237" s="11"/>
      <c r="Q237" s="9">
        <f t="shared" si="24"/>
        <v>0</v>
      </c>
      <c r="R237" s="9" t="str">
        <f t="shared" si="25"/>
        <v/>
      </c>
      <c r="S237" s="10" t="str">
        <f t="shared" si="26"/>
        <v/>
      </c>
      <c r="T237" s="9"/>
      <c r="U237" s="17">
        <f>VLOOKUP((IF(MONTH($A237)=10,YEAR($A237),IF(MONTH($A237)=11,YEAR($A237),IF(MONTH($A237)=12, YEAR($A237),YEAR($A237)-1)))),'Final Sim'!$A$1:$O$87,VLOOKUP(MONTH($A237),'Conversion WRSM'!$A$1:$B$12,2),FALSE)</f>
        <v>0</v>
      </c>
      <c r="W237" s="9">
        <f t="shared" si="23"/>
        <v>0</v>
      </c>
      <c r="X237" s="9" t="str">
        <f t="shared" si="29"/>
        <v/>
      </c>
      <c r="Y237" s="20" t="str">
        <f t="shared" si="27"/>
        <v/>
      </c>
    </row>
    <row r="238" spans="1:25" x14ac:dyDescent="0.25">
      <c r="A238" s="11">
        <v>19815</v>
      </c>
      <c r="B238" s="9">
        <f>VLOOKUP((IF(MONTH($A238)=10,YEAR($A238),IF(MONTH($A238)=11,YEAR($A238),IF(MONTH($A238)=12, YEAR($A238),YEAR($A238)-1)))),File_1.prn!$A$2:$AA$72,VLOOKUP(MONTH($A238),Conversion!$A$1:$B$12,2),FALSE)</f>
        <v>0</v>
      </c>
      <c r="C238" s="9" t="str">
        <f>IF(VLOOKUP((IF(MONTH($A238)=10,YEAR($A238),IF(MONTH($A238)=11,YEAR($A238),IF(MONTH($A238)=12, YEAR($A238),YEAR($A238)-1)))),File_1.prn!$A$2:$AA$72,VLOOKUP(MONTH($A238),'Patch Conversion'!$A$1:$B$12,2),FALSE)="","",VLOOKUP((IF(MONTH($A238)=10,YEAR($A238),IF(MONTH($A238)=11,YEAR($A238),IF(MONTH($A238)=12, YEAR($A238),YEAR($A238)-1)))),File_1.prn!$A$2:$AA$72,VLOOKUP(MONTH($A238),'Patch Conversion'!$A$1:$B$12,2),FALSE))</f>
        <v/>
      </c>
      <c r="D238" s="9"/>
      <c r="E238" s="9">
        <f t="shared" si="28"/>
        <v>0</v>
      </c>
      <c r="F238" s="9">
        <f>F237+VLOOKUP((IF(MONTH($A238)=10,YEAR($A238),IF(MONTH($A238)=11,YEAR($A238),IF(MONTH($A238)=12, YEAR($A238),YEAR($A238)-1)))),Rainfall!$A$1:$Z$87,VLOOKUP(MONTH($A238),Conversion!$A$1:$B$12,2),FALSE)</f>
        <v>12041.940000000006</v>
      </c>
      <c r="G238" s="9"/>
      <c r="H238" s="9"/>
      <c r="I238" s="9">
        <f>VLOOKUP((IF(MONTH($A238)=10,YEAR($A238),IF(MONTH($A238)=11,YEAR($A238),IF(MONTH($A238)=12, YEAR($A238),YEAR($A238)-1)))),FirstSim!$A$1:$Z$86,VLOOKUP(MONTH($A238),Conversion!$A$1:$B$12,2),FALSE)</f>
        <v>2.25</v>
      </c>
      <c r="J238" s="9"/>
      <c r="K238" s="9"/>
      <c r="L238" s="9"/>
      <c r="M238" s="12" t="e">
        <f>VLOOKUP((IF(MONTH($A238)=10,YEAR($A238),IF(MONTH($A238)=11,YEAR($A238),IF(MONTH($A238)=12, YEAR($A238),YEAR($A238)-1)))),#REF!,VLOOKUP(MONTH($A238),Conversion!$A$1:$B$12,2),FALSE)</f>
        <v>#REF!</v>
      </c>
      <c r="N238" s="9" t="e">
        <f>VLOOKUP((IF(MONTH($A238)=10,YEAR($A238),IF(MONTH($A238)=11,YEAR($A238),IF(MONTH($A238)=12, YEAR($A238),YEAR($A238)-1)))),#REF!,VLOOKUP(MONTH($A238),'Patch Conversion'!$A$1:$B$12,2),FALSE)</f>
        <v>#REF!</v>
      </c>
      <c r="O238" s="9"/>
      <c r="P238" s="11"/>
      <c r="Q238" s="9">
        <f t="shared" si="24"/>
        <v>0</v>
      </c>
      <c r="R238" s="9" t="str">
        <f t="shared" si="25"/>
        <v/>
      </c>
      <c r="S238" s="10" t="str">
        <f t="shared" si="26"/>
        <v/>
      </c>
      <c r="T238" s="9"/>
      <c r="U238" s="17">
        <f>VLOOKUP((IF(MONTH($A238)=10,YEAR($A238),IF(MONTH($A238)=11,YEAR($A238),IF(MONTH($A238)=12, YEAR($A238),YEAR($A238)-1)))),'Final Sim'!$A$1:$O$87,VLOOKUP(MONTH($A238),'Conversion WRSM'!$A$1:$B$12,2),FALSE)</f>
        <v>0</v>
      </c>
      <c r="W238" s="9">
        <f t="shared" si="23"/>
        <v>0</v>
      </c>
      <c r="X238" s="9" t="str">
        <f t="shared" si="29"/>
        <v/>
      </c>
      <c r="Y238" s="20" t="str">
        <f t="shared" si="27"/>
        <v/>
      </c>
    </row>
    <row r="239" spans="1:25" x14ac:dyDescent="0.25">
      <c r="A239" s="11">
        <v>19845</v>
      </c>
      <c r="B239" s="9">
        <f>VLOOKUP((IF(MONTH($A239)=10,YEAR($A239),IF(MONTH($A239)=11,YEAR($A239),IF(MONTH($A239)=12, YEAR($A239),YEAR($A239)-1)))),File_1.prn!$A$2:$AA$72,VLOOKUP(MONTH($A239),Conversion!$A$1:$B$12,2),FALSE)</f>
        <v>0</v>
      </c>
      <c r="C239" s="9" t="str">
        <f>IF(VLOOKUP((IF(MONTH($A239)=10,YEAR($A239),IF(MONTH($A239)=11,YEAR($A239),IF(MONTH($A239)=12, YEAR($A239),YEAR($A239)-1)))),File_1.prn!$A$2:$AA$72,VLOOKUP(MONTH($A239),'Patch Conversion'!$A$1:$B$12,2),FALSE)="","",VLOOKUP((IF(MONTH($A239)=10,YEAR($A239),IF(MONTH($A239)=11,YEAR($A239),IF(MONTH($A239)=12, YEAR($A239),YEAR($A239)-1)))),File_1.prn!$A$2:$AA$72,VLOOKUP(MONTH($A239),'Patch Conversion'!$A$1:$B$12,2),FALSE))</f>
        <v/>
      </c>
      <c r="D239" s="9"/>
      <c r="E239" s="9">
        <f t="shared" si="28"/>
        <v>0</v>
      </c>
      <c r="F239" s="9">
        <f>F238+VLOOKUP((IF(MONTH($A239)=10,YEAR($A239),IF(MONTH($A239)=11,YEAR($A239),IF(MONTH($A239)=12, YEAR($A239),YEAR($A239)-1)))),Rainfall!$A$1:$Z$87,VLOOKUP(MONTH($A239),Conversion!$A$1:$B$12,2),FALSE)</f>
        <v>12047.820000000005</v>
      </c>
      <c r="G239" s="9"/>
      <c r="H239" s="9"/>
      <c r="I239" s="9">
        <f>VLOOKUP((IF(MONTH($A239)=10,YEAR($A239),IF(MONTH($A239)=11,YEAR($A239),IF(MONTH($A239)=12, YEAR($A239),YEAR($A239)-1)))),FirstSim!$A$1:$Z$86,VLOOKUP(MONTH($A239),Conversion!$A$1:$B$12,2),FALSE)</f>
        <v>0.51</v>
      </c>
      <c r="J239" s="9"/>
      <c r="K239" s="9"/>
      <c r="L239" s="9"/>
      <c r="M239" s="12" t="e">
        <f>VLOOKUP((IF(MONTH($A239)=10,YEAR($A239),IF(MONTH($A239)=11,YEAR($A239),IF(MONTH($A239)=12, YEAR($A239),YEAR($A239)-1)))),#REF!,VLOOKUP(MONTH($A239),Conversion!$A$1:$B$12,2),FALSE)</f>
        <v>#REF!</v>
      </c>
      <c r="N239" s="9" t="e">
        <f>VLOOKUP((IF(MONTH($A239)=10,YEAR($A239),IF(MONTH($A239)=11,YEAR($A239),IF(MONTH($A239)=12, YEAR($A239),YEAR($A239)-1)))),#REF!,VLOOKUP(MONTH($A239),'Patch Conversion'!$A$1:$B$12,2),FALSE)</f>
        <v>#REF!</v>
      </c>
      <c r="O239" s="9"/>
      <c r="P239" s="11"/>
      <c r="Q239" s="9">
        <f t="shared" si="24"/>
        <v>0</v>
      </c>
      <c r="R239" s="9" t="str">
        <f t="shared" si="25"/>
        <v/>
      </c>
      <c r="S239" s="10" t="str">
        <f t="shared" si="26"/>
        <v/>
      </c>
      <c r="T239" s="9"/>
      <c r="U239" s="17">
        <f>VLOOKUP((IF(MONTH($A239)=10,YEAR($A239),IF(MONTH($A239)=11,YEAR($A239),IF(MONTH($A239)=12, YEAR($A239),YEAR($A239)-1)))),'Final Sim'!$A$1:$O$87,VLOOKUP(MONTH($A239),'Conversion WRSM'!$A$1:$B$12,2),FALSE)</f>
        <v>0</v>
      </c>
      <c r="W239" s="9">
        <f t="shared" si="23"/>
        <v>0</v>
      </c>
      <c r="X239" s="9" t="str">
        <f t="shared" si="29"/>
        <v/>
      </c>
      <c r="Y239" s="20" t="str">
        <f t="shared" si="27"/>
        <v/>
      </c>
    </row>
    <row r="240" spans="1:25" x14ac:dyDescent="0.25">
      <c r="A240" s="11">
        <v>19876</v>
      </c>
      <c r="B240" s="9">
        <f>VLOOKUP((IF(MONTH($A240)=10,YEAR($A240),IF(MONTH($A240)=11,YEAR($A240),IF(MONTH($A240)=12, YEAR($A240),YEAR($A240)-1)))),File_1.prn!$A$2:$AA$72,VLOOKUP(MONTH($A240),Conversion!$A$1:$B$12,2),FALSE)</f>
        <v>0</v>
      </c>
      <c r="C240" s="9" t="str">
        <f>IF(VLOOKUP((IF(MONTH($A240)=10,YEAR($A240),IF(MONTH($A240)=11,YEAR($A240),IF(MONTH($A240)=12, YEAR($A240),YEAR($A240)-1)))),File_1.prn!$A$2:$AA$72,VLOOKUP(MONTH($A240),'Patch Conversion'!$A$1:$B$12,2),FALSE)="","",VLOOKUP((IF(MONTH($A240)=10,YEAR($A240),IF(MONTH($A240)=11,YEAR($A240),IF(MONTH($A240)=12, YEAR($A240),YEAR($A240)-1)))),File_1.prn!$A$2:$AA$72,VLOOKUP(MONTH($A240),'Patch Conversion'!$A$1:$B$12,2),FALSE))</f>
        <v/>
      </c>
      <c r="D240" s="9"/>
      <c r="E240" s="9">
        <f t="shared" si="28"/>
        <v>0</v>
      </c>
      <c r="F240" s="9">
        <f>F239+VLOOKUP((IF(MONTH($A240)=10,YEAR($A240),IF(MONTH($A240)=11,YEAR($A240),IF(MONTH($A240)=12, YEAR($A240),YEAR($A240)-1)))),Rainfall!$A$1:$Z$87,VLOOKUP(MONTH($A240),Conversion!$A$1:$B$12,2),FALSE)</f>
        <v>12047.880000000005</v>
      </c>
      <c r="G240" s="9"/>
      <c r="H240" s="9"/>
      <c r="I240" s="9">
        <f>VLOOKUP((IF(MONTH($A240)=10,YEAR($A240),IF(MONTH($A240)=11,YEAR($A240),IF(MONTH($A240)=12, YEAR($A240),YEAR($A240)-1)))),FirstSim!$A$1:$Z$86,VLOOKUP(MONTH($A240),Conversion!$A$1:$B$12,2),FALSE)</f>
        <v>0.3</v>
      </c>
      <c r="J240" s="9"/>
      <c r="K240" s="9"/>
      <c r="L240" s="9"/>
      <c r="M240" s="12" t="e">
        <f>VLOOKUP((IF(MONTH($A240)=10,YEAR($A240),IF(MONTH($A240)=11,YEAR($A240),IF(MONTH($A240)=12, YEAR($A240),YEAR($A240)-1)))),#REF!,VLOOKUP(MONTH($A240),Conversion!$A$1:$B$12,2),FALSE)</f>
        <v>#REF!</v>
      </c>
      <c r="N240" s="9" t="e">
        <f>VLOOKUP((IF(MONTH($A240)=10,YEAR($A240),IF(MONTH($A240)=11,YEAR($A240),IF(MONTH($A240)=12, YEAR($A240),YEAR($A240)-1)))),#REF!,VLOOKUP(MONTH($A240),'Patch Conversion'!$A$1:$B$12,2),FALSE)</f>
        <v>#REF!</v>
      </c>
      <c r="O240" s="9"/>
      <c r="P240" s="11"/>
      <c r="Q240" s="9">
        <f t="shared" si="24"/>
        <v>0</v>
      </c>
      <c r="R240" s="9" t="str">
        <f t="shared" si="25"/>
        <v/>
      </c>
      <c r="S240" s="10" t="str">
        <f t="shared" si="26"/>
        <v/>
      </c>
      <c r="T240" s="9"/>
      <c r="U240" s="17">
        <f>VLOOKUP((IF(MONTH($A240)=10,YEAR($A240),IF(MONTH($A240)=11,YEAR($A240),IF(MONTH($A240)=12, YEAR($A240),YEAR($A240)-1)))),'Final Sim'!$A$1:$O$87,VLOOKUP(MONTH($A240),'Conversion WRSM'!$A$1:$B$12,2),FALSE)</f>
        <v>0</v>
      </c>
      <c r="W240" s="9">
        <f t="shared" si="23"/>
        <v>0</v>
      </c>
      <c r="X240" s="9" t="str">
        <f t="shared" si="29"/>
        <v/>
      </c>
      <c r="Y240" s="20" t="str">
        <f t="shared" si="27"/>
        <v/>
      </c>
    </row>
    <row r="241" spans="1:25" x14ac:dyDescent="0.25">
      <c r="A241" s="11">
        <v>19906</v>
      </c>
      <c r="B241" s="9">
        <f>VLOOKUP((IF(MONTH($A241)=10,YEAR($A241),IF(MONTH($A241)=11,YEAR($A241),IF(MONTH($A241)=12, YEAR($A241),YEAR($A241)-1)))),File_1.prn!$A$2:$AA$72,VLOOKUP(MONTH($A241),Conversion!$A$1:$B$12,2),FALSE)</f>
        <v>0</v>
      </c>
      <c r="C241" s="9" t="str">
        <f>IF(VLOOKUP((IF(MONTH($A241)=10,YEAR($A241),IF(MONTH($A241)=11,YEAR($A241),IF(MONTH($A241)=12, YEAR($A241),YEAR($A241)-1)))),File_1.prn!$A$2:$AA$72,VLOOKUP(MONTH($A241),'Patch Conversion'!$A$1:$B$12,2),FALSE)="","",VLOOKUP((IF(MONTH($A241)=10,YEAR($A241),IF(MONTH($A241)=11,YEAR($A241),IF(MONTH($A241)=12, YEAR($A241),YEAR($A241)-1)))),File_1.prn!$A$2:$AA$72,VLOOKUP(MONTH($A241),'Patch Conversion'!$A$1:$B$12,2),FALSE))</f>
        <v/>
      </c>
      <c r="D241" s="9"/>
      <c r="E241" s="9">
        <f t="shared" si="28"/>
        <v>0</v>
      </c>
      <c r="F241" s="9">
        <f>F240+VLOOKUP((IF(MONTH($A241)=10,YEAR($A241),IF(MONTH($A241)=11,YEAR($A241),IF(MONTH($A241)=12, YEAR($A241),YEAR($A241)-1)))),Rainfall!$A$1:$Z$87,VLOOKUP(MONTH($A241),Conversion!$A$1:$B$12,2),FALSE)</f>
        <v>12047.880000000005</v>
      </c>
      <c r="G241" s="9"/>
      <c r="H241" s="9"/>
      <c r="I241" s="9">
        <f>VLOOKUP((IF(MONTH($A241)=10,YEAR($A241),IF(MONTH($A241)=11,YEAR($A241),IF(MONTH($A241)=12, YEAR($A241),YEAR($A241)-1)))),FirstSim!$A$1:$Z$86,VLOOKUP(MONTH($A241),Conversion!$A$1:$B$12,2),FALSE)</f>
        <v>0.16</v>
      </c>
      <c r="J241" s="9"/>
      <c r="K241" s="9"/>
      <c r="L241" s="9"/>
      <c r="M241" s="12" t="e">
        <f>VLOOKUP((IF(MONTH($A241)=10,YEAR($A241),IF(MONTH($A241)=11,YEAR($A241),IF(MONTH($A241)=12, YEAR($A241),YEAR($A241)-1)))),#REF!,VLOOKUP(MONTH($A241),Conversion!$A$1:$B$12,2),FALSE)</f>
        <v>#REF!</v>
      </c>
      <c r="N241" s="9" t="e">
        <f>VLOOKUP((IF(MONTH($A241)=10,YEAR($A241),IF(MONTH($A241)=11,YEAR($A241),IF(MONTH($A241)=12, YEAR($A241),YEAR($A241)-1)))),#REF!,VLOOKUP(MONTH($A241),'Patch Conversion'!$A$1:$B$12,2),FALSE)</f>
        <v>#REF!</v>
      </c>
      <c r="O241" s="9"/>
      <c r="P241" s="11"/>
      <c r="Q241" s="9">
        <f t="shared" si="24"/>
        <v>0</v>
      </c>
      <c r="R241" s="9" t="str">
        <f t="shared" si="25"/>
        <v/>
      </c>
      <c r="S241" s="10" t="str">
        <f t="shared" si="26"/>
        <v/>
      </c>
      <c r="T241" s="9"/>
      <c r="U241" s="17">
        <f>VLOOKUP((IF(MONTH($A241)=10,YEAR($A241),IF(MONTH($A241)=11,YEAR($A241),IF(MONTH($A241)=12, YEAR($A241),YEAR($A241)-1)))),'Final Sim'!$A$1:$O$87,VLOOKUP(MONTH($A241),'Conversion WRSM'!$A$1:$B$12,2),FALSE)</f>
        <v>0</v>
      </c>
      <c r="W241" s="9">
        <f t="shared" si="23"/>
        <v>0</v>
      </c>
      <c r="X241" s="9" t="str">
        <f t="shared" si="29"/>
        <v/>
      </c>
      <c r="Y241" s="20" t="str">
        <f t="shared" si="27"/>
        <v/>
      </c>
    </row>
    <row r="242" spans="1:25" x14ac:dyDescent="0.25">
      <c r="A242" s="11">
        <v>19937</v>
      </c>
      <c r="B242" s="9">
        <f>VLOOKUP((IF(MONTH($A242)=10,YEAR($A242),IF(MONTH($A242)=11,YEAR($A242),IF(MONTH($A242)=12, YEAR($A242),YEAR($A242)-1)))),File_1.prn!$A$2:$AA$72,VLOOKUP(MONTH($A242),Conversion!$A$1:$B$12,2),FALSE)</f>
        <v>0</v>
      </c>
      <c r="C242" s="9" t="str">
        <f>IF(VLOOKUP((IF(MONTH($A242)=10,YEAR($A242),IF(MONTH($A242)=11,YEAR($A242),IF(MONTH($A242)=12, YEAR($A242),YEAR($A242)-1)))),File_1.prn!$A$2:$AA$72,VLOOKUP(MONTH($A242),'Patch Conversion'!$A$1:$B$12,2),FALSE)="","",VLOOKUP((IF(MONTH($A242)=10,YEAR($A242),IF(MONTH($A242)=11,YEAR($A242),IF(MONTH($A242)=12, YEAR($A242),YEAR($A242)-1)))),File_1.prn!$A$2:$AA$72,VLOOKUP(MONTH($A242),'Patch Conversion'!$A$1:$B$12,2),FALSE))</f>
        <v/>
      </c>
      <c r="D242" s="9"/>
      <c r="E242" s="9">
        <f t="shared" si="28"/>
        <v>0</v>
      </c>
      <c r="F242" s="9">
        <f>F241+VLOOKUP((IF(MONTH($A242)=10,YEAR($A242),IF(MONTH($A242)=11,YEAR($A242),IF(MONTH($A242)=12, YEAR($A242),YEAR($A242)-1)))),Rainfall!$A$1:$Z$87,VLOOKUP(MONTH($A242),Conversion!$A$1:$B$12,2),FALSE)</f>
        <v>12048.300000000005</v>
      </c>
      <c r="G242" s="9"/>
      <c r="H242" s="9"/>
      <c r="I242" s="9">
        <f>VLOOKUP((IF(MONTH($A242)=10,YEAR($A242),IF(MONTH($A242)=11,YEAR($A242),IF(MONTH($A242)=12, YEAR($A242),YEAR($A242)-1)))),FirstSim!$A$1:$Z$86,VLOOKUP(MONTH($A242),Conversion!$A$1:$B$12,2),FALSE)</f>
        <v>7.0000000000000007E-2</v>
      </c>
      <c r="J242" s="9"/>
      <c r="K242" s="9"/>
      <c r="L242" s="9"/>
      <c r="M242" s="12" t="e">
        <f>VLOOKUP((IF(MONTH($A242)=10,YEAR($A242),IF(MONTH($A242)=11,YEAR($A242),IF(MONTH($A242)=12, YEAR($A242),YEAR($A242)-1)))),#REF!,VLOOKUP(MONTH($A242),Conversion!$A$1:$B$12,2),FALSE)</f>
        <v>#REF!</v>
      </c>
      <c r="N242" s="9" t="e">
        <f>VLOOKUP((IF(MONTH($A242)=10,YEAR($A242),IF(MONTH($A242)=11,YEAR($A242),IF(MONTH($A242)=12, YEAR($A242),YEAR($A242)-1)))),#REF!,VLOOKUP(MONTH($A242),'Patch Conversion'!$A$1:$B$12,2),FALSE)</f>
        <v>#REF!</v>
      </c>
      <c r="O242" s="9"/>
      <c r="P242" s="11"/>
      <c r="Q242" s="9">
        <f t="shared" si="24"/>
        <v>0</v>
      </c>
      <c r="R242" s="9" t="str">
        <f t="shared" si="25"/>
        <v/>
      </c>
      <c r="S242" s="10" t="str">
        <f t="shared" si="26"/>
        <v/>
      </c>
      <c r="T242" s="9"/>
      <c r="U242" s="17">
        <f>VLOOKUP((IF(MONTH($A242)=10,YEAR($A242),IF(MONTH($A242)=11,YEAR($A242),IF(MONTH($A242)=12, YEAR($A242),YEAR($A242)-1)))),'Final Sim'!$A$1:$O$87,VLOOKUP(MONTH($A242),'Conversion WRSM'!$A$1:$B$12,2),FALSE)</f>
        <v>0</v>
      </c>
      <c r="W242" s="9">
        <f t="shared" si="23"/>
        <v>0</v>
      </c>
      <c r="X242" s="9" t="str">
        <f t="shared" si="29"/>
        <v/>
      </c>
      <c r="Y242" s="20" t="str">
        <f t="shared" si="27"/>
        <v/>
      </c>
    </row>
    <row r="243" spans="1:25" x14ac:dyDescent="0.25">
      <c r="A243" s="11">
        <v>19968</v>
      </c>
      <c r="B243" s="9">
        <f>VLOOKUP((IF(MONTH($A243)=10,YEAR($A243),IF(MONTH($A243)=11,YEAR($A243),IF(MONTH($A243)=12, YEAR($A243),YEAR($A243)-1)))),File_1.prn!$A$2:$AA$72,VLOOKUP(MONTH($A243),Conversion!$A$1:$B$12,2),FALSE)</f>
        <v>0</v>
      </c>
      <c r="C243" s="9" t="str">
        <f>IF(VLOOKUP((IF(MONTH($A243)=10,YEAR($A243),IF(MONTH($A243)=11,YEAR($A243),IF(MONTH($A243)=12, YEAR($A243),YEAR($A243)-1)))),File_1.prn!$A$2:$AA$72,VLOOKUP(MONTH($A243),'Patch Conversion'!$A$1:$B$12,2),FALSE)="","",VLOOKUP((IF(MONTH($A243)=10,YEAR($A243),IF(MONTH($A243)=11,YEAR($A243),IF(MONTH($A243)=12, YEAR($A243),YEAR($A243)-1)))),File_1.prn!$A$2:$AA$72,VLOOKUP(MONTH($A243),'Patch Conversion'!$A$1:$B$12,2),FALSE))</f>
        <v/>
      </c>
      <c r="D243" s="9"/>
      <c r="E243" s="9">
        <f t="shared" si="28"/>
        <v>0</v>
      </c>
      <c r="F243" s="9">
        <f>F242+VLOOKUP((IF(MONTH($A243)=10,YEAR($A243),IF(MONTH($A243)=11,YEAR($A243),IF(MONTH($A243)=12, YEAR($A243),YEAR($A243)-1)))),Rainfall!$A$1:$Z$87,VLOOKUP(MONTH($A243),Conversion!$A$1:$B$12,2),FALSE)</f>
        <v>12060.120000000004</v>
      </c>
      <c r="G243" s="9"/>
      <c r="H243" s="9"/>
      <c r="I243" s="9">
        <f>VLOOKUP((IF(MONTH($A243)=10,YEAR($A243),IF(MONTH($A243)=11,YEAR($A243),IF(MONTH($A243)=12, YEAR($A243),YEAR($A243)-1)))),FirstSim!$A$1:$Z$86,VLOOKUP(MONTH($A243),Conversion!$A$1:$B$12,2),FALSE)</f>
        <v>0.02</v>
      </c>
      <c r="J243" s="9"/>
      <c r="K243" s="9"/>
      <c r="L243" s="9"/>
      <c r="M243" s="12" t="e">
        <f>VLOOKUP((IF(MONTH($A243)=10,YEAR($A243),IF(MONTH($A243)=11,YEAR($A243),IF(MONTH($A243)=12, YEAR($A243),YEAR($A243)-1)))),#REF!,VLOOKUP(MONTH($A243),Conversion!$A$1:$B$12,2),FALSE)</f>
        <v>#REF!</v>
      </c>
      <c r="N243" s="9" t="e">
        <f>VLOOKUP((IF(MONTH($A243)=10,YEAR($A243),IF(MONTH($A243)=11,YEAR($A243),IF(MONTH($A243)=12, YEAR($A243),YEAR($A243)-1)))),#REF!,VLOOKUP(MONTH($A243),'Patch Conversion'!$A$1:$B$12,2),FALSE)</f>
        <v>#REF!</v>
      </c>
      <c r="O243" s="9"/>
      <c r="P243" s="11"/>
      <c r="Q243" s="9">
        <f t="shared" si="24"/>
        <v>0</v>
      </c>
      <c r="R243" s="9" t="str">
        <f t="shared" si="25"/>
        <v/>
      </c>
      <c r="S243" s="10" t="str">
        <f t="shared" si="26"/>
        <v/>
      </c>
      <c r="T243" s="9"/>
      <c r="U243" s="17">
        <f>VLOOKUP((IF(MONTH($A243)=10,YEAR($A243),IF(MONTH($A243)=11,YEAR($A243),IF(MONTH($A243)=12, YEAR($A243),YEAR($A243)-1)))),'Final Sim'!$A$1:$O$87,VLOOKUP(MONTH($A243),'Conversion WRSM'!$A$1:$B$12,2),FALSE)</f>
        <v>0</v>
      </c>
      <c r="W243" s="9">
        <f t="shared" si="23"/>
        <v>0</v>
      </c>
      <c r="X243" s="9" t="str">
        <f t="shared" si="29"/>
        <v/>
      </c>
      <c r="Y243" s="20" t="str">
        <f t="shared" si="27"/>
        <v/>
      </c>
    </row>
    <row r="244" spans="1:25" x14ac:dyDescent="0.25">
      <c r="A244" s="11">
        <v>19998</v>
      </c>
      <c r="B244" s="9">
        <f>VLOOKUP((IF(MONTH($A244)=10,YEAR($A244),IF(MONTH($A244)=11,YEAR($A244),IF(MONTH($A244)=12, YEAR($A244),YEAR($A244)-1)))),File_1.prn!$A$2:$AA$72,VLOOKUP(MONTH($A244),Conversion!$A$1:$B$12,2),FALSE)</f>
        <v>0</v>
      </c>
      <c r="C244" s="9" t="str">
        <f>IF(VLOOKUP((IF(MONTH($A244)=10,YEAR($A244),IF(MONTH($A244)=11,YEAR($A244),IF(MONTH($A244)=12, YEAR($A244),YEAR($A244)-1)))),File_1.prn!$A$2:$AA$72,VLOOKUP(MONTH($A244),'Patch Conversion'!$A$1:$B$12,2),FALSE)="","",VLOOKUP((IF(MONTH($A244)=10,YEAR($A244),IF(MONTH($A244)=11,YEAR($A244),IF(MONTH($A244)=12, YEAR($A244),YEAR($A244)-1)))),File_1.prn!$A$2:$AA$72,VLOOKUP(MONTH($A244),'Patch Conversion'!$A$1:$B$12,2),FALSE))</f>
        <v/>
      </c>
      <c r="D244" s="9"/>
      <c r="E244" s="9">
        <f t="shared" si="28"/>
        <v>0</v>
      </c>
      <c r="F244" s="9">
        <f>F243+VLOOKUP((IF(MONTH($A244)=10,YEAR($A244),IF(MONTH($A244)=11,YEAR($A244),IF(MONTH($A244)=12, YEAR($A244),YEAR($A244)-1)))),Rainfall!$A$1:$Z$87,VLOOKUP(MONTH($A244),Conversion!$A$1:$B$12,2),FALSE)</f>
        <v>12072.840000000004</v>
      </c>
      <c r="G244" s="9"/>
      <c r="H244" s="9"/>
      <c r="I244" s="9">
        <f>VLOOKUP((IF(MONTH($A244)=10,YEAR($A244),IF(MONTH($A244)=11,YEAR($A244),IF(MONTH($A244)=12, YEAR($A244),YEAR($A244)-1)))),FirstSim!$A$1:$Z$86,VLOOKUP(MONTH($A244),Conversion!$A$1:$B$12,2),FALSE)</f>
        <v>0</v>
      </c>
      <c r="J244" s="9"/>
      <c r="K244" s="9"/>
      <c r="L244" s="9"/>
      <c r="M244" s="12" t="e">
        <f>VLOOKUP((IF(MONTH($A244)=10,YEAR($A244),IF(MONTH($A244)=11,YEAR($A244),IF(MONTH($A244)=12, YEAR($A244),YEAR($A244)-1)))),#REF!,VLOOKUP(MONTH($A244),Conversion!$A$1:$B$12,2),FALSE)</f>
        <v>#REF!</v>
      </c>
      <c r="N244" s="9" t="e">
        <f>VLOOKUP((IF(MONTH($A244)=10,YEAR($A244),IF(MONTH($A244)=11,YEAR($A244),IF(MONTH($A244)=12, YEAR($A244),YEAR($A244)-1)))),#REF!,VLOOKUP(MONTH($A244),'Patch Conversion'!$A$1:$B$12,2),FALSE)</f>
        <v>#REF!</v>
      </c>
      <c r="O244" s="9"/>
      <c r="P244" s="11"/>
      <c r="Q244" s="9">
        <f t="shared" si="24"/>
        <v>0</v>
      </c>
      <c r="R244" s="9" t="str">
        <f t="shared" si="25"/>
        <v/>
      </c>
      <c r="S244" s="10" t="str">
        <f t="shared" si="26"/>
        <v/>
      </c>
      <c r="T244" s="9"/>
      <c r="U244" s="17">
        <f>VLOOKUP((IF(MONTH($A244)=10,YEAR($A244),IF(MONTH($A244)=11,YEAR($A244),IF(MONTH($A244)=12, YEAR($A244),YEAR($A244)-1)))),'Final Sim'!$A$1:$O$87,VLOOKUP(MONTH($A244),'Conversion WRSM'!$A$1:$B$12,2),FALSE)</f>
        <v>0</v>
      </c>
      <c r="W244" s="9">
        <f t="shared" si="23"/>
        <v>0</v>
      </c>
      <c r="X244" s="9" t="str">
        <f t="shared" si="29"/>
        <v/>
      </c>
      <c r="Y244" s="20" t="str">
        <f t="shared" si="27"/>
        <v/>
      </c>
    </row>
    <row r="245" spans="1:25" x14ac:dyDescent="0.25">
      <c r="A245" s="11">
        <v>20029</v>
      </c>
      <c r="B245" s="9">
        <f>VLOOKUP((IF(MONTH($A245)=10,YEAR($A245),IF(MONTH($A245)=11,YEAR($A245),IF(MONTH($A245)=12, YEAR($A245),YEAR($A245)-1)))),File_1.prn!$A$2:$AA$72,VLOOKUP(MONTH($A245),Conversion!$A$1:$B$12,2),FALSE)</f>
        <v>0</v>
      </c>
      <c r="C245" s="9" t="str">
        <f>IF(VLOOKUP((IF(MONTH($A245)=10,YEAR($A245),IF(MONTH($A245)=11,YEAR($A245),IF(MONTH($A245)=12, YEAR($A245),YEAR($A245)-1)))),File_1.prn!$A$2:$AA$72,VLOOKUP(MONTH($A245),'Patch Conversion'!$A$1:$B$12,2),FALSE)="","",VLOOKUP((IF(MONTH($A245)=10,YEAR($A245),IF(MONTH($A245)=11,YEAR($A245),IF(MONTH($A245)=12, YEAR($A245),YEAR($A245)-1)))),File_1.prn!$A$2:$AA$72,VLOOKUP(MONTH($A245),'Patch Conversion'!$A$1:$B$12,2),FALSE))</f>
        <v/>
      </c>
      <c r="D245" s="9" t="str">
        <f>IF(C245="","",B245)</f>
        <v/>
      </c>
      <c r="E245" s="9">
        <f t="shared" si="28"/>
        <v>0</v>
      </c>
      <c r="F245" s="9">
        <f>F244+VLOOKUP((IF(MONTH($A245)=10,YEAR($A245),IF(MONTH($A245)=11,YEAR($A245),IF(MONTH($A245)=12, YEAR($A245),YEAR($A245)-1)))),Rainfall!$A$1:$Z$87,VLOOKUP(MONTH($A245),Conversion!$A$1:$B$12,2),FALSE)</f>
        <v>12148.080000000004</v>
      </c>
      <c r="G245" s="9"/>
      <c r="H245" s="9"/>
      <c r="I245" s="9">
        <f>VLOOKUP((IF(MONTH($A245)=10,YEAR($A245),IF(MONTH($A245)=11,YEAR($A245),IF(MONTH($A245)=12, YEAR($A245),YEAR($A245)-1)))),FirstSim!$A$1:$Z$86,VLOOKUP(MONTH($A245),Conversion!$A$1:$B$12,2),FALSE)</f>
        <v>0</v>
      </c>
      <c r="J245" s="9"/>
      <c r="K245" s="9"/>
      <c r="L245" s="9"/>
      <c r="M245" s="12" t="e">
        <f>VLOOKUP((IF(MONTH($A245)=10,YEAR($A245),IF(MONTH($A245)=11,YEAR($A245),IF(MONTH($A245)=12, YEAR($A245),YEAR($A245)-1)))),#REF!,VLOOKUP(MONTH($A245),Conversion!$A$1:$B$12,2),FALSE)</f>
        <v>#REF!</v>
      </c>
      <c r="N245" s="9" t="e">
        <f>VLOOKUP((IF(MONTH($A245)=10,YEAR($A245),IF(MONTH($A245)=11,YEAR($A245),IF(MONTH($A245)=12, YEAR($A245),YEAR($A245)-1)))),#REF!,VLOOKUP(MONTH($A245),'Patch Conversion'!$A$1:$B$12,2),FALSE)</f>
        <v>#REF!</v>
      </c>
      <c r="O245" s="9"/>
      <c r="P245" s="11"/>
      <c r="Q245" s="9">
        <f t="shared" si="24"/>
        <v>0</v>
      </c>
      <c r="R245" s="9" t="str">
        <f t="shared" si="25"/>
        <v/>
      </c>
      <c r="S245" s="10" t="str">
        <f t="shared" si="26"/>
        <v/>
      </c>
      <c r="T245" s="9"/>
      <c r="U245" s="17">
        <f>VLOOKUP((IF(MONTH($A245)=10,YEAR($A245),IF(MONTH($A245)=11,YEAR($A245),IF(MONTH($A245)=12, YEAR($A245),YEAR($A245)-1)))),'Final Sim'!$A$1:$O$87,VLOOKUP(MONTH($A245),'Conversion WRSM'!$A$1:$B$12,2),FALSE)</f>
        <v>0</v>
      </c>
      <c r="W245" s="9">
        <f t="shared" si="23"/>
        <v>0</v>
      </c>
      <c r="X245" s="9" t="str">
        <f t="shared" si="29"/>
        <v/>
      </c>
      <c r="Y245" s="20" t="str">
        <f t="shared" si="27"/>
        <v/>
      </c>
    </row>
    <row r="246" spans="1:25" x14ac:dyDescent="0.25">
      <c r="A246" s="11">
        <v>20059</v>
      </c>
      <c r="B246" s="9">
        <f>VLOOKUP((IF(MONTH($A246)=10,YEAR($A246),IF(MONTH($A246)=11,YEAR($A246),IF(MONTH($A246)=12, YEAR($A246),YEAR($A246)-1)))),File_1.prn!$A$2:$AA$72,VLOOKUP(MONTH($A246),Conversion!$A$1:$B$12,2),FALSE)</f>
        <v>0</v>
      </c>
      <c r="C246" s="9" t="str">
        <f>IF(VLOOKUP((IF(MONTH($A246)=10,YEAR($A246),IF(MONTH($A246)=11,YEAR($A246),IF(MONTH($A246)=12, YEAR($A246),YEAR($A246)-1)))),File_1.prn!$A$2:$AA$72,VLOOKUP(MONTH($A246),'Patch Conversion'!$A$1:$B$12,2),FALSE)="","",VLOOKUP((IF(MONTH($A246)=10,YEAR($A246),IF(MONTH($A246)=11,YEAR($A246),IF(MONTH($A246)=12, YEAR($A246),YEAR($A246)-1)))),File_1.prn!$A$2:$AA$72,VLOOKUP(MONTH($A246),'Patch Conversion'!$A$1:$B$12,2),FALSE))</f>
        <v/>
      </c>
      <c r="D246" s="9"/>
      <c r="E246" s="9">
        <f t="shared" si="28"/>
        <v>0</v>
      </c>
      <c r="F246" s="9">
        <f>F245+VLOOKUP((IF(MONTH($A246)=10,YEAR($A246),IF(MONTH($A246)=11,YEAR($A246),IF(MONTH($A246)=12, YEAR($A246),YEAR($A246)-1)))),Rainfall!$A$1:$Z$87,VLOOKUP(MONTH($A246),Conversion!$A$1:$B$12,2),FALSE)</f>
        <v>12227.100000000004</v>
      </c>
      <c r="G246" s="9"/>
      <c r="H246" s="9"/>
      <c r="I246" s="9">
        <f>VLOOKUP((IF(MONTH($A246)=10,YEAR($A246),IF(MONTH($A246)=11,YEAR($A246),IF(MONTH($A246)=12, YEAR($A246),YEAR($A246)-1)))),FirstSim!$A$1:$Z$86,VLOOKUP(MONTH($A246),Conversion!$A$1:$B$12,2),FALSE)</f>
        <v>0.04</v>
      </c>
      <c r="J246" s="9"/>
      <c r="K246" s="9"/>
      <c r="L246" s="9"/>
      <c r="M246" s="12" t="e">
        <f>VLOOKUP((IF(MONTH($A246)=10,YEAR($A246),IF(MONTH($A246)=11,YEAR($A246),IF(MONTH($A246)=12, YEAR($A246),YEAR($A246)-1)))),#REF!,VLOOKUP(MONTH($A246),Conversion!$A$1:$B$12,2),FALSE)</f>
        <v>#REF!</v>
      </c>
      <c r="N246" s="9" t="e">
        <f>VLOOKUP((IF(MONTH($A246)=10,YEAR($A246),IF(MONTH($A246)=11,YEAR($A246),IF(MONTH($A246)=12, YEAR($A246),YEAR($A246)-1)))),#REF!,VLOOKUP(MONTH($A246),'Patch Conversion'!$A$1:$B$12,2),FALSE)</f>
        <v>#REF!</v>
      </c>
      <c r="O246" s="9"/>
      <c r="P246" s="11"/>
      <c r="Q246" s="9">
        <f t="shared" si="24"/>
        <v>0</v>
      </c>
      <c r="R246" s="9" t="str">
        <f t="shared" si="25"/>
        <v/>
      </c>
      <c r="S246" s="10" t="str">
        <f t="shared" si="26"/>
        <v/>
      </c>
      <c r="T246" s="9"/>
      <c r="U246" s="17">
        <f>VLOOKUP((IF(MONTH($A246)=10,YEAR($A246),IF(MONTH($A246)=11,YEAR($A246),IF(MONTH($A246)=12, YEAR($A246),YEAR($A246)-1)))),'Final Sim'!$A$1:$O$87,VLOOKUP(MONTH($A246),'Conversion WRSM'!$A$1:$B$12,2),FALSE)</f>
        <v>0</v>
      </c>
      <c r="W246" s="9">
        <f t="shared" si="23"/>
        <v>0</v>
      </c>
      <c r="X246" s="9" t="str">
        <f t="shared" si="29"/>
        <v/>
      </c>
      <c r="Y246" s="20" t="str">
        <f t="shared" si="27"/>
        <v/>
      </c>
    </row>
    <row r="247" spans="1:25" x14ac:dyDescent="0.25">
      <c r="A247" s="11">
        <v>20090</v>
      </c>
      <c r="B247" s="9">
        <f>VLOOKUP((IF(MONTH($A247)=10,YEAR($A247),IF(MONTH($A247)=11,YEAR($A247),IF(MONTH($A247)=12, YEAR($A247),YEAR($A247)-1)))),File_1.prn!$A$2:$AA$72,VLOOKUP(MONTH($A247),Conversion!$A$1:$B$12,2),FALSE)</f>
        <v>0</v>
      </c>
      <c r="C247" s="9" t="str">
        <f>IF(VLOOKUP((IF(MONTH($A247)=10,YEAR($A247),IF(MONTH($A247)=11,YEAR($A247),IF(MONTH($A247)=12, YEAR($A247),YEAR($A247)-1)))),File_1.prn!$A$2:$AA$72,VLOOKUP(MONTH($A247),'Patch Conversion'!$A$1:$B$12,2),FALSE)="","",VLOOKUP((IF(MONTH($A247)=10,YEAR($A247),IF(MONTH($A247)=11,YEAR($A247),IF(MONTH($A247)=12, YEAR($A247),YEAR($A247)-1)))),File_1.prn!$A$2:$AA$72,VLOOKUP(MONTH($A247),'Patch Conversion'!$A$1:$B$12,2),FALSE))</f>
        <v/>
      </c>
      <c r="D247" s="9"/>
      <c r="E247" s="9">
        <f t="shared" si="28"/>
        <v>0</v>
      </c>
      <c r="F247" s="9">
        <f>F246+VLOOKUP((IF(MONTH($A247)=10,YEAR($A247),IF(MONTH($A247)=11,YEAR($A247),IF(MONTH($A247)=12, YEAR($A247),YEAR($A247)-1)))),Rainfall!$A$1:$Z$87,VLOOKUP(MONTH($A247),Conversion!$A$1:$B$12,2),FALSE)</f>
        <v>12400.140000000005</v>
      </c>
      <c r="G247" s="9"/>
      <c r="H247" s="9"/>
      <c r="I247" s="9">
        <f>VLOOKUP((IF(MONTH($A247)=10,YEAR($A247),IF(MONTH($A247)=11,YEAR($A247),IF(MONTH($A247)=12, YEAR($A247),YEAR($A247)-1)))),FirstSim!$A$1:$Z$86,VLOOKUP(MONTH($A247),Conversion!$A$1:$B$12,2),FALSE)</f>
        <v>12.15</v>
      </c>
      <c r="J247" s="9"/>
      <c r="K247" s="9"/>
      <c r="L247" s="9"/>
      <c r="M247" s="12" t="e">
        <f>VLOOKUP((IF(MONTH($A247)=10,YEAR($A247),IF(MONTH($A247)=11,YEAR($A247),IF(MONTH($A247)=12, YEAR($A247),YEAR($A247)-1)))),#REF!,VLOOKUP(MONTH($A247),Conversion!$A$1:$B$12,2),FALSE)</f>
        <v>#REF!</v>
      </c>
      <c r="N247" s="9" t="e">
        <f>VLOOKUP((IF(MONTH($A247)=10,YEAR($A247),IF(MONTH($A247)=11,YEAR($A247),IF(MONTH($A247)=12, YEAR($A247),YEAR($A247)-1)))),#REF!,VLOOKUP(MONTH($A247),'Patch Conversion'!$A$1:$B$12,2),FALSE)</f>
        <v>#REF!</v>
      </c>
      <c r="O247" s="9"/>
      <c r="P247" s="11"/>
      <c r="Q247" s="9">
        <f t="shared" si="24"/>
        <v>0</v>
      </c>
      <c r="R247" s="9" t="str">
        <f t="shared" si="25"/>
        <v/>
      </c>
      <c r="S247" s="10" t="str">
        <f t="shared" si="26"/>
        <v/>
      </c>
      <c r="T247" s="9"/>
      <c r="U247" s="17">
        <f>VLOOKUP((IF(MONTH($A247)=10,YEAR($A247),IF(MONTH($A247)=11,YEAR($A247),IF(MONTH($A247)=12, YEAR($A247),YEAR($A247)-1)))),'Final Sim'!$A$1:$O$87,VLOOKUP(MONTH($A247),'Conversion WRSM'!$A$1:$B$12,2),FALSE)</f>
        <v>0</v>
      </c>
      <c r="W247" s="9">
        <f t="shared" si="23"/>
        <v>0</v>
      </c>
      <c r="X247" s="9" t="str">
        <f t="shared" si="29"/>
        <v/>
      </c>
      <c r="Y247" s="20" t="str">
        <f t="shared" si="27"/>
        <v/>
      </c>
    </row>
    <row r="248" spans="1:25" x14ac:dyDescent="0.25">
      <c r="A248" s="11">
        <v>20121</v>
      </c>
      <c r="B248" s="9">
        <f>VLOOKUP((IF(MONTH($A248)=10,YEAR($A248),IF(MONTH($A248)=11,YEAR($A248),IF(MONTH($A248)=12, YEAR($A248),YEAR($A248)-1)))),File_1.prn!$A$2:$AA$72,VLOOKUP(MONTH($A248),Conversion!$A$1:$B$12,2),FALSE)</f>
        <v>0</v>
      </c>
      <c r="C248" s="9" t="str">
        <f>IF(VLOOKUP((IF(MONTH($A248)=10,YEAR($A248),IF(MONTH($A248)=11,YEAR($A248),IF(MONTH($A248)=12, YEAR($A248),YEAR($A248)-1)))),File_1.prn!$A$2:$AA$72,VLOOKUP(MONTH($A248),'Patch Conversion'!$A$1:$B$12,2),FALSE)="","",VLOOKUP((IF(MONTH($A248)=10,YEAR($A248),IF(MONTH($A248)=11,YEAR($A248),IF(MONTH($A248)=12, YEAR($A248),YEAR($A248)-1)))),File_1.prn!$A$2:$AA$72,VLOOKUP(MONTH($A248),'Patch Conversion'!$A$1:$B$12,2),FALSE))</f>
        <v/>
      </c>
      <c r="D248" s="9"/>
      <c r="E248" s="9">
        <f t="shared" si="28"/>
        <v>0</v>
      </c>
      <c r="F248" s="9">
        <f>F247+VLOOKUP((IF(MONTH($A248)=10,YEAR($A248),IF(MONTH($A248)=11,YEAR($A248),IF(MONTH($A248)=12, YEAR($A248),YEAR($A248)-1)))),Rainfall!$A$1:$Z$87,VLOOKUP(MONTH($A248),Conversion!$A$1:$B$12,2),FALSE)</f>
        <v>12689.460000000005</v>
      </c>
      <c r="G248" s="9"/>
      <c r="H248" s="9"/>
      <c r="I248" s="9">
        <f>VLOOKUP((IF(MONTH($A248)=10,YEAR($A248),IF(MONTH($A248)=11,YEAR($A248),IF(MONTH($A248)=12, YEAR($A248),YEAR($A248)-1)))),FirstSim!$A$1:$Z$86,VLOOKUP(MONTH($A248),Conversion!$A$1:$B$12,2),FALSE)</f>
        <v>8.07</v>
      </c>
      <c r="J248" s="9"/>
      <c r="K248" s="9"/>
      <c r="L248" s="9"/>
      <c r="M248" s="12" t="e">
        <f>VLOOKUP((IF(MONTH($A248)=10,YEAR($A248),IF(MONTH($A248)=11,YEAR($A248),IF(MONTH($A248)=12, YEAR($A248),YEAR($A248)-1)))),#REF!,VLOOKUP(MONTH($A248),Conversion!$A$1:$B$12,2),FALSE)</f>
        <v>#REF!</v>
      </c>
      <c r="N248" s="9" t="e">
        <f>VLOOKUP((IF(MONTH($A248)=10,YEAR($A248),IF(MONTH($A248)=11,YEAR($A248),IF(MONTH($A248)=12, YEAR($A248),YEAR($A248)-1)))),#REF!,VLOOKUP(MONTH($A248),'Patch Conversion'!$A$1:$B$12,2),FALSE)</f>
        <v>#REF!</v>
      </c>
      <c r="O248" s="9"/>
      <c r="P248" s="11"/>
      <c r="Q248" s="9">
        <f t="shared" si="24"/>
        <v>0</v>
      </c>
      <c r="R248" s="9" t="str">
        <f t="shared" si="25"/>
        <v/>
      </c>
      <c r="S248" s="10" t="str">
        <f t="shared" si="26"/>
        <v/>
      </c>
      <c r="T248" s="9"/>
      <c r="U248" s="17">
        <f>VLOOKUP((IF(MONTH($A248)=10,YEAR($A248),IF(MONTH($A248)=11,YEAR($A248),IF(MONTH($A248)=12, YEAR($A248),YEAR($A248)-1)))),'Final Sim'!$A$1:$O$87,VLOOKUP(MONTH($A248),'Conversion WRSM'!$A$1:$B$12,2),FALSE)</f>
        <v>0</v>
      </c>
      <c r="W248" s="9">
        <f t="shared" si="23"/>
        <v>0</v>
      </c>
      <c r="X248" s="9" t="str">
        <f t="shared" si="29"/>
        <v/>
      </c>
      <c r="Y248" s="20" t="str">
        <f t="shared" si="27"/>
        <v/>
      </c>
    </row>
    <row r="249" spans="1:25" x14ac:dyDescent="0.25">
      <c r="A249" s="11">
        <v>20149</v>
      </c>
      <c r="B249" s="9">
        <f>VLOOKUP((IF(MONTH($A249)=10,YEAR($A249),IF(MONTH($A249)=11,YEAR($A249),IF(MONTH($A249)=12, YEAR($A249),YEAR($A249)-1)))),File_1.prn!$A$2:$AA$72,VLOOKUP(MONTH($A249),Conversion!$A$1:$B$12,2),FALSE)</f>
        <v>0</v>
      </c>
      <c r="C249" s="9" t="str">
        <f>IF(VLOOKUP((IF(MONTH($A249)=10,YEAR($A249),IF(MONTH($A249)=11,YEAR($A249),IF(MONTH($A249)=12, YEAR($A249),YEAR($A249)-1)))),File_1.prn!$A$2:$AA$72,VLOOKUP(MONTH($A249),'Patch Conversion'!$A$1:$B$12,2),FALSE)="","",VLOOKUP((IF(MONTH($A249)=10,YEAR($A249),IF(MONTH($A249)=11,YEAR($A249),IF(MONTH($A249)=12, YEAR($A249),YEAR($A249)-1)))),File_1.prn!$A$2:$AA$72,VLOOKUP(MONTH($A249),'Patch Conversion'!$A$1:$B$12,2),FALSE))</f>
        <v/>
      </c>
      <c r="D249" s="9"/>
      <c r="E249" s="9">
        <f t="shared" si="28"/>
        <v>0</v>
      </c>
      <c r="F249" s="9">
        <f>F248+VLOOKUP((IF(MONTH($A249)=10,YEAR($A249),IF(MONTH($A249)=11,YEAR($A249),IF(MONTH($A249)=12, YEAR($A249),YEAR($A249)-1)))),Rainfall!$A$1:$Z$87,VLOOKUP(MONTH($A249),Conversion!$A$1:$B$12,2),FALSE)</f>
        <v>12711.120000000004</v>
      </c>
      <c r="G249" s="9"/>
      <c r="H249" s="9"/>
      <c r="I249" s="9">
        <f>VLOOKUP((IF(MONTH($A249)=10,YEAR($A249),IF(MONTH($A249)=11,YEAR($A249),IF(MONTH($A249)=12, YEAR($A249),YEAR($A249)-1)))),FirstSim!$A$1:$Z$86,VLOOKUP(MONTH($A249),Conversion!$A$1:$B$12,2),FALSE)</f>
        <v>1.69</v>
      </c>
      <c r="J249" s="9"/>
      <c r="K249" s="9"/>
      <c r="L249" s="9"/>
      <c r="M249" s="12" t="e">
        <f>VLOOKUP((IF(MONTH($A249)=10,YEAR($A249),IF(MONTH($A249)=11,YEAR($A249),IF(MONTH($A249)=12, YEAR($A249),YEAR($A249)-1)))),#REF!,VLOOKUP(MONTH($A249),Conversion!$A$1:$B$12,2),FALSE)</f>
        <v>#REF!</v>
      </c>
      <c r="N249" s="9" t="e">
        <f>VLOOKUP((IF(MONTH($A249)=10,YEAR($A249),IF(MONTH($A249)=11,YEAR($A249),IF(MONTH($A249)=12, YEAR($A249),YEAR($A249)-1)))),#REF!,VLOOKUP(MONTH($A249),'Patch Conversion'!$A$1:$B$12,2),FALSE)</f>
        <v>#REF!</v>
      </c>
      <c r="O249" s="9"/>
      <c r="P249" s="11"/>
      <c r="Q249" s="9">
        <f t="shared" si="24"/>
        <v>0</v>
      </c>
      <c r="R249" s="9" t="str">
        <f t="shared" si="25"/>
        <v/>
      </c>
      <c r="S249" s="10" t="str">
        <f t="shared" si="26"/>
        <v/>
      </c>
      <c r="T249" s="9"/>
      <c r="U249" s="17">
        <f>VLOOKUP((IF(MONTH($A249)=10,YEAR($A249),IF(MONTH($A249)=11,YEAR($A249),IF(MONTH($A249)=12, YEAR($A249),YEAR($A249)-1)))),'Final Sim'!$A$1:$O$87,VLOOKUP(MONTH($A249),'Conversion WRSM'!$A$1:$B$12,2),FALSE)</f>
        <v>0</v>
      </c>
      <c r="W249" s="9">
        <f t="shared" si="23"/>
        <v>0</v>
      </c>
      <c r="X249" s="9" t="str">
        <f t="shared" si="29"/>
        <v/>
      </c>
      <c r="Y249" s="20" t="str">
        <f t="shared" si="27"/>
        <v/>
      </c>
    </row>
    <row r="250" spans="1:25" x14ac:dyDescent="0.25">
      <c r="A250" s="11">
        <v>20180</v>
      </c>
      <c r="B250" s="9">
        <f>VLOOKUP((IF(MONTH($A250)=10,YEAR($A250),IF(MONTH($A250)=11,YEAR($A250),IF(MONTH($A250)=12, YEAR($A250),YEAR($A250)-1)))),File_1.prn!$A$2:$AA$72,VLOOKUP(MONTH($A250),Conversion!$A$1:$B$12,2),FALSE)</f>
        <v>0</v>
      </c>
      <c r="C250" s="9" t="str">
        <f>IF(VLOOKUP((IF(MONTH($A250)=10,YEAR($A250),IF(MONTH($A250)=11,YEAR($A250),IF(MONTH($A250)=12, YEAR($A250),YEAR($A250)-1)))),File_1.prn!$A$2:$AA$72,VLOOKUP(MONTH($A250),'Patch Conversion'!$A$1:$B$12,2),FALSE)="","",VLOOKUP((IF(MONTH($A250)=10,YEAR($A250),IF(MONTH($A250)=11,YEAR($A250),IF(MONTH($A250)=12, YEAR($A250),YEAR($A250)-1)))),File_1.prn!$A$2:$AA$72,VLOOKUP(MONTH($A250),'Patch Conversion'!$A$1:$B$12,2),FALSE))</f>
        <v/>
      </c>
      <c r="D250" s="9"/>
      <c r="E250" s="9">
        <f t="shared" si="28"/>
        <v>0</v>
      </c>
      <c r="F250" s="9">
        <f>F249+VLOOKUP((IF(MONTH($A250)=10,YEAR($A250),IF(MONTH($A250)=11,YEAR($A250),IF(MONTH($A250)=12, YEAR($A250),YEAR($A250)-1)))),Rainfall!$A$1:$Z$87,VLOOKUP(MONTH($A250),Conversion!$A$1:$B$12,2),FALSE)</f>
        <v>12769.200000000004</v>
      </c>
      <c r="G250" s="9"/>
      <c r="H250" s="9"/>
      <c r="I250" s="9">
        <f>VLOOKUP((IF(MONTH($A250)=10,YEAR($A250),IF(MONTH($A250)=11,YEAR($A250),IF(MONTH($A250)=12, YEAR($A250),YEAR($A250)-1)))),FirstSim!$A$1:$Z$86,VLOOKUP(MONTH($A250),Conversion!$A$1:$B$12,2),FALSE)</f>
        <v>0.52</v>
      </c>
      <c r="J250" s="9"/>
      <c r="K250" s="9"/>
      <c r="L250" s="9"/>
      <c r="M250" s="12" t="e">
        <f>VLOOKUP((IF(MONTH($A250)=10,YEAR($A250),IF(MONTH($A250)=11,YEAR($A250),IF(MONTH($A250)=12, YEAR($A250),YEAR($A250)-1)))),#REF!,VLOOKUP(MONTH($A250),Conversion!$A$1:$B$12,2),FALSE)</f>
        <v>#REF!</v>
      </c>
      <c r="N250" s="9" t="e">
        <f>VLOOKUP((IF(MONTH($A250)=10,YEAR($A250),IF(MONTH($A250)=11,YEAR($A250),IF(MONTH($A250)=12, YEAR($A250),YEAR($A250)-1)))),#REF!,VLOOKUP(MONTH($A250),'Patch Conversion'!$A$1:$B$12,2),FALSE)</f>
        <v>#REF!</v>
      </c>
      <c r="O250" s="9"/>
      <c r="P250" s="11"/>
      <c r="Q250" s="9">
        <f t="shared" si="24"/>
        <v>0</v>
      </c>
      <c r="R250" s="9" t="str">
        <f t="shared" si="25"/>
        <v/>
      </c>
      <c r="S250" s="10" t="str">
        <f t="shared" si="26"/>
        <v/>
      </c>
      <c r="T250" s="9"/>
      <c r="U250" s="17">
        <f>VLOOKUP((IF(MONTH($A250)=10,YEAR($A250),IF(MONTH($A250)=11,YEAR($A250),IF(MONTH($A250)=12, YEAR($A250),YEAR($A250)-1)))),'Final Sim'!$A$1:$O$87,VLOOKUP(MONTH($A250),'Conversion WRSM'!$A$1:$B$12,2),FALSE)</f>
        <v>0</v>
      </c>
      <c r="W250" s="9">
        <f t="shared" si="23"/>
        <v>0</v>
      </c>
      <c r="X250" s="9" t="str">
        <f t="shared" si="29"/>
        <v/>
      </c>
      <c r="Y250" s="20" t="str">
        <f t="shared" si="27"/>
        <v/>
      </c>
    </row>
    <row r="251" spans="1:25" x14ac:dyDescent="0.25">
      <c r="A251" s="11">
        <v>20210</v>
      </c>
      <c r="B251" s="9">
        <f>VLOOKUP((IF(MONTH($A251)=10,YEAR($A251),IF(MONTH($A251)=11,YEAR($A251),IF(MONTH($A251)=12, YEAR($A251),YEAR($A251)-1)))),File_1.prn!$A$2:$AA$72,VLOOKUP(MONTH($A251),Conversion!$A$1:$B$12,2),FALSE)</f>
        <v>0</v>
      </c>
      <c r="C251" s="9" t="str">
        <f>IF(VLOOKUP((IF(MONTH($A251)=10,YEAR($A251),IF(MONTH($A251)=11,YEAR($A251),IF(MONTH($A251)=12, YEAR($A251),YEAR($A251)-1)))),File_1.prn!$A$2:$AA$72,VLOOKUP(MONTH($A251),'Patch Conversion'!$A$1:$B$12,2),FALSE)="","",VLOOKUP((IF(MONTH($A251)=10,YEAR($A251),IF(MONTH($A251)=11,YEAR($A251),IF(MONTH($A251)=12, YEAR($A251),YEAR($A251)-1)))),File_1.prn!$A$2:$AA$72,VLOOKUP(MONTH($A251),'Patch Conversion'!$A$1:$B$12,2),FALSE))</f>
        <v/>
      </c>
      <c r="D251" s="9"/>
      <c r="E251" s="9">
        <f t="shared" si="28"/>
        <v>0</v>
      </c>
      <c r="F251" s="9">
        <f>F250+VLOOKUP((IF(MONTH($A251)=10,YEAR($A251),IF(MONTH($A251)=11,YEAR($A251),IF(MONTH($A251)=12, YEAR($A251),YEAR($A251)-1)))),Rainfall!$A$1:$Z$87,VLOOKUP(MONTH($A251),Conversion!$A$1:$B$12,2),FALSE)</f>
        <v>12780.480000000005</v>
      </c>
      <c r="G251" s="9"/>
      <c r="H251" s="9"/>
      <c r="I251" s="9">
        <f>VLOOKUP((IF(MONTH($A251)=10,YEAR($A251),IF(MONTH($A251)=11,YEAR($A251),IF(MONTH($A251)=12, YEAR($A251),YEAR($A251)-1)))),FirstSim!$A$1:$Z$86,VLOOKUP(MONTH($A251),Conversion!$A$1:$B$12,2),FALSE)</f>
        <v>0.39</v>
      </c>
      <c r="J251" s="9"/>
      <c r="K251" s="9"/>
      <c r="L251" s="9"/>
      <c r="M251" s="12" t="e">
        <f>VLOOKUP((IF(MONTH($A251)=10,YEAR($A251),IF(MONTH($A251)=11,YEAR($A251),IF(MONTH($A251)=12, YEAR($A251),YEAR($A251)-1)))),#REF!,VLOOKUP(MONTH($A251),Conversion!$A$1:$B$12,2),FALSE)</f>
        <v>#REF!</v>
      </c>
      <c r="N251" s="9" t="e">
        <f>VLOOKUP((IF(MONTH($A251)=10,YEAR($A251),IF(MONTH($A251)=11,YEAR($A251),IF(MONTH($A251)=12, YEAR($A251),YEAR($A251)-1)))),#REF!,VLOOKUP(MONTH($A251),'Patch Conversion'!$A$1:$B$12,2),FALSE)</f>
        <v>#REF!</v>
      </c>
      <c r="O251" s="9"/>
      <c r="P251" s="11"/>
      <c r="Q251" s="9">
        <f t="shared" si="24"/>
        <v>0</v>
      </c>
      <c r="R251" s="9" t="str">
        <f t="shared" si="25"/>
        <v/>
      </c>
      <c r="S251" s="10" t="str">
        <f t="shared" si="26"/>
        <v/>
      </c>
      <c r="T251" s="9"/>
      <c r="U251" s="17">
        <f>VLOOKUP((IF(MONTH($A251)=10,YEAR($A251),IF(MONTH($A251)=11,YEAR($A251),IF(MONTH($A251)=12, YEAR($A251),YEAR($A251)-1)))),'Final Sim'!$A$1:$O$87,VLOOKUP(MONTH($A251),'Conversion WRSM'!$A$1:$B$12,2),FALSE)</f>
        <v>0</v>
      </c>
      <c r="W251" s="9">
        <f t="shared" si="23"/>
        <v>0</v>
      </c>
      <c r="X251" s="9" t="str">
        <f t="shared" si="29"/>
        <v/>
      </c>
      <c r="Y251" s="20" t="str">
        <f t="shared" si="27"/>
        <v/>
      </c>
    </row>
    <row r="252" spans="1:25" x14ac:dyDescent="0.25">
      <c r="A252" s="11">
        <v>20241</v>
      </c>
      <c r="B252" s="9">
        <f>VLOOKUP((IF(MONTH($A252)=10,YEAR($A252),IF(MONTH($A252)=11,YEAR($A252),IF(MONTH($A252)=12, YEAR($A252),YEAR($A252)-1)))),File_1.prn!$A$2:$AA$72,VLOOKUP(MONTH($A252),Conversion!$A$1:$B$12,2),FALSE)</f>
        <v>0</v>
      </c>
      <c r="C252" s="9" t="str">
        <f>IF(VLOOKUP((IF(MONTH($A252)=10,YEAR($A252),IF(MONTH($A252)=11,YEAR($A252),IF(MONTH($A252)=12, YEAR($A252),YEAR($A252)-1)))),File_1.prn!$A$2:$AA$72,VLOOKUP(MONTH($A252),'Patch Conversion'!$A$1:$B$12,2),FALSE)="","",VLOOKUP((IF(MONTH($A252)=10,YEAR($A252),IF(MONTH($A252)=11,YEAR($A252),IF(MONTH($A252)=12, YEAR($A252),YEAR($A252)-1)))),File_1.prn!$A$2:$AA$72,VLOOKUP(MONTH($A252),'Patch Conversion'!$A$1:$B$12,2),FALSE))</f>
        <v/>
      </c>
      <c r="D252" s="9"/>
      <c r="E252" s="9">
        <f t="shared" si="28"/>
        <v>0</v>
      </c>
      <c r="F252" s="9">
        <f>F251+VLOOKUP((IF(MONTH($A252)=10,YEAR($A252),IF(MONTH($A252)=11,YEAR($A252),IF(MONTH($A252)=12, YEAR($A252),YEAR($A252)-1)))),Rainfall!$A$1:$Z$87,VLOOKUP(MONTH($A252),Conversion!$A$1:$B$12,2),FALSE)</f>
        <v>12795.900000000005</v>
      </c>
      <c r="G252" s="9"/>
      <c r="H252" s="9"/>
      <c r="I252" s="9">
        <f>VLOOKUP((IF(MONTH($A252)=10,YEAR($A252),IF(MONTH($A252)=11,YEAR($A252),IF(MONTH($A252)=12, YEAR($A252),YEAR($A252)-1)))),FirstSim!$A$1:$Z$86,VLOOKUP(MONTH($A252),Conversion!$A$1:$B$12,2),FALSE)</f>
        <v>0.23</v>
      </c>
      <c r="J252" s="9"/>
      <c r="K252" s="9"/>
      <c r="L252" s="9"/>
      <c r="M252" s="12" t="e">
        <f>VLOOKUP((IF(MONTH($A252)=10,YEAR($A252),IF(MONTH($A252)=11,YEAR($A252),IF(MONTH($A252)=12, YEAR($A252),YEAR($A252)-1)))),#REF!,VLOOKUP(MONTH($A252),Conversion!$A$1:$B$12,2),FALSE)</f>
        <v>#REF!</v>
      </c>
      <c r="N252" s="9" t="e">
        <f>VLOOKUP((IF(MONTH($A252)=10,YEAR($A252),IF(MONTH($A252)=11,YEAR($A252),IF(MONTH($A252)=12, YEAR($A252),YEAR($A252)-1)))),#REF!,VLOOKUP(MONTH($A252),'Patch Conversion'!$A$1:$B$12,2),FALSE)</f>
        <v>#REF!</v>
      </c>
      <c r="O252" s="9"/>
      <c r="P252" s="11"/>
      <c r="Q252" s="9">
        <f t="shared" si="24"/>
        <v>0</v>
      </c>
      <c r="R252" s="9" t="str">
        <f t="shared" si="25"/>
        <v/>
      </c>
      <c r="S252" s="10" t="str">
        <f t="shared" si="26"/>
        <v/>
      </c>
      <c r="T252" s="9"/>
      <c r="U252" s="17">
        <f>VLOOKUP((IF(MONTH($A252)=10,YEAR($A252),IF(MONTH($A252)=11,YEAR($A252),IF(MONTH($A252)=12, YEAR($A252),YEAR($A252)-1)))),'Final Sim'!$A$1:$O$87,VLOOKUP(MONTH($A252),'Conversion WRSM'!$A$1:$B$12,2),FALSE)</f>
        <v>0</v>
      </c>
      <c r="W252" s="9">
        <f t="shared" si="23"/>
        <v>0</v>
      </c>
      <c r="X252" s="9" t="str">
        <f t="shared" si="29"/>
        <v/>
      </c>
      <c r="Y252" s="20" t="str">
        <f t="shared" si="27"/>
        <v/>
      </c>
    </row>
    <row r="253" spans="1:25" x14ac:dyDescent="0.25">
      <c r="A253" s="11">
        <v>20271</v>
      </c>
      <c r="B253" s="9">
        <f>VLOOKUP((IF(MONTH($A253)=10,YEAR($A253),IF(MONTH($A253)=11,YEAR($A253),IF(MONTH($A253)=12, YEAR($A253),YEAR($A253)-1)))),File_1.prn!$A$2:$AA$72,VLOOKUP(MONTH($A253),Conversion!$A$1:$B$12,2),FALSE)</f>
        <v>0</v>
      </c>
      <c r="C253" s="9" t="str">
        <f>IF(VLOOKUP((IF(MONTH($A253)=10,YEAR($A253),IF(MONTH($A253)=11,YEAR($A253),IF(MONTH($A253)=12, YEAR($A253),YEAR($A253)-1)))),File_1.prn!$A$2:$AA$72,VLOOKUP(MONTH($A253),'Patch Conversion'!$A$1:$B$12,2),FALSE)="","",VLOOKUP((IF(MONTH($A253)=10,YEAR($A253),IF(MONTH($A253)=11,YEAR($A253),IF(MONTH($A253)=12, YEAR($A253),YEAR($A253)-1)))),File_1.prn!$A$2:$AA$72,VLOOKUP(MONTH($A253),'Patch Conversion'!$A$1:$B$12,2),FALSE))</f>
        <v/>
      </c>
      <c r="D253" s="9"/>
      <c r="E253" s="9">
        <f t="shared" si="28"/>
        <v>0</v>
      </c>
      <c r="F253" s="9">
        <f>F252+VLOOKUP((IF(MONTH($A253)=10,YEAR($A253),IF(MONTH($A253)=11,YEAR($A253),IF(MONTH($A253)=12, YEAR($A253),YEAR($A253)-1)))),Rainfall!$A$1:$Z$87,VLOOKUP(MONTH($A253),Conversion!$A$1:$B$12,2),FALSE)</f>
        <v>12795.960000000005</v>
      </c>
      <c r="G253" s="9"/>
      <c r="H253" s="9"/>
      <c r="I253" s="9">
        <f>VLOOKUP((IF(MONTH($A253)=10,YEAR($A253),IF(MONTH($A253)=11,YEAR($A253),IF(MONTH($A253)=12, YEAR($A253),YEAR($A253)-1)))),FirstSim!$A$1:$Z$86,VLOOKUP(MONTH($A253),Conversion!$A$1:$B$12,2),FALSE)</f>
        <v>0.14000000000000001</v>
      </c>
      <c r="J253" s="9"/>
      <c r="K253" s="9"/>
      <c r="L253" s="9"/>
      <c r="M253" s="12" t="e">
        <f>VLOOKUP((IF(MONTH($A253)=10,YEAR($A253),IF(MONTH($A253)=11,YEAR($A253),IF(MONTH($A253)=12, YEAR($A253),YEAR($A253)-1)))),#REF!,VLOOKUP(MONTH($A253),Conversion!$A$1:$B$12,2),FALSE)</f>
        <v>#REF!</v>
      </c>
      <c r="N253" s="9" t="e">
        <f>VLOOKUP((IF(MONTH($A253)=10,YEAR($A253),IF(MONTH($A253)=11,YEAR($A253),IF(MONTH($A253)=12, YEAR($A253),YEAR($A253)-1)))),#REF!,VLOOKUP(MONTH($A253),'Patch Conversion'!$A$1:$B$12,2),FALSE)</f>
        <v>#REF!</v>
      </c>
      <c r="O253" s="9"/>
      <c r="P253" s="11"/>
      <c r="Q253" s="9">
        <f t="shared" si="24"/>
        <v>0</v>
      </c>
      <c r="R253" s="9" t="str">
        <f t="shared" si="25"/>
        <v/>
      </c>
      <c r="S253" s="10" t="str">
        <f t="shared" si="26"/>
        <v/>
      </c>
      <c r="T253" s="9"/>
      <c r="U253" s="17">
        <f>VLOOKUP((IF(MONTH($A253)=10,YEAR($A253),IF(MONTH($A253)=11,YEAR($A253),IF(MONTH($A253)=12, YEAR($A253),YEAR($A253)-1)))),'Final Sim'!$A$1:$O$87,VLOOKUP(MONTH($A253),'Conversion WRSM'!$A$1:$B$12,2),FALSE)</f>
        <v>0</v>
      </c>
      <c r="W253" s="9">
        <f t="shared" si="23"/>
        <v>0</v>
      </c>
      <c r="X253" s="9" t="str">
        <f t="shared" si="29"/>
        <v/>
      </c>
      <c r="Y253" s="20" t="str">
        <f t="shared" si="27"/>
        <v/>
      </c>
    </row>
    <row r="254" spans="1:25" x14ac:dyDescent="0.25">
      <c r="A254" s="11">
        <v>20302</v>
      </c>
      <c r="B254" s="9">
        <f>VLOOKUP((IF(MONTH($A254)=10,YEAR($A254),IF(MONTH($A254)=11,YEAR($A254),IF(MONTH($A254)=12, YEAR($A254),YEAR($A254)-1)))),File_1.prn!$A$2:$AA$72,VLOOKUP(MONTH($A254),Conversion!$A$1:$B$12,2),FALSE)</f>
        <v>0</v>
      </c>
      <c r="C254" s="9" t="str">
        <f>IF(VLOOKUP((IF(MONTH($A254)=10,YEAR($A254),IF(MONTH($A254)=11,YEAR($A254),IF(MONTH($A254)=12, YEAR($A254),YEAR($A254)-1)))),File_1.prn!$A$2:$AA$72,VLOOKUP(MONTH($A254),'Patch Conversion'!$A$1:$B$12,2),FALSE)="","",VLOOKUP((IF(MONTH($A254)=10,YEAR($A254),IF(MONTH($A254)=11,YEAR($A254),IF(MONTH($A254)=12, YEAR($A254),YEAR($A254)-1)))),File_1.prn!$A$2:$AA$72,VLOOKUP(MONTH($A254),'Patch Conversion'!$A$1:$B$12,2),FALSE))</f>
        <v/>
      </c>
      <c r="D254" s="9"/>
      <c r="E254" s="9">
        <f t="shared" si="28"/>
        <v>0</v>
      </c>
      <c r="F254" s="9">
        <f>F253+VLOOKUP((IF(MONTH($A254)=10,YEAR($A254),IF(MONTH($A254)=11,YEAR($A254),IF(MONTH($A254)=12, YEAR($A254),YEAR($A254)-1)))),Rainfall!$A$1:$Z$87,VLOOKUP(MONTH($A254),Conversion!$A$1:$B$12,2),FALSE)</f>
        <v>12795.960000000005</v>
      </c>
      <c r="G254" s="9"/>
      <c r="H254" s="9"/>
      <c r="I254" s="9">
        <f>VLOOKUP((IF(MONTH($A254)=10,YEAR($A254),IF(MONTH($A254)=11,YEAR($A254),IF(MONTH($A254)=12, YEAR($A254),YEAR($A254)-1)))),FirstSim!$A$1:$Z$86,VLOOKUP(MONTH($A254),Conversion!$A$1:$B$12,2),FALSE)</f>
        <v>0.08</v>
      </c>
      <c r="J254" s="9"/>
      <c r="K254" s="9"/>
      <c r="L254" s="9"/>
      <c r="M254" s="12" t="e">
        <f>VLOOKUP((IF(MONTH($A254)=10,YEAR($A254),IF(MONTH($A254)=11,YEAR($A254),IF(MONTH($A254)=12, YEAR($A254),YEAR($A254)-1)))),#REF!,VLOOKUP(MONTH($A254),Conversion!$A$1:$B$12,2),FALSE)</f>
        <v>#REF!</v>
      </c>
      <c r="N254" s="9" t="e">
        <f>VLOOKUP((IF(MONTH($A254)=10,YEAR($A254),IF(MONTH($A254)=11,YEAR($A254),IF(MONTH($A254)=12, YEAR($A254),YEAR($A254)-1)))),#REF!,VLOOKUP(MONTH($A254),'Patch Conversion'!$A$1:$B$12,2),FALSE)</f>
        <v>#REF!</v>
      </c>
      <c r="O254" s="9"/>
      <c r="P254" s="11"/>
      <c r="Q254" s="9">
        <f t="shared" si="24"/>
        <v>0</v>
      </c>
      <c r="R254" s="9" t="str">
        <f t="shared" si="25"/>
        <v/>
      </c>
      <c r="S254" s="10" t="str">
        <f t="shared" si="26"/>
        <v/>
      </c>
      <c r="T254" s="9"/>
      <c r="U254" s="17">
        <f>VLOOKUP((IF(MONTH($A254)=10,YEAR($A254),IF(MONTH($A254)=11,YEAR($A254),IF(MONTH($A254)=12, YEAR($A254),YEAR($A254)-1)))),'Final Sim'!$A$1:$O$87,VLOOKUP(MONTH($A254),'Conversion WRSM'!$A$1:$B$12,2),FALSE)</f>
        <v>0</v>
      </c>
      <c r="W254" s="9">
        <f t="shared" si="23"/>
        <v>0</v>
      </c>
      <c r="X254" s="9" t="str">
        <f t="shared" si="29"/>
        <v/>
      </c>
      <c r="Y254" s="20" t="str">
        <f t="shared" si="27"/>
        <v/>
      </c>
    </row>
    <row r="255" spans="1:25" x14ac:dyDescent="0.25">
      <c r="A255" s="11">
        <v>20333</v>
      </c>
      <c r="B255" s="9">
        <f>VLOOKUP((IF(MONTH($A255)=10,YEAR($A255),IF(MONTH($A255)=11,YEAR($A255),IF(MONTH($A255)=12, YEAR($A255),YEAR($A255)-1)))),File_1.prn!$A$2:$AA$72,VLOOKUP(MONTH($A255),Conversion!$A$1:$B$12,2),FALSE)</f>
        <v>0</v>
      </c>
      <c r="C255" s="9" t="str">
        <f>IF(VLOOKUP((IF(MONTH($A255)=10,YEAR($A255),IF(MONTH($A255)=11,YEAR($A255),IF(MONTH($A255)=12, YEAR($A255),YEAR($A255)-1)))),File_1.prn!$A$2:$AA$72,VLOOKUP(MONTH($A255),'Patch Conversion'!$A$1:$B$12,2),FALSE)="","",VLOOKUP((IF(MONTH($A255)=10,YEAR($A255),IF(MONTH($A255)=11,YEAR($A255),IF(MONTH($A255)=12, YEAR($A255),YEAR($A255)-1)))),File_1.prn!$A$2:$AA$72,VLOOKUP(MONTH($A255),'Patch Conversion'!$A$1:$B$12,2),FALSE))</f>
        <v/>
      </c>
      <c r="D255" s="9"/>
      <c r="E255" s="9">
        <f t="shared" si="28"/>
        <v>0</v>
      </c>
      <c r="F255" s="9">
        <f>F254+VLOOKUP((IF(MONTH($A255)=10,YEAR($A255),IF(MONTH($A255)=11,YEAR($A255),IF(MONTH($A255)=12, YEAR($A255),YEAR($A255)-1)))),Rainfall!$A$1:$Z$87,VLOOKUP(MONTH($A255),Conversion!$A$1:$B$12,2),FALSE)</f>
        <v>12795.960000000005</v>
      </c>
      <c r="G255" s="9"/>
      <c r="H255" s="9"/>
      <c r="I255" s="9">
        <f>VLOOKUP((IF(MONTH($A255)=10,YEAR($A255),IF(MONTH($A255)=11,YEAR($A255),IF(MONTH($A255)=12, YEAR($A255),YEAR($A255)-1)))),FirstSim!$A$1:$Z$86,VLOOKUP(MONTH($A255),Conversion!$A$1:$B$12,2),FALSE)</f>
        <v>0.03</v>
      </c>
      <c r="J255" s="9"/>
      <c r="K255" s="9"/>
      <c r="L255" s="9"/>
      <c r="M255" s="12" t="e">
        <f>VLOOKUP((IF(MONTH($A255)=10,YEAR($A255),IF(MONTH($A255)=11,YEAR($A255),IF(MONTH($A255)=12, YEAR($A255),YEAR($A255)-1)))),#REF!,VLOOKUP(MONTH($A255),Conversion!$A$1:$B$12,2),FALSE)</f>
        <v>#REF!</v>
      </c>
      <c r="N255" s="9" t="e">
        <f>VLOOKUP((IF(MONTH($A255)=10,YEAR($A255),IF(MONTH($A255)=11,YEAR($A255),IF(MONTH($A255)=12, YEAR($A255),YEAR($A255)-1)))),#REF!,VLOOKUP(MONTH($A255),'Patch Conversion'!$A$1:$B$12,2),FALSE)</f>
        <v>#REF!</v>
      </c>
      <c r="O255" s="9"/>
      <c r="P255" s="11"/>
      <c r="Q255" s="9">
        <f t="shared" si="24"/>
        <v>0</v>
      </c>
      <c r="R255" s="9" t="str">
        <f t="shared" si="25"/>
        <v/>
      </c>
      <c r="S255" s="10" t="str">
        <f t="shared" si="26"/>
        <v/>
      </c>
      <c r="T255" s="9"/>
      <c r="U255" s="17">
        <f>VLOOKUP((IF(MONTH($A255)=10,YEAR($A255),IF(MONTH($A255)=11,YEAR($A255),IF(MONTH($A255)=12, YEAR($A255),YEAR($A255)-1)))),'Final Sim'!$A$1:$O$87,VLOOKUP(MONTH($A255),'Conversion WRSM'!$A$1:$B$12,2),FALSE)</f>
        <v>0</v>
      </c>
      <c r="W255" s="9">
        <f t="shared" si="23"/>
        <v>0</v>
      </c>
      <c r="X255" s="9" t="str">
        <f t="shared" si="29"/>
        <v/>
      </c>
      <c r="Y255" s="20" t="str">
        <f t="shared" si="27"/>
        <v/>
      </c>
    </row>
    <row r="256" spans="1:25" x14ac:dyDescent="0.25">
      <c r="A256" s="11">
        <v>20363</v>
      </c>
      <c r="B256" s="9">
        <f>VLOOKUP((IF(MONTH($A256)=10,YEAR($A256),IF(MONTH($A256)=11,YEAR($A256),IF(MONTH($A256)=12, YEAR($A256),YEAR($A256)-1)))),File_1.prn!$A$2:$AA$72,VLOOKUP(MONTH($A256),Conversion!$A$1:$B$12,2),FALSE)</f>
        <v>0</v>
      </c>
      <c r="C256" s="9" t="str">
        <f>IF(VLOOKUP((IF(MONTH($A256)=10,YEAR($A256),IF(MONTH($A256)=11,YEAR($A256),IF(MONTH($A256)=12, YEAR($A256),YEAR($A256)-1)))),File_1.prn!$A$2:$AA$72,VLOOKUP(MONTH($A256),'Patch Conversion'!$A$1:$B$12,2),FALSE)="","",VLOOKUP((IF(MONTH($A256)=10,YEAR($A256),IF(MONTH($A256)=11,YEAR($A256),IF(MONTH($A256)=12, YEAR($A256),YEAR($A256)-1)))),File_1.prn!$A$2:$AA$72,VLOOKUP(MONTH($A256),'Patch Conversion'!$A$1:$B$12,2),FALSE))</f>
        <v/>
      </c>
      <c r="D256" s="9"/>
      <c r="E256" s="9">
        <f t="shared" si="28"/>
        <v>0</v>
      </c>
      <c r="F256" s="9">
        <f>F255+VLOOKUP((IF(MONTH($A256)=10,YEAR($A256),IF(MONTH($A256)=11,YEAR($A256),IF(MONTH($A256)=12, YEAR($A256),YEAR($A256)-1)))),Rainfall!$A$1:$Z$87,VLOOKUP(MONTH($A256),Conversion!$A$1:$B$12,2),FALSE)</f>
        <v>12856.020000000004</v>
      </c>
      <c r="G256" s="9"/>
      <c r="H256" s="9"/>
      <c r="I256" s="9">
        <f>VLOOKUP((IF(MONTH($A256)=10,YEAR($A256),IF(MONTH($A256)=11,YEAR($A256),IF(MONTH($A256)=12, YEAR($A256),YEAR($A256)-1)))),FirstSim!$A$1:$Z$86,VLOOKUP(MONTH($A256),Conversion!$A$1:$B$12,2),FALSE)</f>
        <v>0.02</v>
      </c>
      <c r="J256" s="9"/>
      <c r="K256" s="9"/>
      <c r="L256" s="9"/>
      <c r="M256" s="12" t="e">
        <f>VLOOKUP((IF(MONTH($A256)=10,YEAR($A256),IF(MONTH($A256)=11,YEAR($A256),IF(MONTH($A256)=12, YEAR($A256),YEAR($A256)-1)))),#REF!,VLOOKUP(MONTH($A256),Conversion!$A$1:$B$12,2),FALSE)</f>
        <v>#REF!</v>
      </c>
      <c r="N256" s="9" t="e">
        <f>VLOOKUP((IF(MONTH($A256)=10,YEAR($A256),IF(MONTH($A256)=11,YEAR($A256),IF(MONTH($A256)=12, YEAR($A256),YEAR($A256)-1)))),#REF!,VLOOKUP(MONTH($A256),'Patch Conversion'!$A$1:$B$12,2),FALSE)</f>
        <v>#REF!</v>
      </c>
      <c r="O256" s="9"/>
      <c r="P256" s="11"/>
      <c r="Q256" s="9">
        <f t="shared" si="24"/>
        <v>0</v>
      </c>
      <c r="R256" s="9" t="str">
        <f t="shared" si="25"/>
        <v/>
      </c>
      <c r="S256" s="10" t="str">
        <f t="shared" si="26"/>
        <v/>
      </c>
      <c r="T256" s="9"/>
      <c r="U256" s="17">
        <f>VLOOKUP((IF(MONTH($A256)=10,YEAR($A256),IF(MONTH($A256)=11,YEAR($A256),IF(MONTH($A256)=12, YEAR($A256),YEAR($A256)-1)))),'Final Sim'!$A$1:$O$87,VLOOKUP(MONTH($A256),'Conversion WRSM'!$A$1:$B$12,2),FALSE)</f>
        <v>0</v>
      </c>
      <c r="W256" s="9">
        <f t="shared" si="23"/>
        <v>0</v>
      </c>
      <c r="X256" s="9" t="str">
        <f t="shared" si="29"/>
        <v/>
      </c>
      <c r="Y256" s="20" t="str">
        <f t="shared" si="27"/>
        <v/>
      </c>
    </row>
    <row r="257" spans="1:25" x14ac:dyDescent="0.25">
      <c r="A257" s="11">
        <v>20394</v>
      </c>
      <c r="B257" s="9">
        <f>VLOOKUP((IF(MONTH($A257)=10,YEAR($A257),IF(MONTH($A257)=11,YEAR($A257),IF(MONTH($A257)=12, YEAR($A257),YEAR($A257)-1)))),File_1.prn!$A$2:$AA$72,VLOOKUP(MONTH($A257),Conversion!$A$1:$B$12,2),FALSE)</f>
        <v>0</v>
      </c>
      <c r="C257" s="9" t="str">
        <f>IF(VLOOKUP((IF(MONTH($A257)=10,YEAR($A257),IF(MONTH($A257)=11,YEAR($A257),IF(MONTH($A257)=12, YEAR($A257),YEAR($A257)-1)))),File_1.prn!$A$2:$AA$72,VLOOKUP(MONTH($A257),'Patch Conversion'!$A$1:$B$12,2),FALSE)="","",VLOOKUP((IF(MONTH($A257)=10,YEAR($A257),IF(MONTH($A257)=11,YEAR($A257),IF(MONTH($A257)=12, YEAR($A257),YEAR($A257)-1)))),File_1.prn!$A$2:$AA$72,VLOOKUP(MONTH($A257),'Patch Conversion'!$A$1:$B$12,2),FALSE))</f>
        <v/>
      </c>
      <c r="D257" s="9" t="str">
        <f>IF(C257="","",B257)</f>
        <v/>
      </c>
      <c r="E257" s="9">
        <f t="shared" si="28"/>
        <v>0</v>
      </c>
      <c r="F257" s="9">
        <f>F256+VLOOKUP((IF(MONTH($A257)=10,YEAR($A257),IF(MONTH($A257)=11,YEAR($A257),IF(MONTH($A257)=12, YEAR($A257),YEAR($A257)-1)))),Rainfall!$A$1:$Z$87,VLOOKUP(MONTH($A257),Conversion!$A$1:$B$12,2),FALSE)</f>
        <v>12953.220000000005</v>
      </c>
      <c r="G257" s="9"/>
      <c r="H257" s="9"/>
      <c r="I257" s="9">
        <f>VLOOKUP((IF(MONTH($A257)=10,YEAR($A257),IF(MONTH($A257)=11,YEAR($A257),IF(MONTH($A257)=12, YEAR($A257),YEAR($A257)-1)))),FirstSim!$A$1:$Z$86,VLOOKUP(MONTH($A257),Conversion!$A$1:$B$12,2),FALSE)</f>
        <v>0.32</v>
      </c>
      <c r="J257" s="9"/>
      <c r="K257" s="9"/>
      <c r="L257" s="9"/>
      <c r="M257" s="12" t="e">
        <f>VLOOKUP((IF(MONTH($A257)=10,YEAR($A257),IF(MONTH($A257)=11,YEAR($A257),IF(MONTH($A257)=12, YEAR($A257),YEAR($A257)-1)))),#REF!,VLOOKUP(MONTH($A257),Conversion!$A$1:$B$12,2),FALSE)</f>
        <v>#REF!</v>
      </c>
      <c r="N257" s="9" t="e">
        <f>VLOOKUP((IF(MONTH($A257)=10,YEAR($A257),IF(MONTH($A257)=11,YEAR($A257),IF(MONTH($A257)=12, YEAR($A257),YEAR($A257)-1)))),#REF!,VLOOKUP(MONTH($A257),'Patch Conversion'!$A$1:$B$12,2),FALSE)</f>
        <v>#REF!</v>
      </c>
      <c r="O257" s="9"/>
      <c r="P257" s="11"/>
      <c r="Q257" s="9">
        <f t="shared" si="24"/>
        <v>0</v>
      </c>
      <c r="R257" s="9" t="str">
        <f t="shared" si="25"/>
        <v/>
      </c>
      <c r="S257" s="10" t="str">
        <f t="shared" si="26"/>
        <v/>
      </c>
      <c r="T257" s="9"/>
      <c r="U257" s="17">
        <f>VLOOKUP((IF(MONTH($A257)=10,YEAR($A257),IF(MONTH($A257)=11,YEAR($A257),IF(MONTH($A257)=12, YEAR($A257),YEAR($A257)-1)))),'Final Sim'!$A$1:$O$87,VLOOKUP(MONTH($A257),'Conversion WRSM'!$A$1:$B$12,2),FALSE)</f>
        <v>0</v>
      </c>
      <c r="W257" s="9">
        <f t="shared" si="23"/>
        <v>0</v>
      </c>
      <c r="X257" s="9" t="str">
        <f t="shared" si="29"/>
        <v/>
      </c>
      <c r="Y257" s="20" t="str">
        <f t="shared" si="27"/>
        <v/>
      </c>
    </row>
    <row r="258" spans="1:25" x14ac:dyDescent="0.25">
      <c r="A258" s="11">
        <v>20424</v>
      </c>
      <c r="B258" s="9">
        <f>VLOOKUP((IF(MONTH($A258)=10,YEAR($A258),IF(MONTH($A258)=11,YEAR($A258),IF(MONTH($A258)=12, YEAR($A258),YEAR($A258)-1)))),File_1.prn!$A$2:$AA$72,VLOOKUP(MONTH($A258),Conversion!$A$1:$B$12,2),FALSE)</f>
        <v>0</v>
      </c>
      <c r="C258" s="9" t="str">
        <f>IF(VLOOKUP((IF(MONTH($A258)=10,YEAR($A258),IF(MONTH($A258)=11,YEAR($A258),IF(MONTH($A258)=12, YEAR($A258),YEAR($A258)-1)))),File_1.prn!$A$2:$AA$72,VLOOKUP(MONTH($A258),'Patch Conversion'!$A$1:$B$12,2),FALSE)="","",VLOOKUP((IF(MONTH($A258)=10,YEAR($A258),IF(MONTH($A258)=11,YEAR($A258),IF(MONTH($A258)=12, YEAR($A258),YEAR($A258)-1)))),File_1.prn!$A$2:$AA$72,VLOOKUP(MONTH($A258),'Patch Conversion'!$A$1:$B$12,2),FALSE))</f>
        <v/>
      </c>
      <c r="D258" s="9" t="str">
        <f>IF(C258="","",B258)</f>
        <v/>
      </c>
      <c r="E258" s="9">
        <f t="shared" si="28"/>
        <v>0</v>
      </c>
      <c r="F258" s="9">
        <f>F257+VLOOKUP((IF(MONTH($A258)=10,YEAR($A258),IF(MONTH($A258)=11,YEAR($A258),IF(MONTH($A258)=12, YEAR($A258),YEAR($A258)-1)))),Rainfall!$A$1:$Z$87,VLOOKUP(MONTH($A258),Conversion!$A$1:$B$12,2),FALSE)</f>
        <v>13057.980000000005</v>
      </c>
      <c r="G258" s="9"/>
      <c r="H258" s="9"/>
      <c r="I258" s="9">
        <f>VLOOKUP((IF(MONTH($A258)=10,YEAR($A258),IF(MONTH($A258)=11,YEAR($A258),IF(MONTH($A258)=12, YEAR($A258),YEAR($A258)-1)))),FirstSim!$A$1:$Z$86,VLOOKUP(MONTH($A258),Conversion!$A$1:$B$12,2),FALSE)</f>
        <v>0.48</v>
      </c>
      <c r="J258" s="9"/>
      <c r="K258" s="9"/>
      <c r="L258" s="9"/>
      <c r="M258" s="12" t="e">
        <f>VLOOKUP((IF(MONTH($A258)=10,YEAR($A258),IF(MONTH($A258)=11,YEAR($A258),IF(MONTH($A258)=12, YEAR($A258),YEAR($A258)-1)))),#REF!,VLOOKUP(MONTH($A258),Conversion!$A$1:$B$12,2),FALSE)</f>
        <v>#REF!</v>
      </c>
      <c r="N258" s="9" t="e">
        <f>VLOOKUP((IF(MONTH($A258)=10,YEAR($A258),IF(MONTH($A258)=11,YEAR($A258),IF(MONTH($A258)=12, YEAR($A258),YEAR($A258)-1)))),#REF!,VLOOKUP(MONTH($A258),'Patch Conversion'!$A$1:$B$12,2),FALSE)</f>
        <v>#REF!</v>
      </c>
      <c r="O258" s="9"/>
      <c r="P258" s="11"/>
      <c r="Q258" s="9">
        <f t="shared" si="24"/>
        <v>0</v>
      </c>
      <c r="R258" s="9" t="str">
        <f t="shared" si="25"/>
        <v/>
      </c>
      <c r="S258" s="10" t="str">
        <f t="shared" si="26"/>
        <v/>
      </c>
      <c r="T258" s="9"/>
      <c r="U258" s="17">
        <f>VLOOKUP((IF(MONTH($A258)=10,YEAR($A258),IF(MONTH($A258)=11,YEAR($A258),IF(MONTH($A258)=12, YEAR($A258),YEAR($A258)-1)))),'Final Sim'!$A$1:$O$87,VLOOKUP(MONTH($A258),'Conversion WRSM'!$A$1:$B$12,2),FALSE)</f>
        <v>0</v>
      </c>
      <c r="W258" s="9">
        <f t="shared" si="23"/>
        <v>0</v>
      </c>
      <c r="X258" s="9" t="str">
        <f t="shared" si="29"/>
        <v/>
      </c>
      <c r="Y258" s="20" t="str">
        <f t="shared" si="27"/>
        <v/>
      </c>
    </row>
    <row r="259" spans="1:25" x14ac:dyDescent="0.25">
      <c r="A259" s="11">
        <v>20455</v>
      </c>
      <c r="B259" s="9">
        <f>VLOOKUP((IF(MONTH($A259)=10,YEAR($A259),IF(MONTH($A259)=11,YEAR($A259),IF(MONTH($A259)=12, YEAR($A259),YEAR($A259)-1)))),File_1.prn!$A$2:$AA$72,VLOOKUP(MONTH($A259),Conversion!$A$1:$B$12,2),FALSE)</f>
        <v>0</v>
      </c>
      <c r="C259" s="9" t="str">
        <f>IF(VLOOKUP((IF(MONTH($A259)=10,YEAR($A259),IF(MONTH($A259)=11,YEAR($A259),IF(MONTH($A259)=12, YEAR($A259),YEAR($A259)-1)))),File_1.prn!$A$2:$AA$72,VLOOKUP(MONTH($A259),'Patch Conversion'!$A$1:$B$12,2),FALSE)="","",VLOOKUP((IF(MONTH($A259)=10,YEAR($A259),IF(MONTH($A259)=11,YEAR($A259),IF(MONTH($A259)=12, YEAR($A259),YEAR($A259)-1)))),File_1.prn!$A$2:$AA$72,VLOOKUP(MONTH($A259),'Patch Conversion'!$A$1:$B$12,2),FALSE))</f>
        <v/>
      </c>
      <c r="D259" s="9"/>
      <c r="E259" s="9">
        <f t="shared" si="28"/>
        <v>0</v>
      </c>
      <c r="F259" s="9">
        <f>F258+VLOOKUP((IF(MONTH($A259)=10,YEAR($A259),IF(MONTH($A259)=11,YEAR($A259),IF(MONTH($A259)=12, YEAR($A259),YEAR($A259)-1)))),Rainfall!$A$1:$Z$87,VLOOKUP(MONTH($A259),Conversion!$A$1:$B$12,2),FALSE)</f>
        <v>13117.020000000006</v>
      </c>
      <c r="G259" s="9"/>
      <c r="H259" s="9"/>
      <c r="I259" s="9">
        <f>VLOOKUP((IF(MONTH($A259)=10,YEAR($A259),IF(MONTH($A259)=11,YEAR($A259),IF(MONTH($A259)=12, YEAR($A259),YEAR($A259)-1)))),FirstSim!$A$1:$Z$86,VLOOKUP(MONTH($A259),Conversion!$A$1:$B$12,2),FALSE)</f>
        <v>0.2</v>
      </c>
      <c r="J259" s="9"/>
      <c r="K259" s="9"/>
      <c r="L259" s="9"/>
      <c r="M259" s="12" t="e">
        <f>VLOOKUP((IF(MONTH($A259)=10,YEAR($A259),IF(MONTH($A259)=11,YEAR($A259),IF(MONTH($A259)=12, YEAR($A259),YEAR($A259)-1)))),#REF!,VLOOKUP(MONTH($A259),Conversion!$A$1:$B$12,2),FALSE)</f>
        <v>#REF!</v>
      </c>
      <c r="N259" s="9" t="e">
        <f>VLOOKUP((IF(MONTH($A259)=10,YEAR($A259),IF(MONTH($A259)=11,YEAR($A259),IF(MONTH($A259)=12, YEAR($A259),YEAR($A259)-1)))),#REF!,VLOOKUP(MONTH($A259),'Patch Conversion'!$A$1:$B$12,2),FALSE)</f>
        <v>#REF!</v>
      </c>
      <c r="O259" s="9"/>
      <c r="P259" s="11"/>
      <c r="Q259" s="9">
        <f t="shared" si="24"/>
        <v>0</v>
      </c>
      <c r="R259" s="9" t="str">
        <f t="shared" si="25"/>
        <v/>
      </c>
      <c r="S259" s="10" t="str">
        <f t="shared" si="26"/>
        <v/>
      </c>
      <c r="T259" s="9"/>
      <c r="U259" s="17">
        <f>VLOOKUP((IF(MONTH($A259)=10,YEAR($A259),IF(MONTH($A259)=11,YEAR($A259),IF(MONTH($A259)=12, YEAR($A259),YEAR($A259)-1)))),'Final Sim'!$A$1:$O$87,VLOOKUP(MONTH($A259),'Conversion WRSM'!$A$1:$B$12,2),FALSE)</f>
        <v>0</v>
      </c>
      <c r="W259" s="9">
        <f t="shared" si="23"/>
        <v>0</v>
      </c>
      <c r="X259" s="9" t="str">
        <f t="shared" si="29"/>
        <v/>
      </c>
      <c r="Y259" s="20" t="str">
        <f t="shared" si="27"/>
        <v/>
      </c>
    </row>
    <row r="260" spans="1:25" x14ac:dyDescent="0.25">
      <c r="A260" s="11">
        <v>20486</v>
      </c>
      <c r="B260" s="9">
        <f>VLOOKUP((IF(MONTH($A260)=10,YEAR($A260),IF(MONTH($A260)=11,YEAR($A260),IF(MONTH($A260)=12, YEAR($A260),YEAR($A260)-1)))),File_1.prn!$A$2:$AA$72,VLOOKUP(MONTH($A260),Conversion!$A$1:$B$12,2),FALSE)</f>
        <v>0</v>
      </c>
      <c r="C260" s="9" t="str">
        <f>IF(VLOOKUP((IF(MONTH($A260)=10,YEAR($A260),IF(MONTH($A260)=11,YEAR($A260),IF(MONTH($A260)=12, YEAR($A260),YEAR($A260)-1)))),File_1.prn!$A$2:$AA$72,VLOOKUP(MONTH($A260),'Patch Conversion'!$A$1:$B$12,2),FALSE)="","",VLOOKUP((IF(MONTH($A260)=10,YEAR($A260),IF(MONTH($A260)=11,YEAR($A260),IF(MONTH($A260)=12, YEAR($A260),YEAR($A260)-1)))),File_1.prn!$A$2:$AA$72,VLOOKUP(MONTH($A260),'Patch Conversion'!$A$1:$B$12,2),FALSE))</f>
        <v/>
      </c>
      <c r="D260" s="9"/>
      <c r="E260" s="9">
        <f t="shared" si="28"/>
        <v>0</v>
      </c>
      <c r="F260" s="9">
        <f>F259+VLOOKUP((IF(MONTH($A260)=10,YEAR($A260),IF(MONTH($A260)=11,YEAR($A260),IF(MONTH($A260)=12, YEAR($A260),YEAR($A260)-1)))),Rainfall!$A$1:$Z$87,VLOOKUP(MONTH($A260),Conversion!$A$1:$B$12,2),FALSE)</f>
        <v>13370.220000000007</v>
      </c>
      <c r="G260" s="9"/>
      <c r="H260" s="9"/>
      <c r="I260" s="9">
        <f>VLOOKUP((IF(MONTH($A260)=10,YEAR($A260),IF(MONTH($A260)=11,YEAR($A260),IF(MONTH($A260)=12, YEAR($A260),YEAR($A260)-1)))),FirstSim!$A$1:$Z$86,VLOOKUP(MONTH($A260),Conversion!$A$1:$B$12,2),FALSE)</f>
        <v>12.56</v>
      </c>
      <c r="J260" s="9"/>
      <c r="K260" s="9"/>
      <c r="L260" s="9"/>
      <c r="M260" s="12" t="e">
        <f>VLOOKUP((IF(MONTH($A260)=10,YEAR($A260),IF(MONTH($A260)=11,YEAR($A260),IF(MONTH($A260)=12, YEAR($A260),YEAR($A260)-1)))),#REF!,VLOOKUP(MONTH($A260),Conversion!$A$1:$B$12,2),FALSE)</f>
        <v>#REF!</v>
      </c>
      <c r="N260" s="9" t="e">
        <f>VLOOKUP((IF(MONTH($A260)=10,YEAR($A260),IF(MONTH($A260)=11,YEAR($A260),IF(MONTH($A260)=12, YEAR($A260),YEAR($A260)-1)))),#REF!,VLOOKUP(MONTH($A260),'Patch Conversion'!$A$1:$B$12,2),FALSE)</f>
        <v>#REF!</v>
      </c>
      <c r="O260" s="9"/>
      <c r="P260" s="11"/>
      <c r="Q260" s="9">
        <f t="shared" si="24"/>
        <v>0</v>
      </c>
      <c r="R260" s="9" t="str">
        <f t="shared" si="25"/>
        <v/>
      </c>
      <c r="S260" s="10" t="str">
        <f t="shared" si="26"/>
        <v/>
      </c>
      <c r="T260" s="9"/>
      <c r="U260" s="17">
        <f>VLOOKUP((IF(MONTH($A260)=10,YEAR($A260),IF(MONTH($A260)=11,YEAR($A260),IF(MONTH($A260)=12, YEAR($A260),YEAR($A260)-1)))),'Final Sim'!$A$1:$O$87,VLOOKUP(MONTH($A260),'Conversion WRSM'!$A$1:$B$12,2),FALSE)</f>
        <v>0</v>
      </c>
      <c r="W260" s="9">
        <f t="shared" ref="W260:W323" si="31">IF(C260="",B260,IF(C260="*",B260,IF(U260&gt;B260,U260,B260)))</f>
        <v>0</v>
      </c>
      <c r="X260" s="9" t="str">
        <f t="shared" si="29"/>
        <v/>
      </c>
      <c r="Y260" s="20" t="str">
        <f t="shared" si="27"/>
        <v/>
      </c>
    </row>
    <row r="261" spans="1:25" x14ac:dyDescent="0.25">
      <c r="A261" s="11">
        <v>20515</v>
      </c>
      <c r="B261" s="9">
        <f>VLOOKUP((IF(MONTH($A261)=10,YEAR($A261),IF(MONTH($A261)=11,YEAR($A261),IF(MONTH($A261)=12, YEAR($A261),YEAR($A261)-1)))),File_1.prn!$A$2:$AA$72,VLOOKUP(MONTH($A261),Conversion!$A$1:$B$12,2),FALSE)</f>
        <v>0</v>
      </c>
      <c r="C261" s="9" t="str">
        <f>IF(VLOOKUP((IF(MONTH($A261)=10,YEAR($A261),IF(MONTH($A261)=11,YEAR($A261),IF(MONTH($A261)=12, YEAR($A261),YEAR($A261)-1)))),File_1.prn!$A$2:$AA$72,VLOOKUP(MONTH($A261),'Patch Conversion'!$A$1:$B$12,2),FALSE)="","",VLOOKUP((IF(MONTH($A261)=10,YEAR($A261),IF(MONTH($A261)=11,YEAR($A261),IF(MONTH($A261)=12, YEAR($A261),YEAR($A261)-1)))),File_1.prn!$A$2:$AA$72,VLOOKUP(MONTH($A261),'Patch Conversion'!$A$1:$B$12,2),FALSE))</f>
        <v/>
      </c>
      <c r="D261" s="9"/>
      <c r="E261" s="9">
        <f t="shared" si="28"/>
        <v>0</v>
      </c>
      <c r="F261" s="9">
        <f>F260+VLOOKUP((IF(MONTH($A261)=10,YEAR($A261),IF(MONTH($A261)=11,YEAR($A261),IF(MONTH($A261)=12, YEAR($A261),YEAR($A261)-1)))),Rainfall!$A$1:$Z$87,VLOOKUP(MONTH($A261),Conversion!$A$1:$B$12,2),FALSE)</f>
        <v>13458.600000000006</v>
      </c>
      <c r="G261" s="9"/>
      <c r="H261" s="9"/>
      <c r="I261" s="9">
        <f>VLOOKUP((IF(MONTH($A261)=10,YEAR($A261),IF(MONTH($A261)=11,YEAR($A261),IF(MONTH($A261)=12, YEAR($A261),YEAR($A261)-1)))),FirstSim!$A$1:$Z$86,VLOOKUP(MONTH($A261),Conversion!$A$1:$B$12,2),FALSE)</f>
        <v>16.27</v>
      </c>
      <c r="J261" s="9"/>
      <c r="K261" s="9"/>
      <c r="L261" s="9"/>
      <c r="M261" s="12" t="e">
        <f>VLOOKUP((IF(MONTH($A261)=10,YEAR($A261),IF(MONTH($A261)=11,YEAR($A261),IF(MONTH($A261)=12, YEAR($A261),YEAR($A261)-1)))),#REF!,VLOOKUP(MONTH($A261),Conversion!$A$1:$B$12,2),FALSE)</f>
        <v>#REF!</v>
      </c>
      <c r="N261" s="9" t="e">
        <f>VLOOKUP((IF(MONTH($A261)=10,YEAR($A261),IF(MONTH($A261)=11,YEAR($A261),IF(MONTH($A261)=12, YEAR($A261),YEAR($A261)-1)))),#REF!,VLOOKUP(MONTH($A261),'Patch Conversion'!$A$1:$B$12,2),FALSE)</f>
        <v>#REF!</v>
      </c>
      <c r="O261" s="9"/>
      <c r="P261" s="11"/>
      <c r="Q261" s="9">
        <f t="shared" ref="Q261:Q324" si="32">IF(C261="",B261,IF(C261="*",B261,IF(I261&lt;B261,B261,I261)))</f>
        <v>0</v>
      </c>
      <c r="R261" s="9" t="str">
        <f t="shared" ref="R261:R324" si="33">IF(C261="",C261,IF(C261="*",C261,IF(I261&lt;B261,C261,"*")))</f>
        <v/>
      </c>
      <c r="S261" s="10" t="str">
        <f t="shared" ref="S261:S324" si="34">IF(C261="","",IF(C261="*","Estimated",IF(I261&lt;B261,"First Simulation&lt;Observed, Observed Used","First Silumation patch")))</f>
        <v/>
      </c>
      <c r="T261" s="9"/>
      <c r="U261" s="17">
        <f>VLOOKUP((IF(MONTH($A261)=10,YEAR($A261),IF(MONTH($A261)=11,YEAR($A261),IF(MONTH($A261)=12, YEAR($A261),YEAR($A261)-1)))),'Final Sim'!$A$1:$O$87,VLOOKUP(MONTH($A261),'Conversion WRSM'!$A$1:$B$12,2),FALSE)</f>
        <v>0</v>
      </c>
      <c r="W261" s="9">
        <f t="shared" si="31"/>
        <v>0</v>
      </c>
      <c r="X261" s="9" t="str">
        <f t="shared" si="29"/>
        <v/>
      </c>
      <c r="Y261" s="20" t="str">
        <f t="shared" ref="Y261:Y324" si="35">IF(C261="","",IF(C261="*","Observed estimate used",IF(C261="#","Simulated value used", IF(U261&gt;B261,"Simulated value used","Observed estimate used"))))</f>
        <v/>
      </c>
    </row>
    <row r="262" spans="1:25" x14ac:dyDescent="0.25">
      <c r="A262" s="11">
        <v>20546</v>
      </c>
      <c r="B262" s="9">
        <f>VLOOKUP((IF(MONTH($A262)=10,YEAR($A262),IF(MONTH($A262)=11,YEAR($A262),IF(MONTH($A262)=12, YEAR($A262),YEAR($A262)-1)))),File_1.prn!$A$2:$AA$72,VLOOKUP(MONTH($A262),Conversion!$A$1:$B$12,2),FALSE)</f>
        <v>0</v>
      </c>
      <c r="C262" s="9" t="str">
        <f>IF(VLOOKUP((IF(MONTH($A262)=10,YEAR($A262),IF(MONTH($A262)=11,YEAR($A262),IF(MONTH($A262)=12, YEAR($A262),YEAR($A262)-1)))),File_1.prn!$A$2:$AA$72,VLOOKUP(MONTH($A262),'Patch Conversion'!$A$1:$B$12,2),FALSE)="","",VLOOKUP((IF(MONTH($A262)=10,YEAR($A262),IF(MONTH($A262)=11,YEAR($A262),IF(MONTH($A262)=12, YEAR($A262),YEAR($A262)-1)))),File_1.prn!$A$2:$AA$72,VLOOKUP(MONTH($A262),'Patch Conversion'!$A$1:$B$12,2),FALSE))</f>
        <v/>
      </c>
      <c r="D262" s="9"/>
      <c r="E262" s="9">
        <f t="shared" ref="E262:E325" si="36">E261+B262</f>
        <v>0</v>
      </c>
      <c r="F262" s="9">
        <f>F261+VLOOKUP((IF(MONTH($A262)=10,YEAR($A262),IF(MONTH($A262)=11,YEAR($A262),IF(MONTH($A262)=12, YEAR($A262),YEAR($A262)-1)))),Rainfall!$A$1:$Z$87,VLOOKUP(MONTH($A262),Conversion!$A$1:$B$12,2),FALSE)</f>
        <v>13458.780000000006</v>
      </c>
      <c r="G262" s="9"/>
      <c r="H262" s="9"/>
      <c r="I262" s="9">
        <f>VLOOKUP((IF(MONTH($A262)=10,YEAR($A262),IF(MONTH($A262)=11,YEAR($A262),IF(MONTH($A262)=12, YEAR($A262),YEAR($A262)-1)))),FirstSim!$A$1:$Z$86,VLOOKUP(MONTH($A262),Conversion!$A$1:$B$12,2),FALSE)</f>
        <v>5.64</v>
      </c>
      <c r="J262" s="9"/>
      <c r="K262" s="9"/>
      <c r="L262" s="9"/>
      <c r="M262" s="12" t="e">
        <f>VLOOKUP((IF(MONTH($A262)=10,YEAR($A262),IF(MONTH($A262)=11,YEAR($A262),IF(MONTH($A262)=12, YEAR($A262),YEAR($A262)-1)))),#REF!,VLOOKUP(MONTH($A262),Conversion!$A$1:$B$12,2),FALSE)</f>
        <v>#REF!</v>
      </c>
      <c r="N262" s="9" t="e">
        <f>VLOOKUP((IF(MONTH($A262)=10,YEAR($A262),IF(MONTH($A262)=11,YEAR($A262),IF(MONTH($A262)=12, YEAR($A262),YEAR($A262)-1)))),#REF!,VLOOKUP(MONTH($A262),'Patch Conversion'!$A$1:$B$12,2),FALSE)</f>
        <v>#REF!</v>
      </c>
      <c r="O262" s="9"/>
      <c r="P262" s="11"/>
      <c r="Q262" s="9">
        <f t="shared" si="32"/>
        <v>0</v>
      </c>
      <c r="R262" s="9" t="str">
        <f t="shared" si="33"/>
        <v/>
      </c>
      <c r="S262" s="10" t="str">
        <f t="shared" si="34"/>
        <v/>
      </c>
      <c r="T262" s="9"/>
      <c r="U262" s="17">
        <f>VLOOKUP((IF(MONTH($A262)=10,YEAR($A262),IF(MONTH($A262)=11,YEAR($A262),IF(MONTH($A262)=12, YEAR($A262),YEAR($A262)-1)))),'Final Sim'!$A$1:$O$87,VLOOKUP(MONTH($A262),'Conversion WRSM'!$A$1:$B$12,2),FALSE)</f>
        <v>0</v>
      </c>
      <c r="W262" s="9">
        <f t="shared" si="31"/>
        <v>0</v>
      </c>
      <c r="X262" s="9" t="str">
        <f t="shared" ref="X262:X325" si="37">IF(C262="","",IF(C262="*","*",IF(C262="#","*", IF(U262&gt;B262,"*",C262))))</f>
        <v/>
      </c>
      <c r="Y262" s="20" t="str">
        <f t="shared" si="35"/>
        <v/>
      </c>
    </row>
    <row r="263" spans="1:25" x14ac:dyDescent="0.25">
      <c r="A263" s="11">
        <v>20576</v>
      </c>
      <c r="B263" s="9">
        <f>VLOOKUP((IF(MONTH($A263)=10,YEAR($A263),IF(MONTH($A263)=11,YEAR($A263),IF(MONTH($A263)=12, YEAR($A263),YEAR($A263)-1)))),File_1.prn!$A$2:$AA$72,VLOOKUP(MONTH($A263),Conversion!$A$1:$B$12,2),FALSE)</f>
        <v>0</v>
      </c>
      <c r="C263" s="9" t="str">
        <f>IF(VLOOKUP((IF(MONTH($A263)=10,YEAR($A263),IF(MONTH($A263)=11,YEAR($A263),IF(MONTH($A263)=12, YEAR($A263),YEAR($A263)-1)))),File_1.prn!$A$2:$AA$72,VLOOKUP(MONTH($A263),'Patch Conversion'!$A$1:$B$12,2),FALSE)="","",VLOOKUP((IF(MONTH($A263)=10,YEAR($A263),IF(MONTH($A263)=11,YEAR($A263),IF(MONTH($A263)=12, YEAR($A263),YEAR($A263)-1)))),File_1.prn!$A$2:$AA$72,VLOOKUP(MONTH($A263),'Patch Conversion'!$A$1:$B$12,2),FALSE))</f>
        <v/>
      </c>
      <c r="D263" s="9"/>
      <c r="E263" s="9">
        <f t="shared" si="36"/>
        <v>0</v>
      </c>
      <c r="F263" s="9">
        <f>F262+VLOOKUP((IF(MONTH($A263)=10,YEAR($A263),IF(MONTH($A263)=11,YEAR($A263),IF(MONTH($A263)=12, YEAR($A263),YEAR($A263)-1)))),Rainfall!$A$1:$Z$87,VLOOKUP(MONTH($A263),Conversion!$A$1:$B$12,2),FALSE)</f>
        <v>13522.500000000005</v>
      </c>
      <c r="G263" s="9"/>
      <c r="H263" s="9"/>
      <c r="I263" s="9">
        <f>VLOOKUP((IF(MONTH($A263)=10,YEAR($A263),IF(MONTH($A263)=11,YEAR($A263),IF(MONTH($A263)=12, YEAR($A263),YEAR($A263)-1)))),FirstSim!$A$1:$Z$86,VLOOKUP(MONTH($A263),Conversion!$A$1:$B$12,2),FALSE)</f>
        <v>1.01</v>
      </c>
      <c r="J263" s="9"/>
      <c r="K263" s="9"/>
      <c r="L263" s="9"/>
      <c r="M263" s="12" t="e">
        <f>VLOOKUP((IF(MONTH($A263)=10,YEAR($A263),IF(MONTH($A263)=11,YEAR($A263),IF(MONTH($A263)=12, YEAR($A263),YEAR($A263)-1)))),#REF!,VLOOKUP(MONTH($A263),Conversion!$A$1:$B$12,2),FALSE)</f>
        <v>#REF!</v>
      </c>
      <c r="N263" s="9" t="e">
        <f>VLOOKUP((IF(MONTH($A263)=10,YEAR($A263),IF(MONTH($A263)=11,YEAR($A263),IF(MONTH($A263)=12, YEAR($A263),YEAR($A263)-1)))),#REF!,VLOOKUP(MONTH($A263),'Patch Conversion'!$A$1:$B$12,2),FALSE)</f>
        <v>#REF!</v>
      </c>
      <c r="O263" s="9"/>
      <c r="P263" s="11"/>
      <c r="Q263" s="9">
        <f t="shared" si="32"/>
        <v>0</v>
      </c>
      <c r="R263" s="9" t="str">
        <f t="shared" si="33"/>
        <v/>
      </c>
      <c r="S263" s="10" t="str">
        <f t="shared" si="34"/>
        <v/>
      </c>
      <c r="T263" s="9"/>
      <c r="U263" s="17">
        <f>VLOOKUP((IF(MONTH($A263)=10,YEAR($A263),IF(MONTH($A263)=11,YEAR($A263),IF(MONTH($A263)=12, YEAR($A263),YEAR($A263)-1)))),'Final Sim'!$A$1:$O$87,VLOOKUP(MONTH($A263),'Conversion WRSM'!$A$1:$B$12,2),FALSE)</f>
        <v>0</v>
      </c>
      <c r="W263" s="9">
        <f t="shared" si="31"/>
        <v>0</v>
      </c>
      <c r="X263" s="9" t="str">
        <f t="shared" si="37"/>
        <v/>
      </c>
      <c r="Y263" s="20" t="str">
        <f t="shared" si="35"/>
        <v/>
      </c>
    </row>
    <row r="264" spans="1:25" x14ac:dyDescent="0.25">
      <c r="A264" s="11">
        <v>20607</v>
      </c>
      <c r="B264" s="9">
        <f>VLOOKUP((IF(MONTH($A264)=10,YEAR($A264),IF(MONTH($A264)=11,YEAR($A264),IF(MONTH($A264)=12, YEAR($A264),YEAR($A264)-1)))),File_1.prn!$A$2:$AA$72,VLOOKUP(MONTH($A264),Conversion!$A$1:$B$12,2),FALSE)</f>
        <v>0</v>
      </c>
      <c r="C264" s="9" t="str">
        <f>IF(VLOOKUP((IF(MONTH($A264)=10,YEAR($A264),IF(MONTH($A264)=11,YEAR($A264),IF(MONTH($A264)=12, YEAR($A264),YEAR($A264)-1)))),File_1.prn!$A$2:$AA$72,VLOOKUP(MONTH($A264),'Patch Conversion'!$A$1:$B$12,2),FALSE)="","",VLOOKUP((IF(MONTH($A264)=10,YEAR($A264),IF(MONTH($A264)=11,YEAR($A264),IF(MONTH($A264)=12, YEAR($A264),YEAR($A264)-1)))),File_1.prn!$A$2:$AA$72,VLOOKUP(MONTH($A264),'Patch Conversion'!$A$1:$B$12,2),FALSE))</f>
        <v/>
      </c>
      <c r="D264" s="9"/>
      <c r="E264" s="9">
        <f t="shared" si="36"/>
        <v>0</v>
      </c>
      <c r="F264" s="9">
        <f>F263+VLOOKUP((IF(MONTH($A264)=10,YEAR($A264),IF(MONTH($A264)=11,YEAR($A264),IF(MONTH($A264)=12, YEAR($A264),YEAR($A264)-1)))),Rainfall!$A$1:$Z$87,VLOOKUP(MONTH($A264),Conversion!$A$1:$B$12,2),FALSE)</f>
        <v>13522.500000000005</v>
      </c>
      <c r="G264" s="9"/>
      <c r="H264" s="9"/>
      <c r="I264" s="9">
        <f>VLOOKUP((IF(MONTH($A264)=10,YEAR($A264),IF(MONTH($A264)=11,YEAR($A264),IF(MONTH($A264)=12, YEAR($A264),YEAR($A264)-1)))),FirstSim!$A$1:$Z$86,VLOOKUP(MONTH($A264),Conversion!$A$1:$B$12,2),FALSE)</f>
        <v>0.54</v>
      </c>
      <c r="J264" s="9"/>
      <c r="K264" s="9"/>
      <c r="L264" s="9"/>
      <c r="M264" s="12" t="e">
        <f>VLOOKUP((IF(MONTH($A264)=10,YEAR($A264),IF(MONTH($A264)=11,YEAR($A264),IF(MONTH($A264)=12, YEAR($A264),YEAR($A264)-1)))),#REF!,VLOOKUP(MONTH($A264),Conversion!$A$1:$B$12,2),FALSE)</f>
        <v>#REF!</v>
      </c>
      <c r="N264" s="9" t="e">
        <f>VLOOKUP((IF(MONTH($A264)=10,YEAR($A264),IF(MONTH($A264)=11,YEAR($A264),IF(MONTH($A264)=12, YEAR($A264),YEAR($A264)-1)))),#REF!,VLOOKUP(MONTH($A264),'Patch Conversion'!$A$1:$B$12,2),FALSE)</f>
        <v>#REF!</v>
      </c>
      <c r="O264" s="9"/>
      <c r="P264" s="11"/>
      <c r="Q264" s="9">
        <f t="shared" si="32"/>
        <v>0</v>
      </c>
      <c r="R264" s="9" t="str">
        <f t="shared" si="33"/>
        <v/>
      </c>
      <c r="S264" s="10" t="str">
        <f t="shared" si="34"/>
        <v/>
      </c>
      <c r="T264" s="9"/>
      <c r="U264" s="17">
        <f>VLOOKUP((IF(MONTH($A264)=10,YEAR($A264),IF(MONTH($A264)=11,YEAR($A264),IF(MONTH($A264)=12, YEAR($A264),YEAR($A264)-1)))),'Final Sim'!$A$1:$O$87,VLOOKUP(MONTH($A264),'Conversion WRSM'!$A$1:$B$12,2),FALSE)</f>
        <v>0</v>
      </c>
      <c r="W264" s="9">
        <f t="shared" si="31"/>
        <v>0</v>
      </c>
      <c r="X264" s="9" t="str">
        <f t="shared" si="37"/>
        <v/>
      </c>
      <c r="Y264" s="20" t="str">
        <f t="shared" si="35"/>
        <v/>
      </c>
    </row>
    <row r="265" spans="1:25" x14ac:dyDescent="0.25">
      <c r="A265" s="11">
        <v>20637</v>
      </c>
      <c r="B265" s="9">
        <f>VLOOKUP((IF(MONTH($A265)=10,YEAR($A265),IF(MONTH($A265)=11,YEAR($A265),IF(MONTH($A265)=12, YEAR($A265),YEAR($A265)-1)))),File_1.prn!$A$2:$AA$72,VLOOKUP(MONTH($A265),Conversion!$A$1:$B$12,2),FALSE)</f>
        <v>0</v>
      </c>
      <c r="C265" s="9" t="str">
        <f>IF(VLOOKUP((IF(MONTH($A265)=10,YEAR($A265),IF(MONTH($A265)=11,YEAR($A265),IF(MONTH($A265)=12, YEAR($A265),YEAR($A265)-1)))),File_1.prn!$A$2:$AA$72,VLOOKUP(MONTH($A265),'Patch Conversion'!$A$1:$B$12,2),FALSE)="","",VLOOKUP((IF(MONTH($A265)=10,YEAR($A265),IF(MONTH($A265)=11,YEAR($A265),IF(MONTH($A265)=12, YEAR($A265),YEAR($A265)-1)))),File_1.prn!$A$2:$AA$72,VLOOKUP(MONTH($A265),'Patch Conversion'!$A$1:$B$12,2),FALSE))</f>
        <v/>
      </c>
      <c r="D265" s="9"/>
      <c r="E265" s="9">
        <f t="shared" si="36"/>
        <v>0</v>
      </c>
      <c r="F265" s="9">
        <f>F264+VLOOKUP((IF(MONTH($A265)=10,YEAR($A265),IF(MONTH($A265)=11,YEAR($A265),IF(MONTH($A265)=12, YEAR($A265),YEAR($A265)-1)))),Rainfall!$A$1:$Z$87,VLOOKUP(MONTH($A265),Conversion!$A$1:$B$12,2),FALSE)</f>
        <v>13522.560000000005</v>
      </c>
      <c r="G265" s="9"/>
      <c r="H265" s="9"/>
      <c r="I265" s="9">
        <f>VLOOKUP((IF(MONTH($A265)=10,YEAR($A265),IF(MONTH($A265)=11,YEAR($A265),IF(MONTH($A265)=12, YEAR($A265),YEAR($A265)-1)))),FirstSim!$A$1:$Z$86,VLOOKUP(MONTH($A265),Conversion!$A$1:$B$12,2),FALSE)</f>
        <v>0.28000000000000003</v>
      </c>
      <c r="J265" s="9"/>
      <c r="K265" s="9"/>
      <c r="L265" s="9"/>
      <c r="M265" s="12" t="e">
        <f>VLOOKUP((IF(MONTH($A265)=10,YEAR($A265),IF(MONTH($A265)=11,YEAR($A265),IF(MONTH($A265)=12, YEAR($A265),YEAR($A265)-1)))),#REF!,VLOOKUP(MONTH($A265),Conversion!$A$1:$B$12,2),FALSE)</f>
        <v>#REF!</v>
      </c>
      <c r="N265" s="9" t="e">
        <f>VLOOKUP((IF(MONTH($A265)=10,YEAR($A265),IF(MONTH($A265)=11,YEAR($A265),IF(MONTH($A265)=12, YEAR($A265),YEAR($A265)-1)))),#REF!,VLOOKUP(MONTH($A265),'Patch Conversion'!$A$1:$B$12,2),FALSE)</f>
        <v>#REF!</v>
      </c>
      <c r="O265" s="9"/>
      <c r="P265" s="11"/>
      <c r="Q265" s="9">
        <f t="shared" si="32"/>
        <v>0</v>
      </c>
      <c r="R265" s="9" t="str">
        <f t="shared" si="33"/>
        <v/>
      </c>
      <c r="S265" s="10" t="str">
        <f t="shared" si="34"/>
        <v/>
      </c>
      <c r="T265" s="9"/>
      <c r="U265" s="17">
        <f>VLOOKUP((IF(MONTH($A265)=10,YEAR($A265),IF(MONTH($A265)=11,YEAR($A265),IF(MONTH($A265)=12, YEAR($A265),YEAR($A265)-1)))),'Final Sim'!$A$1:$O$87,VLOOKUP(MONTH($A265),'Conversion WRSM'!$A$1:$B$12,2),FALSE)</f>
        <v>0</v>
      </c>
      <c r="W265" s="9">
        <f t="shared" si="31"/>
        <v>0</v>
      </c>
      <c r="X265" s="9" t="str">
        <f t="shared" si="37"/>
        <v/>
      </c>
      <c r="Y265" s="20" t="str">
        <f t="shared" si="35"/>
        <v/>
      </c>
    </row>
    <row r="266" spans="1:25" x14ac:dyDescent="0.25">
      <c r="A266" s="11">
        <v>20668</v>
      </c>
      <c r="B266" s="9">
        <f>VLOOKUP((IF(MONTH($A266)=10,YEAR($A266),IF(MONTH($A266)=11,YEAR($A266),IF(MONTH($A266)=12, YEAR($A266),YEAR($A266)-1)))),File_1.prn!$A$2:$AA$72,VLOOKUP(MONTH($A266),Conversion!$A$1:$B$12,2),FALSE)</f>
        <v>0</v>
      </c>
      <c r="C266" s="9" t="str">
        <f>IF(VLOOKUP((IF(MONTH($A266)=10,YEAR($A266),IF(MONTH($A266)=11,YEAR($A266),IF(MONTH($A266)=12, YEAR($A266),YEAR($A266)-1)))),File_1.prn!$A$2:$AA$72,VLOOKUP(MONTH($A266),'Patch Conversion'!$A$1:$B$12,2),FALSE)="","",VLOOKUP((IF(MONTH($A266)=10,YEAR($A266),IF(MONTH($A266)=11,YEAR($A266),IF(MONTH($A266)=12, YEAR($A266),YEAR($A266)-1)))),File_1.prn!$A$2:$AA$72,VLOOKUP(MONTH($A266),'Patch Conversion'!$A$1:$B$12,2),FALSE))</f>
        <v/>
      </c>
      <c r="D266" s="9"/>
      <c r="E266" s="9">
        <f t="shared" si="36"/>
        <v>0</v>
      </c>
      <c r="F266" s="9">
        <f>F265+VLOOKUP((IF(MONTH($A266)=10,YEAR($A266),IF(MONTH($A266)=11,YEAR($A266),IF(MONTH($A266)=12, YEAR($A266),YEAR($A266)-1)))),Rainfall!$A$1:$Z$87,VLOOKUP(MONTH($A266),Conversion!$A$1:$B$12,2),FALSE)</f>
        <v>13522.560000000005</v>
      </c>
      <c r="G266" s="9"/>
      <c r="H266" s="9"/>
      <c r="I266" s="9">
        <f>VLOOKUP((IF(MONTH($A266)=10,YEAR($A266),IF(MONTH($A266)=11,YEAR($A266),IF(MONTH($A266)=12, YEAR($A266),YEAR($A266)-1)))),FirstSim!$A$1:$Z$86,VLOOKUP(MONTH($A266),Conversion!$A$1:$B$12,2),FALSE)</f>
        <v>0.12</v>
      </c>
      <c r="J266" s="9"/>
      <c r="K266" s="9"/>
      <c r="L266" s="9"/>
      <c r="M266" s="12" t="e">
        <f>VLOOKUP((IF(MONTH($A266)=10,YEAR($A266),IF(MONTH($A266)=11,YEAR($A266),IF(MONTH($A266)=12, YEAR($A266),YEAR($A266)-1)))),#REF!,VLOOKUP(MONTH($A266),Conversion!$A$1:$B$12,2),FALSE)</f>
        <v>#REF!</v>
      </c>
      <c r="N266" s="9" t="e">
        <f>VLOOKUP((IF(MONTH($A266)=10,YEAR($A266),IF(MONTH($A266)=11,YEAR($A266),IF(MONTH($A266)=12, YEAR($A266),YEAR($A266)-1)))),#REF!,VLOOKUP(MONTH($A266),'Patch Conversion'!$A$1:$B$12,2),FALSE)</f>
        <v>#REF!</v>
      </c>
      <c r="O266" s="9"/>
      <c r="P266" s="11"/>
      <c r="Q266" s="9">
        <f t="shared" si="32"/>
        <v>0</v>
      </c>
      <c r="R266" s="9" t="str">
        <f t="shared" si="33"/>
        <v/>
      </c>
      <c r="S266" s="10" t="str">
        <f t="shared" si="34"/>
        <v/>
      </c>
      <c r="T266" s="9"/>
      <c r="U266" s="17">
        <f>VLOOKUP((IF(MONTH($A266)=10,YEAR($A266),IF(MONTH($A266)=11,YEAR($A266),IF(MONTH($A266)=12, YEAR($A266),YEAR($A266)-1)))),'Final Sim'!$A$1:$O$87,VLOOKUP(MONTH($A266),'Conversion WRSM'!$A$1:$B$12,2),FALSE)</f>
        <v>0</v>
      </c>
      <c r="W266" s="9">
        <f t="shared" si="31"/>
        <v>0</v>
      </c>
      <c r="X266" s="9" t="str">
        <f t="shared" si="37"/>
        <v/>
      </c>
      <c r="Y266" s="20" t="str">
        <f t="shared" si="35"/>
        <v/>
      </c>
    </row>
    <row r="267" spans="1:25" x14ac:dyDescent="0.25">
      <c r="A267" s="11">
        <v>20699</v>
      </c>
      <c r="B267" s="9">
        <f>VLOOKUP((IF(MONTH($A267)=10,YEAR($A267),IF(MONTH($A267)=11,YEAR($A267),IF(MONTH($A267)=12, YEAR($A267),YEAR($A267)-1)))),File_1.prn!$A$2:$AA$72,VLOOKUP(MONTH($A267),Conversion!$A$1:$B$12,2),FALSE)</f>
        <v>0</v>
      </c>
      <c r="C267" s="9" t="str">
        <f>IF(VLOOKUP((IF(MONTH($A267)=10,YEAR($A267),IF(MONTH($A267)=11,YEAR($A267),IF(MONTH($A267)=12, YEAR($A267),YEAR($A267)-1)))),File_1.prn!$A$2:$AA$72,VLOOKUP(MONTH($A267),'Patch Conversion'!$A$1:$B$12,2),FALSE)="","",VLOOKUP((IF(MONTH($A267)=10,YEAR($A267),IF(MONTH($A267)=11,YEAR($A267),IF(MONTH($A267)=12, YEAR($A267),YEAR($A267)-1)))),File_1.prn!$A$2:$AA$72,VLOOKUP(MONTH($A267),'Patch Conversion'!$A$1:$B$12,2),FALSE))</f>
        <v/>
      </c>
      <c r="D267" s="9"/>
      <c r="E267" s="9">
        <f t="shared" si="36"/>
        <v>0</v>
      </c>
      <c r="F267" s="9">
        <f>F266+VLOOKUP((IF(MONTH($A267)=10,YEAR($A267),IF(MONTH($A267)=11,YEAR($A267),IF(MONTH($A267)=12, YEAR($A267),YEAR($A267)-1)))),Rainfall!$A$1:$Z$87,VLOOKUP(MONTH($A267),Conversion!$A$1:$B$12,2),FALSE)</f>
        <v>13542.000000000005</v>
      </c>
      <c r="G267" s="9"/>
      <c r="H267" s="9"/>
      <c r="I267" s="9">
        <f>VLOOKUP((IF(MONTH($A267)=10,YEAR($A267),IF(MONTH($A267)=11,YEAR($A267),IF(MONTH($A267)=12, YEAR($A267),YEAR($A267)-1)))),FirstSim!$A$1:$Z$86,VLOOKUP(MONTH($A267),Conversion!$A$1:$B$12,2),FALSE)</f>
        <v>0.05</v>
      </c>
      <c r="J267" s="9"/>
      <c r="K267" s="9"/>
      <c r="L267" s="9"/>
      <c r="M267" s="12" t="e">
        <f>VLOOKUP((IF(MONTH($A267)=10,YEAR($A267),IF(MONTH($A267)=11,YEAR($A267),IF(MONTH($A267)=12, YEAR($A267),YEAR($A267)-1)))),#REF!,VLOOKUP(MONTH($A267),Conversion!$A$1:$B$12,2),FALSE)</f>
        <v>#REF!</v>
      </c>
      <c r="N267" s="9" t="e">
        <f>VLOOKUP((IF(MONTH($A267)=10,YEAR($A267),IF(MONTH($A267)=11,YEAR($A267),IF(MONTH($A267)=12, YEAR($A267),YEAR($A267)-1)))),#REF!,VLOOKUP(MONTH($A267),'Patch Conversion'!$A$1:$B$12,2),FALSE)</f>
        <v>#REF!</v>
      </c>
      <c r="O267" s="9"/>
      <c r="P267" s="11"/>
      <c r="Q267" s="9">
        <f t="shared" si="32"/>
        <v>0</v>
      </c>
      <c r="R267" s="9" t="str">
        <f t="shared" si="33"/>
        <v/>
      </c>
      <c r="S267" s="10" t="str">
        <f t="shared" si="34"/>
        <v/>
      </c>
      <c r="T267" s="9"/>
      <c r="U267" s="17">
        <f>VLOOKUP((IF(MONTH($A267)=10,YEAR($A267),IF(MONTH($A267)=11,YEAR($A267),IF(MONTH($A267)=12, YEAR($A267),YEAR($A267)-1)))),'Final Sim'!$A$1:$O$87,VLOOKUP(MONTH($A267),'Conversion WRSM'!$A$1:$B$12,2),FALSE)</f>
        <v>0</v>
      </c>
      <c r="W267" s="9">
        <f t="shared" si="31"/>
        <v>0</v>
      </c>
      <c r="X267" s="9" t="str">
        <f t="shared" si="37"/>
        <v/>
      </c>
      <c r="Y267" s="20" t="str">
        <f t="shared" si="35"/>
        <v/>
      </c>
    </row>
    <row r="268" spans="1:25" x14ac:dyDescent="0.25">
      <c r="A268" s="11">
        <v>20729</v>
      </c>
      <c r="B268" s="9">
        <f>VLOOKUP((IF(MONTH($A268)=10,YEAR($A268),IF(MONTH($A268)=11,YEAR($A268),IF(MONTH($A268)=12, YEAR($A268),YEAR($A268)-1)))),File_1.prn!$A$2:$AA$72,VLOOKUP(MONTH($A268),Conversion!$A$1:$B$12,2),FALSE)</f>
        <v>0</v>
      </c>
      <c r="C268" s="9" t="str">
        <f>IF(VLOOKUP((IF(MONTH($A268)=10,YEAR($A268),IF(MONTH($A268)=11,YEAR($A268),IF(MONTH($A268)=12, YEAR($A268),YEAR($A268)-1)))),File_1.prn!$A$2:$AA$72,VLOOKUP(MONTH($A268),'Patch Conversion'!$A$1:$B$12,2),FALSE)="","",VLOOKUP((IF(MONTH($A268)=10,YEAR($A268),IF(MONTH($A268)=11,YEAR($A268),IF(MONTH($A268)=12, YEAR($A268),YEAR($A268)-1)))),File_1.prn!$A$2:$AA$72,VLOOKUP(MONTH($A268),'Patch Conversion'!$A$1:$B$12,2),FALSE))</f>
        <v/>
      </c>
      <c r="D268" s="9"/>
      <c r="E268" s="9">
        <f t="shared" si="36"/>
        <v>0</v>
      </c>
      <c r="F268" s="9">
        <f>F267+VLOOKUP((IF(MONTH($A268)=10,YEAR($A268),IF(MONTH($A268)=11,YEAR($A268),IF(MONTH($A268)=12, YEAR($A268),YEAR($A268)-1)))),Rainfall!$A$1:$Z$87,VLOOKUP(MONTH($A268),Conversion!$A$1:$B$12,2),FALSE)</f>
        <v>13655.520000000006</v>
      </c>
      <c r="G268" s="9"/>
      <c r="H268" s="9"/>
      <c r="I268" s="9">
        <f>VLOOKUP((IF(MONTH($A268)=10,YEAR($A268),IF(MONTH($A268)=11,YEAR($A268),IF(MONTH($A268)=12, YEAR($A268),YEAR($A268)-1)))),FirstSim!$A$1:$Z$86,VLOOKUP(MONTH($A268),Conversion!$A$1:$B$12,2),FALSE)</f>
        <v>0.04</v>
      </c>
      <c r="J268" s="9"/>
      <c r="K268" s="9"/>
      <c r="L268" s="9"/>
      <c r="M268" s="12" t="e">
        <f>VLOOKUP((IF(MONTH($A268)=10,YEAR($A268),IF(MONTH($A268)=11,YEAR($A268),IF(MONTH($A268)=12, YEAR($A268),YEAR($A268)-1)))),#REF!,VLOOKUP(MONTH($A268),Conversion!$A$1:$B$12,2),FALSE)</f>
        <v>#REF!</v>
      </c>
      <c r="N268" s="9" t="e">
        <f>VLOOKUP((IF(MONTH($A268)=10,YEAR($A268),IF(MONTH($A268)=11,YEAR($A268),IF(MONTH($A268)=12, YEAR($A268),YEAR($A268)-1)))),#REF!,VLOOKUP(MONTH($A268),'Patch Conversion'!$A$1:$B$12,2),FALSE)</f>
        <v>#REF!</v>
      </c>
      <c r="O268" s="9"/>
      <c r="P268" s="11"/>
      <c r="Q268" s="9">
        <f t="shared" si="32"/>
        <v>0</v>
      </c>
      <c r="R268" s="9" t="str">
        <f t="shared" si="33"/>
        <v/>
      </c>
      <c r="S268" s="10" t="str">
        <f t="shared" si="34"/>
        <v/>
      </c>
      <c r="T268" s="9"/>
      <c r="U268" s="17">
        <f>VLOOKUP((IF(MONTH($A268)=10,YEAR($A268),IF(MONTH($A268)=11,YEAR($A268),IF(MONTH($A268)=12, YEAR($A268),YEAR($A268)-1)))),'Final Sim'!$A$1:$O$87,VLOOKUP(MONTH($A268),'Conversion WRSM'!$A$1:$B$12,2),FALSE)</f>
        <v>0</v>
      </c>
      <c r="W268" s="9">
        <f t="shared" si="31"/>
        <v>0</v>
      </c>
      <c r="X268" s="9" t="str">
        <f t="shared" si="37"/>
        <v/>
      </c>
      <c r="Y268" s="20" t="str">
        <f t="shared" si="35"/>
        <v/>
      </c>
    </row>
    <row r="269" spans="1:25" x14ac:dyDescent="0.25">
      <c r="A269" s="11">
        <v>20760</v>
      </c>
      <c r="B269" s="9">
        <f>VLOOKUP((IF(MONTH($A269)=10,YEAR($A269),IF(MONTH($A269)=11,YEAR($A269),IF(MONTH($A269)=12, YEAR($A269),YEAR($A269)-1)))),File_1.prn!$A$2:$AA$72,VLOOKUP(MONTH($A269),Conversion!$A$1:$B$12,2),FALSE)</f>
        <v>0</v>
      </c>
      <c r="C269" s="9" t="str">
        <f>IF(VLOOKUP((IF(MONTH($A269)=10,YEAR($A269),IF(MONTH($A269)=11,YEAR($A269),IF(MONTH($A269)=12, YEAR($A269),YEAR($A269)-1)))),File_1.prn!$A$2:$AA$72,VLOOKUP(MONTH($A269),'Patch Conversion'!$A$1:$B$12,2),FALSE)="","",VLOOKUP((IF(MONTH($A269)=10,YEAR($A269),IF(MONTH($A269)=11,YEAR($A269),IF(MONTH($A269)=12, YEAR($A269),YEAR($A269)-1)))),File_1.prn!$A$2:$AA$72,VLOOKUP(MONTH($A269),'Patch Conversion'!$A$1:$B$12,2),FALSE))</f>
        <v/>
      </c>
      <c r="D269" s="9"/>
      <c r="E269" s="9">
        <f t="shared" si="36"/>
        <v>0</v>
      </c>
      <c r="F269" s="9">
        <f>F268+VLOOKUP((IF(MONTH($A269)=10,YEAR($A269),IF(MONTH($A269)=11,YEAR($A269),IF(MONTH($A269)=12, YEAR($A269),YEAR($A269)-1)))),Rainfall!$A$1:$Z$87,VLOOKUP(MONTH($A269),Conversion!$A$1:$B$12,2),FALSE)</f>
        <v>13723.380000000006</v>
      </c>
      <c r="G269" s="9"/>
      <c r="H269" s="9"/>
      <c r="I269" s="9">
        <f>VLOOKUP((IF(MONTH($A269)=10,YEAR($A269),IF(MONTH($A269)=11,YEAR($A269),IF(MONTH($A269)=12, YEAR($A269),YEAR($A269)-1)))),FirstSim!$A$1:$Z$86,VLOOKUP(MONTH($A269),Conversion!$A$1:$B$12,2),FALSE)</f>
        <v>0.79</v>
      </c>
      <c r="J269" s="9"/>
      <c r="K269" s="9"/>
      <c r="L269" s="9"/>
      <c r="M269" s="12" t="e">
        <f>VLOOKUP((IF(MONTH($A269)=10,YEAR($A269),IF(MONTH($A269)=11,YEAR($A269),IF(MONTH($A269)=12, YEAR($A269),YEAR($A269)-1)))),#REF!,VLOOKUP(MONTH($A269),Conversion!$A$1:$B$12,2),FALSE)</f>
        <v>#REF!</v>
      </c>
      <c r="N269" s="9" t="e">
        <f>VLOOKUP((IF(MONTH($A269)=10,YEAR($A269),IF(MONTH($A269)=11,YEAR($A269),IF(MONTH($A269)=12, YEAR($A269),YEAR($A269)-1)))),#REF!,VLOOKUP(MONTH($A269),'Patch Conversion'!$A$1:$B$12,2),FALSE)</f>
        <v>#REF!</v>
      </c>
      <c r="O269" s="9"/>
      <c r="P269" s="11"/>
      <c r="Q269" s="9">
        <f t="shared" si="32"/>
        <v>0</v>
      </c>
      <c r="R269" s="9" t="str">
        <f t="shared" si="33"/>
        <v/>
      </c>
      <c r="S269" s="10" t="str">
        <f t="shared" si="34"/>
        <v/>
      </c>
      <c r="T269" s="9"/>
      <c r="U269" s="17">
        <f>VLOOKUP((IF(MONTH($A269)=10,YEAR($A269),IF(MONTH($A269)=11,YEAR($A269),IF(MONTH($A269)=12, YEAR($A269),YEAR($A269)-1)))),'Final Sim'!$A$1:$O$87,VLOOKUP(MONTH($A269),'Conversion WRSM'!$A$1:$B$12,2),FALSE)</f>
        <v>0</v>
      </c>
      <c r="W269" s="9">
        <f t="shared" si="31"/>
        <v>0</v>
      </c>
      <c r="X269" s="9" t="str">
        <f t="shared" si="37"/>
        <v/>
      </c>
      <c r="Y269" s="20" t="str">
        <f t="shared" si="35"/>
        <v/>
      </c>
    </row>
    <row r="270" spans="1:25" x14ac:dyDescent="0.25">
      <c r="A270" s="11">
        <v>20790</v>
      </c>
      <c r="B270" s="9">
        <f>VLOOKUP((IF(MONTH($A270)=10,YEAR($A270),IF(MONTH($A270)=11,YEAR($A270),IF(MONTH($A270)=12, YEAR($A270),YEAR($A270)-1)))),File_1.prn!$A$2:$AA$72,VLOOKUP(MONTH($A270),Conversion!$A$1:$B$12,2),FALSE)</f>
        <v>0</v>
      </c>
      <c r="C270" s="9" t="str">
        <f>IF(VLOOKUP((IF(MONTH($A270)=10,YEAR($A270),IF(MONTH($A270)=11,YEAR($A270),IF(MONTH($A270)=12, YEAR($A270),YEAR($A270)-1)))),File_1.prn!$A$2:$AA$72,VLOOKUP(MONTH($A270),'Patch Conversion'!$A$1:$B$12,2),FALSE)="","",VLOOKUP((IF(MONTH($A270)=10,YEAR($A270),IF(MONTH($A270)=11,YEAR($A270),IF(MONTH($A270)=12, YEAR($A270),YEAR($A270)-1)))),File_1.prn!$A$2:$AA$72,VLOOKUP(MONTH($A270),'Patch Conversion'!$A$1:$B$12,2),FALSE))</f>
        <v/>
      </c>
      <c r="D270" s="9" t="str">
        <f>IF(C270="","",B270)</f>
        <v/>
      </c>
      <c r="E270" s="9">
        <f t="shared" si="36"/>
        <v>0</v>
      </c>
      <c r="F270" s="9">
        <f>F269+VLOOKUP((IF(MONTH($A270)=10,YEAR($A270),IF(MONTH($A270)=11,YEAR($A270),IF(MONTH($A270)=12, YEAR($A270),YEAR($A270)-1)))),Rainfall!$A$1:$Z$87,VLOOKUP(MONTH($A270),Conversion!$A$1:$B$12,2),FALSE)</f>
        <v>13840.680000000006</v>
      </c>
      <c r="G270" s="9"/>
      <c r="H270" s="9"/>
      <c r="I270" s="9">
        <f>VLOOKUP((IF(MONTH($A270)=10,YEAR($A270),IF(MONTH($A270)=11,YEAR($A270),IF(MONTH($A270)=12, YEAR($A270),YEAR($A270)-1)))),FirstSim!$A$1:$Z$86,VLOOKUP(MONTH($A270),Conversion!$A$1:$B$12,2),FALSE)</f>
        <v>2.29</v>
      </c>
      <c r="J270" s="9"/>
      <c r="K270" s="9"/>
      <c r="L270" s="9"/>
      <c r="M270" s="12" t="e">
        <f>VLOOKUP((IF(MONTH($A270)=10,YEAR($A270),IF(MONTH($A270)=11,YEAR($A270),IF(MONTH($A270)=12, YEAR($A270),YEAR($A270)-1)))),#REF!,VLOOKUP(MONTH($A270),Conversion!$A$1:$B$12,2),FALSE)</f>
        <v>#REF!</v>
      </c>
      <c r="N270" s="9" t="e">
        <f>VLOOKUP((IF(MONTH($A270)=10,YEAR($A270),IF(MONTH($A270)=11,YEAR($A270),IF(MONTH($A270)=12, YEAR($A270),YEAR($A270)-1)))),#REF!,VLOOKUP(MONTH($A270),'Patch Conversion'!$A$1:$B$12,2),FALSE)</f>
        <v>#REF!</v>
      </c>
      <c r="O270" s="9"/>
      <c r="P270" s="11"/>
      <c r="Q270" s="9">
        <f t="shared" si="32"/>
        <v>0</v>
      </c>
      <c r="R270" s="9" t="str">
        <f t="shared" si="33"/>
        <v/>
      </c>
      <c r="S270" s="10" t="str">
        <f t="shared" si="34"/>
        <v/>
      </c>
      <c r="T270" s="9"/>
      <c r="U270" s="17">
        <f>VLOOKUP((IF(MONTH($A270)=10,YEAR($A270),IF(MONTH($A270)=11,YEAR($A270),IF(MONTH($A270)=12, YEAR($A270),YEAR($A270)-1)))),'Final Sim'!$A$1:$O$87,VLOOKUP(MONTH($A270),'Conversion WRSM'!$A$1:$B$12,2),FALSE)</f>
        <v>0</v>
      </c>
      <c r="W270" s="9">
        <f t="shared" si="31"/>
        <v>0</v>
      </c>
      <c r="X270" s="9" t="str">
        <f t="shared" si="37"/>
        <v/>
      </c>
      <c r="Y270" s="20" t="str">
        <f t="shared" si="35"/>
        <v/>
      </c>
    </row>
    <row r="271" spans="1:25" x14ac:dyDescent="0.25">
      <c r="A271" s="11">
        <v>20821</v>
      </c>
      <c r="B271" s="9">
        <f>VLOOKUP((IF(MONTH($A271)=10,YEAR($A271),IF(MONTH($A271)=11,YEAR($A271),IF(MONTH($A271)=12, YEAR($A271),YEAR($A271)-1)))),File_1.prn!$A$2:$AA$72,VLOOKUP(MONTH($A271),Conversion!$A$1:$B$12,2),FALSE)</f>
        <v>0</v>
      </c>
      <c r="C271" s="9" t="str">
        <f>IF(VLOOKUP((IF(MONTH($A271)=10,YEAR($A271),IF(MONTH($A271)=11,YEAR($A271),IF(MONTH($A271)=12, YEAR($A271),YEAR($A271)-1)))),File_1.prn!$A$2:$AA$72,VLOOKUP(MONTH($A271),'Patch Conversion'!$A$1:$B$12,2),FALSE)="","",VLOOKUP((IF(MONTH($A271)=10,YEAR($A271),IF(MONTH($A271)=11,YEAR($A271),IF(MONTH($A271)=12, YEAR($A271),YEAR($A271)-1)))),File_1.prn!$A$2:$AA$72,VLOOKUP(MONTH($A271),'Patch Conversion'!$A$1:$B$12,2),FALSE))</f>
        <v/>
      </c>
      <c r="D271" s="9" t="str">
        <f>IF(C271="","",B271)</f>
        <v/>
      </c>
      <c r="E271" s="9">
        <f t="shared" si="36"/>
        <v>0</v>
      </c>
      <c r="F271" s="9">
        <f>F270+VLOOKUP((IF(MONTH($A271)=10,YEAR($A271),IF(MONTH($A271)=11,YEAR($A271),IF(MONTH($A271)=12, YEAR($A271),YEAR($A271)-1)))),Rainfall!$A$1:$Z$87,VLOOKUP(MONTH($A271),Conversion!$A$1:$B$12,2),FALSE)</f>
        <v>13908.300000000007</v>
      </c>
      <c r="G271" s="9"/>
      <c r="H271" s="9"/>
      <c r="I271" s="9">
        <f>VLOOKUP((IF(MONTH($A271)=10,YEAR($A271),IF(MONTH($A271)=11,YEAR($A271),IF(MONTH($A271)=12, YEAR($A271),YEAR($A271)-1)))),FirstSim!$A$1:$Z$86,VLOOKUP(MONTH($A271),Conversion!$A$1:$B$12,2),FALSE)</f>
        <v>1.1100000000000001</v>
      </c>
      <c r="J271" s="9"/>
      <c r="K271" s="9"/>
      <c r="L271" s="9"/>
      <c r="M271" s="12" t="e">
        <f>VLOOKUP((IF(MONTH($A271)=10,YEAR($A271),IF(MONTH($A271)=11,YEAR($A271),IF(MONTH($A271)=12, YEAR($A271),YEAR($A271)-1)))),#REF!,VLOOKUP(MONTH($A271),Conversion!$A$1:$B$12,2),FALSE)</f>
        <v>#REF!</v>
      </c>
      <c r="N271" s="9" t="e">
        <f>VLOOKUP((IF(MONTH($A271)=10,YEAR($A271),IF(MONTH($A271)=11,YEAR($A271),IF(MONTH($A271)=12, YEAR($A271),YEAR($A271)-1)))),#REF!,VLOOKUP(MONTH($A271),'Patch Conversion'!$A$1:$B$12,2),FALSE)</f>
        <v>#REF!</v>
      </c>
      <c r="O271" s="9"/>
      <c r="P271" s="11"/>
      <c r="Q271" s="9">
        <f t="shared" si="32"/>
        <v>0</v>
      </c>
      <c r="R271" s="9" t="str">
        <f t="shared" si="33"/>
        <v/>
      </c>
      <c r="S271" s="10" t="str">
        <f t="shared" si="34"/>
        <v/>
      </c>
      <c r="T271" s="9"/>
      <c r="U271" s="17">
        <f>VLOOKUP((IF(MONTH($A271)=10,YEAR($A271),IF(MONTH($A271)=11,YEAR($A271),IF(MONTH($A271)=12, YEAR($A271),YEAR($A271)-1)))),'Final Sim'!$A$1:$O$87,VLOOKUP(MONTH($A271),'Conversion WRSM'!$A$1:$B$12,2),FALSE)</f>
        <v>0</v>
      </c>
      <c r="W271" s="9">
        <f t="shared" si="31"/>
        <v>0</v>
      </c>
      <c r="X271" s="9" t="str">
        <f t="shared" si="37"/>
        <v/>
      </c>
      <c r="Y271" s="20" t="str">
        <f t="shared" si="35"/>
        <v/>
      </c>
    </row>
    <row r="272" spans="1:25" x14ac:dyDescent="0.25">
      <c r="A272" s="11">
        <v>20852</v>
      </c>
      <c r="B272" s="9">
        <f>VLOOKUP((IF(MONTH($A272)=10,YEAR($A272),IF(MONTH($A272)=11,YEAR($A272),IF(MONTH($A272)=12, YEAR($A272),YEAR($A272)-1)))),File_1.prn!$A$2:$AA$72,VLOOKUP(MONTH($A272),Conversion!$A$1:$B$12,2),FALSE)</f>
        <v>0</v>
      </c>
      <c r="C272" s="9" t="str">
        <f>IF(VLOOKUP((IF(MONTH($A272)=10,YEAR($A272),IF(MONTH($A272)=11,YEAR($A272),IF(MONTH($A272)=12, YEAR($A272),YEAR($A272)-1)))),File_1.prn!$A$2:$AA$72,VLOOKUP(MONTH($A272),'Patch Conversion'!$A$1:$B$12,2),FALSE)="","",VLOOKUP((IF(MONTH($A272)=10,YEAR($A272),IF(MONTH($A272)=11,YEAR($A272),IF(MONTH($A272)=12, YEAR($A272),YEAR($A272)-1)))),File_1.prn!$A$2:$AA$72,VLOOKUP(MONTH($A272),'Patch Conversion'!$A$1:$B$12,2),FALSE))</f>
        <v/>
      </c>
      <c r="D272" s="9" t="str">
        <f>IF(C272="","",B272)</f>
        <v/>
      </c>
      <c r="E272" s="9">
        <f t="shared" si="36"/>
        <v>0</v>
      </c>
      <c r="F272" s="9">
        <f>F271+VLOOKUP((IF(MONTH($A272)=10,YEAR($A272),IF(MONTH($A272)=11,YEAR($A272),IF(MONTH($A272)=12, YEAR($A272),YEAR($A272)-1)))),Rainfall!$A$1:$Z$87,VLOOKUP(MONTH($A272),Conversion!$A$1:$B$12,2),FALSE)</f>
        <v>14047.500000000007</v>
      </c>
      <c r="G272" s="9"/>
      <c r="H272" s="9"/>
      <c r="I272" s="9">
        <f>VLOOKUP((IF(MONTH($A272)=10,YEAR($A272),IF(MONTH($A272)=11,YEAR($A272),IF(MONTH($A272)=12, YEAR($A272),YEAR($A272)-1)))),FirstSim!$A$1:$Z$86,VLOOKUP(MONTH($A272),Conversion!$A$1:$B$12,2),FALSE)</f>
        <v>0.3</v>
      </c>
      <c r="J272" s="9"/>
      <c r="K272" s="9"/>
      <c r="L272" s="9"/>
      <c r="M272" s="12" t="e">
        <f>VLOOKUP((IF(MONTH($A272)=10,YEAR($A272),IF(MONTH($A272)=11,YEAR($A272),IF(MONTH($A272)=12, YEAR($A272),YEAR($A272)-1)))),#REF!,VLOOKUP(MONTH($A272),Conversion!$A$1:$B$12,2),FALSE)</f>
        <v>#REF!</v>
      </c>
      <c r="N272" s="9" t="e">
        <f>VLOOKUP((IF(MONTH($A272)=10,YEAR($A272),IF(MONTH($A272)=11,YEAR($A272),IF(MONTH($A272)=12, YEAR($A272),YEAR($A272)-1)))),#REF!,VLOOKUP(MONTH($A272),'Patch Conversion'!$A$1:$B$12,2),FALSE)</f>
        <v>#REF!</v>
      </c>
      <c r="O272" s="9"/>
      <c r="P272" s="11"/>
      <c r="Q272" s="9">
        <f t="shared" si="32"/>
        <v>0</v>
      </c>
      <c r="R272" s="9" t="str">
        <f t="shared" si="33"/>
        <v/>
      </c>
      <c r="S272" s="10" t="str">
        <f t="shared" si="34"/>
        <v/>
      </c>
      <c r="T272" s="9"/>
      <c r="U272" s="17">
        <f>VLOOKUP((IF(MONTH($A272)=10,YEAR($A272),IF(MONTH($A272)=11,YEAR($A272),IF(MONTH($A272)=12, YEAR($A272),YEAR($A272)-1)))),'Final Sim'!$A$1:$O$87,VLOOKUP(MONTH($A272),'Conversion WRSM'!$A$1:$B$12,2),FALSE)</f>
        <v>0</v>
      </c>
      <c r="W272" s="9">
        <f t="shared" si="31"/>
        <v>0</v>
      </c>
      <c r="X272" s="9" t="str">
        <f t="shared" si="37"/>
        <v/>
      </c>
      <c r="Y272" s="20" t="str">
        <f t="shared" si="35"/>
        <v/>
      </c>
    </row>
    <row r="273" spans="1:25" x14ac:dyDescent="0.25">
      <c r="A273" s="11">
        <v>20880</v>
      </c>
      <c r="B273" s="9">
        <f>VLOOKUP((IF(MONTH($A273)=10,YEAR($A273),IF(MONTH($A273)=11,YEAR($A273),IF(MONTH($A273)=12, YEAR($A273),YEAR($A273)-1)))),File_1.prn!$A$2:$AA$72,VLOOKUP(MONTH($A273),Conversion!$A$1:$B$12,2),FALSE)</f>
        <v>0</v>
      </c>
      <c r="C273" s="9" t="str">
        <f>IF(VLOOKUP((IF(MONTH($A273)=10,YEAR($A273),IF(MONTH($A273)=11,YEAR($A273),IF(MONTH($A273)=12, YEAR($A273),YEAR($A273)-1)))),File_1.prn!$A$2:$AA$72,VLOOKUP(MONTH($A273),'Patch Conversion'!$A$1:$B$12,2),FALSE)="","",VLOOKUP((IF(MONTH($A273)=10,YEAR($A273),IF(MONTH($A273)=11,YEAR($A273),IF(MONTH($A273)=12, YEAR($A273),YEAR($A273)-1)))),File_1.prn!$A$2:$AA$72,VLOOKUP(MONTH($A273),'Patch Conversion'!$A$1:$B$12,2),FALSE))</f>
        <v/>
      </c>
      <c r="D273" s="9" t="str">
        <f>IF(C273="","",B273)</f>
        <v/>
      </c>
      <c r="E273" s="9">
        <f t="shared" si="36"/>
        <v>0</v>
      </c>
      <c r="F273" s="9">
        <f>F272+VLOOKUP((IF(MONTH($A273)=10,YEAR($A273),IF(MONTH($A273)=11,YEAR($A273),IF(MONTH($A273)=12, YEAR($A273),YEAR($A273)-1)))),Rainfall!$A$1:$Z$87,VLOOKUP(MONTH($A273),Conversion!$A$1:$B$12,2),FALSE)</f>
        <v>14185.140000000007</v>
      </c>
      <c r="G273" s="9"/>
      <c r="H273" s="9"/>
      <c r="I273" s="9">
        <f>VLOOKUP((IF(MONTH($A273)=10,YEAR($A273),IF(MONTH($A273)=11,YEAR($A273),IF(MONTH($A273)=12, YEAR($A273),YEAR($A273)-1)))),FirstSim!$A$1:$Z$86,VLOOKUP(MONTH($A273),Conversion!$A$1:$B$12,2),FALSE)</f>
        <v>0.22</v>
      </c>
      <c r="J273" s="9"/>
      <c r="K273" s="9"/>
      <c r="L273" s="9"/>
      <c r="M273" s="12" t="e">
        <f>VLOOKUP((IF(MONTH($A273)=10,YEAR($A273),IF(MONTH($A273)=11,YEAR($A273),IF(MONTH($A273)=12, YEAR($A273),YEAR($A273)-1)))),#REF!,VLOOKUP(MONTH($A273),Conversion!$A$1:$B$12,2),FALSE)</f>
        <v>#REF!</v>
      </c>
      <c r="N273" s="9" t="e">
        <f>VLOOKUP((IF(MONTH($A273)=10,YEAR($A273),IF(MONTH($A273)=11,YEAR($A273),IF(MONTH($A273)=12, YEAR($A273),YEAR($A273)-1)))),#REF!,VLOOKUP(MONTH($A273),'Patch Conversion'!$A$1:$B$12,2),FALSE)</f>
        <v>#REF!</v>
      </c>
      <c r="O273" s="9"/>
      <c r="P273" s="11"/>
      <c r="Q273" s="9">
        <f t="shared" si="32"/>
        <v>0</v>
      </c>
      <c r="R273" s="9" t="str">
        <f t="shared" si="33"/>
        <v/>
      </c>
      <c r="S273" s="10" t="str">
        <f t="shared" si="34"/>
        <v/>
      </c>
      <c r="T273" s="9"/>
      <c r="U273" s="17">
        <f>VLOOKUP((IF(MONTH($A273)=10,YEAR($A273),IF(MONTH($A273)=11,YEAR($A273),IF(MONTH($A273)=12, YEAR($A273),YEAR($A273)-1)))),'Final Sim'!$A$1:$O$87,VLOOKUP(MONTH($A273),'Conversion WRSM'!$A$1:$B$12,2),FALSE)</f>
        <v>0</v>
      </c>
      <c r="W273" s="9">
        <f t="shared" si="31"/>
        <v>0</v>
      </c>
      <c r="X273" s="9" t="str">
        <f t="shared" si="37"/>
        <v/>
      </c>
      <c r="Y273" s="20" t="str">
        <f t="shared" si="35"/>
        <v/>
      </c>
    </row>
    <row r="274" spans="1:25" x14ac:dyDescent="0.25">
      <c r="A274" s="11">
        <v>20911</v>
      </c>
      <c r="B274" s="9">
        <f>VLOOKUP((IF(MONTH($A274)=10,YEAR($A274),IF(MONTH($A274)=11,YEAR($A274),IF(MONTH($A274)=12, YEAR($A274),YEAR($A274)-1)))),File_1.prn!$A$2:$AA$72,VLOOKUP(MONTH($A274),Conversion!$A$1:$B$12,2),FALSE)</f>
        <v>0</v>
      </c>
      <c r="C274" s="9" t="str">
        <f>IF(VLOOKUP((IF(MONTH($A274)=10,YEAR($A274),IF(MONTH($A274)=11,YEAR($A274),IF(MONTH($A274)=12, YEAR($A274),YEAR($A274)-1)))),File_1.prn!$A$2:$AA$72,VLOOKUP(MONTH($A274),'Patch Conversion'!$A$1:$B$12,2),FALSE)="","",VLOOKUP((IF(MONTH($A274)=10,YEAR($A274),IF(MONTH($A274)=11,YEAR($A274),IF(MONTH($A274)=12, YEAR($A274),YEAR($A274)-1)))),File_1.prn!$A$2:$AA$72,VLOOKUP(MONTH($A274),'Patch Conversion'!$A$1:$B$12,2),FALSE))</f>
        <v/>
      </c>
      <c r="D274" s="9" t="str">
        <f>IF(C274="","",B274)</f>
        <v/>
      </c>
      <c r="E274" s="9">
        <f t="shared" si="36"/>
        <v>0</v>
      </c>
      <c r="F274" s="9">
        <f>F273+VLOOKUP((IF(MONTH($A274)=10,YEAR($A274),IF(MONTH($A274)=11,YEAR($A274),IF(MONTH($A274)=12, YEAR($A274),YEAR($A274)-1)))),Rainfall!$A$1:$Z$87,VLOOKUP(MONTH($A274),Conversion!$A$1:$B$12,2),FALSE)</f>
        <v>14211.120000000006</v>
      </c>
      <c r="G274" s="9"/>
      <c r="H274" s="9"/>
      <c r="I274" s="9">
        <f>VLOOKUP((IF(MONTH($A274)=10,YEAR($A274),IF(MONTH($A274)=11,YEAR($A274),IF(MONTH($A274)=12, YEAR($A274),YEAR($A274)-1)))),FirstSim!$A$1:$Z$86,VLOOKUP(MONTH($A274),Conversion!$A$1:$B$12,2),FALSE)</f>
        <v>0.17</v>
      </c>
      <c r="J274" s="9"/>
      <c r="K274" s="9"/>
      <c r="L274" s="9"/>
      <c r="M274" s="12" t="e">
        <f>VLOOKUP((IF(MONTH($A274)=10,YEAR($A274),IF(MONTH($A274)=11,YEAR($A274),IF(MONTH($A274)=12, YEAR($A274),YEAR($A274)-1)))),#REF!,VLOOKUP(MONTH($A274),Conversion!$A$1:$B$12,2),FALSE)</f>
        <v>#REF!</v>
      </c>
      <c r="N274" s="9" t="e">
        <f>VLOOKUP((IF(MONTH($A274)=10,YEAR($A274),IF(MONTH($A274)=11,YEAR($A274),IF(MONTH($A274)=12, YEAR($A274),YEAR($A274)-1)))),#REF!,VLOOKUP(MONTH($A274),'Patch Conversion'!$A$1:$B$12,2),FALSE)</f>
        <v>#REF!</v>
      </c>
      <c r="O274" s="9"/>
      <c r="P274" s="11"/>
      <c r="Q274" s="9">
        <f t="shared" si="32"/>
        <v>0</v>
      </c>
      <c r="R274" s="9" t="str">
        <f t="shared" si="33"/>
        <v/>
      </c>
      <c r="S274" s="10" t="str">
        <f t="shared" si="34"/>
        <v/>
      </c>
      <c r="T274" s="9"/>
      <c r="U274" s="17">
        <f>VLOOKUP((IF(MONTH($A274)=10,YEAR($A274),IF(MONTH($A274)=11,YEAR($A274),IF(MONTH($A274)=12, YEAR($A274),YEAR($A274)-1)))),'Final Sim'!$A$1:$O$87,VLOOKUP(MONTH($A274),'Conversion WRSM'!$A$1:$B$12,2),FALSE)</f>
        <v>0</v>
      </c>
      <c r="W274" s="9">
        <f t="shared" si="31"/>
        <v>0</v>
      </c>
      <c r="X274" s="9" t="str">
        <f t="shared" si="37"/>
        <v/>
      </c>
      <c r="Y274" s="20" t="str">
        <f t="shared" si="35"/>
        <v/>
      </c>
    </row>
    <row r="275" spans="1:25" x14ac:dyDescent="0.25">
      <c r="A275" s="11">
        <v>20941</v>
      </c>
      <c r="B275" s="9">
        <f>VLOOKUP((IF(MONTH($A275)=10,YEAR($A275),IF(MONTH($A275)=11,YEAR($A275),IF(MONTH($A275)=12, YEAR($A275),YEAR($A275)-1)))),File_1.prn!$A$2:$AA$72,VLOOKUP(MONTH($A275),Conversion!$A$1:$B$12,2),FALSE)</f>
        <v>0</v>
      </c>
      <c r="C275" s="9" t="str">
        <f>IF(VLOOKUP((IF(MONTH($A275)=10,YEAR($A275),IF(MONTH($A275)=11,YEAR($A275),IF(MONTH($A275)=12, YEAR($A275),YEAR($A275)-1)))),File_1.prn!$A$2:$AA$72,VLOOKUP(MONTH($A275),'Patch Conversion'!$A$1:$B$12,2),FALSE)="","",VLOOKUP((IF(MONTH($A275)=10,YEAR($A275),IF(MONTH($A275)=11,YEAR($A275),IF(MONTH($A275)=12, YEAR($A275),YEAR($A275)-1)))),File_1.prn!$A$2:$AA$72,VLOOKUP(MONTH($A275),'Patch Conversion'!$A$1:$B$12,2),FALSE))</f>
        <v/>
      </c>
      <c r="D275" s="9"/>
      <c r="E275" s="9">
        <f t="shared" si="36"/>
        <v>0</v>
      </c>
      <c r="F275" s="9">
        <f>F274+VLOOKUP((IF(MONTH($A275)=10,YEAR($A275),IF(MONTH($A275)=11,YEAR($A275),IF(MONTH($A275)=12, YEAR($A275),YEAR($A275)-1)))),Rainfall!$A$1:$Z$87,VLOOKUP(MONTH($A275),Conversion!$A$1:$B$12,2),FALSE)</f>
        <v>14211.360000000006</v>
      </c>
      <c r="G275" s="9"/>
      <c r="H275" s="9"/>
      <c r="I275" s="9">
        <f>VLOOKUP((IF(MONTH($A275)=10,YEAR($A275),IF(MONTH($A275)=11,YEAR($A275),IF(MONTH($A275)=12, YEAR($A275),YEAR($A275)-1)))),FirstSim!$A$1:$Z$86,VLOOKUP(MONTH($A275),Conversion!$A$1:$B$12,2),FALSE)</f>
        <v>0.12</v>
      </c>
      <c r="J275" s="9"/>
      <c r="K275" s="9"/>
      <c r="L275" s="9"/>
      <c r="M275" s="12" t="e">
        <f>VLOOKUP((IF(MONTH($A275)=10,YEAR($A275),IF(MONTH($A275)=11,YEAR($A275),IF(MONTH($A275)=12, YEAR($A275),YEAR($A275)-1)))),#REF!,VLOOKUP(MONTH($A275),Conversion!$A$1:$B$12,2),FALSE)</f>
        <v>#REF!</v>
      </c>
      <c r="N275" s="9" t="e">
        <f>VLOOKUP((IF(MONTH($A275)=10,YEAR($A275),IF(MONTH($A275)=11,YEAR($A275),IF(MONTH($A275)=12, YEAR($A275),YEAR($A275)-1)))),#REF!,VLOOKUP(MONTH($A275),'Patch Conversion'!$A$1:$B$12,2),FALSE)</f>
        <v>#REF!</v>
      </c>
      <c r="O275" s="9"/>
      <c r="P275" s="11"/>
      <c r="Q275" s="9">
        <f t="shared" si="32"/>
        <v>0</v>
      </c>
      <c r="R275" s="9" t="str">
        <f t="shared" si="33"/>
        <v/>
      </c>
      <c r="S275" s="10" t="str">
        <f t="shared" si="34"/>
        <v/>
      </c>
      <c r="T275" s="9"/>
      <c r="U275" s="17">
        <f>VLOOKUP((IF(MONTH($A275)=10,YEAR($A275),IF(MONTH($A275)=11,YEAR($A275),IF(MONTH($A275)=12, YEAR($A275),YEAR($A275)-1)))),'Final Sim'!$A$1:$O$87,VLOOKUP(MONTH($A275),'Conversion WRSM'!$A$1:$B$12,2),FALSE)</f>
        <v>0</v>
      </c>
      <c r="W275" s="9">
        <f t="shared" si="31"/>
        <v>0</v>
      </c>
      <c r="X275" s="9" t="str">
        <f t="shared" si="37"/>
        <v/>
      </c>
      <c r="Y275" s="20" t="str">
        <f t="shared" si="35"/>
        <v/>
      </c>
    </row>
    <row r="276" spans="1:25" x14ac:dyDescent="0.25">
      <c r="A276" s="11">
        <v>20972</v>
      </c>
      <c r="B276" s="9">
        <f>VLOOKUP((IF(MONTH($A276)=10,YEAR($A276),IF(MONTH($A276)=11,YEAR($A276),IF(MONTH($A276)=12, YEAR($A276),YEAR($A276)-1)))),File_1.prn!$A$2:$AA$72,VLOOKUP(MONTH($A276),Conversion!$A$1:$B$12,2),FALSE)</f>
        <v>0</v>
      </c>
      <c r="C276" s="9" t="str">
        <f>IF(VLOOKUP((IF(MONTH($A276)=10,YEAR($A276),IF(MONTH($A276)=11,YEAR($A276),IF(MONTH($A276)=12, YEAR($A276),YEAR($A276)-1)))),File_1.prn!$A$2:$AA$72,VLOOKUP(MONTH($A276),'Patch Conversion'!$A$1:$B$12,2),FALSE)="","",VLOOKUP((IF(MONTH($A276)=10,YEAR($A276),IF(MONTH($A276)=11,YEAR($A276),IF(MONTH($A276)=12, YEAR($A276),YEAR($A276)-1)))),File_1.prn!$A$2:$AA$72,VLOOKUP(MONTH($A276),'Patch Conversion'!$A$1:$B$12,2),FALSE))</f>
        <v/>
      </c>
      <c r="D276" s="9"/>
      <c r="E276" s="9">
        <f t="shared" si="36"/>
        <v>0</v>
      </c>
      <c r="F276" s="9">
        <f>F275+VLOOKUP((IF(MONTH($A276)=10,YEAR($A276),IF(MONTH($A276)=11,YEAR($A276),IF(MONTH($A276)=12, YEAR($A276),YEAR($A276)-1)))),Rainfall!$A$1:$Z$87,VLOOKUP(MONTH($A276),Conversion!$A$1:$B$12,2),FALSE)</f>
        <v>14278.740000000005</v>
      </c>
      <c r="G276" s="9"/>
      <c r="H276" s="9"/>
      <c r="I276" s="9">
        <f>VLOOKUP((IF(MONTH($A276)=10,YEAR($A276),IF(MONTH($A276)=11,YEAR($A276),IF(MONTH($A276)=12, YEAR($A276),YEAR($A276)-1)))),FirstSim!$A$1:$Z$86,VLOOKUP(MONTH($A276),Conversion!$A$1:$B$12,2),FALSE)</f>
        <v>0.09</v>
      </c>
      <c r="J276" s="9"/>
      <c r="K276" s="9"/>
      <c r="L276" s="9"/>
      <c r="M276" s="12" t="e">
        <f>VLOOKUP((IF(MONTH($A276)=10,YEAR($A276),IF(MONTH($A276)=11,YEAR($A276),IF(MONTH($A276)=12, YEAR($A276),YEAR($A276)-1)))),#REF!,VLOOKUP(MONTH($A276),Conversion!$A$1:$B$12,2),FALSE)</f>
        <v>#REF!</v>
      </c>
      <c r="N276" s="9" t="e">
        <f>VLOOKUP((IF(MONTH($A276)=10,YEAR($A276),IF(MONTH($A276)=11,YEAR($A276),IF(MONTH($A276)=12, YEAR($A276),YEAR($A276)-1)))),#REF!,VLOOKUP(MONTH($A276),'Patch Conversion'!$A$1:$B$12,2),FALSE)</f>
        <v>#REF!</v>
      </c>
      <c r="O276" s="9"/>
      <c r="P276" s="11"/>
      <c r="Q276" s="9">
        <f t="shared" si="32"/>
        <v>0</v>
      </c>
      <c r="R276" s="9" t="str">
        <f t="shared" si="33"/>
        <v/>
      </c>
      <c r="S276" s="10" t="str">
        <f t="shared" si="34"/>
        <v/>
      </c>
      <c r="T276" s="9"/>
      <c r="U276" s="17">
        <f>VLOOKUP((IF(MONTH($A276)=10,YEAR($A276),IF(MONTH($A276)=11,YEAR($A276),IF(MONTH($A276)=12, YEAR($A276),YEAR($A276)-1)))),'Final Sim'!$A$1:$O$87,VLOOKUP(MONTH($A276),'Conversion WRSM'!$A$1:$B$12,2),FALSE)</f>
        <v>0</v>
      </c>
      <c r="W276" s="9">
        <f t="shared" si="31"/>
        <v>0</v>
      </c>
      <c r="X276" s="9" t="str">
        <f t="shared" si="37"/>
        <v/>
      </c>
      <c r="Y276" s="20" t="str">
        <f t="shared" si="35"/>
        <v/>
      </c>
    </row>
    <row r="277" spans="1:25" x14ac:dyDescent="0.25">
      <c r="A277" s="11">
        <v>21002</v>
      </c>
      <c r="B277" s="9">
        <f>VLOOKUP((IF(MONTH($A277)=10,YEAR($A277),IF(MONTH($A277)=11,YEAR($A277),IF(MONTH($A277)=12, YEAR($A277),YEAR($A277)-1)))),File_1.prn!$A$2:$AA$72,VLOOKUP(MONTH($A277),Conversion!$A$1:$B$12,2),FALSE)</f>
        <v>0</v>
      </c>
      <c r="C277" s="9" t="str">
        <f>IF(VLOOKUP((IF(MONTH($A277)=10,YEAR($A277),IF(MONTH($A277)=11,YEAR($A277),IF(MONTH($A277)=12, YEAR($A277),YEAR($A277)-1)))),File_1.prn!$A$2:$AA$72,VLOOKUP(MONTH($A277),'Patch Conversion'!$A$1:$B$12,2),FALSE)="","",VLOOKUP((IF(MONTH($A277)=10,YEAR($A277),IF(MONTH($A277)=11,YEAR($A277),IF(MONTH($A277)=12, YEAR($A277),YEAR($A277)-1)))),File_1.prn!$A$2:$AA$72,VLOOKUP(MONTH($A277),'Patch Conversion'!$A$1:$B$12,2),FALSE))</f>
        <v/>
      </c>
      <c r="D277" s="9"/>
      <c r="E277" s="9">
        <f t="shared" si="36"/>
        <v>0</v>
      </c>
      <c r="F277" s="9">
        <f>F276+VLOOKUP((IF(MONTH($A277)=10,YEAR($A277),IF(MONTH($A277)=11,YEAR($A277),IF(MONTH($A277)=12, YEAR($A277),YEAR($A277)-1)))),Rainfall!$A$1:$Z$87,VLOOKUP(MONTH($A277),Conversion!$A$1:$B$12,2),FALSE)</f>
        <v>14373.480000000005</v>
      </c>
      <c r="G277" s="9"/>
      <c r="H277" s="9"/>
      <c r="I277" s="9">
        <f>VLOOKUP((IF(MONTH($A277)=10,YEAR($A277),IF(MONTH($A277)=11,YEAR($A277),IF(MONTH($A277)=12, YEAR($A277),YEAR($A277)-1)))),FirstSim!$A$1:$Z$86,VLOOKUP(MONTH($A277),Conversion!$A$1:$B$12,2),FALSE)</f>
        <v>0.08</v>
      </c>
      <c r="J277" s="9"/>
      <c r="K277" s="9"/>
      <c r="L277" s="9"/>
      <c r="M277" s="12" t="e">
        <f>VLOOKUP((IF(MONTH($A277)=10,YEAR($A277),IF(MONTH($A277)=11,YEAR($A277),IF(MONTH($A277)=12, YEAR($A277),YEAR($A277)-1)))),#REF!,VLOOKUP(MONTH($A277),Conversion!$A$1:$B$12,2),FALSE)</f>
        <v>#REF!</v>
      </c>
      <c r="N277" s="9" t="e">
        <f>VLOOKUP((IF(MONTH($A277)=10,YEAR($A277),IF(MONTH($A277)=11,YEAR($A277),IF(MONTH($A277)=12, YEAR($A277),YEAR($A277)-1)))),#REF!,VLOOKUP(MONTH($A277),'Patch Conversion'!$A$1:$B$12,2),FALSE)</f>
        <v>#REF!</v>
      </c>
      <c r="O277" s="9"/>
      <c r="P277" s="11"/>
      <c r="Q277" s="9">
        <f t="shared" si="32"/>
        <v>0</v>
      </c>
      <c r="R277" s="9" t="str">
        <f t="shared" si="33"/>
        <v/>
      </c>
      <c r="S277" s="10" t="str">
        <f t="shared" si="34"/>
        <v/>
      </c>
      <c r="T277" s="9"/>
      <c r="U277" s="17">
        <f>VLOOKUP((IF(MONTH($A277)=10,YEAR($A277),IF(MONTH($A277)=11,YEAR($A277),IF(MONTH($A277)=12, YEAR($A277),YEAR($A277)-1)))),'Final Sim'!$A$1:$O$87,VLOOKUP(MONTH($A277),'Conversion WRSM'!$A$1:$B$12,2),FALSE)</f>
        <v>0</v>
      </c>
      <c r="W277" s="9">
        <f t="shared" si="31"/>
        <v>0</v>
      </c>
      <c r="X277" s="9" t="str">
        <f t="shared" si="37"/>
        <v/>
      </c>
      <c r="Y277" s="20" t="str">
        <f t="shared" si="35"/>
        <v/>
      </c>
    </row>
    <row r="278" spans="1:25" x14ac:dyDescent="0.25">
      <c r="A278" s="11">
        <v>21033</v>
      </c>
      <c r="B278" s="9">
        <f>VLOOKUP((IF(MONTH($A278)=10,YEAR($A278),IF(MONTH($A278)=11,YEAR($A278),IF(MONTH($A278)=12, YEAR($A278),YEAR($A278)-1)))),File_1.prn!$A$2:$AA$72,VLOOKUP(MONTH($A278),Conversion!$A$1:$B$12,2),FALSE)</f>
        <v>0</v>
      </c>
      <c r="C278" s="9" t="str">
        <f>IF(VLOOKUP((IF(MONTH($A278)=10,YEAR($A278),IF(MONTH($A278)=11,YEAR($A278),IF(MONTH($A278)=12, YEAR($A278),YEAR($A278)-1)))),File_1.prn!$A$2:$AA$72,VLOOKUP(MONTH($A278),'Patch Conversion'!$A$1:$B$12,2),FALSE)="","",VLOOKUP((IF(MONTH($A278)=10,YEAR($A278),IF(MONTH($A278)=11,YEAR($A278),IF(MONTH($A278)=12, YEAR($A278),YEAR($A278)-1)))),File_1.prn!$A$2:$AA$72,VLOOKUP(MONTH($A278),'Patch Conversion'!$A$1:$B$12,2),FALSE))</f>
        <v/>
      </c>
      <c r="D278" s="9"/>
      <c r="E278" s="9">
        <f t="shared" si="36"/>
        <v>0</v>
      </c>
      <c r="F278" s="9">
        <f>F277+VLOOKUP((IF(MONTH($A278)=10,YEAR($A278),IF(MONTH($A278)=11,YEAR($A278),IF(MONTH($A278)=12, YEAR($A278),YEAR($A278)-1)))),Rainfall!$A$1:$Z$87,VLOOKUP(MONTH($A278),Conversion!$A$1:$B$12,2),FALSE)</f>
        <v>14406.240000000005</v>
      </c>
      <c r="G278" s="9"/>
      <c r="H278" s="9"/>
      <c r="I278" s="9">
        <f>VLOOKUP((IF(MONTH($A278)=10,YEAR($A278),IF(MONTH($A278)=11,YEAR($A278),IF(MONTH($A278)=12, YEAR($A278),YEAR($A278)-1)))),FirstSim!$A$1:$Z$86,VLOOKUP(MONTH($A278),Conversion!$A$1:$B$12,2),FALSE)</f>
        <v>0.15</v>
      </c>
      <c r="J278" s="9"/>
      <c r="K278" s="9"/>
      <c r="L278" s="9"/>
      <c r="M278" s="12" t="e">
        <f>VLOOKUP((IF(MONTH($A278)=10,YEAR($A278),IF(MONTH($A278)=11,YEAR($A278),IF(MONTH($A278)=12, YEAR($A278),YEAR($A278)-1)))),#REF!,VLOOKUP(MONTH($A278),Conversion!$A$1:$B$12,2),FALSE)</f>
        <v>#REF!</v>
      </c>
      <c r="N278" s="9" t="e">
        <f>VLOOKUP((IF(MONTH($A278)=10,YEAR($A278),IF(MONTH($A278)=11,YEAR($A278),IF(MONTH($A278)=12, YEAR($A278),YEAR($A278)-1)))),#REF!,VLOOKUP(MONTH($A278),'Patch Conversion'!$A$1:$B$12,2),FALSE)</f>
        <v>#REF!</v>
      </c>
      <c r="O278" s="9"/>
      <c r="P278" s="11"/>
      <c r="Q278" s="9">
        <f t="shared" si="32"/>
        <v>0</v>
      </c>
      <c r="R278" s="9" t="str">
        <f t="shared" si="33"/>
        <v/>
      </c>
      <c r="S278" s="10" t="str">
        <f t="shared" si="34"/>
        <v/>
      </c>
      <c r="T278" s="9"/>
      <c r="U278" s="17">
        <f>VLOOKUP((IF(MONTH($A278)=10,YEAR($A278),IF(MONTH($A278)=11,YEAR($A278),IF(MONTH($A278)=12, YEAR($A278),YEAR($A278)-1)))),'Final Sim'!$A$1:$O$87,VLOOKUP(MONTH($A278),'Conversion WRSM'!$A$1:$B$12,2),FALSE)</f>
        <v>0</v>
      </c>
      <c r="W278" s="9">
        <f t="shared" si="31"/>
        <v>0</v>
      </c>
      <c r="X278" s="9" t="str">
        <f t="shared" si="37"/>
        <v/>
      </c>
      <c r="Y278" s="20" t="str">
        <f t="shared" si="35"/>
        <v/>
      </c>
    </row>
    <row r="279" spans="1:25" x14ac:dyDescent="0.25">
      <c r="A279" s="11">
        <v>21064</v>
      </c>
      <c r="B279" s="9">
        <f>VLOOKUP((IF(MONTH($A279)=10,YEAR($A279),IF(MONTH($A279)=11,YEAR($A279),IF(MONTH($A279)=12, YEAR($A279),YEAR($A279)-1)))),File_1.prn!$A$2:$AA$72,VLOOKUP(MONTH($A279),Conversion!$A$1:$B$12,2),FALSE)</f>
        <v>0</v>
      </c>
      <c r="C279" s="9" t="str">
        <f>IF(VLOOKUP((IF(MONTH($A279)=10,YEAR($A279),IF(MONTH($A279)=11,YEAR($A279),IF(MONTH($A279)=12, YEAR($A279),YEAR($A279)-1)))),File_1.prn!$A$2:$AA$72,VLOOKUP(MONTH($A279),'Patch Conversion'!$A$1:$B$12,2),FALSE)="","",VLOOKUP((IF(MONTH($A279)=10,YEAR($A279),IF(MONTH($A279)=11,YEAR($A279),IF(MONTH($A279)=12, YEAR($A279),YEAR($A279)-1)))),File_1.prn!$A$2:$AA$72,VLOOKUP(MONTH($A279),'Patch Conversion'!$A$1:$B$12,2),FALSE))</f>
        <v/>
      </c>
      <c r="D279" s="9"/>
      <c r="E279" s="9">
        <f t="shared" si="36"/>
        <v>0</v>
      </c>
      <c r="F279" s="9">
        <f>F278+VLOOKUP((IF(MONTH($A279)=10,YEAR($A279),IF(MONTH($A279)=11,YEAR($A279),IF(MONTH($A279)=12, YEAR($A279),YEAR($A279)-1)))),Rainfall!$A$1:$Z$87,VLOOKUP(MONTH($A279),Conversion!$A$1:$B$12,2),FALSE)</f>
        <v>14487.720000000005</v>
      </c>
      <c r="G279" s="9"/>
      <c r="H279" s="9"/>
      <c r="I279" s="9">
        <f>VLOOKUP((IF(MONTH($A279)=10,YEAR($A279),IF(MONTH($A279)=11,YEAR($A279),IF(MONTH($A279)=12, YEAR($A279),YEAR($A279)-1)))),FirstSim!$A$1:$Z$86,VLOOKUP(MONTH($A279),Conversion!$A$1:$B$12,2),FALSE)</f>
        <v>2.57</v>
      </c>
      <c r="J279" s="9"/>
      <c r="K279" s="9"/>
      <c r="L279" s="9"/>
      <c r="M279" s="12" t="e">
        <f>VLOOKUP((IF(MONTH($A279)=10,YEAR($A279),IF(MONTH($A279)=11,YEAR($A279),IF(MONTH($A279)=12, YEAR($A279),YEAR($A279)-1)))),#REF!,VLOOKUP(MONTH($A279),Conversion!$A$1:$B$12,2),FALSE)</f>
        <v>#REF!</v>
      </c>
      <c r="N279" s="9" t="e">
        <f>VLOOKUP((IF(MONTH($A279)=10,YEAR($A279),IF(MONTH($A279)=11,YEAR($A279),IF(MONTH($A279)=12, YEAR($A279),YEAR($A279)-1)))),#REF!,VLOOKUP(MONTH($A279),'Patch Conversion'!$A$1:$B$12,2),FALSE)</f>
        <v>#REF!</v>
      </c>
      <c r="O279" s="9"/>
      <c r="P279" s="11"/>
      <c r="Q279" s="9">
        <f t="shared" si="32"/>
        <v>0</v>
      </c>
      <c r="R279" s="9" t="str">
        <f t="shared" si="33"/>
        <v/>
      </c>
      <c r="S279" s="10" t="str">
        <f t="shared" si="34"/>
        <v/>
      </c>
      <c r="T279" s="9"/>
      <c r="U279" s="17">
        <f>VLOOKUP((IF(MONTH($A279)=10,YEAR($A279),IF(MONTH($A279)=11,YEAR($A279),IF(MONTH($A279)=12, YEAR($A279),YEAR($A279)-1)))),'Final Sim'!$A$1:$O$87,VLOOKUP(MONTH($A279),'Conversion WRSM'!$A$1:$B$12,2),FALSE)</f>
        <v>0</v>
      </c>
      <c r="W279" s="9">
        <f t="shared" si="31"/>
        <v>0</v>
      </c>
      <c r="X279" s="9" t="str">
        <f t="shared" si="37"/>
        <v/>
      </c>
      <c r="Y279" s="20" t="str">
        <f t="shared" si="35"/>
        <v/>
      </c>
    </row>
    <row r="280" spans="1:25" x14ac:dyDescent="0.25">
      <c r="A280" s="11">
        <v>21094</v>
      </c>
      <c r="B280" s="9">
        <f>VLOOKUP((IF(MONTH($A280)=10,YEAR($A280),IF(MONTH($A280)=11,YEAR($A280),IF(MONTH($A280)=12, YEAR($A280),YEAR($A280)-1)))),File_1.prn!$A$2:$AA$72,VLOOKUP(MONTH($A280),Conversion!$A$1:$B$12,2),FALSE)</f>
        <v>0</v>
      </c>
      <c r="C280" s="9" t="str">
        <f>IF(VLOOKUP((IF(MONTH($A280)=10,YEAR($A280),IF(MONTH($A280)=11,YEAR($A280),IF(MONTH($A280)=12, YEAR($A280),YEAR($A280)-1)))),File_1.prn!$A$2:$AA$72,VLOOKUP(MONTH($A280),'Patch Conversion'!$A$1:$B$12,2),FALSE)="","",VLOOKUP((IF(MONTH($A280)=10,YEAR($A280),IF(MONTH($A280)=11,YEAR($A280),IF(MONTH($A280)=12, YEAR($A280),YEAR($A280)-1)))),File_1.prn!$A$2:$AA$72,VLOOKUP(MONTH($A280),'Patch Conversion'!$A$1:$B$12,2),FALSE))</f>
        <v/>
      </c>
      <c r="D280" s="9"/>
      <c r="E280" s="9">
        <f t="shared" si="36"/>
        <v>0</v>
      </c>
      <c r="F280" s="9">
        <f>F279+VLOOKUP((IF(MONTH($A280)=10,YEAR($A280),IF(MONTH($A280)=11,YEAR($A280),IF(MONTH($A280)=12, YEAR($A280),YEAR($A280)-1)))),Rainfall!$A$1:$Z$87,VLOOKUP(MONTH($A280),Conversion!$A$1:$B$12,2),FALSE)</f>
        <v>14573.760000000006</v>
      </c>
      <c r="G280" s="9"/>
      <c r="H280" s="9"/>
      <c r="I280" s="9">
        <f>VLOOKUP((IF(MONTH($A280)=10,YEAR($A280),IF(MONTH($A280)=11,YEAR($A280),IF(MONTH($A280)=12, YEAR($A280),YEAR($A280)-1)))),FirstSim!$A$1:$Z$86,VLOOKUP(MONTH($A280),Conversion!$A$1:$B$12,2),FALSE)</f>
        <v>8.06</v>
      </c>
      <c r="J280" s="9"/>
      <c r="K280" s="9"/>
      <c r="L280" s="9"/>
      <c r="M280" s="12" t="e">
        <f>VLOOKUP((IF(MONTH($A280)=10,YEAR($A280),IF(MONTH($A280)=11,YEAR($A280),IF(MONTH($A280)=12, YEAR($A280),YEAR($A280)-1)))),#REF!,VLOOKUP(MONTH($A280),Conversion!$A$1:$B$12,2),FALSE)</f>
        <v>#REF!</v>
      </c>
      <c r="N280" s="9" t="e">
        <f>VLOOKUP((IF(MONTH($A280)=10,YEAR($A280),IF(MONTH($A280)=11,YEAR($A280),IF(MONTH($A280)=12, YEAR($A280),YEAR($A280)-1)))),#REF!,VLOOKUP(MONTH($A280),'Patch Conversion'!$A$1:$B$12,2),FALSE)</f>
        <v>#REF!</v>
      </c>
      <c r="O280" s="9"/>
      <c r="P280" s="11"/>
      <c r="Q280" s="9">
        <f t="shared" si="32"/>
        <v>0</v>
      </c>
      <c r="R280" s="9" t="str">
        <f t="shared" si="33"/>
        <v/>
      </c>
      <c r="S280" s="10" t="str">
        <f t="shared" si="34"/>
        <v/>
      </c>
      <c r="T280" s="9"/>
      <c r="U280" s="17">
        <f>VLOOKUP((IF(MONTH($A280)=10,YEAR($A280),IF(MONTH($A280)=11,YEAR($A280),IF(MONTH($A280)=12, YEAR($A280),YEAR($A280)-1)))),'Final Sim'!$A$1:$O$87,VLOOKUP(MONTH($A280),'Conversion WRSM'!$A$1:$B$12,2),FALSE)</f>
        <v>0</v>
      </c>
      <c r="W280" s="9">
        <f t="shared" si="31"/>
        <v>0</v>
      </c>
      <c r="X280" s="9" t="str">
        <f t="shared" si="37"/>
        <v/>
      </c>
      <c r="Y280" s="20" t="str">
        <f t="shared" si="35"/>
        <v/>
      </c>
    </row>
    <row r="281" spans="1:25" x14ac:dyDescent="0.25">
      <c r="A281" s="11">
        <v>21125</v>
      </c>
      <c r="B281" s="9">
        <f>VLOOKUP((IF(MONTH($A281)=10,YEAR($A281),IF(MONTH($A281)=11,YEAR($A281),IF(MONTH($A281)=12, YEAR($A281),YEAR($A281)-1)))),File_1.prn!$A$2:$AA$72,VLOOKUP(MONTH($A281),Conversion!$A$1:$B$12,2),FALSE)</f>
        <v>0</v>
      </c>
      <c r="C281" s="9" t="str">
        <f>IF(VLOOKUP((IF(MONTH($A281)=10,YEAR($A281),IF(MONTH($A281)=11,YEAR($A281),IF(MONTH($A281)=12, YEAR($A281),YEAR($A281)-1)))),File_1.prn!$A$2:$AA$72,VLOOKUP(MONTH($A281),'Patch Conversion'!$A$1:$B$12,2),FALSE)="","",VLOOKUP((IF(MONTH($A281)=10,YEAR($A281),IF(MONTH($A281)=11,YEAR($A281),IF(MONTH($A281)=12, YEAR($A281),YEAR($A281)-1)))),File_1.prn!$A$2:$AA$72,VLOOKUP(MONTH($A281),'Patch Conversion'!$A$1:$B$12,2),FALSE))</f>
        <v/>
      </c>
      <c r="D281" s="9"/>
      <c r="E281" s="9">
        <f t="shared" si="36"/>
        <v>0</v>
      </c>
      <c r="F281" s="9">
        <f>F280+VLOOKUP((IF(MONTH($A281)=10,YEAR($A281),IF(MONTH($A281)=11,YEAR($A281),IF(MONTH($A281)=12, YEAR($A281),YEAR($A281)-1)))),Rainfall!$A$1:$Z$87,VLOOKUP(MONTH($A281),Conversion!$A$1:$B$12,2),FALSE)</f>
        <v>14614.860000000006</v>
      </c>
      <c r="G281" s="9"/>
      <c r="H281" s="9"/>
      <c r="I281" s="9">
        <f>VLOOKUP((IF(MONTH($A281)=10,YEAR($A281),IF(MONTH($A281)=11,YEAR($A281),IF(MONTH($A281)=12, YEAR($A281),YEAR($A281)-1)))),FirstSim!$A$1:$Z$86,VLOOKUP(MONTH($A281),Conversion!$A$1:$B$12,2),FALSE)</f>
        <v>3.56</v>
      </c>
      <c r="J281" s="9"/>
      <c r="K281" s="9"/>
      <c r="L281" s="9"/>
      <c r="M281" s="12" t="e">
        <f>VLOOKUP((IF(MONTH($A281)=10,YEAR($A281),IF(MONTH($A281)=11,YEAR($A281),IF(MONTH($A281)=12, YEAR($A281),YEAR($A281)-1)))),#REF!,VLOOKUP(MONTH($A281),Conversion!$A$1:$B$12,2),FALSE)</f>
        <v>#REF!</v>
      </c>
      <c r="N281" s="9" t="e">
        <f>VLOOKUP((IF(MONTH($A281)=10,YEAR($A281),IF(MONTH($A281)=11,YEAR($A281),IF(MONTH($A281)=12, YEAR($A281),YEAR($A281)-1)))),#REF!,VLOOKUP(MONTH($A281),'Patch Conversion'!$A$1:$B$12,2),FALSE)</f>
        <v>#REF!</v>
      </c>
      <c r="O281" s="9"/>
      <c r="P281" s="11"/>
      <c r="Q281" s="9">
        <f t="shared" si="32"/>
        <v>0</v>
      </c>
      <c r="R281" s="9" t="str">
        <f t="shared" si="33"/>
        <v/>
      </c>
      <c r="S281" s="10" t="str">
        <f t="shared" si="34"/>
        <v/>
      </c>
      <c r="T281" s="9"/>
      <c r="U281" s="17">
        <f>VLOOKUP((IF(MONTH($A281)=10,YEAR($A281),IF(MONTH($A281)=11,YEAR($A281),IF(MONTH($A281)=12, YEAR($A281),YEAR($A281)-1)))),'Final Sim'!$A$1:$O$87,VLOOKUP(MONTH($A281),'Conversion WRSM'!$A$1:$B$12,2),FALSE)</f>
        <v>0</v>
      </c>
      <c r="W281" s="9">
        <f t="shared" si="31"/>
        <v>0</v>
      </c>
      <c r="X281" s="9" t="str">
        <f t="shared" si="37"/>
        <v/>
      </c>
      <c r="Y281" s="20" t="str">
        <f t="shared" si="35"/>
        <v/>
      </c>
    </row>
    <row r="282" spans="1:25" x14ac:dyDescent="0.25">
      <c r="A282" s="11">
        <v>21155</v>
      </c>
      <c r="B282" s="9">
        <f>VLOOKUP((IF(MONTH($A282)=10,YEAR($A282),IF(MONTH($A282)=11,YEAR($A282),IF(MONTH($A282)=12, YEAR($A282),YEAR($A282)-1)))),File_1.prn!$A$2:$AA$72,VLOOKUP(MONTH($A282),Conversion!$A$1:$B$12,2),FALSE)</f>
        <v>0</v>
      </c>
      <c r="C282" s="9" t="str">
        <f>IF(VLOOKUP((IF(MONTH($A282)=10,YEAR($A282),IF(MONTH($A282)=11,YEAR($A282),IF(MONTH($A282)=12, YEAR($A282),YEAR($A282)-1)))),File_1.prn!$A$2:$AA$72,VLOOKUP(MONTH($A282),'Patch Conversion'!$A$1:$B$12,2),FALSE)="","",VLOOKUP((IF(MONTH($A282)=10,YEAR($A282),IF(MONTH($A282)=11,YEAR($A282),IF(MONTH($A282)=12, YEAR($A282),YEAR($A282)-1)))),File_1.prn!$A$2:$AA$72,VLOOKUP(MONTH($A282),'Patch Conversion'!$A$1:$B$12,2),FALSE))</f>
        <v/>
      </c>
      <c r="D282" s="9"/>
      <c r="E282" s="9">
        <f t="shared" si="36"/>
        <v>0</v>
      </c>
      <c r="F282" s="9">
        <f>F281+VLOOKUP((IF(MONTH($A282)=10,YEAR($A282),IF(MONTH($A282)=11,YEAR($A282),IF(MONTH($A282)=12, YEAR($A282),YEAR($A282)-1)))),Rainfall!$A$1:$Z$87,VLOOKUP(MONTH($A282),Conversion!$A$1:$B$12,2),FALSE)</f>
        <v>14703.600000000006</v>
      </c>
      <c r="G282" s="9"/>
      <c r="H282" s="9"/>
      <c r="I282" s="9">
        <f>VLOOKUP((IF(MONTH($A282)=10,YEAR($A282),IF(MONTH($A282)=11,YEAR($A282),IF(MONTH($A282)=12, YEAR($A282),YEAR($A282)-1)))),FirstSim!$A$1:$Z$86,VLOOKUP(MONTH($A282),Conversion!$A$1:$B$12,2),FALSE)</f>
        <v>0.51</v>
      </c>
      <c r="J282" s="9"/>
      <c r="K282" s="9"/>
      <c r="L282" s="9"/>
      <c r="M282" s="12" t="e">
        <f>VLOOKUP((IF(MONTH($A282)=10,YEAR($A282),IF(MONTH($A282)=11,YEAR($A282),IF(MONTH($A282)=12, YEAR($A282),YEAR($A282)-1)))),#REF!,VLOOKUP(MONTH($A282),Conversion!$A$1:$B$12,2),FALSE)</f>
        <v>#REF!</v>
      </c>
      <c r="N282" s="9" t="e">
        <f>VLOOKUP((IF(MONTH($A282)=10,YEAR($A282),IF(MONTH($A282)=11,YEAR($A282),IF(MONTH($A282)=12, YEAR($A282),YEAR($A282)-1)))),#REF!,VLOOKUP(MONTH($A282),'Patch Conversion'!$A$1:$B$12,2),FALSE)</f>
        <v>#REF!</v>
      </c>
      <c r="O282" s="9"/>
      <c r="P282" s="11"/>
      <c r="Q282" s="9">
        <f t="shared" si="32"/>
        <v>0</v>
      </c>
      <c r="R282" s="9" t="str">
        <f t="shared" si="33"/>
        <v/>
      </c>
      <c r="S282" s="10" t="str">
        <f t="shared" si="34"/>
        <v/>
      </c>
      <c r="T282" s="9"/>
      <c r="U282" s="17">
        <f>VLOOKUP((IF(MONTH($A282)=10,YEAR($A282),IF(MONTH($A282)=11,YEAR($A282),IF(MONTH($A282)=12, YEAR($A282),YEAR($A282)-1)))),'Final Sim'!$A$1:$O$87,VLOOKUP(MONTH($A282),'Conversion WRSM'!$A$1:$B$12,2),FALSE)</f>
        <v>0</v>
      </c>
      <c r="W282" s="9">
        <f t="shared" si="31"/>
        <v>0</v>
      </c>
      <c r="X282" s="9" t="str">
        <f t="shared" si="37"/>
        <v/>
      </c>
      <c r="Y282" s="20" t="str">
        <f t="shared" si="35"/>
        <v/>
      </c>
    </row>
    <row r="283" spans="1:25" x14ac:dyDescent="0.25">
      <c r="A283" s="11">
        <v>21186</v>
      </c>
      <c r="B283" s="9">
        <f>VLOOKUP((IF(MONTH($A283)=10,YEAR($A283),IF(MONTH($A283)=11,YEAR($A283),IF(MONTH($A283)=12, YEAR($A283),YEAR($A283)-1)))),File_1.prn!$A$2:$AA$72,VLOOKUP(MONTH($A283),Conversion!$A$1:$B$12,2),FALSE)</f>
        <v>0</v>
      </c>
      <c r="C283" s="9" t="str">
        <f>IF(VLOOKUP((IF(MONTH($A283)=10,YEAR($A283),IF(MONTH($A283)=11,YEAR($A283),IF(MONTH($A283)=12, YEAR($A283),YEAR($A283)-1)))),File_1.prn!$A$2:$AA$72,VLOOKUP(MONTH($A283),'Patch Conversion'!$A$1:$B$12,2),FALSE)="","",VLOOKUP((IF(MONTH($A283)=10,YEAR($A283),IF(MONTH($A283)=11,YEAR($A283),IF(MONTH($A283)=12, YEAR($A283),YEAR($A283)-1)))),File_1.prn!$A$2:$AA$72,VLOOKUP(MONTH($A283),'Patch Conversion'!$A$1:$B$12,2),FALSE))</f>
        <v/>
      </c>
      <c r="D283" s="9" t="str">
        <f>IF(C283="","",B283)</f>
        <v/>
      </c>
      <c r="E283" s="9">
        <f t="shared" si="36"/>
        <v>0</v>
      </c>
      <c r="F283" s="9">
        <f>F282+VLOOKUP((IF(MONTH($A283)=10,YEAR($A283),IF(MONTH($A283)=11,YEAR($A283),IF(MONTH($A283)=12, YEAR($A283),YEAR($A283)-1)))),Rainfall!$A$1:$Z$87,VLOOKUP(MONTH($A283),Conversion!$A$1:$B$12,2),FALSE)</f>
        <v>14834.220000000007</v>
      </c>
      <c r="G283" s="9"/>
      <c r="H283" s="9"/>
      <c r="I283" s="9">
        <f>VLOOKUP((IF(MONTH($A283)=10,YEAR($A283),IF(MONTH($A283)=11,YEAR($A283),IF(MONTH($A283)=12, YEAR($A283),YEAR($A283)-1)))),FirstSim!$A$1:$Z$86,VLOOKUP(MONTH($A283),Conversion!$A$1:$B$12,2),FALSE)</f>
        <v>2.83</v>
      </c>
      <c r="J283" s="9"/>
      <c r="K283" s="9"/>
      <c r="L283" s="9"/>
      <c r="M283" s="12" t="e">
        <f>VLOOKUP((IF(MONTH($A283)=10,YEAR($A283),IF(MONTH($A283)=11,YEAR($A283),IF(MONTH($A283)=12, YEAR($A283),YEAR($A283)-1)))),#REF!,VLOOKUP(MONTH($A283),Conversion!$A$1:$B$12,2),FALSE)</f>
        <v>#REF!</v>
      </c>
      <c r="N283" s="9" t="e">
        <f>VLOOKUP((IF(MONTH($A283)=10,YEAR($A283),IF(MONTH($A283)=11,YEAR($A283),IF(MONTH($A283)=12, YEAR($A283),YEAR($A283)-1)))),#REF!,VLOOKUP(MONTH($A283),'Patch Conversion'!$A$1:$B$12,2),FALSE)</f>
        <v>#REF!</v>
      </c>
      <c r="O283" s="9"/>
      <c r="P283" s="11"/>
      <c r="Q283" s="9">
        <f t="shared" si="32"/>
        <v>0</v>
      </c>
      <c r="R283" s="9" t="str">
        <f t="shared" si="33"/>
        <v/>
      </c>
      <c r="S283" s="10" t="str">
        <f t="shared" si="34"/>
        <v/>
      </c>
      <c r="T283" s="9"/>
      <c r="U283" s="17">
        <f>VLOOKUP((IF(MONTH($A283)=10,YEAR($A283),IF(MONTH($A283)=11,YEAR($A283),IF(MONTH($A283)=12, YEAR($A283),YEAR($A283)-1)))),'Final Sim'!$A$1:$O$87,VLOOKUP(MONTH($A283),'Conversion WRSM'!$A$1:$B$12,2),FALSE)</f>
        <v>0</v>
      </c>
      <c r="W283" s="9">
        <f t="shared" si="31"/>
        <v>0</v>
      </c>
      <c r="X283" s="9" t="str">
        <f t="shared" si="37"/>
        <v/>
      </c>
      <c r="Y283" s="20" t="str">
        <f t="shared" si="35"/>
        <v/>
      </c>
    </row>
    <row r="284" spans="1:25" x14ac:dyDescent="0.25">
      <c r="A284" s="11">
        <v>21217</v>
      </c>
      <c r="B284" s="9">
        <f>VLOOKUP((IF(MONTH($A284)=10,YEAR($A284),IF(MONTH($A284)=11,YEAR($A284),IF(MONTH($A284)=12, YEAR($A284),YEAR($A284)-1)))),File_1.prn!$A$2:$AA$72,VLOOKUP(MONTH($A284),Conversion!$A$1:$B$12,2),FALSE)</f>
        <v>0</v>
      </c>
      <c r="C284" s="9" t="str">
        <f>IF(VLOOKUP((IF(MONTH($A284)=10,YEAR($A284),IF(MONTH($A284)=11,YEAR($A284),IF(MONTH($A284)=12, YEAR($A284),YEAR($A284)-1)))),File_1.prn!$A$2:$AA$72,VLOOKUP(MONTH($A284),'Patch Conversion'!$A$1:$B$12,2),FALSE)="","",VLOOKUP((IF(MONTH($A284)=10,YEAR($A284),IF(MONTH($A284)=11,YEAR($A284),IF(MONTH($A284)=12, YEAR($A284),YEAR($A284)-1)))),File_1.prn!$A$2:$AA$72,VLOOKUP(MONTH($A284),'Patch Conversion'!$A$1:$B$12,2),FALSE))</f>
        <v/>
      </c>
      <c r="D284" s="9" t="str">
        <f>IF(C284="","",B284)</f>
        <v/>
      </c>
      <c r="E284" s="9">
        <f t="shared" si="36"/>
        <v>0</v>
      </c>
      <c r="F284" s="9">
        <f>F283+VLOOKUP((IF(MONTH($A284)=10,YEAR($A284),IF(MONTH($A284)=11,YEAR($A284),IF(MONTH($A284)=12, YEAR($A284),YEAR($A284)-1)))),Rainfall!$A$1:$Z$87,VLOOKUP(MONTH($A284),Conversion!$A$1:$B$12,2),FALSE)</f>
        <v>14928.120000000006</v>
      </c>
      <c r="G284" s="9"/>
      <c r="H284" s="9"/>
      <c r="I284" s="9">
        <f>VLOOKUP((IF(MONTH($A284)=10,YEAR($A284),IF(MONTH($A284)=11,YEAR($A284),IF(MONTH($A284)=12, YEAR($A284),YEAR($A284)-1)))),FirstSim!$A$1:$Z$86,VLOOKUP(MONTH($A284),Conversion!$A$1:$B$12,2),FALSE)</f>
        <v>1.32</v>
      </c>
      <c r="J284" s="9"/>
      <c r="K284" s="9"/>
      <c r="L284" s="9"/>
      <c r="M284" s="12" t="e">
        <f>VLOOKUP((IF(MONTH($A284)=10,YEAR($A284),IF(MONTH($A284)=11,YEAR($A284),IF(MONTH($A284)=12, YEAR($A284),YEAR($A284)-1)))),#REF!,VLOOKUP(MONTH($A284),Conversion!$A$1:$B$12,2),FALSE)</f>
        <v>#REF!</v>
      </c>
      <c r="N284" s="9" t="e">
        <f>VLOOKUP((IF(MONTH($A284)=10,YEAR($A284),IF(MONTH($A284)=11,YEAR($A284),IF(MONTH($A284)=12, YEAR($A284),YEAR($A284)-1)))),#REF!,VLOOKUP(MONTH($A284),'Patch Conversion'!$A$1:$B$12,2),FALSE)</f>
        <v>#REF!</v>
      </c>
      <c r="O284" s="9"/>
      <c r="P284" s="11"/>
      <c r="Q284" s="9">
        <f t="shared" si="32"/>
        <v>0</v>
      </c>
      <c r="R284" s="9" t="str">
        <f t="shared" si="33"/>
        <v/>
      </c>
      <c r="S284" s="10" t="str">
        <f t="shared" si="34"/>
        <v/>
      </c>
      <c r="T284" s="9"/>
      <c r="U284" s="17">
        <f>VLOOKUP((IF(MONTH($A284)=10,YEAR($A284),IF(MONTH($A284)=11,YEAR($A284),IF(MONTH($A284)=12, YEAR($A284),YEAR($A284)-1)))),'Final Sim'!$A$1:$O$87,VLOOKUP(MONTH($A284),'Conversion WRSM'!$A$1:$B$12,2),FALSE)</f>
        <v>0</v>
      </c>
      <c r="W284" s="9">
        <f t="shared" si="31"/>
        <v>0</v>
      </c>
      <c r="X284" s="9" t="str">
        <f t="shared" si="37"/>
        <v/>
      </c>
      <c r="Y284" s="20" t="str">
        <f t="shared" si="35"/>
        <v/>
      </c>
    </row>
    <row r="285" spans="1:25" x14ac:dyDescent="0.25">
      <c r="A285" s="11">
        <v>21245</v>
      </c>
      <c r="B285" s="9">
        <f>VLOOKUP((IF(MONTH($A285)=10,YEAR($A285),IF(MONTH($A285)=11,YEAR($A285),IF(MONTH($A285)=12, YEAR($A285),YEAR($A285)-1)))),File_1.prn!$A$2:$AA$72,VLOOKUP(MONTH($A285),Conversion!$A$1:$B$12,2),FALSE)</f>
        <v>0</v>
      </c>
      <c r="C285" s="9" t="str">
        <f>IF(VLOOKUP((IF(MONTH($A285)=10,YEAR($A285),IF(MONTH($A285)=11,YEAR($A285),IF(MONTH($A285)=12, YEAR($A285),YEAR($A285)-1)))),File_1.prn!$A$2:$AA$72,VLOOKUP(MONTH($A285),'Patch Conversion'!$A$1:$B$12,2),FALSE)="","",VLOOKUP((IF(MONTH($A285)=10,YEAR($A285),IF(MONTH($A285)=11,YEAR($A285),IF(MONTH($A285)=12, YEAR($A285),YEAR($A285)-1)))),File_1.prn!$A$2:$AA$72,VLOOKUP(MONTH($A285),'Patch Conversion'!$A$1:$B$12,2),FALSE))</f>
        <v/>
      </c>
      <c r="D285" s="9" t="str">
        <f>IF(C285="","",B285)</f>
        <v/>
      </c>
      <c r="E285" s="9">
        <f t="shared" si="36"/>
        <v>0</v>
      </c>
      <c r="F285" s="9">
        <f>F284+VLOOKUP((IF(MONTH($A285)=10,YEAR($A285),IF(MONTH($A285)=11,YEAR($A285),IF(MONTH($A285)=12, YEAR($A285),YEAR($A285)-1)))),Rainfall!$A$1:$Z$87,VLOOKUP(MONTH($A285),Conversion!$A$1:$B$12,2),FALSE)</f>
        <v>14969.100000000006</v>
      </c>
      <c r="G285" s="9"/>
      <c r="H285" s="9"/>
      <c r="I285" s="9">
        <f>VLOOKUP((IF(MONTH($A285)=10,YEAR($A285),IF(MONTH($A285)=11,YEAR($A285),IF(MONTH($A285)=12, YEAR($A285),YEAR($A285)-1)))),FirstSim!$A$1:$Z$86,VLOOKUP(MONTH($A285),Conversion!$A$1:$B$12,2),FALSE)</f>
        <v>0.19</v>
      </c>
      <c r="J285" s="9"/>
      <c r="K285" s="9"/>
      <c r="L285" s="9"/>
      <c r="M285" s="12" t="e">
        <f>VLOOKUP((IF(MONTH($A285)=10,YEAR($A285),IF(MONTH($A285)=11,YEAR($A285),IF(MONTH($A285)=12, YEAR($A285),YEAR($A285)-1)))),#REF!,VLOOKUP(MONTH($A285),Conversion!$A$1:$B$12,2),FALSE)</f>
        <v>#REF!</v>
      </c>
      <c r="N285" s="9" t="e">
        <f>VLOOKUP((IF(MONTH($A285)=10,YEAR($A285),IF(MONTH($A285)=11,YEAR($A285),IF(MONTH($A285)=12, YEAR($A285),YEAR($A285)-1)))),#REF!,VLOOKUP(MONTH($A285),'Patch Conversion'!$A$1:$B$12,2),FALSE)</f>
        <v>#REF!</v>
      </c>
      <c r="O285" s="9"/>
      <c r="P285" s="11"/>
      <c r="Q285" s="9">
        <f t="shared" si="32"/>
        <v>0</v>
      </c>
      <c r="R285" s="9" t="str">
        <f t="shared" si="33"/>
        <v/>
      </c>
      <c r="S285" s="10" t="str">
        <f t="shared" si="34"/>
        <v/>
      </c>
      <c r="T285" s="9"/>
      <c r="U285" s="17">
        <f>VLOOKUP((IF(MONTH($A285)=10,YEAR($A285),IF(MONTH($A285)=11,YEAR($A285),IF(MONTH($A285)=12, YEAR($A285),YEAR($A285)-1)))),'Final Sim'!$A$1:$O$87,VLOOKUP(MONTH($A285),'Conversion WRSM'!$A$1:$B$12,2),FALSE)</f>
        <v>0</v>
      </c>
      <c r="W285" s="9">
        <f t="shared" si="31"/>
        <v>0</v>
      </c>
      <c r="X285" s="9" t="str">
        <f t="shared" si="37"/>
        <v/>
      </c>
      <c r="Y285" s="20" t="str">
        <f t="shared" si="35"/>
        <v/>
      </c>
    </row>
    <row r="286" spans="1:25" x14ac:dyDescent="0.25">
      <c r="A286" s="11">
        <v>21276</v>
      </c>
      <c r="B286" s="9">
        <f>VLOOKUP((IF(MONTH($A286)=10,YEAR($A286),IF(MONTH($A286)=11,YEAR($A286),IF(MONTH($A286)=12, YEAR($A286),YEAR($A286)-1)))),File_1.prn!$A$2:$AA$72,VLOOKUP(MONTH($A286),Conversion!$A$1:$B$12,2),FALSE)</f>
        <v>0</v>
      </c>
      <c r="C286" s="9" t="str">
        <f>IF(VLOOKUP((IF(MONTH($A286)=10,YEAR($A286),IF(MONTH($A286)=11,YEAR($A286),IF(MONTH($A286)=12, YEAR($A286),YEAR($A286)-1)))),File_1.prn!$A$2:$AA$72,VLOOKUP(MONTH($A286),'Patch Conversion'!$A$1:$B$12,2),FALSE)="","",VLOOKUP((IF(MONTH($A286)=10,YEAR($A286),IF(MONTH($A286)=11,YEAR($A286),IF(MONTH($A286)=12, YEAR($A286),YEAR($A286)-1)))),File_1.prn!$A$2:$AA$72,VLOOKUP(MONTH($A286),'Patch Conversion'!$A$1:$B$12,2),FALSE))</f>
        <v/>
      </c>
      <c r="D286" s="9" t="str">
        <f>IF(C286="","",B286)</f>
        <v/>
      </c>
      <c r="E286" s="9">
        <f t="shared" si="36"/>
        <v>0</v>
      </c>
      <c r="F286" s="9">
        <f>F285+VLOOKUP((IF(MONTH($A286)=10,YEAR($A286),IF(MONTH($A286)=11,YEAR($A286),IF(MONTH($A286)=12, YEAR($A286),YEAR($A286)-1)))),Rainfall!$A$1:$Z$87,VLOOKUP(MONTH($A286),Conversion!$A$1:$B$12,2),FALSE)</f>
        <v>15011.100000000006</v>
      </c>
      <c r="G286" s="9"/>
      <c r="H286" s="9"/>
      <c r="I286" s="9">
        <f>VLOOKUP((IF(MONTH($A286)=10,YEAR($A286),IF(MONTH($A286)=11,YEAR($A286),IF(MONTH($A286)=12, YEAR($A286),YEAR($A286)-1)))),FirstSim!$A$1:$Z$86,VLOOKUP(MONTH($A286),Conversion!$A$1:$B$12,2),FALSE)</f>
        <v>0.15</v>
      </c>
      <c r="J286" s="9"/>
      <c r="K286" s="9"/>
      <c r="L286" s="9"/>
      <c r="M286" s="12" t="e">
        <f>VLOOKUP((IF(MONTH($A286)=10,YEAR($A286),IF(MONTH($A286)=11,YEAR($A286),IF(MONTH($A286)=12, YEAR($A286),YEAR($A286)-1)))),#REF!,VLOOKUP(MONTH($A286),Conversion!$A$1:$B$12,2),FALSE)</f>
        <v>#REF!</v>
      </c>
      <c r="N286" s="9" t="e">
        <f>VLOOKUP((IF(MONTH($A286)=10,YEAR($A286),IF(MONTH($A286)=11,YEAR($A286),IF(MONTH($A286)=12, YEAR($A286),YEAR($A286)-1)))),#REF!,VLOOKUP(MONTH($A286),'Patch Conversion'!$A$1:$B$12,2),FALSE)</f>
        <v>#REF!</v>
      </c>
      <c r="O286" s="9"/>
      <c r="P286" s="11"/>
      <c r="Q286" s="9">
        <f t="shared" si="32"/>
        <v>0</v>
      </c>
      <c r="R286" s="9" t="str">
        <f t="shared" si="33"/>
        <v/>
      </c>
      <c r="S286" s="10" t="str">
        <f t="shared" si="34"/>
        <v/>
      </c>
      <c r="T286" s="9"/>
      <c r="U286" s="17">
        <f>VLOOKUP((IF(MONTH($A286)=10,YEAR($A286),IF(MONTH($A286)=11,YEAR($A286),IF(MONTH($A286)=12, YEAR($A286),YEAR($A286)-1)))),'Final Sim'!$A$1:$O$87,VLOOKUP(MONTH($A286),'Conversion WRSM'!$A$1:$B$12,2),FALSE)</f>
        <v>0</v>
      </c>
      <c r="W286" s="9">
        <f t="shared" si="31"/>
        <v>0</v>
      </c>
      <c r="X286" s="9" t="str">
        <f t="shared" si="37"/>
        <v/>
      </c>
      <c r="Y286" s="20" t="str">
        <f t="shared" si="35"/>
        <v/>
      </c>
    </row>
    <row r="287" spans="1:25" x14ac:dyDescent="0.25">
      <c r="A287" s="11">
        <v>21306</v>
      </c>
      <c r="B287" s="9">
        <f>VLOOKUP((IF(MONTH($A287)=10,YEAR($A287),IF(MONTH($A287)=11,YEAR($A287),IF(MONTH($A287)=12, YEAR($A287),YEAR($A287)-1)))),File_1.prn!$A$2:$AA$72,VLOOKUP(MONTH($A287),Conversion!$A$1:$B$12,2),FALSE)</f>
        <v>0</v>
      </c>
      <c r="C287" s="9" t="str">
        <f>IF(VLOOKUP((IF(MONTH($A287)=10,YEAR($A287),IF(MONTH($A287)=11,YEAR($A287),IF(MONTH($A287)=12, YEAR($A287),YEAR($A287)-1)))),File_1.prn!$A$2:$AA$72,VLOOKUP(MONTH($A287),'Patch Conversion'!$A$1:$B$12,2),FALSE)="","",VLOOKUP((IF(MONTH($A287)=10,YEAR($A287),IF(MONTH($A287)=11,YEAR($A287),IF(MONTH($A287)=12, YEAR($A287),YEAR($A287)-1)))),File_1.prn!$A$2:$AA$72,VLOOKUP(MONTH($A287),'Patch Conversion'!$A$1:$B$12,2),FALSE))</f>
        <v/>
      </c>
      <c r="D287" s="9"/>
      <c r="E287" s="9">
        <f t="shared" si="36"/>
        <v>0</v>
      </c>
      <c r="F287" s="9">
        <f>F286+VLOOKUP((IF(MONTH($A287)=10,YEAR($A287),IF(MONTH($A287)=11,YEAR($A287),IF(MONTH($A287)=12, YEAR($A287),YEAR($A287)-1)))),Rainfall!$A$1:$Z$87,VLOOKUP(MONTH($A287),Conversion!$A$1:$B$12,2),FALSE)</f>
        <v>15013.200000000006</v>
      </c>
      <c r="G287" s="9"/>
      <c r="H287" s="9"/>
      <c r="I287" s="9">
        <f>VLOOKUP((IF(MONTH($A287)=10,YEAR($A287),IF(MONTH($A287)=11,YEAR($A287),IF(MONTH($A287)=12, YEAR($A287),YEAR($A287)-1)))),FirstSim!$A$1:$Z$86,VLOOKUP(MONTH($A287),Conversion!$A$1:$B$12,2),FALSE)</f>
        <v>0.22</v>
      </c>
      <c r="J287" s="9"/>
      <c r="K287" s="9"/>
      <c r="L287" s="9"/>
      <c r="M287" s="12" t="e">
        <f>VLOOKUP((IF(MONTH($A287)=10,YEAR($A287),IF(MONTH($A287)=11,YEAR($A287),IF(MONTH($A287)=12, YEAR($A287),YEAR($A287)-1)))),#REF!,VLOOKUP(MONTH($A287),Conversion!$A$1:$B$12,2),FALSE)</f>
        <v>#REF!</v>
      </c>
      <c r="N287" s="9" t="e">
        <f>VLOOKUP((IF(MONTH($A287)=10,YEAR($A287),IF(MONTH($A287)=11,YEAR($A287),IF(MONTH($A287)=12, YEAR($A287),YEAR($A287)-1)))),#REF!,VLOOKUP(MONTH($A287),'Patch Conversion'!$A$1:$B$12,2),FALSE)</f>
        <v>#REF!</v>
      </c>
      <c r="O287" s="9"/>
      <c r="P287" s="11"/>
      <c r="Q287" s="9">
        <f t="shared" si="32"/>
        <v>0</v>
      </c>
      <c r="R287" s="9" t="str">
        <f t="shared" si="33"/>
        <v/>
      </c>
      <c r="S287" s="10" t="str">
        <f t="shared" si="34"/>
        <v/>
      </c>
      <c r="T287" s="9"/>
      <c r="U287" s="17">
        <f>VLOOKUP((IF(MONTH($A287)=10,YEAR($A287),IF(MONTH($A287)=11,YEAR($A287),IF(MONTH($A287)=12, YEAR($A287),YEAR($A287)-1)))),'Final Sim'!$A$1:$O$87,VLOOKUP(MONTH($A287),'Conversion WRSM'!$A$1:$B$12,2),FALSE)</f>
        <v>0</v>
      </c>
      <c r="W287" s="9">
        <f t="shared" si="31"/>
        <v>0</v>
      </c>
      <c r="X287" s="9" t="str">
        <f t="shared" si="37"/>
        <v/>
      </c>
      <c r="Y287" s="20" t="str">
        <f t="shared" si="35"/>
        <v/>
      </c>
    </row>
    <row r="288" spans="1:25" x14ac:dyDescent="0.25">
      <c r="A288" s="11">
        <v>21337</v>
      </c>
      <c r="B288" s="9">
        <f>VLOOKUP((IF(MONTH($A288)=10,YEAR($A288),IF(MONTH($A288)=11,YEAR($A288),IF(MONTH($A288)=12, YEAR($A288),YEAR($A288)-1)))),File_1.prn!$A$2:$AA$72,VLOOKUP(MONTH($A288),Conversion!$A$1:$B$12,2),FALSE)</f>
        <v>0</v>
      </c>
      <c r="C288" s="9" t="str">
        <f>IF(VLOOKUP((IF(MONTH($A288)=10,YEAR($A288),IF(MONTH($A288)=11,YEAR($A288),IF(MONTH($A288)=12, YEAR($A288),YEAR($A288)-1)))),File_1.prn!$A$2:$AA$72,VLOOKUP(MONTH($A288),'Patch Conversion'!$A$1:$B$12,2),FALSE)="","",VLOOKUP((IF(MONTH($A288)=10,YEAR($A288),IF(MONTH($A288)=11,YEAR($A288),IF(MONTH($A288)=12, YEAR($A288),YEAR($A288)-1)))),File_1.prn!$A$2:$AA$72,VLOOKUP(MONTH($A288),'Patch Conversion'!$A$1:$B$12,2),FALSE))</f>
        <v/>
      </c>
      <c r="D288" s="9"/>
      <c r="E288" s="9">
        <f t="shared" si="36"/>
        <v>0</v>
      </c>
      <c r="F288" s="9">
        <f>F287+VLOOKUP((IF(MONTH($A288)=10,YEAR($A288),IF(MONTH($A288)=11,YEAR($A288),IF(MONTH($A288)=12, YEAR($A288),YEAR($A288)-1)))),Rainfall!$A$1:$Z$87,VLOOKUP(MONTH($A288),Conversion!$A$1:$B$12,2),FALSE)</f>
        <v>15013.620000000006</v>
      </c>
      <c r="G288" s="9"/>
      <c r="H288" s="9"/>
      <c r="I288" s="9">
        <f>VLOOKUP((IF(MONTH($A288)=10,YEAR($A288),IF(MONTH($A288)=11,YEAR($A288),IF(MONTH($A288)=12, YEAR($A288),YEAR($A288)-1)))),FirstSim!$A$1:$Z$86,VLOOKUP(MONTH($A288),Conversion!$A$1:$B$12,2),FALSE)</f>
        <v>0.23</v>
      </c>
      <c r="J288" s="9"/>
      <c r="K288" s="9"/>
      <c r="L288" s="9"/>
      <c r="M288" s="12" t="e">
        <f>VLOOKUP((IF(MONTH($A288)=10,YEAR($A288),IF(MONTH($A288)=11,YEAR($A288),IF(MONTH($A288)=12, YEAR($A288),YEAR($A288)-1)))),#REF!,VLOOKUP(MONTH($A288),Conversion!$A$1:$B$12,2),FALSE)</f>
        <v>#REF!</v>
      </c>
      <c r="N288" s="9" t="e">
        <f>VLOOKUP((IF(MONTH($A288)=10,YEAR($A288),IF(MONTH($A288)=11,YEAR($A288),IF(MONTH($A288)=12, YEAR($A288),YEAR($A288)-1)))),#REF!,VLOOKUP(MONTH($A288),'Patch Conversion'!$A$1:$B$12,2),FALSE)</f>
        <v>#REF!</v>
      </c>
      <c r="O288" s="9"/>
      <c r="P288" s="11"/>
      <c r="Q288" s="9">
        <f t="shared" si="32"/>
        <v>0</v>
      </c>
      <c r="R288" s="9" t="str">
        <f t="shared" si="33"/>
        <v/>
      </c>
      <c r="S288" s="10" t="str">
        <f t="shared" si="34"/>
        <v/>
      </c>
      <c r="T288" s="9"/>
      <c r="U288" s="17">
        <f>VLOOKUP((IF(MONTH($A288)=10,YEAR($A288),IF(MONTH($A288)=11,YEAR($A288),IF(MONTH($A288)=12, YEAR($A288),YEAR($A288)-1)))),'Final Sim'!$A$1:$O$87,VLOOKUP(MONTH($A288),'Conversion WRSM'!$A$1:$B$12,2),FALSE)</f>
        <v>0</v>
      </c>
      <c r="W288" s="9">
        <f t="shared" si="31"/>
        <v>0</v>
      </c>
      <c r="X288" s="9" t="str">
        <f t="shared" si="37"/>
        <v/>
      </c>
      <c r="Y288" s="20" t="str">
        <f t="shared" si="35"/>
        <v/>
      </c>
    </row>
    <row r="289" spans="1:25" x14ac:dyDescent="0.25">
      <c r="A289" s="11">
        <v>21367</v>
      </c>
      <c r="B289" s="9">
        <f>VLOOKUP((IF(MONTH($A289)=10,YEAR($A289),IF(MONTH($A289)=11,YEAR($A289),IF(MONTH($A289)=12, YEAR($A289),YEAR($A289)-1)))),File_1.prn!$A$2:$AA$72,VLOOKUP(MONTH($A289),Conversion!$A$1:$B$12,2),FALSE)</f>
        <v>0</v>
      </c>
      <c r="C289" s="9" t="str">
        <f>IF(VLOOKUP((IF(MONTH($A289)=10,YEAR($A289),IF(MONTH($A289)=11,YEAR($A289),IF(MONTH($A289)=12, YEAR($A289),YEAR($A289)-1)))),File_1.prn!$A$2:$AA$72,VLOOKUP(MONTH($A289),'Patch Conversion'!$A$1:$B$12,2),FALSE)="","",VLOOKUP((IF(MONTH($A289)=10,YEAR($A289),IF(MONTH($A289)=11,YEAR($A289),IF(MONTH($A289)=12, YEAR($A289),YEAR($A289)-1)))),File_1.prn!$A$2:$AA$72,VLOOKUP(MONTH($A289),'Patch Conversion'!$A$1:$B$12,2),FALSE))</f>
        <v/>
      </c>
      <c r="D289" s="9"/>
      <c r="E289" s="9">
        <f t="shared" si="36"/>
        <v>0</v>
      </c>
      <c r="F289" s="9">
        <f>F288+VLOOKUP((IF(MONTH($A289)=10,YEAR($A289),IF(MONTH($A289)=11,YEAR($A289),IF(MONTH($A289)=12, YEAR($A289),YEAR($A289)-1)))),Rainfall!$A$1:$Z$87,VLOOKUP(MONTH($A289),Conversion!$A$1:$B$12,2),FALSE)</f>
        <v>15013.620000000006</v>
      </c>
      <c r="G289" s="9"/>
      <c r="H289" s="9"/>
      <c r="I289" s="9">
        <f>VLOOKUP((IF(MONTH($A289)=10,YEAR($A289),IF(MONTH($A289)=11,YEAR($A289),IF(MONTH($A289)=12, YEAR($A289),YEAR($A289)-1)))),FirstSim!$A$1:$Z$86,VLOOKUP(MONTH($A289),Conversion!$A$1:$B$12,2),FALSE)</f>
        <v>0.13</v>
      </c>
      <c r="J289" s="9"/>
      <c r="K289" s="9"/>
      <c r="L289" s="9"/>
      <c r="M289" s="12" t="e">
        <f>VLOOKUP((IF(MONTH($A289)=10,YEAR($A289),IF(MONTH($A289)=11,YEAR($A289),IF(MONTH($A289)=12, YEAR($A289),YEAR($A289)-1)))),#REF!,VLOOKUP(MONTH($A289),Conversion!$A$1:$B$12,2),FALSE)</f>
        <v>#REF!</v>
      </c>
      <c r="N289" s="9" t="e">
        <f>VLOOKUP((IF(MONTH($A289)=10,YEAR($A289),IF(MONTH($A289)=11,YEAR($A289),IF(MONTH($A289)=12, YEAR($A289),YEAR($A289)-1)))),#REF!,VLOOKUP(MONTH($A289),'Patch Conversion'!$A$1:$B$12,2),FALSE)</f>
        <v>#REF!</v>
      </c>
      <c r="O289" s="9"/>
      <c r="P289" s="11"/>
      <c r="Q289" s="9">
        <f t="shared" si="32"/>
        <v>0</v>
      </c>
      <c r="R289" s="9" t="str">
        <f t="shared" si="33"/>
        <v/>
      </c>
      <c r="S289" s="10" t="str">
        <f t="shared" si="34"/>
        <v/>
      </c>
      <c r="T289" s="9"/>
      <c r="U289" s="17">
        <f>VLOOKUP((IF(MONTH($A289)=10,YEAR($A289),IF(MONTH($A289)=11,YEAR($A289),IF(MONTH($A289)=12, YEAR($A289),YEAR($A289)-1)))),'Final Sim'!$A$1:$O$87,VLOOKUP(MONTH($A289),'Conversion WRSM'!$A$1:$B$12,2),FALSE)</f>
        <v>0</v>
      </c>
      <c r="W289" s="9">
        <f t="shared" si="31"/>
        <v>0</v>
      </c>
      <c r="X289" s="9" t="str">
        <f t="shared" si="37"/>
        <v/>
      </c>
      <c r="Y289" s="20" t="str">
        <f t="shared" si="35"/>
        <v/>
      </c>
    </row>
    <row r="290" spans="1:25" x14ac:dyDescent="0.25">
      <c r="A290" s="11">
        <v>21398</v>
      </c>
      <c r="B290" s="9">
        <f>VLOOKUP((IF(MONTH($A290)=10,YEAR($A290),IF(MONTH($A290)=11,YEAR($A290),IF(MONTH($A290)=12, YEAR($A290),YEAR($A290)-1)))),File_1.prn!$A$2:$AA$72,VLOOKUP(MONTH($A290),Conversion!$A$1:$B$12,2),FALSE)</f>
        <v>0</v>
      </c>
      <c r="C290" s="9" t="str">
        <f>IF(VLOOKUP((IF(MONTH($A290)=10,YEAR($A290),IF(MONTH($A290)=11,YEAR($A290),IF(MONTH($A290)=12, YEAR($A290),YEAR($A290)-1)))),File_1.prn!$A$2:$AA$72,VLOOKUP(MONTH($A290),'Patch Conversion'!$A$1:$B$12,2),FALSE)="","",VLOOKUP((IF(MONTH($A290)=10,YEAR($A290),IF(MONTH($A290)=11,YEAR($A290),IF(MONTH($A290)=12, YEAR($A290),YEAR($A290)-1)))),File_1.prn!$A$2:$AA$72,VLOOKUP(MONTH($A290),'Patch Conversion'!$A$1:$B$12,2),FALSE))</f>
        <v/>
      </c>
      <c r="D290" s="9"/>
      <c r="E290" s="9">
        <f t="shared" si="36"/>
        <v>0</v>
      </c>
      <c r="F290" s="9">
        <f>F289+VLOOKUP((IF(MONTH($A290)=10,YEAR($A290),IF(MONTH($A290)=11,YEAR($A290),IF(MONTH($A290)=12, YEAR($A290),YEAR($A290)-1)))),Rainfall!$A$1:$Z$87,VLOOKUP(MONTH($A290),Conversion!$A$1:$B$12,2),FALSE)</f>
        <v>15013.620000000006</v>
      </c>
      <c r="G290" s="9"/>
      <c r="H290" s="9"/>
      <c r="I290" s="9">
        <f>VLOOKUP((IF(MONTH($A290)=10,YEAR($A290),IF(MONTH($A290)=11,YEAR($A290),IF(MONTH($A290)=12, YEAR($A290),YEAR($A290)-1)))),FirstSim!$A$1:$Z$86,VLOOKUP(MONTH($A290),Conversion!$A$1:$B$12,2),FALSE)</f>
        <v>0.05</v>
      </c>
      <c r="J290" s="9"/>
      <c r="K290" s="9"/>
      <c r="L290" s="9"/>
      <c r="M290" s="12" t="e">
        <f>VLOOKUP((IF(MONTH($A290)=10,YEAR($A290),IF(MONTH($A290)=11,YEAR($A290),IF(MONTH($A290)=12, YEAR($A290),YEAR($A290)-1)))),#REF!,VLOOKUP(MONTH($A290),Conversion!$A$1:$B$12,2),FALSE)</f>
        <v>#REF!</v>
      </c>
      <c r="N290" s="9" t="e">
        <f>VLOOKUP((IF(MONTH($A290)=10,YEAR($A290),IF(MONTH($A290)=11,YEAR($A290),IF(MONTH($A290)=12, YEAR($A290),YEAR($A290)-1)))),#REF!,VLOOKUP(MONTH($A290),'Patch Conversion'!$A$1:$B$12,2),FALSE)</f>
        <v>#REF!</v>
      </c>
      <c r="O290" s="9"/>
      <c r="P290" s="11"/>
      <c r="Q290" s="9">
        <f t="shared" si="32"/>
        <v>0</v>
      </c>
      <c r="R290" s="9" t="str">
        <f t="shared" si="33"/>
        <v/>
      </c>
      <c r="S290" s="10" t="str">
        <f t="shared" si="34"/>
        <v/>
      </c>
      <c r="T290" s="9"/>
      <c r="U290" s="17">
        <f>VLOOKUP((IF(MONTH($A290)=10,YEAR($A290),IF(MONTH($A290)=11,YEAR($A290),IF(MONTH($A290)=12, YEAR($A290),YEAR($A290)-1)))),'Final Sim'!$A$1:$O$87,VLOOKUP(MONTH($A290),'Conversion WRSM'!$A$1:$B$12,2),FALSE)</f>
        <v>0</v>
      </c>
      <c r="W290" s="9">
        <f t="shared" si="31"/>
        <v>0</v>
      </c>
      <c r="X290" s="9" t="str">
        <f t="shared" si="37"/>
        <v/>
      </c>
      <c r="Y290" s="20" t="str">
        <f t="shared" si="35"/>
        <v/>
      </c>
    </row>
    <row r="291" spans="1:25" x14ac:dyDescent="0.25">
      <c r="A291" s="11">
        <v>21429</v>
      </c>
      <c r="B291" s="9">
        <f>VLOOKUP((IF(MONTH($A291)=10,YEAR($A291),IF(MONTH($A291)=11,YEAR($A291),IF(MONTH($A291)=12, YEAR($A291),YEAR($A291)-1)))),File_1.prn!$A$2:$AA$72,VLOOKUP(MONTH($A291),Conversion!$A$1:$B$12,2),FALSE)</f>
        <v>0</v>
      </c>
      <c r="C291" s="9" t="str">
        <f>IF(VLOOKUP((IF(MONTH($A291)=10,YEAR($A291),IF(MONTH($A291)=11,YEAR($A291),IF(MONTH($A291)=12, YEAR($A291),YEAR($A291)-1)))),File_1.prn!$A$2:$AA$72,VLOOKUP(MONTH($A291),'Patch Conversion'!$A$1:$B$12,2),FALSE)="","",VLOOKUP((IF(MONTH($A291)=10,YEAR($A291),IF(MONTH($A291)=11,YEAR($A291),IF(MONTH($A291)=12, YEAR($A291),YEAR($A291)-1)))),File_1.prn!$A$2:$AA$72,VLOOKUP(MONTH($A291),'Patch Conversion'!$A$1:$B$12,2),FALSE))</f>
        <v/>
      </c>
      <c r="D291" s="9"/>
      <c r="E291" s="9">
        <f t="shared" si="36"/>
        <v>0</v>
      </c>
      <c r="F291" s="9">
        <f>F290+VLOOKUP((IF(MONTH($A291)=10,YEAR($A291),IF(MONTH($A291)=11,YEAR($A291),IF(MONTH($A291)=12, YEAR($A291),YEAR($A291)-1)))),Rainfall!$A$1:$Z$87,VLOOKUP(MONTH($A291),Conversion!$A$1:$B$12,2),FALSE)</f>
        <v>15036.240000000007</v>
      </c>
      <c r="G291" s="9"/>
      <c r="H291" s="9"/>
      <c r="I291" s="9">
        <f>VLOOKUP((IF(MONTH($A291)=10,YEAR($A291),IF(MONTH($A291)=11,YEAR($A291),IF(MONTH($A291)=12, YEAR($A291),YEAR($A291)-1)))),FirstSim!$A$1:$Z$86,VLOOKUP(MONTH($A291),Conversion!$A$1:$B$12,2),FALSE)</f>
        <v>0.02</v>
      </c>
      <c r="J291" s="9"/>
      <c r="K291" s="9"/>
      <c r="L291" s="9"/>
      <c r="M291" s="12" t="e">
        <f>VLOOKUP((IF(MONTH($A291)=10,YEAR($A291),IF(MONTH($A291)=11,YEAR($A291),IF(MONTH($A291)=12, YEAR($A291),YEAR($A291)-1)))),#REF!,VLOOKUP(MONTH($A291),Conversion!$A$1:$B$12,2),FALSE)</f>
        <v>#REF!</v>
      </c>
      <c r="N291" s="9" t="e">
        <f>VLOOKUP((IF(MONTH($A291)=10,YEAR($A291),IF(MONTH($A291)=11,YEAR($A291),IF(MONTH($A291)=12, YEAR($A291),YEAR($A291)-1)))),#REF!,VLOOKUP(MONTH($A291),'Patch Conversion'!$A$1:$B$12,2),FALSE)</f>
        <v>#REF!</v>
      </c>
      <c r="O291" s="9"/>
      <c r="P291" s="11"/>
      <c r="Q291" s="9">
        <f t="shared" si="32"/>
        <v>0</v>
      </c>
      <c r="R291" s="9" t="str">
        <f t="shared" si="33"/>
        <v/>
      </c>
      <c r="S291" s="10" t="str">
        <f t="shared" si="34"/>
        <v/>
      </c>
      <c r="T291" s="9"/>
      <c r="U291" s="17">
        <f>VLOOKUP((IF(MONTH($A291)=10,YEAR($A291),IF(MONTH($A291)=11,YEAR($A291),IF(MONTH($A291)=12, YEAR($A291),YEAR($A291)-1)))),'Final Sim'!$A$1:$O$87,VLOOKUP(MONTH($A291),'Conversion WRSM'!$A$1:$B$12,2),FALSE)</f>
        <v>0</v>
      </c>
      <c r="W291" s="9">
        <f t="shared" si="31"/>
        <v>0</v>
      </c>
      <c r="X291" s="9" t="str">
        <f t="shared" si="37"/>
        <v/>
      </c>
      <c r="Y291" s="20" t="str">
        <f t="shared" si="35"/>
        <v/>
      </c>
    </row>
    <row r="292" spans="1:25" x14ac:dyDescent="0.25">
      <c r="A292" s="11">
        <v>21459</v>
      </c>
      <c r="B292" s="9">
        <f>VLOOKUP((IF(MONTH($A292)=10,YEAR($A292),IF(MONTH($A292)=11,YEAR($A292),IF(MONTH($A292)=12, YEAR($A292),YEAR($A292)-1)))),File_1.prn!$A$2:$AA$72,VLOOKUP(MONTH($A292),Conversion!$A$1:$B$12,2),FALSE)</f>
        <v>0</v>
      </c>
      <c r="C292" s="9" t="str">
        <f>IF(VLOOKUP((IF(MONTH($A292)=10,YEAR($A292),IF(MONTH($A292)=11,YEAR($A292),IF(MONTH($A292)=12, YEAR($A292),YEAR($A292)-1)))),File_1.prn!$A$2:$AA$72,VLOOKUP(MONTH($A292),'Patch Conversion'!$A$1:$B$12,2),FALSE)="","",VLOOKUP((IF(MONTH($A292)=10,YEAR($A292),IF(MONTH($A292)=11,YEAR($A292),IF(MONTH($A292)=12, YEAR($A292),YEAR($A292)-1)))),File_1.prn!$A$2:$AA$72,VLOOKUP(MONTH($A292),'Patch Conversion'!$A$1:$B$12,2),FALSE))</f>
        <v/>
      </c>
      <c r="D292" s="9"/>
      <c r="E292" s="9">
        <f t="shared" si="36"/>
        <v>0</v>
      </c>
      <c r="F292" s="9">
        <f>F291+VLOOKUP((IF(MONTH($A292)=10,YEAR($A292),IF(MONTH($A292)=11,YEAR($A292),IF(MONTH($A292)=12, YEAR($A292),YEAR($A292)-1)))),Rainfall!$A$1:$Z$87,VLOOKUP(MONTH($A292),Conversion!$A$1:$B$12,2),FALSE)</f>
        <v>15063.300000000007</v>
      </c>
      <c r="G292" s="9"/>
      <c r="H292" s="9"/>
      <c r="I292" s="9">
        <f>VLOOKUP((IF(MONTH($A292)=10,YEAR($A292),IF(MONTH($A292)=11,YEAR($A292),IF(MONTH($A292)=12, YEAR($A292),YEAR($A292)-1)))),FirstSim!$A$1:$Z$86,VLOOKUP(MONTH($A292),Conversion!$A$1:$B$12,2),FALSE)</f>
        <v>0.02</v>
      </c>
      <c r="J292" s="9"/>
      <c r="K292" s="9"/>
      <c r="L292" s="9"/>
      <c r="M292" s="12" t="e">
        <f>VLOOKUP((IF(MONTH($A292)=10,YEAR($A292),IF(MONTH($A292)=11,YEAR($A292),IF(MONTH($A292)=12, YEAR($A292),YEAR($A292)-1)))),#REF!,VLOOKUP(MONTH($A292),Conversion!$A$1:$B$12,2),FALSE)</f>
        <v>#REF!</v>
      </c>
      <c r="N292" s="9" t="e">
        <f>VLOOKUP((IF(MONTH($A292)=10,YEAR($A292),IF(MONTH($A292)=11,YEAR($A292),IF(MONTH($A292)=12, YEAR($A292),YEAR($A292)-1)))),#REF!,VLOOKUP(MONTH($A292),'Patch Conversion'!$A$1:$B$12,2),FALSE)</f>
        <v>#REF!</v>
      </c>
      <c r="O292" s="9"/>
      <c r="P292" s="11"/>
      <c r="Q292" s="9">
        <f t="shared" si="32"/>
        <v>0</v>
      </c>
      <c r="R292" s="9" t="str">
        <f t="shared" si="33"/>
        <v/>
      </c>
      <c r="S292" s="10" t="str">
        <f t="shared" si="34"/>
        <v/>
      </c>
      <c r="T292" s="9"/>
      <c r="U292" s="17">
        <f>VLOOKUP((IF(MONTH($A292)=10,YEAR($A292),IF(MONTH($A292)=11,YEAR($A292),IF(MONTH($A292)=12, YEAR($A292),YEAR($A292)-1)))),'Final Sim'!$A$1:$O$87,VLOOKUP(MONTH($A292),'Conversion WRSM'!$A$1:$B$12,2),FALSE)</f>
        <v>0</v>
      </c>
      <c r="W292" s="9">
        <f t="shared" si="31"/>
        <v>0</v>
      </c>
      <c r="X292" s="9" t="str">
        <f t="shared" si="37"/>
        <v/>
      </c>
      <c r="Y292" s="20" t="str">
        <f t="shared" si="35"/>
        <v/>
      </c>
    </row>
    <row r="293" spans="1:25" x14ac:dyDescent="0.25">
      <c r="A293" s="11">
        <v>21490</v>
      </c>
      <c r="B293" s="9">
        <f>VLOOKUP((IF(MONTH($A293)=10,YEAR($A293),IF(MONTH($A293)=11,YEAR($A293),IF(MONTH($A293)=12, YEAR($A293),YEAR($A293)-1)))),File_1.prn!$A$2:$AA$72,VLOOKUP(MONTH($A293),Conversion!$A$1:$B$12,2),FALSE)</f>
        <v>0</v>
      </c>
      <c r="C293" s="9" t="str">
        <f>IF(VLOOKUP((IF(MONTH($A293)=10,YEAR($A293),IF(MONTH($A293)=11,YEAR($A293),IF(MONTH($A293)=12, YEAR($A293),YEAR($A293)-1)))),File_1.prn!$A$2:$AA$72,VLOOKUP(MONTH($A293),'Patch Conversion'!$A$1:$B$12,2),FALSE)="","",VLOOKUP((IF(MONTH($A293)=10,YEAR($A293),IF(MONTH($A293)=11,YEAR($A293),IF(MONTH($A293)=12, YEAR($A293),YEAR($A293)-1)))),File_1.prn!$A$2:$AA$72,VLOOKUP(MONTH($A293),'Patch Conversion'!$A$1:$B$12,2),FALSE))</f>
        <v/>
      </c>
      <c r="D293" s="9"/>
      <c r="E293" s="9">
        <f t="shared" si="36"/>
        <v>0</v>
      </c>
      <c r="F293" s="9">
        <f>F292+VLOOKUP((IF(MONTH($A293)=10,YEAR($A293),IF(MONTH($A293)=11,YEAR($A293),IF(MONTH($A293)=12, YEAR($A293),YEAR($A293)-1)))),Rainfall!$A$1:$Z$87,VLOOKUP(MONTH($A293),Conversion!$A$1:$B$12,2),FALSE)</f>
        <v>15140.100000000006</v>
      </c>
      <c r="G293" s="9"/>
      <c r="H293" s="9"/>
      <c r="I293" s="9">
        <f>VLOOKUP((IF(MONTH($A293)=10,YEAR($A293),IF(MONTH($A293)=11,YEAR($A293),IF(MONTH($A293)=12, YEAR($A293),YEAR($A293)-1)))),FirstSim!$A$1:$Z$86,VLOOKUP(MONTH($A293),Conversion!$A$1:$B$12,2),FALSE)</f>
        <v>1.45</v>
      </c>
      <c r="J293" s="9"/>
      <c r="K293" s="9"/>
      <c r="L293" s="9"/>
      <c r="M293" s="12" t="e">
        <f>VLOOKUP((IF(MONTH($A293)=10,YEAR($A293),IF(MONTH($A293)=11,YEAR($A293),IF(MONTH($A293)=12, YEAR($A293),YEAR($A293)-1)))),#REF!,VLOOKUP(MONTH($A293),Conversion!$A$1:$B$12,2),FALSE)</f>
        <v>#REF!</v>
      </c>
      <c r="N293" s="9" t="e">
        <f>VLOOKUP((IF(MONTH($A293)=10,YEAR($A293),IF(MONTH($A293)=11,YEAR($A293),IF(MONTH($A293)=12, YEAR($A293),YEAR($A293)-1)))),#REF!,VLOOKUP(MONTH($A293),'Patch Conversion'!$A$1:$B$12,2),FALSE)</f>
        <v>#REF!</v>
      </c>
      <c r="O293" s="9"/>
      <c r="P293" s="11"/>
      <c r="Q293" s="9">
        <f t="shared" si="32"/>
        <v>0</v>
      </c>
      <c r="R293" s="9" t="str">
        <f t="shared" si="33"/>
        <v/>
      </c>
      <c r="S293" s="10" t="str">
        <f t="shared" si="34"/>
        <v/>
      </c>
      <c r="T293" s="9"/>
      <c r="U293" s="17">
        <f>VLOOKUP((IF(MONTH($A293)=10,YEAR($A293),IF(MONTH($A293)=11,YEAR($A293),IF(MONTH($A293)=12, YEAR($A293),YEAR($A293)-1)))),'Final Sim'!$A$1:$O$87,VLOOKUP(MONTH($A293),'Conversion WRSM'!$A$1:$B$12,2),FALSE)</f>
        <v>0</v>
      </c>
      <c r="W293" s="9">
        <f t="shared" si="31"/>
        <v>0</v>
      </c>
      <c r="X293" s="9" t="str">
        <f t="shared" si="37"/>
        <v/>
      </c>
      <c r="Y293" s="20" t="str">
        <f t="shared" si="35"/>
        <v/>
      </c>
    </row>
    <row r="294" spans="1:25" x14ac:dyDescent="0.25">
      <c r="A294" s="11">
        <v>21520</v>
      </c>
      <c r="B294" s="9">
        <f>VLOOKUP((IF(MONTH($A294)=10,YEAR($A294),IF(MONTH($A294)=11,YEAR($A294),IF(MONTH($A294)=12, YEAR($A294),YEAR($A294)-1)))),File_1.prn!$A$2:$AA$72,VLOOKUP(MONTH($A294),Conversion!$A$1:$B$12,2),FALSE)</f>
        <v>0</v>
      </c>
      <c r="C294" s="9" t="str">
        <f>IF(VLOOKUP((IF(MONTH($A294)=10,YEAR($A294),IF(MONTH($A294)=11,YEAR($A294),IF(MONTH($A294)=12, YEAR($A294),YEAR($A294)-1)))),File_1.prn!$A$2:$AA$72,VLOOKUP(MONTH($A294),'Patch Conversion'!$A$1:$B$12,2),FALSE)="","",VLOOKUP((IF(MONTH($A294)=10,YEAR($A294),IF(MONTH($A294)=11,YEAR($A294),IF(MONTH($A294)=12, YEAR($A294),YEAR($A294)-1)))),File_1.prn!$A$2:$AA$72,VLOOKUP(MONTH($A294),'Patch Conversion'!$A$1:$B$12,2),FALSE))</f>
        <v/>
      </c>
      <c r="D294" s="9"/>
      <c r="E294" s="9">
        <f t="shared" si="36"/>
        <v>0</v>
      </c>
      <c r="F294" s="9">
        <f>F293+VLOOKUP((IF(MONTH($A294)=10,YEAR($A294),IF(MONTH($A294)=11,YEAR($A294),IF(MONTH($A294)=12, YEAR($A294),YEAR($A294)-1)))),Rainfall!$A$1:$Z$87,VLOOKUP(MONTH($A294),Conversion!$A$1:$B$12,2),FALSE)</f>
        <v>15259.140000000007</v>
      </c>
      <c r="G294" s="9"/>
      <c r="H294" s="9"/>
      <c r="I294" s="9">
        <f>VLOOKUP((IF(MONTH($A294)=10,YEAR($A294),IF(MONTH($A294)=11,YEAR($A294),IF(MONTH($A294)=12, YEAR($A294),YEAR($A294)-1)))),FirstSim!$A$1:$Z$86,VLOOKUP(MONTH($A294),Conversion!$A$1:$B$12,2),FALSE)</f>
        <v>1.72</v>
      </c>
      <c r="J294" s="9"/>
      <c r="K294" s="9"/>
      <c r="L294" s="9"/>
      <c r="M294" s="12" t="e">
        <f>VLOOKUP((IF(MONTH($A294)=10,YEAR($A294),IF(MONTH($A294)=11,YEAR($A294),IF(MONTH($A294)=12, YEAR($A294),YEAR($A294)-1)))),#REF!,VLOOKUP(MONTH($A294),Conversion!$A$1:$B$12,2),FALSE)</f>
        <v>#REF!</v>
      </c>
      <c r="N294" s="9" t="e">
        <f>VLOOKUP((IF(MONTH($A294)=10,YEAR($A294),IF(MONTH($A294)=11,YEAR($A294),IF(MONTH($A294)=12, YEAR($A294),YEAR($A294)-1)))),#REF!,VLOOKUP(MONTH($A294),'Patch Conversion'!$A$1:$B$12,2),FALSE)</f>
        <v>#REF!</v>
      </c>
      <c r="O294" s="9"/>
      <c r="P294" s="11"/>
      <c r="Q294" s="9">
        <f t="shared" si="32"/>
        <v>0</v>
      </c>
      <c r="R294" s="9" t="str">
        <f t="shared" si="33"/>
        <v/>
      </c>
      <c r="S294" s="10" t="str">
        <f t="shared" si="34"/>
        <v/>
      </c>
      <c r="T294" s="9"/>
      <c r="U294" s="17">
        <f>VLOOKUP((IF(MONTH($A294)=10,YEAR($A294),IF(MONTH($A294)=11,YEAR($A294),IF(MONTH($A294)=12, YEAR($A294),YEAR($A294)-1)))),'Final Sim'!$A$1:$O$87,VLOOKUP(MONTH($A294),'Conversion WRSM'!$A$1:$B$12,2),FALSE)</f>
        <v>0</v>
      </c>
      <c r="W294" s="9">
        <f t="shared" si="31"/>
        <v>0</v>
      </c>
      <c r="X294" s="9" t="str">
        <f t="shared" si="37"/>
        <v/>
      </c>
      <c r="Y294" s="20" t="str">
        <f t="shared" si="35"/>
        <v/>
      </c>
    </row>
    <row r="295" spans="1:25" x14ac:dyDescent="0.25">
      <c r="A295" s="11">
        <v>21551</v>
      </c>
      <c r="B295" s="9">
        <f>VLOOKUP((IF(MONTH($A295)=10,YEAR($A295),IF(MONTH($A295)=11,YEAR($A295),IF(MONTH($A295)=12, YEAR($A295),YEAR($A295)-1)))),File_1.prn!$A$2:$AA$72,VLOOKUP(MONTH($A295),Conversion!$A$1:$B$12,2),FALSE)</f>
        <v>0</v>
      </c>
      <c r="C295" s="9" t="str">
        <f>IF(VLOOKUP((IF(MONTH($A295)=10,YEAR($A295),IF(MONTH($A295)=11,YEAR($A295),IF(MONTH($A295)=12, YEAR($A295),YEAR($A295)-1)))),File_1.prn!$A$2:$AA$72,VLOOKUP(MONTH($A295),'Patch Conversion'!$A$1:$B$12,2),FALSE)="","",VLOOKUP((IF(MONTH($A295)=10,YEAR($A295),IF(MONTH($A295)=11,YEAR($A295),IF(MONTH($A295)=12, YEAR($A295),YEAR($A295)-1)))),File_1.prn!$A$2:$AA$72,VLOOKUP(MONTH($A295),'Patch Conversion'!$A$1:$B$12,2),FALSE))</f>
        <v/>
      </c>
      <c r="D295" s="9"/>
      <c r="E295" s="9">
        <f t="shared" si="36"/>
        <v>0</v>
      </c>
      <c r="F295" s="9">
        <f>F294+VLOOKUP((IF(MONTH($A295)=10,YEAR($A295),IF(MONTH($A295)=11,YEAR($A295),IF(MONTH($A295)=12, YEAR($A295),YEAR($A295)-1)))),Rainfall!$A$1:$Z$87,VLOOKUP(MONTH($A295),Conversion!$A$1:$B$12,2),FALSE)</f>
        <v>15339.660000000007</v>
      </c>
      <c r="G295" s="9"/>
      <c r="H295" s="9"/>
      <c r="I295" s="9">
        <f>VLOOKUP((IF(MONTH($A295)=10,YEAR($A295),IF(MONTH($A295)=11,YEAR($A295),IF(MONTH($A295)=12, YEAR($A295),YEAR($A295)-1)))),FirstSim!$A$1:$Z$86,VLOOKUP(MONTH($A295),Conversion!$A$1:$B$12,2),FALSE)</f>
        <v>1.03</v>
      </c>
      <c r="J295" s="9"/>
      <c r="K295" s="9"/>
      <c r="L295" s="9"/>
      <c r="M295" s="12" t="e">
        <f>VLOOKUP((IF(MONTH($A295)=10,YEAR($A295),IF(MONTH($A295)=11,YEAR($A295),IF(MONTH($A295)=12, YEAR($A295),YEAR($A295)-1)))),#REF!,VLOOKUP(MONTH($A295),Conversion!$A$1:$B$12,2),FALSE)</f>
        <v>#REF!</v>
      </c>
      <c r="N295" s="9" t="e">
        <f>VLOOKUP((IF(MONTH($A295)=10,YEAR($A295),IF(MONTH($A295)=11,YEAR($A295),IF(MONTH($A295)=12, YEAR($A295),YEAR($A295)-1)))),#REF!,VLOOKUP(MONTH($A295),'Patch Conversion'!$A$1:$B$12,2),FALSE)</f>
        <v>#REF!</v>
      </c>
      <c r="O295" s="9"/>
      <c r="P295" s="11"/>
      <c r="Q295" s="9">
        <f t="shared" si="32"/>
        <v>0</v>
      </c>
      <c r="R295" s="9" t="str">
        <f t="shared" si="33"/>
        <v/>
      </c>
      <c r="S295" s="10" t="str">
        <f t="shared" si="34"/>
        <v/>
      </c>
      <c r="T295" s="9"/>
      <c r="U295" s="17">
        <f>VLOOKUP((IF(MONTH($A295)=10,YEAR($A295),IF(MONTH($A295)=11,YEAR($A295),IF(MONTH($A295)=12, YEAR($A295),YEAR($A295)-1)))),'Final Sim'!$A$1:$O$87,VLOOKUP(MONTH($A295),'Conversion WRSM'!$A$1:$B$12,2),FALSE)</f>
        <v>0</v>
      </c>
      <c r="W295" s="9">
        <f t="shared" si="31"/>
        <v>0</v>
      </c>
      <c r="X295" s="9" t="str">
        <f t="shared" si="37"/>
        <v/>
      </c>
      <c r="Y295" s="20" t="str">
        <f t="shared" si="35"/>
        <v/>
      </c>
    </row>
    <row r="296" spans="1:25" x14ac:dyDescent="0.25">
      <c r="A296" s="11">
        <v>21582</v>
      </c>
      <c r="B296" s="9">
        <f>VLOOKUP((IF(MONTH($A296)=10,YEAR($A296),IF(MONTH($A296)=11,YEAR($A296),IF(MONTH($A296)=12, YEAR($A296),YEAR($A296)-1)))),File_1.prn!$A$2:$AA$72,VLOOKUP(MONTH($A296),Conversion!$A$1:$B$12,2),FALSE)</f>
        <v>0</v>
      </c>
      <c r="C296" s="9" t="str">
        <f>IF(VLOOKUP((IF(MONTH($A296)=10,YEAR($A296),IF(MONTH($A296)=11,YEAR($A296),IF(MONTH($A296)=12, YEAR($A296),YEAR($A296)-1)))),File_1.prn!$A$2:$AA$72,VLOOKUP(MONTH($A296),'Patch Conversion'!$A$1:$B$12,2),FALSE)="","",VLOOKUP((IF(MONTH($A296)=10,YEAR($A296),IF(MONTH($A296)=11,YEAR($A296),IF(MONTH($A296)=12, YEAR($A296),YEAR($A296)-1)))),File_1.prn!$A$2:$AA$72,VLOOKUP(MONTH($A296),'Patch Conversion'!$A$1:$B$12,2),FALSE))</f>
        <v/>
      </c>
      <c r="D296" s="9" t="str">
        <f>IF(C296="","",B296)</f>
        <v/>
      </c>
      <c r="E296" s="9">
        <f t="shared" si="36"/>
        <v>0</v>
      </c>
      <c r="F296" s="9">
        <f>F295+VLOOKUP((IF(MONTH($A296)=10,YEAR($A296),IF(MONTH($A296)=11,YEAR($A296),IF(MONTH($A296)=12, YEAR($A296),YEAR($A296)-1)))),Rainfall!$A$1:$Z$87,VLOOKUP(MONTH($A296),Conversion!$A$1:$B$12,2),FALSE)</f>
        <v>15375.420000000007</v>
      </c>
      <c r="G296" s="9"/>
      <c r="H296" s="9"/>
      <c r="I296" s="9">
        <f>VLOOKUP((IF(MONTH($A296)=10,YEAR($A296),IF(MONTH($A296)=11,YEAR($A296),IF(MONTH($A296)=12, YEAR($A296),YEAR($A296)-1)))),FirstSim!$A$1:$Z$86,VLOOKUP(MONTH($A296),Conversion!$A$1:$B$12,2),FALSE)</f>
        <v>0.4</v>
      </c>
      <c r="J296" s="9"/>
      <c r="K296" s="9"/>
      <c r="L296" s="9"/>
      <c r="M296" s="12" t="e">
        <f>VLOOKUP((IF(MONTH($A296)=10,YEAR($A296),IF(MONTH($A296)=11,YEAR($A296),IF(MONTH($A296)=12, YEAR($A296),YEAR($A296)-1)))),#REF!,VLOOKUP(MONTH($A296),Conversion!$A$1:$B$12,2),FALSE)</f>
        <v>#REF!</v>
      </c>
      <c r="N296" s="9" t="e">
        <f>VLOOKUP((IF(MONTH($A296)=10,YEAR($A296),IF(MONTH($A296)=11,YEAR($A296),IF(MONTH($A296)=12, YEAR($A296),YEAR($A296)-1)))),#REF!,VLOOKUP(MONTH($A296),'Patch Conversion'!$A$1:$B$12,2),FALSE)</f>
        <v>#REF!</v>
      </c>
      <c r="O296" s="9"/>
      <c r="P296" s="11"/>
      <c r="Q296" s="9">
        <f t="shared" si="32"/>
        <v>0</v>
      </c>
      <c r="R296" s="9" t="str">
        <f t="shared" si="33"/>
        <v/>
      </c>
      <c r="S296" s="10" t="str">
        <f t="shared" si="34"/>
        <v/>
      </c>
      <c r="T296" s="9"/>
      <c r="U296" s="17">
        <f>VLOOKUP((IF(MONTH($A296)=10,YEAR($A296),IF(MONTH($A296)=11,YEAR($A296),IF(MONTH($A296)=12, YEAR($A296),YEAR($A296)-1)))),'Final Sim'!$A$1:$O$87,VLOOKUP(MONTH($A296),'Conversion WRSM'!$A$1:$B$12,2),FALSE)</f>
        <v>0</v>
      </c>
      <c r="W296" s="9">
        <f t="shared" si="31"/>
        <v>0</v>
      </c>
      <c r="X296" s="9" t="str">
        <f t="shared" si="37"/>
        <v/>
      </c>
      <c r="Y296" s="20" t="str">
        <f t="shared" si="35"/>
        <v/>
      </c>
    </row>
    <row r="297" spans="1:25" x14ac:dyDescent="0.25">
      <c r="A297" s="11">
        <v>21610</v>
      </c>
      <c r="B297" s="9">
        <f>VLOOKUP((IF(MONTH($A297)=10,YEAR($A297),IF(MONTH($A297)=11,YEAR($A297),IF(MONTH($A297)=12, YEAR($A297),YEAR($A297)-1)))),File_1.prn!$A$2:$AA$72,VLOOKUP(MONTH($A297),Conversion!$A$1:$B$12,2),FALSE)</f>
        <v>0</v>
      </c>
      <c r="C297" s="9" t="str">
        <f>IF(VLOOKUP((IF(MONTH($A297)=10,YEAR($A297),IF(MONTH($A297)=11,YEAR($A297),IF(MONTH($A297)=12, YEAR($A297),YEAR($A297)-1)))),File_1.prn!$A$2:$AA$72,VLOOKUP(MONTH($A297),'Patch Conversion'!$A$1:$B$12,2),FALSE)="","",VLOOKUP((IF(MONTH($A297)=10,YEAR($A297),IF(MONTH($A297)=11,YEAR($A297),IF(MONTH($A297)=12, YEAR($A297),YEAR($A297)-1)))),File_1.prn!$A$2:$AA$72,VLOOKUP(MONTH($A297),'Patch Conversion'!$A$1:$B$12,2),FALSE))</f>
        <v/>
      </c>
      <c r="D297" s="9"/>
      <c r="E297" s="9">
        <f t="shared" si="36"/>
        <v>0</v>
      </c>
      <c r="F297" s="9">
        <f>F296+VLOOKUP((IF(MONTH($A297)=10,YEAR($A297),IF(MONTH($A297)=11,YEAR($A297),IF(MONTH($A297)=12, YEAR($A297),YEAR($A297)-1)))),Rainfall!$A$1:$Z$87,VLOOKUP(MONTH($A297),Conversion!$A$1:$B$12,2),FALSE)</f>
        <v>15391.680000000008</v>
      </c>
      <c r="G297" s="9"/>
      <c r="H297" s="9"/>
      <c r="I297" s="9">
        <f>VLOOKUP((IF(MONTH($A297)=10,YEAR($A297),IF(MONTH($A297)=11,YEAR($A297),IF(MONTH($A297)=12, YEAR($A297),YEAR($A297)-1)))),FirstSim!$A$1:$Z$86,VLOOKUP(MONTH($A297),Conversion!$A$1:$B$12,2),FALSE)</f>
        <v>0.19</v>
      </c>
      <c r="J297" s="9"/>
      <c r="K297" s="9"/>
      <c r="L297" s="9"/>
      <c r="M297" s="12" t="e">
        <f>VLOOKUP((IF(MONTH($A297)=10,YEAR($A297),IF(MONTH($A297)=11,YEAR($A297),IF(MONTH($A297)=12, YEAR($A297),YEAR($A297)-1)))),#REF!,VLOOKUP(MONTH($A297),Conversion!$A$1:$B$12,2),FALSE)</f>
        <v>#REF!</v>
      </c>
      <c r="N297" s="9" t="e">
        <f>VLOOKUP((IF(MONTH($A297)=10,YEAR($A297),IF(MONTH($A297)=11,YEAR($A297),IF(MONTH($A297)=12, YEAR($A297),YEAR($A297)-1)))),#REF!,VLOOKUP(MONTH($A297),'Patch Conversion'!$A$1:$B$12,2),FALSE)</f>
        <v>#REF!</v>
      </c>
      <c r="O297" s="9"/>
      <c r="P297" s="11"/>
      <c r="Q297" s="9">
        <f t="shared" si="32"/>
        <v>0</v>
      </c>
      <c r="R297" s="9" t="str">
        <f t="shared" si="33"/>
        <v/>
      </c>
      <c r="S297" s="10" t="str">
        <f t="shared" si="34"/>
        <v/>
      </c>
      <c r="T297" s="9"/>
      <c r="U297" s="17">
        <f>VLOOKUP((IF(MONTH($A297)=10,YEAR($A297),IF(MONTH($A297)=11,YEAR($A297),IF(MONTH($A297)=12, YEAR($A297),YEAR($A297)-1)))),'Final Sim'!$A$1:$O$87,VLOOKUP(MONTH($A297),'Conversion WRSM'!$A$1:$B$12,2),FALSE)</f>
        <v>0</v>
      </c>
      <c r="W297" s="9">
        <f t="shared" si="31"/>
        <v>0</v>
      </c>
      <c r="X297" s="9" t="str">
        <f t="shared" si="37"/>
        <v/>
      </c>
      <c r="Y297" s="20" t="str">
        <f t="shared" si="35"/>
        <v/>
      </c>
    </row>
    <row r="298" spans="1:25" x14ac:dyDescent="0.25">
      <c r="A298" s="11">
        <v>21641</v>
      </c>
      <c r="B298" s="9">
        <f>VLOOKUP((IF(MONTH($A298)=10,YEAR($A298),IF(MONTH($A298)=11,YEAR($A298),IF(MONTH($A298)=12, YEAR($A298),YEAR($A298)-1)))),File_1.prn!$A$2:$AA$72,VLOOKUP(MONTH($A298),Conversion!$A$1:$B$12,2),FALSE)</f>
        <v>0</v>
      </c>
      <c r="C298" s="9" t="str">
        <f>IF(VLOOKUP((IF(MONTH($A298)=10,YEAR($A298),IF(MONTH($A298)=11,YEAR($A298),IF(MONTH($A298)=12, YEAR($A298),YEAR($A298)-1)))),File_1.prn!$A$2:$AA$72,VLOOKUP(MONTH($A298),'Patch Conversion'!$A$1:$B$12,2),FALSE)="","",VLOOKUP((IF(MONTH($A298)=10,YEAR($A298),IF(MONTH($A298)=11,YEAR($A298),IF(MONTH($A298)=12, YEAR($A298),YEAR($A298)-1)))),File_1.prn!$A$2:$AA$72,VLOOKUP(MONTH($A298),'Patch Conversion'!$A$1:$B$12,2),FALSE))</f>
        <v/>
      </c>
      <c r="D298" s="9" t="str">
        <f>IF(C298="","",B298)</f>
        <v/>
      </c>
      <c r="E298" s="9">
        <f t="shared" si="36"/>
        <v>0</v>
      </c>
      <c r="F298" s="9">
        <f>F297+VLOOKUP((IF(MONTH($A298)=10,YEAR($A298),IF(MONTH($A298)=11,YEAR($A298),IF(MONTH($A298)=12, YEAR($A298),YEAR($A298)-1)))),Rainfall!$A$1:$Z$87,VLOOKUP(MONTH($A298),Conversion!$A$1:$B$12,2),FALSE)</f>
        <v>15463.980000000007</v>
      </c>
      <c r="G298" s="9"/>
      <c r="H298" s="9"/>
      <c r="I298" s="9">
        <f>VLOOKUP((IF(MONTH($A298)=10,YEAR($A298),IF(MONTH($A298)=11,YEAR($A298),IF(MONTH($A298)=12, YEAR($A298),YEAR($A298)-1)))),FirstSim!$A$1:$Z$86,VLOOKUP(MONTH($A298),Conversion!$A$1:$B$12,2),FALSE)</f>
        <v>0.32</v>
      </c>
      <c r="J298" s="9"/>
      <c r="K298" s="9"/>
      <c r="L298" s="9"/>
      <c r="M298" s="12" t="e">
        <f>VLOOKUP((IF(MONTH($A298)=10,YEAR($A298),IF(MONTH($A298)=11,YEAR($A298),IF(MONTH($A298)=12, YEAR($A298),YEAR($A298)-1)))),#REF!,VLOOKUP(MONTH($A298),Conversion!$A$1:$B$12,2),FALSE)</f>
        <v>#REF!</v>
      </c>
      <c r="N298" s="9" t="e">
        <f>VLOOKUP((IF(MONTH($A298)=10,YEAR($A298),IF(MONTH($A298)=11,YEAR($A298),IF(MONTH($A298)=12, YEAR($A298),YEAR($A298)-1)))),#REF!,VLOOKUP(MONTH($A298),'Patch Conversion'!$A$1:$B$12,2),FALSE)</f>
        <v>#REF!</v>
      </c>
      <c r="O298" s="9"/>
      <c r="P298" s="11"/>
      <c r="Q298" s="9">
        <f t="shared" si="32"/>
        <v>0</v>
      </c>
      <c r="R298" s="9" t="str">
        <f t="shared" si="33"/>
        <v/>
      </c>
      <c r="S298" s="10" t="str">
        <f t="shared" si="34"/>
        <v/>
      </c>
      <c r="T298" s="9"/>
      <c r="U298" s="17">
        <f>VLOOKUP((IF(MONTH($A298)=10,YEAR($A298),IF(MONTH($A298)=11,YEAR($A298),IF(MONTH($A298)=12, YEAR($A298),YEAR($A298)-1)))),'Final Sim'!$A$1:$O$87,VLOOKUP(MONTH($A298),'Conversion WRSM'!$A$1:$B$12,2),FALSE)</f>
        <v>0</v>
      </c>
      <c r="W298" s="9">
        <f t="shared" si="31"/>
        <v>0</v>
      </c>
      <c r="X298" s="9" t="str">
        <f t="shared" si="37"/>
        <v/>
      </c>
      <c r="Y298" s="20" t="str">
        <f t="shared" si="35"/>
        <v/>
      </c>
    </row>
    <row r="299" spans="1:25" x14ac:dyDescent="0.25">
      <c r="A299" s="11">
        <v>21671</v>
      </c>
      <c r="B299" s="9">
        <f>VLOOKUP((IF(MONTH($A299)=10,YEAR($A299),IF(MONTH($A299)=11,YEAR($A299),IF(MONTH($A299)=12, YEAR($A299),YEAR($A299)-1)))),File_1.prn!$A$2:$AA$72,VLOOKUP(MONTH($A299),Conversion!$A$1:$B$12,2),FALSE)</f>
        <v>0</v>
      </c>
      <c r="C299" s="9" t="str">
        <f>IF(VLOOKUP((IF(MONTH($A299)=10,YEAR($A299),IF(MONTH($A299)=11,YEAR($A299),IF(MONTH($A299)=12, YEAR($A299),YEAR($A299)-1)))),File_1.prn!$A$2:$AA$72,VLOOKUP(MONTH($A299),'Patch Conversion'!$A$1:$B$12,2),FALSE)="","",VLOOKUP((IF(MONTH($A299)=10,YEAR($A299),IF(MONTH($A299)=11,YEAR($A299),IF(MONTH($A299)=12, YEAR($A299),YEAR($A299)-1)))),File_1.prn!$A$2:$AA$72,VLOOKUP(MONTH($A299),'Patch Conversion'!$A$1:$B$12,2),FALSE))</f>
        <v/>
      </c>
      <c r="D299" s="9"/>
      <c r="E299" s="9">
        <f t="shared" si="36"/>
        <v>0</v>
      </c>
      <c r="F299" s="9">
        <f>F298+VLOOKUP((IF(MONTH($A299)=10,YEAR($A299),IF(MONTH($A299)=11,YEAR($A299),IF(MONTH($A299)=12, YEAR($A299),YEAR($A299)-1)))),Rainfall!$A$1:$Z$87,VLOOKUP(MONTH($A299),Conversion!$A$1:$B$12,2),FALSE)</f>
        <v>15513.480000000007</v>
      </c>
      <c r="G299" s="9"/>
      <c r="H299" s="9"/>
      <c r="I299" s="9">
        <f>VLOOKUP((IF(MONTH($A299)=10,YEAR($A299),IF(MONTH($A299)=11,YEAR($A299),IF(MONTH($A299)=12, YEAR($A299),YEAR($A299)-1)))),FirstSim!$A$1:$Z$86,VLOOKUP(MONTH($A299),Conversion!$A$1:$B$12,2),FALSE)</f>
        <v>0.38</v>
      </c>
      <c r="J299" s="9"/>
      <c r="K299" s="9"/>
      <c r="L299" s="9"/>
      <c r="M299" s="12" t="e">
        <f>VLOOKUP((IF(MONTH($A299)=10,YEAR($A299),IF(MONTH($A299)=11,YEAR($A299),IF(MONTH($A299)=12, YEAR($A299),YEAR($A299)-1)))),#REF!,VLOOKUP(MONTH($A299),Conversion!$A$1:$B$12,2),FALSE)</f>
        <v>#REF!</v>
      </c>
      <c r="N299" s="9" t="e">
        <f>VLOOKUP((IF(MONTH($A299)=10,YEAR($A299),IF(MONTH($A299)=11,YEAR($A299),IF(MONTH($A299)=12, YEAR($A299),YEAR($A299)-1)))),#REF!,VLOOKUP(MONTH($A299),'Patch Conversion'!$A$1:$B$12,2),FALSE)</f>
        <v>#REF!</v>
      </c>
      <c r="O299" s="9"/>
      <c r="P299" s="11"/>
      <c r="Q299" s="9">
        <f t="shared" si="32"/>
        <v>0</v>
      </c>
      <c r="R299" s="9" t="str">
        <f t="shared" si="33"/>
        <v/>
      </c>
      <c r="S299" s="10" t="str">
        <f t="shared" si="34"/>
        <v/>
      </c>
      <c r="T299" s="9"/>
      <c r="U299" s="17">
        <f>VLOOKUP((IF(MONTH($A299)=10,YEAR($A299),IF(MONTH($A299)=11,YEAR($A299),IF(MONTH($A299)=12, YEAR($A299),YEAR($A299)-1)))),'Final Sim'!$A$1:$O$87,VLOOKUP(MONTH($A299),'Conversion WRSM'!$A$1:$B$12,2),FALSE)</f>
        <v>0</v>
      </c>
      <c r="W299" s="9">
        <f t="shared" si="31"/>
        <v>0</v>
      </c>
      <c r="X299" s="9" t="str">
        <f t="shared" si="37"/>
        <v/>
      </c>
      <c r="Y299" s="20" t="str">
        <f t="shared" si="35"/>
        <v/>
      </c>
    </row>
    <row r="300" spans="1:25" x14ac:dyDescent="0.25">
      <c r="A300" s="11">
        <v>21702</v>
      </c>
      <c r="B300" s="9">
        <f>VLOOKUP((IF(MONTH($A300)=10,YEAR($A300),IF(MONTH($A300)=11,YEAR($A300),IF(MONTH($A300)=12, YEAR($A300),YEAR($A300)-1)))),File_1.prn!$A$2:$AA$72,VLOOKUP(MONTH($A300),Conversion!$A$1:$B$12,2),FALSE)</f>
        <v>0</v>
      </c>
      <c r="C300" s="9" t="str">
        <f>IF(VLOOKUP((IF(MONTH($A300)=10,YEAR($A300),IF(MONTH($A300)=11,YEAR($A300),IF(MONTH($A300)=12, YEAR($A300),YEAR($A300)-1)))),File_1.prn!$A$2:$AA$72,VLOOKUP(MONTH($A300),'Patch Conversion'!$A$1:$B$12,2),FALSE)="","",VLOOKUP((IF(MONTH($A300)=10,YEAR($A300),IF(MONTH($A300)=11,YEAR($A300),IF(MONTH($A300)=12, YEAR($A300),YEAR($A300)-1)))),File_1.prn!$A$2:$AA$72,VLOOKUP(MONTH($A300),'Patch Conversion'!$A$1:$B$12,2),FALSE))</f>
        <v/>
      </c>
      <c r="D300" s="9"/>
      <c r="E300" s="9">
        <f t="shared" si="36"/>
        <v>0</v>
      </c>
      <c r="F300" s="9">
        <f>F299+VLOOKUP((IF(MONTH($A300)=10,YEAR($A300),IF(MONTH($A300)=11,YEAR($A300),IF(MONTH($A300)=12, YEAR($A300),YEAR($A300)-1)))),Rainfall!$A$1:$Z$87,VLOOKUP(MONTH($A300),Conversion!$A$1:$B$12,2),FALSE)</f>
        <v>15516.180000000008</v>
      </c>
      <c r="G300" s="9"/>
      <c r="H300" s="9"/>
      <c r="I300" s="9">
        <f>VLOOKUP((IF(MONTH($A300)=10,YEAR($A300),IF(MONTH($A300)=11,YEAR($A300),IF(MONTH($A300)=12, YEAR($A300),YEAR($A300)-1)))),FirstSim!$A$1:$Z$86,VLOOKUP(MONTH($A300),Conversion!$A$1:$B$12,2),FALSE)</f>
        <v>0.3</v>
      </c>
      <c r="J300" s="9"/>
      <c r="K300" s="9"/>
      <c r="L300" s="9"/>
      <c r="M300" s="12" t="e">
        <f>VLOOKUP((IF(MONTH($A300)=10,YEAR($A300),IF(MONTH($A300)=11,YEAR($A300),IF(MONTH($A300)=12, YEAR($A300),YEAR($A300)-1)))),#REF!,VLOOKUP(MONTH($A300),Conversion!$A$1:$B$12,2),FALSE)</f>
        <v>#REF!</v>
      </c>
      <c r="N300" s="9" t="e">
        <f>VLOOKUP((IF(MONTH($A300)=10,YEAR($A300),IF(MONTH($A300)=11,YEAR($A300),IF(MONTH($A300)=12, YEAR($A300),YEAR($A300)-1)))),#REF!,VLOOKUP(MONTH($A300),'Patch Conversion'!$A$1:$B$12,2),FALSE)</f>
        <v>#REF!</v>
      </c>
      <c r="O300" s="9"/>
      <c r="P300" s="11"/>
      <c r="Q300" s="9">
        <f t="shared" si="32"/>
        <v>0</v>
      </c>
      <c r="R300" s="9" t="str">
        <f t="shared" si="33"/>
        <v/>
      </c>
      <c r="S300" s="10" t="str">
        <f t="shared" si="34"/>
        <v/>
      </c>
      <c r="T300" s="9"/>
      <c r="U300" s="17">
        <f>VLOOKUP((IF(MONTH($A300)=10,YEAR($A300),IF(MONTH($A300)=11,YEAR($A300),IF(MONTH($A300)=12, YEAR($A300),YEAR($A300)-1)))),'Final Sim'!$A$1:$O$87,VLOOKUP(MONTH($A300),'Conversion WRSM'!$A$1:$B$12,2),FALSE)</f>
        <v>0</v>
      </c>
      <c r="W300" s="9">
        <f t="shared" si="31"/>
        <v>0</v>
      </c>
      <c r="X300" s="9" t="str">
        <f t="shared" si="37"/>
        <v/>
      </c>
      <c r="Y300" s="20" t="str">
        <f t="shared" si="35"/>
        <v/>
      </c>
    </row>
    <row r="301" spans="1:25" x14ac:dyDescent="0.25">
      <c r="A301" s="11">
        <v>21732</v>
      </c>
      <c r="B301" s="9">
        <f>VLOOKUP((IF(MONTH($A301)=10,YEAR($A301),IF(MONTH($A301)=11,YEAR($A301),IF(MONTH($A301)=12, YEAR($A301),YEAR($A301)-1)))),File_1.prn!$A$2:$AA$72,VLOOKUP(MONTH($A301),Conversion!$A$1:$B$12,2),FALSE)</f>
        <v>0</v>
      </c>
      <c r="C301" s="9" t="str">
        <f>IF(VLOOKUP((IF(MONTH($A301)=10,YEAR($A301),IF(MONTH($A301)=11,YEAR($A301),IF(MONTH($A301)=12, YEAR($A301),YEAR($A301)-1)))),File_1.prn!$A$2:$AA$72,VLOOKUP(MONTH($A301),'Patch Conversion'!$A$1:$B$12,2),FALSE)="","",VLOOKUP((IF(MONTH($A301)=10,YEAR($A301),IF(MONTH($A301)=11,YEAR($A301),IF(MONTH($A301)=12, YEAR($A301),YEAR($A301)-1)))),File_1.prn!$A$2:$AA$72,VLOOKUP(MONTH($A301),'Patch Conversion'!$A$1:$B$12,2),FALSE))</f>
        <v/>
      </c>
      <c r="D301" s="9"/>
      <c r="E301" s="9">
        <f t="shared" si="36"/>
        <v>0</v>
      </c>
      <c r="F301" s="9">
        <f>F300+VLOOKUP((IF(MONTH($A301)=10,YEAR($A301),IF(MONTH($A301)=11,YEAR($A301),IF(MONTH($A301)=12, YEAR($A301),YEAR($A301)-1)))),Rainfall!$A$1:$Z$87,VLOOKUP(MONTH($A301),Conversion!$A$1:$B$12,2),FALSE)</f>
        <v>15528.300000000008</v>
      </c>
      <c r="G301" s="9"/>
      <c r="H301" s="9"/>
      <c r="I301" s="9">
        <f>VLOOKUP((IF(MONTH($A301)=10,YEAR($A301),IF(MONTH($A301)=11,YEAR($A301),IF(MONTH($A301)=12, YEAR($A301),YEAR($A301)-1)))),FirstSim!$A$1:$Z$86,VLOOKUP(MONTH($A301),Conversion!$A$1:$B$12,2),FALSE)</f>
        <v>0.25</v>
      </c>
      <c r="J301" s="9"/>
      <c r="K301" s="9"/>
      <c r="L301" s="9"/>
      <c r="M301" s="12" t="e">
        <f>VLOOKUP((IF(MONTH($A301)=10,YEAR($A301),IF(MONTH($A301)=11,YEAR($A301),IF(MONTH($A301)=12, YEAR($A301),YEAR($A301)-1)))),#REF!,VLOOKUP(MONTH($A301),Conversion!$A$1:$B$12,2),FALSE)</f>
        <v>#REF!</v>
      </c>
      <c r="N301" s="9" t="e">
        <f>VLOOKUP((IF(MONTH($A301)=10,YEAR($A301),IF(MONTH($A301)=11,YEAR($A301),IF(MONTH($A301)=12, YEAR($A301),YEAR($A301)-1)))),#REF!,VLOOKUP(MONTH($A301),'Patch Conversion'!$A$1:$B$12,2),FALSE)</f>
        <v>#REF!</v>
      </c>
      <c r="O301" s="9"/>
      <c r="P301" s="11"/>
      <c r="Q301" s="9">
        <f t="shared" si="32"/>
        <v>0</v>
      </c>
      <c r="R301" s="9" t="str">
        <f t="shared" si="33"/>
        <v/>
      </c>
      <c r="S301" s="10" t="str">
        <f t="shared" si="34"/>
        <v/>
      </c>
      <c r="T301" s="9"/>
      <c r="U301" s="17">
        <f>VLOOKUP((IF(MONTH($A301)=10,YEAR($A301),IF(MONTH($A301)=11,YEAR($A301),IF(MONTH($A301)=12, YEAR($A301),YEAR($A301)-1)))),'Final Sim'!$A$1:$O$87,VLOOKUP(MONTH($A301),'Conversion WRSM'!$A$1:$B$12,2),FALSE)</f>
        <v>0</v>
      </c>
      <c r="W301" s="9">
        <f t="shared" si="31"/>
        <v>0</v>
      </c>
      <c r="X301" s="9" t="str">
        <f t="shared" si="37"/>
        <v/>
      </c>
      <c r="Y301" s="20" t="str">
        <f t="shared" si="35"/>
        <v/>
      </c>
    </row>
    <row r="302" spans="1:25" x14ac:dyDescent="0.25">
      <c r="A302" s="11">
        <v>21763</v>
      </c>
      <c r="B302" s="9">
        <f>VLOOKUP((IF(MONTH($A302)=10,YEAR($A302),IF(MONTH($A302)=11,YEAR($A302),IF(MONTH($A302)=12, YEAR($A302),YEAR($A302)-1)))),File_1.prn!$A$2:$AA$72,VLOOKUP(MONTH($A302),Conversion!$A$1:$B$12,2),FALSE)</f>
        <v>0</v>
      </c>
      <c r="C302" s="9" t="str">
        <f>IF(VLOOKUP((IF(MONTH($A302)=10,YEAR($A302),IF(MONTH($A302)=11,YEAR($A302),IF(MONTH($A302)=12, YEAR($A302),YEAR($A302)-1)))),File_1.prn!$A$2:$AA$72,VLOOKUP(MONTH($A302),'Patch Conversion'!$A$1:$B$12,2),FALSE)="","",VLOOKUP((IF(MONTH($A302)=10,YEAR($A302),IF(MONTH($A302)=11,YEAR($A302),IF(MONTH($A302)=12, YEAR($A302),YEAR($A302)-1)))),File_1.prn!$A$2:$AA$72,VLOOKUP(MONTH($A302),'Patch Conversion'!$A$1:$B$12,2),FALSE))</f>
        <v/>
      </c>
      <c r="D302" s="9"/>
      <c r="E302" s="9">
        <f t="shared" si="36"/>
        <v>0</v>
      </c>
      <c r="F302" s="9">
        <f>F301+VLOOKUP((IF(MONTH($A302)=10,YEAR($A302),IF(MONTH($A302)=11,YEAR($A302),IF(MONTH($A302)=12, YEAR($A302),YEAR($A302)-1)))),Rainfall!$A$1:$Z$87,VLOOKUP(MONTH($A302),Conversion!$A$1:$B$12,2),FALSE)</f>
        <v>15528.300000000008</v>
      </c>
      <c r="G302" s="9"/>
      <c r="H302" s="9"/>
      <c r="I302" s="9">
        <f>VLOOKUP((IF(MONTH($A302)=10,YEAR($A302),IF(MONTH($A302)=11,YEAR($A302),IF(MONTH($A302)=12, YEAR($A302),YEAR($A302)-1)))),FirstSim!$A$1:$Z$86,VLOOKUP(MONTH($A302),Conversion!$A$1:$B$12,2),FALSE)</f>
        <v>0.2</v>
      </c>
      <c r="J302" s="9"/>
      <c r="K302" s="9"/>
      <c r="L302" s="9"/>
      <c r="M302" s="12" t="e">
        <f>VLOOKUP((IF(MONTH($A302)=10,YEAR($A302),IF(MONTH($A302)=11,YEAR($A302),IF(MONTH($A302)=12, YEAR($A302),YEAR($A302)-1)))),#REF!,VLOOKUP(MONTH($A302),Conversion!$A$1:$B$12,2),FALSE)</f>
        <v>#REF!</v>
      </c>
      <c r="N302" s="9" t="e">
        <f>VLOOKUP((IF(MONTH($A302)=10,YEAR($A302),IF(MONTH($A302)=11,YEAR($A302),IF(MONTH($A302)=12, YEAR($A302),YEAR($A302)-1)))),#REF!,VLOOKUP(MONTH($A302),'Patch Conversion'!$A$1:$B$12,2),FALSE)</f>
        <v>#REF!</v>
      </c>
      <c r="O302" s="9"/>
      <c r="P302" s="11"/>
      <c r="Q302" s="9">
        <f t="shared" si="32"/>
        <v>0</v>
      </c>
      <c r="R302" s="9" t="str">
        <f t="shared" si="33"/>
        <v/>
      </c>
      <c r="S302" s="10" t="str">
        <f t="shared" si="34"/>
        <v/>
      </c>
      <c r="T302" s="9"/>
      <c r="U302" s="17">
        <f>VLOOKUP((IF(MONTH($A302)=10,YEAR($A302),IF(MONTH($A302)=11,YEAR($A302),IF(MONTH($A302)=12, YEAR($A302),YEAR($A302)-1)))),'Final Sim'!$A$1:$O$87,VLOOKUP(MONTH($A302),'Conversion WRSM'!$A$1:$B$12,2),FALSE)</f>
        <v>0</v>
      </c>
      <c r="W302" s="9">
        <f t="shared" si="31"/>
        <v>0</v>
      </c>
      <c r="X302" s="9" t="str">
        <f t="shared" si="37"/>
        <v/>
      </c>
      <c r="Y302" s="20" t="str">
        <f t="shared" si="35"/>
        <v/>
      </c>
    </row>
    <row r="303" spans="1:25" x14ac:dyDescent="0.25">
      <c r="A303" s="11">
        <v>21794</v>
      </c>
      <c r="B303" s="9">
        <f>VLOOKUP((IF(MONTH($A303)=10,YEAR($A303),IF(MONTH($A303)=11,YEAR($A303),IF(MONTH($A303)=12, YEAR($A303),YEAR($A303)-1)))),File_1.prn!$A$2:$AA$72,VLOOKUP(MONTH($A303),Conversion!$A$1:$B$12,2),FALSE)</f>
        <v>0</v>
      </c>
      <c r="C303" s="9" t="str">
        <f>IF(VLOOKUP((IF(MONTH($A303)=10,YEAR($A303),IF(MONTH($A303)=11,YEAR($A303),IF(MONTH($A303)=12, YEAR($A303),YEAR($A303)-1)))),File_1.prn!$A$2:$AA$72,VLOOKUP(MONTH($A303),'Patch Conversion'!$A$1:$B$12,2),FALSE)="","",VLOOKUP((IF(MONTH($A303)=10,YEAR($A303),IF(MONTH($A303)=11,YEAR($A303),IF(MONTH($A303)=12, YEAR($A303),YEAR($A303)-1)))),File_1.prn!$A$2:$AA$72,VLOOKUP(MONTH($A303),'Patch Conversion'!$A$1:$B$12,2),FALSE))</f>
        <v/>
      </c>
      <c r="D303" s="9" t="str">
        <f>IF(C303="","",B303)</f>
        <v/>
      </c>
      <c r="E303" s="9">
        <f t="shared" si="36"/>
        <v>0</v>
      </c>
      <c r="F303" s="9">
        <f>F302+VLOOKUP((IF(MONTH($A303)=10,YEAR($A303),IF(MONTH($A303)=11,YEAR($A303),IF(MONTH($A303)=12, YEAR($A303),YEAR($A303)-1)))),Rainfall!$A$1:$Z$87,VLOOKUP(MONTH($A303),Conversion!$A$1:$B$12,2),FALSE)</f>
        <v>15528.960000000008</v>
      </c>
      <c r="G303" s="9"/>
      <c r="H303" s="9"/>
      <c r="I303" s="9">
        <f>VLOOKUP((IF(MONTH($A303)=10,YEAR($A303),IF(MONTH($A303)=11,YEAR($A303),IF(MONTH($A303)=12, YEAR($A303),YEAR($A303)-1)))),FirstSim!$A$1:$Z$86,VLOOKUP(MONTH($A303),Conversion!$A$1:$B$12,2),FALSE)</f>
        <v>0.09</v>
      </c>
      <c r="J303" s="9"/>
      <c r="K303" s="9"/>
      <c r="L303" s="9"/>
      <c r="M303" s="12" t="e">
        <f>VLOOKUP((IF(MONTH($A303)=10,YEAR($A303),IF(MONTH($A303)=11,YEAR($A303),IF(MONTH($A303)=12, YEAR($A303),YEAR($A303)-1)))),#REF!,VLOOKUP(MONTH($A303),Conversion!$A$1:$B$12,2),FALSE)</f>
        <v>#REF!</v>
      </c>
      <c r="N303" s="9" t="e">
        <f>VLOOKUP((IF(MONTH($A303)=10,YEAR($A303),IF(MONTH($A303)=11,YEAR($A303),IF(MONTH($A303)=12, YEAR($A303),YEAR($A303)-1)))),#REF!,VLOOKUP(MONTH($A303),'Patch Conversion'!$A$1:$B$12,2),FALSE)</f>
        <v>#REF!</v>
      </c>
      <c r="O303" s="9"/>
      <c r="P303" s="11"/>
      <c r="Q303" s="9">
        <f t="shared" si="32"/>
        <v>0</v>
      </c>
      <c r="R303" s="9" t="str">
        <f t="shared" si="33"/>
        <v/>
      </c>
      <c r="S303" s="10" t="str">
        <f t="shared" si="34"/>
        <v/>
      </c>
      <c r="T303" s="9"/>
      <c r="U303" s="17">
        <f>VLOOKUP((IF(MONTH($A303)=10,YEAR($A303),IF(MONTH($A303)=11,YEAR($A303),IF(MONTH($A303)=12, YEAR($A303),YEAR($A303)-1)))),'Final Sim'!$A$1:$O$87,VLOOKUP(MONTH($A303),'Conversion WRSM'!$A$1:$B$12,2),FALSE)</f>
        <v>0</v>
      </c>
      <c r="W303" s="9">
        <f t="shared" si="31"/>
        <v>0</v>
      </c>
      <c r="X303" s="9" t="str">
        <f t="shared" si="37"/>
        <v/>
      </c>
      <c r="Y303" s="20" t="str">
        <f t="shared" si="35"/>
        <v/>
      </c>
    </row>
    <row r="304" spans="1:25" x14ac:dyDescent="0.25">
      <c r="A304" s="11">
        <v>21824</v>
      </c>
      <c r="B304" s="9">
        <f>VLOOKUP((IF(MONTH($A304)=10,YEAR($A304),IF(MONTH($A304)=11,YEAR($A304),IF(MONTH($A304)=12, YEAR($A304),YEAR($A304)-1)))),File_1.prn!$A$2:$AA$72,VLOOKUP(MONTH($A304),Conversion!$A$1:$B$12,2),FALSE)</f>
        <v>0</v>
      </c>
      <c r="C304" s="9" t="str">
        <f>IF(VLOOKUP((IF(MONTH($A304)=10,YEAR($A304),IF(MONTH($A304)=11,YEAR($A304),IF(MONTH($A304)=12, YEAR($A304),YEAR($A304)-1)))),File_1.prn!$A$2:$AA$72,VLOOKUP(MONTH($A304),'Patch Conversion'!$A$1:$B$12,2),FALSE)="","",VLOOKUP((IF(MONTH($A304)=10,YEAR($A304),IF(MONTH($A304)=11,YEAR($A304),IF(MONTH($A304)=12, YEAR($A304),YEAR($A304)-1)))),File_1.prn!$A$2:$AA$72,VLOOKUP(MONTH($A304),'Patch Conversion'!$A$1:$B$12,2),FALSE))</f>
        <v/>
      </c>
      <c r="D304" s="9" t="str">
        <f>IF(C304="","",B304)</f>
        <v/>
      </c>
      <c r="E304" s="9">
        <f t="shared" si="36"/>
        <v>0</v>
      </c>
      <c r="F304" s="9">
        <f>F303+VLOOKUP((IF(MONTH($A304)=10,YEAR($A304),IF(MONTH($A304)=11,YEAR($A304),IF(MONTH($A304)=12, YEAR($A304),YEAR($A304)-1)))),Rainfall!$A$1:$Z$87,VLOOKUP(MONTH($A304),Conversion!$A$1:$B$12,2),FALSE)</f>
        <v>15552.540000000008</v>
      </c>
      <c r="G304" s="9"/>
      <c r="H304" s="9"/>
      <c r="I304" s="9">
        <f>VLOOKUP((IF(MONTH($A304)=10,YEAR($A304),IF(MONTH($A304)=11,YEAR($A304),IF(MONTH($A304)=12, YEAR($A304),YEAR($A304)-1)))),FirstSim!$A$1:$Z$86,VLOOKUP(MONTH($A304),Conversion!$A$1:$B$12,2),FALSE)</f>
        <v>0.03</v>
      </c>
      <c r="J304" s="9"/>
      <c r="K304" s="9"/>
      <c r="L304" s="9"/>
      <c r="M304" s="12" t="e">
        <f>VLOOKUP((IF(MONTH($A304)=10,YEAR($A304),IF(MONTH($A304)=11,YEAR($A304),IF(MONTH($A304)=12, YEAR($A304),YEAR($A304)-1)))),#REF!,VLOOKUP(MONTH($A304),Conversion!$A$1:$B$12,2),FALSE)</f>
        <v>#REF!</v>
      </c>
      <c r="N304" s="9" t="e">
        <f>VLOOKUP((IF(MONTH($A304)=10,YEAR($A304),IF(MONTH($A304)=11,YEAR($A304),IF(MONTH($A304)=12, YEAR($A304),YEAR($A304)-1)))),#REF!,VLOOKUP(MONTH($A304),'Patch Conversion'!$A$1:$B$12,2),FALSE)</f>
        <v>#REF!</v>
      </c>
      <c r="O304" s="9"/>
      <c r="P304" s="11"/>
      <c r="Q304" s="9">
        <f t="shared" si="32"/>
        <v>0</v>
      </c>
      <c r="R304" s="9" t="str">
        <f t="shared" si="33"/>
        <v/>
      </c>
      <c r="S304" s="10" t="str">
        <f t="shared" si="34"/>
        <v/>
      </c>
      <c r="T304" s="9"/>
      <c r="U304" s="17">
        <f>VLOOKUP((IF(MONTH($A304)=10,YEAR($A304),IF(MONTH($A304)=11,YEAR($A304),IF(MONTH($A304)=12, YEAR($A304),YEAR($A304)-1)))),'Final Sim'!$A$1:$O$87,VLOOKUP(MONTH($A304),'Conversion WRSM'!$A$1:$B$12,2),FALSE)</f>
        <v>0</v>
      </c>
      <c r="W304" s="9">
        <f t="shared" si="31"/>
        <v>0</v>
      </c>
      <c r="X304" s="9" t="str">
        <f t="shared" si="37"/>
        <v/>
      </c>
      <c r="Y304" s="20" t="str">
        <f t="shared" si="35"/>
        <v/>
      </c>
    </row>
    <row r="305" spans="1:25" x14ac:dyDescent="0.25">
      <c r="A305" s="11">
        <v>21855</v>
      </c>
      <c r="B305" s="9">
        <f>VLOOKUP((IF(MONTH($A305)=10,YEAR($A305),IF(MONTH($A305)=11,YEAR($A305),IF(MONTH($A305)=12, YEAR($A305),YEAR($A305)-1)))),File_1.prn!$A$2:$AA$72,VLOOKUP(MONTH($A305),Conversion!$A$1:$B$12,2),FALSE)</f>
        <v>0</v>
      </c>
      <c r="C305" s="9" t="str">
        <f>IF(VLOOKUP((IF(MONTH($A305)=10,YEAR($A305),IF(MONTH($A305)=11,YEAR($A305),IF(MONTH($A305)=12, YEAR($A305),YEAR($A305)-1)))),File_1.prn!$A$2:$AA$72,VLOOKUP(MONTH($A305),'Patch Conversion'!$A$1:$B$12,2),FALSE)="","",VLOOKUP((IF(MONTH($A305)=10,YEAR($A305),IF(MONTH($A305)=11,YEAR($A305),IF(MONTH($A305)=12, YEAR($A305),YEAR($A305)-1)))),File_1.prn!$A$2:$AA$72,VLOOKUP(MONTH($A305),'Patch Conversion'!$A$1:$B$12,2),FALSE))</f>
        <v/>
      </c>
      <c r="D305" s="9"/>
      <c r="E305" s="9">
        <f t="shared" si="36"/>
        <v>0</v>
      </c>
      <c r="F305" s="9">
        <f>F304+VLOOKUP((IF(MONTH($A305)=10,YEAR($A305),IF(MONTH($A305)=11,YEAR($A305),IF(MONTH($A305)=12, YEAR($A305),YEAR($A305)-1)))),Rainfall!$A$1:$Z$87,VLOOKUP(MONTH($A305),Conversion!$A$1:$B$12,2),FALSE)</f>
        <v>15620.100000000008</v>
      </c>
      <c r="G305" s="9"/>
      <c r="H305" s="9"/>
      <c r="I305" s="9">
        <f>VLOOKUP((IF(MONTH($A305)=10,YEAR($A305),IF(MONTH($A305)=11,YEAR($A305),IF(MONTH($A305)=12, YEAR($A305),YEAR($A305)-1)))),FirstSim!$A$1:$Z$86,VLOOKUP(MONTH($A305),Conversion!$A$1:$B$12,2),FALSE)</f>
        <v>0.04</v>
      </c>
      <c r="J305" s="9"/>
      <c r="K305" s="9"/>
      <c r="L305" s="9"/>
      <c r="M305" s="12" t="e">
        <f>VLOOKUP((IF(MONTH($A305)=10,YEAR($A305),IF(MONTH($A305)=11,YEAR($A305),IF(MONTH($A305)=12, YEAR($A305),YEAR($A305)-1)))),#REF!,VLOOKUP(MONTH($A305),Conversion!$A$1:$B$12,2),FALSE)</f>
        <v>#REF!</v>
      </c>
      <c r="N305" s="9" t="e">
        <f>VLOOKUP((IF(MONTH($A305)=10,YEAR($A305),IF(MONTH($A305)=11,YEAR($A305),IF(MONTH($A305)=12, YEAR($A305),YEAR($A305)-1)))),#REF!,VLOOKUP(MONTH($A305),'Patch Conversion'!$A$1:$B$12,2),FALSE)</f>
        <v>#REF!</v>
      </c>
      <c r="O305" s="9"/>
      <c r="P305" s="11"/>
      <c r="Q305" s="9">
        <f t="shared" si="32"/>
        <v>0</v>
      </c>
      <c r="R305" s="9" t="str">
        <f t="shared" si="33"/>
        <v/>
      </c>
      <c r="S305" s="10" t="str">
        <f t="shared" si="34"/>
        <v/>
      </c>
      <c r="T305" s="9"/>
      <c r="U305" s="17">
        <f>VLOOKUP((IF(MONTH($A305)=10,YEAR($A305),IF(MONTH($A305)=11,YEAR($A305),IF(MONTH($A305)=12, YEAR($A305),YEAR($A305)-1)))),'Final Sim'!$A$1:$O$87,VLOOKUP(MONTH($A305),'Conversion WRSM'!$A$1:$B$12,2),FALSE)</f>
        <v>0</v>
      </c>
      <c r="W305" s="9">
        <f t="shared" si="31"/>
        <v>0</v>
      </c>
      <c r="X305" s="9" t="str">
        <f t="shared" si="37"/>
        <v/>
      </c>
      <c r="Y305" s="20" t="str">
        <f t="shared" si="35"/>
        <v/>
      </c>
    </row>
    <row r="306" spans="1:25" x14ac:dyDescent="0.25">
      <c r="A306" s="11">
        <v>21885</v>
      </c>
      <c r="B306" s="9">
        <f>VLOOKUP((IF(MONTH($A306)=10,YEAR($A306),IF(MONTH($A306)=11,YEAR($A306),IF(MONTH($A306)=12, YEAR($A306),YEAR($A306)-1)))),File_1.prn!$A$2:$AA$72,VLOOKUP(MONTH($A306),Conversion!$A$1:$B$12,2),FALSE)</f>
        <v>0</v>
      </c>
      <c r="C306" s="9" t="str">
        <f>IF(VLOOKUP((IF(MONTH($A306)=10,YEAR($A306),IF(MONTH($A306)=11,YEAR($A306),IF(MONTH($A306)=12, YEAR($A306),YEAR($A306)-1)))),File_1.prn!$A$2:$AA$72,VLOOKUP(MONTH($A306),'Patch Conversion'!$A$1:$B$12,2),FALSE)="","",VLOOKUP((IF(MONTH($A306)=10,YEAR($A306),IF(MONTH($A306)=11,YEAR($A306),IF(MONTH($A306)=12, YEAR($A306),YEAR($A306)-1)))),File_1.prn!$A$2:$AA$72,VLOOKUP(MONTH($A306),'Patch Conversion'!$A$1:$B$12,2),FALSE))</f>
        <v/>
      </c>
      <c r="D306" s="9" t="str">
        <f>IF(C306="","",B306)</f>
        <v/>
      </c>
      <c r="E306" s="9">
        <f t="shared" si="36"/>
        <v>0</v>
      </c>
      <c r="F306" s="9">
        <f>F305+VLOOKUP((IF(MONTH($A306)=10,YEAR($A306),IF(MONTH($A306)=11,YEAR($A306),IF(MONTH($A306)=12, YEAR($A306),YEAR($A306)-1)))),Rainfall!$A$1:$Z$87,VLOOKUP(MONTH($A306),Conversion!$A$1:$B$12,2),FALSE)</f>
        <v>15715.980000000007</v>
      </c>
      <c r="G306" s="9"/>
      <c r="H306" s="9"/>
      <c r="I306" s="9">
        <f>VLOOKUP((IF(MONTH($A306)=10,YEAR($A306),IF(MONTH($A306)=11,YEAR($A306),IF(MONTH($A306)=12, YEAR($A306),YEAR($A306)-1)))),FirstSim!$A$1:$Z$86,VLOOKUP(MONTH($A306),Conversion!$A$1:$B$12,2),FALSE)</f>
        <v>4.74</v>
      </c>
      <c r="J306" s="9"/>
      <c r="K306" s="9"/>
      <c r="L306" s="9"/>
      <c r="M306" s="12" t="e">
        <f>VLOOKUP((IF(MONTH($A306)=10,YEAR($A306),IF(MONTH($A306)=11,YEAR($A306),IF(MONTH($A306)=12, YEAR($A306),YEAR($A306)-1)))),#REF!,VLOOKUP(MONTH($A306),Conversion!$A$1:$B$12,2),FALSE)</f>
        <v>#REF!</v>
      </c>
      <c r="N306" s="9" t="e">
        <f>VLOOKUP((IF(MONTH($A306)=10,YEAR($A306),IF(MONTH($A306)=11,YEAR($A306),IF(MONTH($A306)=12, YEAR($A306),YEAR($A306)-1)))),#REF!,VLOOKUP(MONTH($A306),'Patch Conversion'!$A$1:$B$12,2),FALSE)</f>
        <v>#REF!</v>
      </c>
      <c r="O306" s="9"/>
      <c r="P306" s="11"/>
      <c r="Q306" s="9">
        <f t="shared" si="32"/>
        <v>0</v>
      </c>
      <c r="R306" s="9" t="str">
        <f t="shared" si="33"/>
        <v/>
      </c>
      <c r="S306" s="10" t="str">
        <f t="shared" si="34"/>
        <v/>
      </c>
      <c r="T306" s="9"/>
      <c r="U306" s="17">
        <f>VLOOKUP((IF(MONTH($A306)=10,YEAR($A306),IF(MONTH($A306)=11,YEAR($A306),IF(MONTH($A306)=12, YEAR($A306),YEAR($A306)-1)))),'Final Sim'!$A$1:$O$87,VLOOKUP(MONTH($A306),'Conversion WRSM'!$A$1:$B$12,2),FALSE)</f>
        <v>0</v>
      </c>
      <c r="W306" s="9">
        <f t="shared" si="31"/>
        <v>0</v>
      </c>
      <c r="X306" s="9" t="str">
        <f t="shared" si="37"/>
        <v/>
      </c>
      <c r="Y306" s="20" t="str">
        <f t="shared" si="35"/>
        <v/>
      </c>
    </row>
    <row r="307" spans="1:25" x14ac:dyDescent="0.25">
      <c r="A307" s="11">
        <v>21916</v>
      </c>
      <c r="B307" s="9">
        <f>VLOOKUP((IF(MONTH($A307)=10,YEAR($A307),IF(MONTH($A307)=11,YEAR($A307),IF(MONTH($A307)=12, YEAR($A307),YEAR($A307)-1)))),File_1.prn!$A$2:$AA$72,VLOOKUP(MONTH($A307),Conversion!$A$1:$B$12,2),FALSE)</f>
        <v>0</v>
      </c>
      <c r="C307" s="9" t="str">
        <f>IF(VLOOKUP((IF(MONTH($A307)=10,YEAR($A307),IF(MONTH($A307)=11,YEAR($A307),IF(MONTH($A307)=12, YEAR($A307),YEAR($A307)-1)))),File_1.prn!$A$2:$AA$72,VLOOKUP(MONTH($A307),'Patch Conversion'!$A$1:$B$12,2),FALSE)="","",VLOOKUP((IF(MONTH($A307)=10,YEAR($A307),IF(MONTH($A307)=11,YEAR($A307),IF(MONTH($A307)=12, YEAR($A307),YEAR($A307)-1)))),File_1.prn!$A$2:$AA$72,VLOOKUP(MONTH($A307),'Patch Conversion'!$A$1:$B$12,2),FALSE))</f>
        <v/>
      </c>
      <c r="D307" s="9" t="str">
        <f>IF(C307="","",B307)</f>
        <v/>
      </c>
      <c r="E307" s="9">
        <f t="shared" si="36"/>
        <v>0</v>
      </c>
      <c r="F307" s="9">
        <f>F306+VLOOKUP((IF(MONTH($A307)=10,YEAR($A307),IF(MONTH($A307)=11,YEAR($A307),IF(MONTH($A307)=12, YEAR($A307),YEAR($A307)-1)))),Rainfall!$A$1:$Z$87,VLOOKUP(MONTH($A307),Conversion!$A$1:$B$12,2),FALSE)</f>
        <v>15771.240000000007</v>
      </c>
      <c r="G307" s="9"/>
      <c r="H307" s="9"/>
      <c r="I307" s="9">
        <f>VLOOKUP((IF(MONTH($A307)=10,YEAR($A307),IF(MONTH($A307)=11,YEAR($A307),IF(MONTH($A307)=12, YEAR($A307),YEAR($A307)-1)))),FirstSim!$A$1:$Z$86,VLOOKUP(MONTH($A307),Conversion!$A$1:$B$12,2),FALSE)</f>
        <v>2.15</v>
      </c>
      <c r="J307" s="9"/>
      <c r="K307" s="9"/>
      <c r="L307" s="9"/>
      <c r="M307" s="12" t="e">
        <f>VLOOKUP((IF(MONTH($A307)=10,YEAR($A307),IF(MONTH($A307)=11,YEAR($A307),IF(MONTH($A307)=12, YEAR($A307),YEAR($A307)-1)))),#REF!,VLOOKUP(MONTH($A307),Conversion!$A$1:$B$12,2),FALSE)</f>
        <v>#REF!</v>
      </c>
      <c r="N307" s="9" t="e">
        <f>VLOOKUP((IF(MONTH($A307)=10,YEAR($A307),IF(MONTH($A307)=11,YEAR($A307),IF(MONTH($A307)=12, YEAR($A307),YEAR($A307)-1)))),#REF!,VLOOKUP(MONTH($A307),'Patch Conversion'!$A$1:$B$12,2),FALSE)</f>
        <v>#REF!</v>
      </c>
      <c r="O307" s="9"/>
      <c r="P307" s="11"/>
      <c r="Q307" s="9">
        <f t="shared" si="32"/>
        <v>0</v>
      </c>
      <c r="R307" s="9" t="str">
        <f t="shared" si="33"/>
        <v/>
      </c>
      <c r="S307" s="10" t="str">
        <f t="shared" si="34"/>
        <v/>
      </c>
      <c r="T307" s="9"/>
      <c r="U307" s="17">
        <f>VLOOKUP((IF(MONTH($A307)=10,YEAR($A307),IF(MONTH($A307)=11,YEAR($A307),IF(MONTH($A307)=12, YEAR($A307),YEAR($A307)-1)))),'Final Sim'!$A$1:$O$87,VLOOKUP(MONTH($A307),'Conversion WRSM'!$A$1:$B$12,2),FALSE)</f>
        <v>0</v>
      </c>
      <c r="W307" s="9">
        <f t="shared" si="31"/>
        <v>0</v>
      </c>
      <c r="X307" s="9" t="str">
        <f t="shared" si="37"/>
        <v/>
      </c>
      <c r="Y307" s="20" t="str">
        <f t="shared" si="35"/>
        <v/>
      </c>
    </row>
    <row r="308" spans="1:25" x14ac:dyDescent="0.25">
      <c r="A308" s="11">
        <v>21947</v>
      </c>
      <c r="B308" s="9">
        <f>VLOOKUP((IF(MONTH($A308)=10,YEAR($A308),IF(MONTH($A308)=11,YEAR($A308),IF(MONTH($A308)=12, YEAR($A308),YEAR($A308)-1)))),File_1.prn!$A$2:$AA$72,VLOOKUP(MONTH($A308),Conversion!$A$1:$B$12,2),FALSE)</f>
        <v>0</v>
      </c>
      <c r="C308" s="9" t="str">
        <f>IF(VLOOKUP((IF(MONTH($A308)=10,YEAR($A308),IF(MONTH($A308)=11,YEAR($A308),IF(MONTH($A308)=12, YEAR($A308),YEAR($A308)-1)))),File_1.prn!$A$2:$AA$72,VLOOKUP(MONTH($A308),'Patch Conversion'!$A$1:$B$12,2),FALSE)="","",VLOOKUP((IF(MONTH($A308)=10,YEAR($A308),IF(MONTH($A308)=11,YEAR($A308),IF(MONTH($A308)=12, YEAR($A308),YEAR($A308)-1)))),File_1.prn!$A$2:$AA$72,VLOOKUP(MONTH($A308),'Patch Conversion'!$A$1:$B$12,2),FALSE))</f>
        <v/>
      </c>
      <c r="D308" s="9" t="str">
        <f>IF(C308="","",B308)</f>
        <v/>
      </c>
      <c r="E308" s="9">
        <f t="shared" si="36"/>
        <v>0</v>
      </c>
      <c r="F308" s="9">
        <f>F307+VLOOKUP((IF(MONTH($A308)=10,YEAR($A308),IF(MONTH($A308)=11,YEAR($A308),IF(MONTH($A308)=12, YEAR($A308),YEAR($A308)-1)))),Rainfall!$A$1:$Z$87,VLOOKUP(MONTH($A308),Conversion!$A$1:$B$12,2),FALSE)</f>
        <v>15827.340000000007</v>
      </c>
      <c r="G308" s="9"/>
      <c r="H308" s="9"/>
      <c r="I308" s="9">
        <f>VLOOKUP((IF(MONTH($A308)=10,YEAR($A308),IF(MONTH($A308)=11,YEAR($A308),IF(MONTH($A308)=12, YEAR($A308),YEAR($A308)-1)))),FirstSim!$A$1:$Z$86,VLOOKUP(MONTH($A308),Conversion!$A$1:$B$12,2),FALSE)</f>
        <v>0.63</v>
      </c>
      <c r="J308" s="9"/>
      <c r="K308" s="9"/>
      <c r="L308" s="9"/>
      <c r="M308" s="12" t="e">
        <f>VLOOKUP((IF(MONTH($A308)=10,YEAR($A308),IF(MONTH($A308)=11,YEAR($A308),IF(MONTH($A308)=12, YEAR($A308),YEAR($A308)-1)))),#REF!,VLOOKUP(MONTH($A308),Conversion!$A$1:$B$12,2),FALSE)</f>
        <v>#REF!</v>
      </c>
      <c r="N308" s="9" t="e">
        <f>VLOOKUP((IF(MONTH($A308)=10,YEAR($A308),IF(MONTH($A308)=11,YEAR($A308),IF(MONTH($A308)=12, YEAR($A308),YEAR($A308)-1)))),#REF!,VLOOKUP(MONTH($A308),'Patch Conversion'!$A$1:$B$12,2),FALSE)</f>
        <v>#REF!</v>
      </c>
      <c r="O308" s="9"/>
      <c r="P308" s="11"/>
      <c r="Q308" s="9">
        <f t="shared" si="32"/>
        <v>0</v>
      </c>
      <c r="R308" s="9" t="str">
        <f t="shared" si="33"/>
        <v/>
      </c>
      <c r="S308" s="10" t="str">
        <f t="shared" si="34"/>
        <v/>
      </c>
      <c r="T308" s="9"/>
      <c r="U308" s="17">
        <f>VLOOKUP((IF(MONTH($A308)=10,YEAR($A308),IF(MONTH($A308)=11,YEAR($A308),IF(MONTH($A308)=12, YEAR($A308),YEAR($A308)-1)))),'Final Sim'!$A$1:$O$87,VLOOKUP(MONTH($A308),'Conversion WRSM'!$A$1:$B$12,2),FALSE)</f>
        <v>0</v>
      </c>
      <c r="W308" s="9">
        <f t="shared" si="31"/>
        <v>0</v>
      </c>
      <c r="X308" s="9" t="str">
        <f t="shared" si="37"/>
        <v/>
      </c>
      <c r="Y308" s="20" t="str">
        <f t="shared" si="35"/>
        <v/>
      </c>
    </row>
    <row r="309" spans="1:25" x14ac:dyDescent="0.25">
      <c r="A309" s="11">
        <v>21976</v>
      </c>
      <c r="B309" s="9">
        <f>VLOOKUP((IF(MONTH($A309)=10,YEAR($A309),IF(MONTH($A309)=11,YEAR($A309),IF(MONTH($A309)=12, YEAR($A309),YEAR($A309)-1)))),File_1.prn!$A$2:$AA$72,VLOOKUP(MONTH($A309),Conversion!$A$1:$B$12,2),FALSE)</f>
        <v>0</v>
      </c>
      <c r="C309" s="9" t="str">
        <f>IF(VLOOKUP((IF(MONTH($A309)=10,YEAR($A309),IF(MONTH($A309)=11,YEAR($A309),IF(MONTH($A309)=12, YEAR($A309),YEAR($A309)-1)))),File_1.prn!$A$2:$AA$72,VLOOKUP(MONTH($A309),'Patch Conversion'!$A$1:$B$12,2),FALSE)="","",VLOOKUP((IF(MONTH($A309)=10,YEAR($A309),IF(MONTH($A309)=11,YEAR($A309),IF(MONTH($A309)=12, YEAR($A309),YEAR($A309)-1)))),File_1.prn!$A$2:$AA$72,VLOOKUP(MONTH($A309),'Patch Conversion'!$A$1:$B$12,2),FALSE))</f>
        <v/>
      </c>
      <c r="D309" s="9" t="str">
        <f>IF(C309="","",B309)</f>
        <v/>
      </c>
      <c r="E309" s="9">
        <f t="shared" si="36"/>
        <v>0</v>
      </c>
      <c r="F309" s="9">
        <f>F308+VLOOKUP((IF(MONTH($A309)=10,YEAR($A309),IF(MONTH($A309)=11,YEAR($A309),IF(MONTH($A309)=12, YEAR($A309),YEAR($A309)-1)))),Rainfall!$A$1:$Z$87,VLOOKUP(MONTH($A309),Conversion!$A$1:$B$12,2),FALSE)</f>
        <v>15924.840000000007</v>
      </c>
      <c r="G309" s="9"/>
      <c r="H309" s="9"/>
      <c r="I309" s="9">
        <f>VLOOKUP((IF(MONTH($A309)=10,YEAR($A309),IF(MONTH($A309)=11,YEAR($A309),IF(MONTH($A309)=12, YEAR($A309),YEAR($A309)-1)))),FirstSim!$A$1:$Z$86,VLOOKUP(MONTH($A309),Conversion!$A$1:$B$12,2),FALSE)</f>
        <v>1.1100000000000001</v>
      </c>
      <c r="J309" s="9"/>
      <c r="K309" s="9"/>
      <c r="L309" s="9"/>
      <c r="M309" s="12" t="e">
        <f>VLOOKUP((IF(MONTH($A309)=10,YEAR($A309),IF(MONTH($A309)=11,YEAR($A309),IF(MONTH($A309)=12, YEAR($A309),YEAR($A309)-1)))),#REF!,VLOOKUP(MONTH($A309),Conversion!$A$1:$B$12,2),FALSE)</f>
        <v>#REF!</v>
      </c>
      <c r="N309" s="9" t="e">
        <f>VLOOKUP((IF(MONTH($A309)=10,YEAR($A309),IF(MONTH($A309)=11,YEAR($A309),IF(MONTH($A309)=12, YEAR($A309),YEAR($A309)-1)))),#REF!,VLOOKUP(MONTH($A309),'Patch Conversion'!$A$1:$B$12,2),FALSE)</f>
        <v>#REF!</v>
      </c>
      <c r="O309" s="9"/>
      <c r="P309" s="11"/>
      <c r="Q309" s="9">
        <f t="shared" si="32"/>
        <v>0</v>
      </c>
      <c r="R309" s="9" t="str">
        <f t="shared" si="33"/>
        <v/>
      </c>
      <c r="S309" s="10" t="str">
        <f t="shared" si="34"/>
        <v/>
      </c>
      <c r="T309" s="9"/>
      <c r="U309" s="17">
        <f>VLOOKUP((IF(MONTH($A309)=10,YEAR($A309),IF(MONTH($A309)=11,YEAR($A309),IF(MONTH($A309)=12, YEAR($A309),YEAR($A309)-1)))),'Final Sim'!$A$1:$O$87,VLOOKUP(MONTH($A309),'Conversion WRSM'!$A$1:$B$12,2),FALSE)</f>
        <v>0</v>
      </c>
      <c r="W309" s="9">
        <f t="shared" si="31"/>
        <v>0</v>
      </c>
      <c r="X309" s="9" t="str">
        <f t="shared" si="37"/>
        <v/>
      </c>
      <c r="Y309" s="20" t="str">
        <f t="shared" si="35"/>
        <v/>
      </c>
    </row>
    <row r="310" spans="1:25" x14ac:dyDescent="0.25">
      <c r="A310" s="11">
        <v>22007</v>
      </c>
      <c r="B310" s="9">
        <f>VLOOKUP((IF(MONTH($A310)=10,YEAR($A310),IF(MONTH($A310)=11,YEAR($A310),IF(MONTH($A310)=12, YEAR($A310),YEAR($A310)-1)))),File_1.prn!$A$2:$AA$72,VLOOKUP(MONTH($A310),Conversion!$A$1:$B$12,2),FALSE)</f>
        <v>0</v>
      </c>
      <c r="C310" s="9" t="str">
        <f>IF(VLOOKUP((IF(MONTH($A310)=10,YEAR($A310),IF(MONTH($A310)=11,YEAR($A310),IF(MONTH($A310)=12, YEAR($A310),YEAR($A310)-1)))),File_1.prn!$A$2:$AA$72,VLOOKUP(MONTH($A310),'Patch Conversion'!$A$1:$B$12,2),FALSE)="","",VLOOKUP((IF(MONTH($A310)=10,YEAR($A310),IF(MONTH($A310)=11,YEAR($A310),IF(MONTH($A310)=12, YEAR($A310),YEAR($A310)-1)))),File_1.prn!$A$2:$AA$72,VLOOKUP(MONTH($A310),'Patch Conversion'!$A$1:$B$12,2),FALSE))</f>
        <v/>
      </c>
      <c r="D310" s="9" t="str">
        <f>IF(C310="","",B310)</f>
        <v/>
      </c>
      <c r="E310" s="9">
        <f t="shared" si="36"/>
        <v>0</v>
      </c>
      <c r="F310" s="9">
        <f>F309+VLOOKUP((IF(MONTH($A310)=10,YEAR($A310),IF(MONTH($A310)=11,YEAR($A310),IF(MONTH($A310)=12, YEAR($A310),YEAR($A310)-1)))),Rainfall!$A$1:$Z$87,VLOOKUP(MONTH($A310),Conversion!$A$1:$B$12,2),FALSE)</f>
        <v>15989.880000000008</v>
      </c>
      <c r="G310" s="9"/>
      <c r="H310" s="9"/>
      <c r="I310" s="9">
        <f>VLOOKUP((IF(MONTH($A310)=10,YEAR($A310),IF(MONTH($A310)=11,YEAR($A310),IF(MONTH($A310)=12, YEAR($A310),YEAR($A310)-1)))),FirstSim!$A$1:$Z$86,VLOOKUP(MONTH($A310),Conversion!$A$1:$B$12,2),FALSE)</f>
        <v>0.8</v>
      </c>
      <c r="J310" s="9"/>
      <c r="K310" s="9"/>
      <c r="L310" s="9"/>
      <c r="M310" s="12" t="e">
        <f>VLOOKUP((IF(MONTH($A310)=10,YEAR($A310),IF(MONTH($A310)=11,YEAR($A310),IF(MONTH($A310)=12, YEAR($A310),YEAR($A310)-1)))),#REF!,VLOOKUP(MONTH($A310),Conversion!$A$1:$B$12,2),FALSE)</f>
        <v>#REF!</v>
      </c>
      <c r="N310" s="9" t="e">
        <f>VLOOKUP((IF(MONTH($A310)=10,YEAR($A310),IF(MONTH($A310)=11,YEAR($A310),IF(MONTH($A310)=12, YEAR($A310),YEAR($A310)-1)))),#REF!,VLOOKUP(MONTH($A310),'Patch Conversion'!$A$1:$B$12,2),FALSE)</f>
        <v>#REF!</v>
      </c>
      <c r="O310" s="9"/>
      <c r="P310" s="11"/>
      <c r="Q310" s="9">
        <f t="shared" si="32"/>
        <v>0</v>
      </c>
      <c r="R310" s="9" t="str">
        <f t="shared" si="33"/>
        <v/>
      </c>
      <c r="S310" s="10" t="str">
        <f t="shared" si="34"/>
        <v/>
      </c>
      <c r="T310" s="9"/>
      <c r="U310" s="17">
        <f>VLOOKUP((IF(MONTH($A310)=10,YEAR($A310),IF(MONTH($A310)=11,YEAR($A310),IF(MONTH($A310)=12, YEAR($A310),YEAR($A310)-1)))),'Final Sim'!$A$1:$O$87,VLOOKUP(MONTH($A310),'Conversion WRSM'!$A$1:$B$12,2),FALSE)</f>
        <v>0</v>
      </c>
      <c r="W310" s="9">
        <f t="shared" si="31"/>
        <v>0</v>
      </c>
      <c r="X310" s="9" t="str">
        <f t="shared" si="37"/>
        <v/>
      </c>
      <c r="Y310" s="20" t="str">
        <f t="shared" si="35"/>
        <v/>
      </c>
    </row>
    <row r="311" spans="1:25" x14ac:dyDescent="0.25">
      <c r="A311" s="11">
        <v>22037</v>
      </c>
      <c r="B311" s="9">
        <f>VLOOKUP((IF(MONTH($A311)=10,YEAR($A311),IF(MONTH($A311)=11,YEAR($A311),IF(MONTH($A311)=12, YEAR($A311),YEAR($A311)-1)))),File_1.prn!$A$2:$AA$72,VLOOKUP(MONTH($A311),Conversion!$A$1:$B$12,2),FALSE)</f>
        <v>0</v>
      </c>
      <c r="C311" s="9" t="str">
        <f>IF(VLOOKUP((IF(MONTH($A311)=10,YEAR($A311),IF(MONTH($A311)=11,YEAR($A311),IF(MONTH($A311)=12, YEAR($A311),YEAR($A311)-1)))),File_1.prn!$A$2:$AA$72,VLOOKUP(MONTH($A311),'Patch Conversion'!$A$1:$B$12,2),FALSE)="","",VLOOKUP((IF(MONTH($A311)=10,YEAR($A311),IF(MONTH($A311)=11,YEAR($A311),IF(MONTH($A311)=12, YEAR($A311),YEAR($A311)-1)))),File_1.prn!$A$2:$AA$72,VLOOKUP(MONTH($A311),'Patch Conversion'!$A$1:$B$12,2),FALSE))</f>
        <v/>
      </c>
      <c r="D311" s="9"/>
      <c r="E311" s="9">
        <f t="shared" si="36"/>
        <v>0</v>
      </c>
      <c r="F311" s="9">
        <f>F310+VLOOKUP((IF(MONTH($A311)=10,YEAR($A311),IF(MONTH($A311)=11,YEAR($A311),IF(MONTH($A311)=12, YEAR($A311),YEAR($A311)-1)))),Rainfall!$A$1:$Z$87,VLOOKUP(MONTH($A311),Conversion!$A$1:$B$12,2),FALSE)</f>
        <v>15992.880000000008</v>
      </c>
      <c r="G311" s="9"/>
      <c r="H311" s="9"/>
      <c r="I311" s="9">
        <f>VLOOKUP((IF(MONTH($A311)=10,YEAR($A311),IF(MONTH($A311)=11,YEAR($A311),IF(MONTH($A311)=12, YEAR($A311),YEAR($A311)-1)))),FirstSim!$A$1:$Z$86,VLOOKUP(MONTH($A311),Conversion!$A$1:$B$12,2),FALSE)</f>
        <v>0.5</v>
      </c>
      <c r="J311" s="9"/>
      <c r="K311" s="9"/>
      <c r="L311" s="9"/>
      <c r="M311" s="12" t="e">
        <f>VLOOKUP((IF(MONTH($A311)=10,YEAR($A311),IF(MONTH($A311)=11,YEAR($A311),IF(MONTH($A311)=12, YEAR($A311),YEAR($A311)-1)))),#REF!,VLOOKUP(MONTH($A311),Conversion!$A$1:$B$12,2),FALSE)</f>
        <v>#REF!</v>
      </c>
      <c r="N311" s="9" t="e">
        <f>VLOOKUP((IF(MONTH($A311)=10,YEAR($A311),IF(MONTH($A311)=11,YEAR($A311),IF(MONTH($A311)=12, YEAR($A311),YEAR($A311)-1)))),#REF!,VLOOKUP(MONTH($A311),'Patch Conversion'!$A$1:$B$12,2),FALSE)</f>
        <v>#REF!</v>
      </c>
      <c r="O311" s="9"/>
      <c r="P311" s="11"/>
      <c r="Q311" s="9">
        <f t="shared" si="32"/>
        <v>0</v>
      </c>
      <c r="R311" s="9" t="str">
        <f t="shared" si="33"/>
        <v/>
      </c>
      <c r="S311" s="10" t="str">
        <f t="shared" si="34"/>
        <v/>
      </c>
      <c r="T311" s="9"/>
      <c r="U311" s="17">
        <f>VLOOKUP((IF(MONTH($A311)=10,YEAR($A311),IF(MONTH($A311)=11,YEAR($A311),IF(MONTH($A311)=12, YEAR($A311),YEAR($A311)-1)))),'Final Sim'!$A$1:$O$87,VLOOKUP(MONTH($A311),'Conversion WRSM'!$A$1:$B$12,2),FALSE)</f>
        <v>0</v>
      </c>
      <c r="W311" s="9">
        <f t="shared" si="31"/>
        <v>0</v>
      </c>
      <c r="X311" s="9" t="str">
        <f t="shared" si="37"/>
        <v/>
      </c>
      <c r="Y311" s="20" t="str">
        <f t="shared" si="35"/>
        <v/>
      </c>
    </row>
    <row r="312" spans="1:25" x14ac:dyDescent="0.25">
      <c r="A312" s="11">
        <v>22068</v>
      </c>
      <c r="B312" s="9">
        <f>VLOOKUP((IF(MONTH($A312)=10,YEAR($A312),IF(MONTH($A312)=11,YEAR($A312),IF(MONTH($A312)=12, YEAR($A312),YEAR($A312)-1)))),File_1.prn!$A$2:$AA$72,VLOOKUP(MONTH($A312),Conversion!$A$1:$B$12,2),FALSE)</f>
        <v>0</v>
      </c>
      <c r="C312" s="9" t="str">
        <f>IF(VLOOKUP((IF(MONTH($A312)=10,YEAR($A312),IF(MONTH($A312)=11,YEAR($A312),IF(MONTH($A312)=12, YEAR($A312),YEAR($A312)-1)))),File_1.prn!$A$2:$AA$72,VLOOKUP(MONTH($A312),'Patch Conversion'!$A$1:$B$12,2),FALSE)="","",VLOOKUP((IF(MONTH($A312)=10,YEAR($A312),IF(MONTH($A312)=11,YEAR($A312),IF(MONTH($A312)=12, YEAR($A312),YEAR($A312)-1)))),File_1.prn!$A$2:$AA$72,VLOOKUP(MONTH($A312),'Patch Conversion'!$A$1:$B$12,2),FALSE))</f>
        <v/>
      </c>
      <c r="D312" s="9"/>
      <c r="E312" s="9">
        <f t="shared" si="36"/>
        <v>0</v>
      </c>
      <c r="F312" s="9">
        <f>F311+VLOOKUP((IF(MONTH($A312)=10,YEAR($A312),IF(MONTH($A312)=11,YEAR($A312),IF(MONTH($A312)=12, YEAR($A312),YEAR($A312)-1)))),Rainfall!$A$1:$Z$87,VLOOKUP(MONTH($A312),Conversion!$A$1:$B$12,2),FALSE)</f>
        <v>16005.840000000007</v>
      </c>
      <c r="G312" s="9"/>
      <c r="H312" s="9"/>
      <c r="I312" s="9">
        <f>VLOOKUP((IF(MONTH($A312)=10,YEAR($A312),IF(MONTH($A312)=11,YEAR($A312),IF(MONTH($A312)=12, YEAR($A312),YEAR($A312)-1)))),FirstSim!$A$1:$Z$86,VLOOKUP(MONTH($A312),Conversion!$A$1:$B$12,2),FALSE)</f>
        <v>0.33</v>
      </c>
      <c r="J312" s="9"/>
      <c r="K312" s="9"/>
      <c r="L312" s="9"/>
      <c r="M312" s="12" t="e">
        <f>VLOOKUP((IF(MONTH($A312)=10,YEAR($A312),IF(MONTH($A312)=11,YEAR($A312),IF(MONTH($A312)=12, YEAR($A312),YEAR($A312)-1)))),#REF!,VLOOKUP(MONTH($A312),Conversion!$A$1:$B$12,2),FALSE)</f>
        <v>#REF!</v>
      </c>
      <c r="N312" s="9" t="e">
        <f>VLOOKUP((IF(MONTH($A312)=10,YEAR($A312),IF(MONTH($A312)=11,YEAR($A312),IF(MONTH($A312)=12, YEAR($A312),YEAR($A312)-1)))),#REF!,VLOOKUP(MONTH($A312),'Patch Conversion'!$A$1:$B$12,2),FALSE)</f>
        <v>#REF!</v>
      </c>
      <c r="O312" s="9"/>
      <c r="P312" s="11"/>
      <c r="Q312" s="9">
        <f t="shared" si="32"/>
        <v>0</v>
      </c>
      <c r="R312" s="9" t="str">
        <f t="shared" si="33"/>
        <v/>
      </c>
      <c r="S312" s="10" t="str">
        <f t="shared" si="34"/>
        <v/>
      </c>
      <c r="T312" s="9"/>
      <c r="U312" s="17">
        <f>VLOOKUP((IF(MONTH($A312)=10,YEAR($A312),IF(MONTH($A312)=11,YEAR($A312),IF(MONTH($A312)=12, YEAR($A312),YEAR($A312)-1)))),'Final Sim'!$A$1:$O$87,VLOOKUP(MONTH($A312),'Conversion WRSM'!$A$1:$B$12,2),FALSE)</f>
        <v>0</v>
      </c>
      <c r="W312" s="9">
        <f t="shared" si="31"/>
        <v>0</v>
      </c>
      <c r="X312" s="9" t="str">
        <f t="shared" si="37"/>
        <v/>
      </c>
      <c r="Y312" s="20" t="str">
        <f t="shared" si="35"/>
        <v/>
      </c>
    </row>
    <row r="313" spans="1:25" x14ac:dyDescent="0.25">
      <c r="A313" s="11">
        <v>22098</v>
      </c>
      <c r="B313" s="9">
        <f>VLOOKUP((IF(MONTH($A313)=10,YEAR($A313),IF(MONTH($A313)=11,YEAR($A313),IF(MONTH($A313)=12, YEAR($A313),YEAR($A313)-1)))),File_1.prn!$A$2:$AA$72,VLOOKUP(MONTH($A313),Conversion!$A$1:$B$12,2),FALSE)</f>
        <v>0</v>
      </c>
      <c r="C313" s="9" t="str">
        <f>IF(VLOOKUP((IF(MONTH($A313)=10,YEAR($A313),IF(MONTH($A313)=11,YEAR($A313),IF(MONTH($A313)=12, YEAR($A313),YEAR($A313)-1)))),File_1.prn!$A$2:$AA$72,VLOOKUP(MONTH($A313),'Patch Conversion'!$A$1:$B$12,2),FALSE)="","",VLOOKUP((IF(MONTH($A313)=10,YEAR($A313),IF(MONTH($A313)=11,YEAR($A313),IF(MONTH($A313)=12, YEAR($A313),YEAR($A313)-1)))),File_1.prn!$A$2:$AA$72,VLOOKUP(MONTH($A313),'Patch Conversion'!$A$1:$B$12,2),FALSE))</f>
        <v/>
      </c>
      <c r="D313" s="9"/>
      <c r="E313" s="9">
        <f t="shared" si="36"/>
        <v>0</v>
      </c>
      <c r="F313" s="9">
        <f>F312+VLOOKUP((IF(MONTH($A313)=10,YEAR($A313),IF(MONTH($A313)=11,YEAR($A313),IF(MONTH($A313)=12, YEAR($A313),YEAR($A313)-1)))),Rainfall!$A$1:$Z$87,VLOOKUP(MONTH($A313),Conversion!$A$1:$B$12,2),FALSE)</f>
        <v>16008.840000000007</v>
      </c>
      <c r="G313" s="9"/>
      <c r="H313" s="9"/>
      <c r="I313" s="9">
        <f>VLOOKUP((IF(MONTH($A313)=10,YEAR($A313),IF(MONTH($A313)=11,YEAR($A313),IF(MONTH($A313)=12, YEAR($A313),YEAR($A313)-1)))),FirstSim!$A$1:$Z$86,VLOOKUP(MONTH($A313),Conversion!$A$1:$B$12,2),FALSE)</f>
        <v>0.23</v>
      </c>
      <c r="J313" s="9"/>
      <c r="K313" s="9"/>
      <c r="L313" s="9"/>
      <c r="M313" s="12" t="e">
        <f>VLOOKUP((IF(MONTH($A313)=10,YEAR($A313),IF(MONTH($A313)=11,YEAR($A313),IF(MONTH($A313)=12, YEAR($A313),YEAR($A313)-1)))),#REF!,VLOOKUP(MONTH($A313),Conversion!$A$1:$B$12,2),FALSE)</f>
        <v>#REF!</v>
      </c>
      <c r="N313" s="9" t="e">
        <f>VLOOKUP((IF(MONTH($A313)=10,YEAR($A313),IF(MONTH($A313)=11,YEAR($A313),IF(MONTH($A313)=12, YEAR($A313),YEAR($A313)-1)))),#REF!,VLOOKUP(MONTH($A313),'Patch Conversion'!$A$1:$B$12,2),FALSE)</f>
        <v>#REF!</v>
      </c>
      <c r="O313" s="9"/>
      <c r="P313" s="11"/>
      <c r="Q313" s="9">
        <f t="shared" si="32"/>
        <v>0</v>
      </c>
      <c r="R313" s="9" t="str">
        <f t="shared" si="33"/>
        <v/>
      </c>
      <c r="S313" s="10" t="str">
        <f t="shared" si="34"/>
        <v/>
      </c>
      <c r="T313" s="9"/>
      <c r="U313" s="17">
        <f>VLOOKUP((IF(MONTH($A313)=10,YEAR($A313),IF(MONTH($A313)=11,YEAR($A313),IF(MONTH($A313)=12, YEAR($A313),YEAR($A313)-1)))),'Final Sim'!$A$1:$O$87,VLOOKUP(MONTH($A313),'Conversion WRSM'!$A$1:$B$12,2),FALSE)</f>
        <v>0</v>
      </c>
      <c r="W313" s="9">
        <f t="shared" si="31"/>
        <v>0</v>
      </c>
      <c r="X313" s="9" t="str">
        <f t="shared" si="37"/>
        <v/>
      </c>
      <c r="Y313" s="20" t="str">
        <f t="shared" si="35"/>
        <v/>
      </c>
    </row>
    <row r="314" spans="1:25" x14ac:dyDescent="0.25">
      <c r="A314" s="11">
        <v>22129</v>
      </c>
      <c r="B314" s="9">
        <f>VLOOKUP((IF(MONTH($A314)=10,YEAR($A314),IF(MONTH($A314)=11,YEAR($A314),IF(MONTH($A314)=12, YEAR($A314),YEAR($A314)-1)))),File_1.prn!$A$2:$AA$72,VLOOKUP(MONTH($A314),Conversion!$A$1:$B$12,2),FALSE)</f>
        <v>0</v>
      </c>
      <c r="C314" s="9" t="str">
        <f>IF(VLOOKUP((IF(MONTH($A314)=10,YEAR($A314),IF(MONTH($A314)=11,YEAR($A314),IF(MONTH($A314)=12, YEAR($A314),YEAR($A314)-1)))),File_1.prn!$A$2:$AA$72,VLOOKUP(MONTH($A314),'Patch Conversion'!$A$1:$B$12,2),FALSE)="","",VLOOKUP((IF(MONTH($A314)=10,YEAR($A314),IF(MONTH($A314)=11,YEAR($A314),IF(MONTH($A314)=12, YEAR($A314),YEAR($A314)-1)))),File_1.prn!$A$2:$AA$72,VLOOKUP(MONTH($A314),'Patch Conversion'!$A$1:$B$12,2),FALSE))</f>
        <v/>
      </c>
      <c r="D314" s="9"/>
      <c r="E314" s="9">
        <f t="shared" si="36"/>
        <v>0</v>
      </c>
      <c r="F314" s="9">
        <f>F313+VLOOKUP((IF(MONTH($A314)=10,YEAR($A314),IF(MONTH($A314)=11,YEAR($A314),IF(MONTH($A314)=12, YEAR($A314),YEAR($A314)-1)))),Rainfall!$A$1:$Z$87,VLOOKUP(MONTH($A314),Conversion!$A$1:$B$12,2),FALSE)</f>
        <v>16011.600000000008</v>
      </c>
      <c r="G314" s="9"/>
      <c r="H314" s="9"/>
      <c r="I314" s="9">
        <f>VLOOKUP((IF(MONTH($A314)=10,YEAR($A314),IF(MONTH($A314)=11,YEAR($A314),IF(MONTH($A314)=12, YEAR($A314),YEAR($A314)-1)))),FirstSim!$A$1:$Z$86,VLOOKUP(MONTH($A314),Conversion!$A$1:$B$12,2),FALSE)</f>
        <v>0.22</v>
      </c>
      <c r="J314" s="9"/>
      <c r="K314" s="9"/>
      <c r="L314" s="9"/>
      <c r="M314" s="12" t="e">
        <f>VLOOKUP((IF(MONTH($A314)=10,YEAR($A314),IF(MONTH($A314)=11,YEAR($A314),IF(MONTH($A314)=12, YEAR($A314),YEAR($A314)-1)))),#REF!,VLOOKUP(MONTH($A314),Conversion!$A$1:$B$12,2),FALSE)</f>
        <v>#REF!</v>
      </c>
      <c r="N314" s="9" t="e">
        <f>VLOOKUP((IF(MONTH($A314)=10,YEAR($A314),IF(MONTH($A314)=11,YEAR($A314),IF(MONTH($A314)=12, YEAR($A314),YEAR($A314)-1)))),#REF!,VLOOKUP(MONTH($A314),'Patch Conversion'!$A$1:$B$12,2),FALSE)</f>
        <v>#REF!</v>
      </c>
      <c r="O314" s="9"/>
      <c r="P314" s="11"/>
      <c r="Q314" s="9">
        <f t="shared" si="32"/>
        <v>0</v>
      </c>
      <c r="R314" s="9" t="str">
        <f t="shared" si="33"/>
        <v/>
      </c>
      <c r="S314" s="10" t="str">
        <f t="shared" si="34"/>
        <v/>
      </c>
      <c r="T314" s="9"/>
      <c r="U314" s="17">
        <f>VLOOKUP((IF(MONTH($A314)=10,YEAR($A314),IF(MONTH($A314)=11,YEAR($A314),IF(MONTH($A314)=12, YEAR($A314),YEAR($A314)-1)))),'Final Sim'!$A$1:$O$87,VLOOKUP(MONTH($A314),'Conversion WRSM'!$A$1:$B$12,2),FALSE)</f>
        <v>0</v>
      </c>
      <c r="W314" s="9">
        <f t="shared" si="31"/>
        <v>0</v>
      </c>
      <c r="X314" s="9" t="str">
        <f t="shared" si="37"/>
        <v/>
      </c>
      <c r="Y314" s="20" t="str">
        <f t="shared" si="35"/>
        <v/>
      </c>
    </row>
    <row r="315" spans="1:25" x14ac:dyDescent="0.25">
      <c r="A315" s="11">
        <v>22160</v>
      </c>
      <c r="B315" s="9">
        <f>VLOOKUP((IF(MONTH($A315)=10,YEAR($A315),IF(MONTH($A315)=11,YEAR($A315),IF(MONTH($A315)=12, YEAR($A315),YEAR($A315)-1)))),File_1.prn!$A$2:$AA$72,VLOOKUP(MONTH($A315),Conversion!$A$1:$B$12,2),FALSE)</f>
        <v>0</v>
      </c>
      <c r="C315" s="9" t="str">
        <f>IF(VLOOKUP((IF(MONTH($A315)=10,YEAR($A315),IF(MONTH($A315)=11,YEAR($A315),IF(MONTH($A315)=12, YEAR($A315),YEAR($A315)-1)))),File_1.prn!$A$2:$AA$72,VLOOKUP(MONTH($A315),'Patch Conversion'!$A$1:$B$12,2),FALSE)="","",VLOOKUP((IF(MONTH($A315)=10,YEAR($A315),IF(MONTH($A315)=11,YEAR($A315),IF(MONTH($A315)=12, YEAR($A315),YEAR($A315)-1)))),File_1.prn!$A$2:$AA$72,VLOOKUP(MONTH($A315),'Patch Conversion'!$A$1:$B$12,2),FALSE))</f>
        <v/>
      </c>
      <c r="D315" s="9"/>
      <c r="E315" s="9">
        <f t="shared" si="36"/>
        <v>0</v>
      </c>
      <c r="F315" s="9">
        <f>F314+VLOOKUP((IF(MONTH($A315)=10,YEAR($A315),IF(MONTH($A315)=11,YEAR($A315),IF(MONTH($A315)=12, YEAR($A315),YEAR($A315)-1)))),Rainfall!$A$1:$Z$87,VLOOKUP(MONTH($A315),Conversion!$A$1:$B$12,2),FALSE)</f>
        <v>16012.500000000007</v>
      </c>
      <c r="G315" s="9"/>
      <c r="H315" s="9"/>
      <c r="I315" s="9">
        <f>VLOOKUP((IF(MONTH($A315)=10,YEAR($A315),IF(MONTH($A315)=11,YEAR($A315),IF(MONTH($A315)=12, YEAR($A315),YEAR($A315)-1)))),FirstSim!$A$1:$Z$86,VLOOKUP(MONTH($A315),Conversion!$A$1:$B$12,2),FALSE)</f>
        <v>0.17</v>
      </c>
      <c r="J315" s="9"/>
      <c r="K315" s="9"/>
      <c r="L315" s="9"/>
      <c r="M315" s="12" t="e">
        <f>VLOOKUP((IF(MONTH($A315)=10,YEAR($A315),IF(MONTH($A315)=11,YEAR($A315),IF(MONTH($A315)=12, YEAR($A315),YEAR($A315)-1)))),#REF!,VLOOKUP(MONTH($A315),Conversion!$A$1:$B$12,2),FALSE)</f>
        <v>#REF!</v>
      </c>
      <c r="N315" s="9" t="e">
        <f>VLOOKUP((IF(MONTH($A315)=10,YEAR($A315),IF(MONTH($A315)=11,YEAR($A315),IF(MONTH($A315)=12, YEAR($A315),YEAR($A315)-1)))),#REF!,VLOOKUP(MONTH($A315),'Patch Conversion'!$A$1:$B$12,2),FALSE)</f>
        <v>#REF!</v>
      </c>
      <c r="O315" s="9"/>
      <c r="P315" s="11"/>
      <c r="Q315" s="9">
        <f t="shared" si="32"/>
        <v>0</v>
      </c>
      <c r="R315" s="9" t="str">
        <f t="shared" si="33"/>
        <v/>
      </c>
      <c r="S315" s="10" t="str">
        <f t="shared" si="34"/>
        <v/>
      </c>
      <c r="T315" s="9"/>
      <c r="U315" s="17">
        <f>VLOOKUP((IF(MONTH($A315)=10,YEAR($A315),IF(MONTH($A315)=11,YEAR($A315),IF(MONTH($A315)=12, YEAR($A315),YEAR($A315)-1)))),'Final Sim'!$A$1:$O$87,VLOOKUP(MONTH($A315),'Conversion WRSM'!$A$1:$B$12,2),FALSE)</f>
        <v>0</v>
      </c>
      <c r="W315" s="9">
        <f t="shared" si="31"/>
        <v>0</v>
      </c>
      <c r="X315" s="9" t="str">
        <f t="shared" si="37"/>
        <v/>
      </c>
      <c r="Y315" s="20" t="str">
        <f t="shared" si="35"/>
        <v/>
      </c>
    </row>
    <row r="316" spans="1:25" x14ac:dyDescent="0.25">
      <c r="A316" s="11">
        <v>22190</v>
      </c>
      <c r="B316" s="9">
        <f>VLOOKUP((IF(MONTH($A316)=10,YEAR($A316),IF(MONTH($A316)=11,YEAR($A316),IF(MONTH($A316)=12, YEAR($A316),YEAR($A316)-1)))),File_1.prn!$A$2:$AA$72,VLOOKUP(MONTH($A316),Conversion!$A$1:$B$12,2),FALSE)</f>
        <v>0</v>
      </c>
      <c r="C316" s="9" t="str">
        <f>IF(VLOOKUP((IF(MONTH($A316)=10,YEAR($A316),IF(MONTH($A316)=11,YEAR($A316),IF(MONTH($A316)=12, YEAR($A316),YEAR($A316)-1)))),File_1.prn!$A$2:$AA$72,VLOOKUP(MONTH($A316),'Patch Conversion'!$A$1:$B$12,2),FALSE)="","",VLOOKUP((IF(MONTH($A316)=10,YEAR($A316),IF(MONTH($A316)=11,YEAR($A316),IF(MONTH($A316)=12, YEAR($A316),YEAR($A316)-1)))),File_1.prn!$A$2:$AA$72,VLOOKUP(MONTH($A316),'Patch Conversion'!$A$1:$B$12,2),FALSE))</f>
        <v/>
      </c>
      <c r="D316" s="9"/>
      <c r="E316" s="9">
        <f t="shared" si="36"/>
        <v>0</v>
      </c>
      <c r="F316" s="9">
        <f>F315+VLOOKUP((IF(MONTH($A316)=10,YEAR($A316),IF(MONTH($A316)=11,YEAR($A316),IF(MONTH($A316)=12, YEAR($A316),YEAR($A316)-1)))),Rainfall!$A$1:$Z$87,VLOOKUP(MONTH($A316),Conversion!$A$1:$B$12,2),FALSE)</f>
        <v>16049.220000000007</v>
      </c>
      <c r="G316" s="9"/>
      <c r="H316" s="9"/>
      <c r="I316" s="9">
        <f>VLOOKUP((IF(MONTH($A316)=10,YEAR($A316),IF(MONTH($A316)=11,YEAR($A316),IF(MONTH($A316)=12, YEAR($A316),YEAR($A316)-1)))),FirstSim!$A$1:$Z$86,VLOOKUP(MONTH($A316),Conversion!$A$1:$B$12,2),FALSE)</f>
        <v>0.32</v>
      </c>
      <c r="J316" s="9"/>
      <c r="K316" s="9"/>
      <c r="L316" s="9"/>
      <c r="M316" s="12" t="e">
        <f>VLOOKUP((IF(MONTH($A316)=10,YEAR($A316),IF(MONTH($A316)=11,YEAR($A316),IF(MONTH($A316)=12, YEAR($A316),YEAR($A316)-1)))),#REF!,VLOOKUP(MONTH($A316),Conversion!$A$1:$B$12,2),FALSE)</f>
        <v>#REF!</v>
      </c>
      <c r="N316" s="9" t="e">
        <f>VLOOKUP((IF(MONTH($A316)=10,YEAR($A316),IF(MONTH($A316)=11,YEAR($A316),IF(MONTH($A316)=12, YEAR($A316),YEAR($A316)-1)))),#REF!,VLOOKUP(MONTH($A316),'Patch Conversion'!$A$1:$B$12,2),FALSE)</f>
        <v>#REF!</v>
      </c>
      <c r="O316" s="9"/>
      <c r="P316" s="11"/>
      <c r="Q316" s="9">
        <f t="shared" si="32"/>
        <v>0</v>
      </c>
      <c r="R316" s="9" t="str">
        <f t="shared" si="33"/>
        <v/>
      </c>
      <c r="S316" s="10" t="str">
        <f t="shared" si="34"/>
        <v/>
      </c>
      <c r="T316" s="9"/>
      <c r="U316" s="17">
        <f>VLOOKUP((IF(MONTH($A316)=10,YEAR($A316),IF(MONTH($A316)=11,YEAR($A316),IF(MONTH($A316)=12, YEAR($A316),YEAR($A316)-1)))),'Final Sim'!$A$1:$O$87,VLOOKUP(MONTH($A316),'Conversion WRSM'!$A$1:$B$12,2),FALSE)</f>
        <v>0</v>
      </c>
      <c r="W316" s="9">
        <f t="shared" si="31"/>
        <v>0</v>
      </c>
      <c r="X316" s="9" t="str">
        <f t="shared" si="37"/>
        <v/>
      </c>
      <c r="Y316" s="20" t="str">
        <f t="shared" si="35"/>
        <v/>
      </c>
    </row>
    <row r="317" spans="1:25" x14ac:dyDescent="0.25">
      <c r="A317" s="11">
        <v>22221</v>
      </c>
      <c r="B317" s="9">
        <f>VLOOKUP((IF(MONTH($A317)=10,YEAR($A317),IF(MONTH($A317)=11,YEAR($A317),IF(MONTH($A317)=12, YEAR($A317),YEAR($A317)-1)))),File_1.prn!$A$2:$AA$72,VLOOKUP(MONTH($A317),Conversion!$A$1:$B$12,2),FALSE)</f>
        <v>0</v>
      </c>
      <c r="C317" s="9" t="str">
        <f>IF(VLOOKUP((IF(MONTH($A317)=10,YEAR($A317),IF(MONTH($A317)=11,YEAR($A317),IF(MONTH($A317)=12, YEAR($A317),YEAR($A317)-1)))),File_1.prn!$A$2:$AA$72,VLOOKUP(MONTH($A317),'Patch Conversion'!$A$1:$B$12,2),FALSE)="","",VLOOKUP((IF(MONTH($A317)=10,YEAR($A317),IF(MONTH($A317)=11,YEAR($A317),IF(MONTH($A317)=12, YEAR($A317),YEAR($A317)-1)))),File_1.prn!$A$2:$AA$72,VLOOKUP(MONTH($A317),'Patch Conversion'!$A$1:$B$12,2),FALSE))</f>
        <v/>
      </c>
      <c r="D317" s="9"/>
      <c r="E317" s="9">
        <f t="shared" si="36"/>
        <v>0</v>
      </c>
      <c r="F317" s="9">
        <f>F316+VLOOKUP((IF(MONTH($A317)=10,YEAR($A317),IF(MONTH($A317)=11,YEAR($A317),IF(MONTH($A317)=12, YEAR($A317),YEAR($A317)-1)))),Rainfall!$A$1:$Z$87,VLOOKUP(MONTH($A317),Conversion!$A$1:$B$12,2),FALSE)</f>
        <v>16203.480000000007</v>
      </c>
      <c r="G317" s="9"/>
      <c r="H317" s="9"/>
      <c r="I317" s="9">
        <f>VLOOKUP((IF(MONTH($A317)=10,YEAR($A317),IF(MONTH($A317)=11,YEAR($A317),IF(MONTH($A317)=12, YEAR($A317),YEAR($A317)-1)))),FirstSim!$A$1:$Z$86,VLOOKUP(MONTH($A317),Conversion!$A$1:$B$12,2),FALSE)</f>
        <v>0.24</v>
      </c>
      <c r="J317" s="9"/>
      <c r="K317" s="9"/>
      <c r="L317" s="9"/>
      <c r="M317" s="12" t="e">
        <f>VLOOKUP((IF(MONTH($A317)=10,YEAR($A317),IF(MONTH($A317)=11,YEAR($A317),IF(MONTH($A317)=12, YEAR($A317),YEAR($A317)-1)))),#REF!,VLOOKUP(MONTH($A317),Conversion!$A$1:$B$12,2),FALSE)</f>
        <v>#REF!</v>
      </c>
      <c r="N317" s="9" t="e">
        <f>VLOOKUP((IF(MONTH($A317)=10,YEAR($A317),IF(MONTH($A317)=11,YEAR($A317),IF(MONTH($A317)=12, YEAR($A317),YEAR($A317)-1)))),#REF!,VLOOKUP(MONTH($A317),'Patch Conversion'!$A$1:$B$12,2),FALSE)</f>
        <v>#REF!</v>
      </c>
      <c r="O317" s="9"/>
      <c r="P317" s="11"/>
      <c r="Q317" s="9">
        <f t="shared" si="32"/>
        <v>0</v>
      </c>
      <c r="R317" s="9" t="str">
        <f t="shared" si="33"/>
        <v/>
      </c>
      <c r="S317" s="10" t="str">
        <f t="shared" si="34"/>
        <v/>
      </c>
      <c r="T317" s="9"/>
      <c r="U317" s="17">
        <f>VLOOKUP((IF(MONTH($A317)=10,YEAR($A317),IF(MONTH($A317)=11,YEAR($A317),IF(MONTH($A317)=12, YEAR($A317),YEAR($A317)-1)))),'Final Sim'!$A$1:$O$87,VLOOKUP(MONTH($A317),'Conversion WRSM'!$A$1:$B$12,2),FALSE)</f>
        <v>0</v>
      </c>
      <c r="W317" s="9">
        <f t="shared" si="31"/>
        <v>0</v>
      </c>
      <c r="X317" s="9" t="str">
        <f t="shared" si="37"/>
        <v/>
      </c>
      <c r="Y317" s="20" t="str">
        <f t="shared" si="35"/>
        <v/>
      </c>
    </row>
    <row r="318" spans="1:25" x14ac:dyDescent="0.25">
      <c r="A318" s="11">
        <v>22251</v>
      </c>
      <c r="B318" s="9">
        <f>VLOOKUP((IF(MONTH($A318)=10,YEAR($A318),IF(MONTH($A318)=11,YEAR($A318),IF(MONTH($A318)=12, YEAR($A318),YEAR($A318)-1)))),File_1.prn!$A$2:$AA$72,VLOOKUP(MONTH($A318),Conversion!$A$1:$B$12,2),FALSE)</f>
        <v>0</v>
      </c>
      <c r="C318" s="9" t="str">
        <f>IF(VLOOKUP((IF(MONTH($A318)=10,YEAR($A318),IF(MONTH($A318)=11,YEAR($A318),IF(MONTH($A318)=12, YEAR($A318),YEAR($A318)-1)))),File_1.prn!$A$2:$AA$72,VLOOKUP(MONTH($A318),'Patch Conversion'!$A$1:$B$12,2),FALSE)="","",VLOOKUP((IF(MONTH($A318)=10,YEAR($A318),IF(MONTH($A318)=11,YEAR($A318),IF(MONTH($A318)=12, YEAR($A318),YEAR($A318)-1)))),File_1.prn!$A$2:$AA$72,VLOOKUP(MONTH($A318),'Patch Conversion'!$A$1:$B$12,2),FALSE))</f>
        <v/>
      </c>
      <c r="D318" s="9" t="str">
        <f>IF(C318="","",B318)</f>
        <v/>
      </c>
      <c r="E318" s="9">
        <f t="shared" si="36"/>
        <v>0</v>
      </c>
      <c r="F318" s="9">
        <f>F317+VLOOKUP((IF(MONTH($A318)=10,YEAR($A318),IF(MONTH($A318)=11,YEAR($A318),IF(MONTH($A318)=12, YEAR($A318),YEAR($A318)-1)))),Rainfall!$A$1:$Z$87,VLOOKUP(MONTH($A318),Conversion!$A$1:$B$12,2),FALSE)</f>
        <v>16406.580000000005</v>
      </c>
      <c r="G318" s="9"/>
      <c r="H318" s="9"/>
      <c r="I318" s="9">
        <f>VLOOKUP((IF(MONTH($A318)=10,YEAR($A318),IF(MONTH($A318)=11,YEAR($A318),IF(MONTH($A318)=12, YEAR($A318),YEAR($A318)-1)))),FirstSim!$A$1:$Z$86,VLOOKUP(MONTH($A318),Conversion!$A$1:$B$12,2),FALSE)</f>
        <v>0.12</v>
      </c>
      <c r="J318" s="9"/>
      <c r="K318" s="9"/>
      <c r="L318" s="9"/>
      <c r="M318" s="12" t="e">
        <f>VLOOKUP((IF(MONTH($A318)=10,YEAR($A318),IF(MONTH($A318)=11,YEAR($A318),IF(MONTH($A318)=12, YEAR($A318),YEAR($A318)-1)))),#REF!,VLOOKUP(MONTH($A318),Conversion!$A$1:$B$12,2),FALSE)</f>
        <v>#REF!</v>
      </c>
      <c r="N318" s="9" t="e">
        <f>VLOOKUP((IF(MONTH($A318)=10,YEAR($A318),IF(MONTH($A318)=11,YEAR($A318),IF(MONTH($A318)=12, YEAR($A318),YEAR($A318)-1)))),#REF!,VLOOKUP(MONTH($A318),'Patch Conversion'!$A$1:$B$12,2),FALSE)</f>
        <v>#REF!</v>
      </c>
      <c r="O318" s="9"/>
      <c r="P318" s="11"/>
      <c r="Q318" s="9">
        <f t="shared" si="32"/>
        <v>0</v>
      </c>
      <c r="R318" s="9" t="str">
        <f t="shared" si="33"/>
        <v/>
      </c>
      <c r="S318" s="10" t="str">
        <f t="shared" si="34"/>
        <v/>
      </c>
      <c r="T318" s="9"/>
      <c r="U318" s="17">
        <f>VLOOKUP((IF(MONTH($A318)=10,YEAR($A318),IF(MONTH($A318)=11,YEAR($A318),IF(MONTH($A318)=12, YEAR($A318),YEAR($A318)-1)))),'Final Sim'!$A$1:$O$87,VLOOKUP(MONTH($A318),'Conversion WRSM'!$A$1:$B$12,2),FALSE)</f>
        <v>0</v>
      </c>
      <c r="W318" s="9">
        <f t="shared" si="31"/>
        <v>0</v>
      </c>
      <c r="X318" s="9" t="str">
        <f t="shared" si="37"/>
        <v/>
      </c>
      <c r="Y318" s="20" t="str">
        <f t="shared" si="35"/>
        <v/>
      </c>
    </row>
    <row r="319" spans="1:25" x14ac:dyDescent="0.25">
      <c r="A319" s="11">
        <v>22282</v>
      </c>
      <c r="B319" s="9">
        <f>VLOOKUP((IF(MONTH($A319)=10,YEAR($A319),IF(MONTH($A319)=11,YEAR($A319),IF(MONTH($A319)=12, YEAR($A319),YEAR($A319)-1)))),File_1.prn!$A$2:$AA$72,VLOOKUP(MONTH($A319),Conversion!$A$1:$B$12,2),FALSE)</f>
        <v>0</v>
      </c>
      <c r="C319" s="9" t="str">
        <f>IF(VLOOKUP((IF(MONTH($A319)=10,YEAR($A319),IF(MONTH($A319)=11,YEAR($A319),IF(MONTH($A319)=12, YEAR($A319),YEAR($A319)-1)))),File_1.prn!$A$2:$AA$72,VLOOKUP(MONTH($A319),'Patch Conversion'!$A$1:$B$12,2),FALSE)="","",VLOOKUP((IF(MONTH($A319)=10,YEAR($A319),IF(MONTH($A319)=11,YEAR($A319),IF(MONTH($A319)=12, YEAR($A319),YEAR($A319)-1)))),File_1.prn!$A$2:$AA$72,VLOOKUP(MONTH($A319),'Patch Conversion'!$A$1:$B$12,2),FALSE))</f>
        <v/>
      </c>
      <c r="D319" s="9" t="str">
        <f>IF(C319="","",B319)</f>
        <v/>
      </c>
      <c r="E319" s="9">
        <f t="shared" si="36"/>
        <v>0</v>
      </c>
      <c r="F319" s="9">
        <f>F318+VLOOKUP((IF(MONTH($A319)=10,YEAR($A319),IF(MONTH($A319)=11,YEAR($A319),IF(MONTH($A319)=12, YEAR($A319),YEAR($A319)-1)))),Rainfall!$A$1:$Z$87,VLOOKUP(MONTH($A319),Conversion!$A$1:$B$12,2),FALSE)</f>
        <v>16457.220000000005</v>
      </c>
      <c r="G319" s="9"/>
      <c r="H319" s="9"/>
      <c r="I319" s="9">
        <f>VLOOKUP((IF(MONTH($A319)=10,YEAR($A319),IF(MONTH($A319)=11,YEAR($A319),IF(MONTH($A319)=12, YEAR($A319),YEAR($A319)-1)))),FirstSim!$A$1:$Z$86,VLOOKUP(MONTH($A319),Conversion!$A$1:$B$12,2),FALSE)</f>
        <v>0.06</v>
      </c>
      <c r="J319" s="9"/>
      <c r="K319" s="9"/>
      <c r="L319" s="9"/>
      <c r="M319" s="12" t="e">
        <f>VLOOKUP((IF(MONTH($A319)=10,YEAR($A319),IF(MONTH($A319)=11,YEAR($A319),IF(MONTH($A319)=12, YEAR($A319),YEAR($A319)-1)))),#REF!,VLOOKUP(MONTH($A319),Conversion!$A$1:$B$12,2),FALSE)</f>
        <v>#REF!</v>
      </c>
      <c r="N319" s="9" t="e">
        <f>VLOOKUP((IF(MONTH($A319)=10,YEAR($A319),IF(MONTH($A319)=11,YEAR($A319),IF(MONTH($A319)=12, YEAR($A319),YEAR($A319)-1)))),#REF!,VLOOKUP(MONTH($A319),'Patch Conversion'!$A$1:$B$12,2),FALSE)</f>
        <v>#REF!</v>
      </c>
      <c r="O319" s="9"/>
      <c r="P319" s="11"/>
      <c r="Q319" s="9">
        <f t="shared" si="32"/>
        <v>0</v>
      </c>
      <c r="R319" s="9" t="str">
        <f t="shared" si="33"/>
        <v/>
      </c>
      <c r="S319" s="10" t="str">
        <f t="shared" si="34"/>
        <v/>
      </c>
      <c r="T319" s="9"/>
      <c r="U319" s="17">
        <f>VLOOKUP((IF(MONTH($A319)=10,YEAR($A319),IF(MONTH($A319)=11,YEAR($A319),IF(MONTH($A319)=12, YEAR($A319),YEAR($A319)-1)))),'Final Sim'!$A$1:$O$87,VLOOKUP(MONTH($A319),'Conversion WRSM'!$A$1:$B$12,2),FALSE)</f>
        <v>0</v>
      </c>
      <c r="W319" s="9">
        <f t="shared" si="31"/>
        <v>0</v>
      </c>
      <c r="X319" s="9" t="str">
        <f t="shared" si="37"/>
        <v/>
      </c>
      <c r="Y319" s="20" t="str">
        <f t="shared" si="35"/>
        <v/>
      </c>
    </row>
    <row r="320" spans="1:25" x14ac:dyDescent="0.25">
      <c r="A320" s="11">
        <v>22313</v>
      </c>
      <c r="B320" s="9">
        <f>VLOOKUP((IF(MONTH($A320)=10,YEAR($A320),IF(MONTH($A320)=11,YEAR($A320),IF(MONTH($A320)=12, YEAR($A320),YEAR($A320)-1)))),File_1.prn!$A$2:$AA$72,VLOOKUP(MONTH($A320),Conversion!$A$1:$B$12,2),FALSE)</f>
        <v>0</v>
      </c>
      <c r="C320" s="9" t="str">
        <f>IF(VLOOKUP((IF(MONTH($A320)=10,YEAR($A320),IF(MONTH($A320)=11,YEAR($A320),IF(MONTH($A320)=12, YEAR($A320),YEAR($A320)-1)))),File_1.prn!$A$2:$AA$72,VLOOKUP(MONTH($A320),'Patch Conversion'!$A$1:$B$12,2),FALSE)="","",VLOOKUP((IF(MONTH($A320)=10,YEAR($A320),IF(MONTH($A320)=11,YEAR($A320),IF(MONTH($A320)=12, YEAR($A320),YEAR($A320)-1)))),File_1.prn!$A$2:$AA$72,VLOOKUP(MONTH($A320),'Patch Conversion'!$A$1:$B$12,2),FALSE))</f>
        <v/>
      </c>
      <c r="D320" s="9" t="str">
        <f>IF(C320="","",B320)</f>
        <v/>
      </c>
      <c r="E320" s="9">
        <f t="shared" si="36"/>
        <v>0</v>
      </c>
      <c r="F320" s="9">
        <f>F319+VLOOKUP((IF(MONTH($A320)=10,YEAR($A320),IF(MONTH($A320)=11,YEAR($A320),IF(MONTH($A320)=12, YEAR($A320),YEAR($A320)-1)))),Rainfall!$A$1:$Z$87,VLOOKUP(MONTH($A320),Conversion!$A$1:$B$12,2),FALSE)</f>
        <v>16566.960000000006</v>
      </c>
      <c r="G320" s="9"/>
      <c r="H320" s="9"/>
      <c r="I320" s="9">
        <f>VLOOKUP((IF(MONTH($A320)=10,YEAR($A320),IF(MONTH($A320)=11,YEAR($A320),IF(MONTH($A320)=12, YEAR($A320),YEAR($A320)-1)))),FirstSim!$A$1:$Z$86,VLOOKUP(MONTH($A320),Conversion!$A$1:$B$12,2),FALSE)</f>
        <v>0.04</v>
      </c>
      <c r="J320" s="9"/>
      <c r="K320" s="9"/>
      <c r="L320" s="9"/>
      <c r="M320" s="12" t="e">
        <f>VLOOKUP((IF(MONTH($A320)=10,YEAR($A320),IF(MONTH($A320)=11,YEAR($A320),IF(MONTH($A320)=12, YEAR($A320),YEAR($A320)-1)))),#REF!,VLOOKUP(MONTH($A320),Conversion!$A$1:$B$12,2),FALSE)</f>
        <v>#REF!</v>
      </c>
      <c r="N320" s="9" t="e">
        <f>VLOOKUP((IF(MONTH($A320)=10,YEAR($A320),IF(MONTH($A320)=11,YEAR($A320),IF(MONTH($A320)=12, YEAR($A320),YEAR($A320)-1)))),#REF!,VLOOKUP(MONTH($A320),'Patch Conversion'!$A$1:$B$12,2),FALSE)</f>
        <v>#REF!</v>
      </c>
      <c r="O320" s="9"/>
      <c r="P320" s="11"/>
      <c r="Q320" s="9">
        <f t="shared" si="32"/>
        <v>0</v>
      </c>
      <c r="R320" s="9" t="str">
        <f t="shared" si="33"/>
        <v/>
      </c>
      <c r="S320" s="10" t="str">
        <f t="shared" si="34"/>
        <v/>
      </c>
      <c r="T320" s="9"/>
      <c r="U320" s="17">
        <f>VLOOKUP((IF(MONTH($A320)=10,YEAR($A320),IF(MONTH($A320)=11,YEAR($A320),IF(MONTH($A320)=12, YEAR($A320),YEAR($A320)-1)))),'Final Sim'!$A$1:$O$87,VLOOKUP(MONTH($A320),'Conversion WRSM'!$A$1:$B$12,2),FALSE)</f>
        <v>0</v>
      </c>
      <c r="W320" s="9">
        <f t="shared" si="31"/>
        <v>0</v>
      </c>
      <c r="X320" s="9" t="str">
        <f t="shared" si="37"/>
        <v/>
      </c>
      <c r="Y320" s="20" t="str">
        <f t="shared" si="35"/>
        <v/>
      </c>
    </row>
    <row r="321" spans="1:25" x14ac:dyDescent="0.25">
      <c r="A321" s="11">
        <v>22341</v>
      </c>
      <c r="B321" s="9">
        <f>VLOOKUP((IF(MONTH($A321)=10,YEAR($A321),IF(MONTH($A321)=11,YEAR($A321),IF(MONTH($A321)=12, YEAR($A321),YEAR($A321)-1)))),File_1.prn!$A$2:$AA$72,VLOOKUP(MONTH($A321),Conversion!$A$1:$B$12,2),FALSE)</f>
        <v>0</v>
      </c>
      <c r="C321" s="9" t="str">
        <f>IF(VLOOKUP((IF(MONTH($A321)=10,YEAR($A321),IF(MONTH($A321)=11,YEAR($A321),IF(MONTH($A321)=12, YEAR($A321),YEAR($A321)-1)))),File_1.prn!$A$2:$AA$72,VLOOKUP(MONTH($A321),'Patch Conversion'!$A$1:$B$12,2),FALSE)="","",VLOOKUP((IF(MONTH($A321)=10,YEAR($A321),IF(MONTH($A321)=11,YEAR($A321),IF(MONTH($A321)=12, YEAR($A321),YEAR($A321)-1)))),File_1.prn!$A$2:$AA$72,VLOOKUP(MONTH($A321),'Patch Conversion'!$A$1:$B$12,2),FALSE))</f>
        <v/>
      </c>
      <c r="D321" s="9" t="str">
        <f>IF(C321="","",B321)</f>
        <v/>
      </c>
      <c r="E321" s="9">
        <f t="shared" si="36"/>
        <v>0</v>
      </c>
      <c r="F321" s="9">
        <f>F320+VLOOKUP((IF(MONTH($A321)=10,YEAR($A321),IF(MONTH($A321)=11,YEAR($A321),IF(MONTH($A321)=12, YEAR($A321),YEAR($A321)-1)))),Rainfall!$A$1:$Z$87,VLOOKUP(MONTH($A321),Conversion!$A$1:$B$12,2),FALSE)</f>
        <v>16642.320000000007</v>
      </c>
      <c r="G321" s="9"/>
      <c r="H321" s="9"/>
      <c r="I321" s="9">
        <f>VLOOKUP((IF(MONTH($A321)=10,YEAR($A321),IF(MONTH($A321)=11,YEAR($A321),IF(MONTH($A321)=12, YEAR($A321),YEAR($A321)-1)))),FirstSim!$A$1:$Z$86,VLOOKUP(MONTH($A321),Conversion!$A$1:$B$12,2),FALSE)</f>
        <v>5.96</v>
      </c>
      <c r="J321" s="9"/>
      <c r="K321" s="9"/>
      <c r="L321" s="9"/>
      <c r="M321" s="12" t="e">
        <f>VLOOKUP((IF(MONTH($A321)=10,YEAR($A321),IF(MONTH($A321)=11,YEAR($A321),IF(MONTH($A321)=12, YEAR($A321),YEAR($A321)-1)))),#REF!,VLOOKUP(MONTH($A321),Conversion!$A$1:$B$12,2),FALSE)</f>
        <v>#REF!</v>
      </c>
      <c r="N321" s="9" t="e">
        <f>VLOOKUP((IF(MONTH($A321)=10,YEAR($A321),IF(MONTH($A321)=11,YEAR($A321),IF(MONTH($A321)=12, YEAR($A321),YEAR($A321)-1)))),#REF!,VLOOKUP(MONTH($A321),'Patch Conversion'!$A$1:$B$12,2),FALSE)</f>
        <v>#REF!</v>
      </c>
      <c r="O321" s="9"/>
      <c r="P321" s="11"/>
      <c r="Q321" s="9">
        <f t="shared" si="32"/>
        <v>0</v>
      </c>
      <c r="R321" s="9" t="str">
        <f t="shared" si="33"/>
        <v/>
      </c>
      <c r="S321" s="10" t="str">
        <f t="shared" si="34"/>
        <v/>
      </c>
      <c r="T321" s="9"/>
      <c r="U321" s="17">
        <f>VLOOKUP((IF(MONTH($A321)=10,YEAR($A321),IF(MONTH($A321)=11,YEAR($A321),IF(MONTH($A321)=12, YEAR($A321),YEAR($A321)-1)))),'Final Sim'!$A$1:$O$87,VLOOKUP(MONTH($A321),'Conversion WRSM'!$A$1:$B$12,2),FALSE)</f>
        <v>0</v>
      </c>
      <c r="W321" s="9">
        <f t="shared" si="31"/>
        <v>0</v>
      </c>
      <c r="X321" s="9" t="str">
        <f t="shared" si="37"/>
        <v/>
      </c>
      <c r="Y321" s="20" t="str">
        <f t="shared" si="35"/>
        <v/>
      </c>
    </row>
    <row r="322" spans="1:25" x14ac:dyDescent="0.25">
      <c r="A322" s="11">
        <v>22372</v>
      </c>
      <c r="B322" s="9">
        <f>VLOOKUP((IF(MONTH($A322)=10,YEAR($A322),IF(MONTH($A322)=11,YEAR($A322),IF(MONTH($A322)=12, YEAR($A322),YEAR($A322)-1)))),File_1.prn!$A$2:$AA$72,VLOOKUP(MONTH($A322),Conversion!$A$1:$B$12,2),FALSE)</f>
        <v>0</v>
      </c>
      <c r="C322" s="9" t="str">
        <f>IF(VLOOKUP((IF(MONTH($A322)=10,YEAR($A322),IF(MONTH($A322)=11,YEAR($A322),IF(MONTH($A322)=12, YEAR($A322),YEAR($A322)-1)))),File_1.prn!$A$2:$AA$72,VLOOKUP(MONTH($A322),'Patch Conversion'!$A$1:$B$12,2),FALSE)="","",VLOOKUP((IF(MONTH($A322)=10,YEAR($A322),IF(MONTH($A322)=11,YEAR($A322),IF(MONTH($A322)=12, YEAR($A322),YEAR($A322)-1)))),File_1.prn!$A$2:$AA$72,VLOOKUP(MONTH($A322),'Patch Conversion'!$A$1:$B$12,2),FALSE))</f>
        <v/>
      </c>
      <c r="D322" s="9" t="str">
        <f>IF(C322="","",B322)</f>
        <v/>
      </c>
      <c r="E322" s="9">
        <f t="shared" si="36"/>
        <v>0</v>
      </c>
      <c r="F322" s="9">
        <f>F321+VLOOKUP((IF(MONTH($A322)=10,YEAR($A322),IF(MONTH($A322)=11,YEAR($A322),IF(MONTH($A322)=12, YEAR($A322),YEAR($A322)-1)))),Rainfall!$A$1:$Z$87,VLOOKUP(MONTH($A322),Conversion!$A$1:$B$12,2),FALSE)</f>
        <v>16775.880000000008</v>
      </c>
      <c r="G322" s="9"/>
      <c r="H322" s="9"/>
      <c r="I322" s="9">
        <f>VLOOKUP((IF(MONTH($A322)=10,YEAR($A322),IF(MONTH($A322)=11,YEAR($A322),IF(MONTH($A322)=12, YEAR($A322),YEAR($A322)-1)))),FirstSim!$A$1:$Z$86,VLOOKUP(MONTH($A322),Conversion!$A$1:$B$12,2),FALSE)</f>
        <v>3.13</v>
      </c>
      <c r="J322" s="9"/>
      <c r="K322" s="9"/>
      <c r="L322" s="9"/>
      <c r="M322" s="12" t="e">
        <f>VLOOKUP((IF(MONTH($A322)=10,YEAR($A322),IF(MONTH($A322)=11,YEAR($A322),IF(MONTH($A322)=12, YEAR($A322),YEAR($A322)-1)))),#REF!,VLOOKUP(MONTH($A322),Conversion!$A$1:$B$12,2),FALSE)</f>
        <v>#REF!</v>
      </c>
      <c r="N322" s="9" t="e">
        <f>VLOOKUP((IF(MONTH($A322)=10,YEAR($A322),IF(MONTH($A322)=11,YEAR($A322),IF(MONTH($A322)=12, YEAR($A322),YEAR($A322)-1)))),#REF!,VLOOKUP(MONTH($A322),'Patch Conversion'!$A$1:$B$12,2),FALSE)</f>
        <v>#REF!</v>
      </c>
      <c r="O322" s="9"/>
      <c r="P322" s="11"/>
      <c r="Q322" s="9">
        <f t="shared" si="32"/>
        <v>0</v>
      </c>
      <c r="R322" s="9" t="str">
        <f t="shared" si="33"/>
        <v/>
      </c>
      <c r="S322" s="10" t="str">
        <f t="shared" si="34"/>
        <v/>
      </c>
      <c r="T322" s="9"/>
      <c r="U322" s="17">
        <f>VLOOKUP((IF(MONTH($A322)=10,YEAR($A322),IF(MONTH($A322)=11,YEAR($A322),IF(MONTH($A322)=12, YEAR($A322),YEAR($A322)-1)))),'Final Sim'!$A$1:$O$87,VLOOKUP(MONTH($A322),'Conversion WRSM'!$A$1:$B$12,2),FALSE)</f>
        <v>0</v>
      </c>
      <c r="W322" s="9">
        <f t="shared" si="31"/>
        <v>0</v>
      </c>
      <c r="X322" s="9" t="str">
        <f t="shared" si="37"/>
        <v/>
      </c>
      <c r="Y322" s="20" t="str">
        <f t="shared" si="35"/>
        <v/>
      </c>
    </row>
    <row r="323" spans="1:25" x14ac:dyDescent="0.25">
      <c r="A323" s="11">
        <v>22402</v>
      </c>
      <c r="B323" s="9">
        <f>VLOOKUP((IF(MONTH($A323)=10,YEAR($A323),IF(MONTH($A323)=11,YEAR($A323),IF(MONTH($A323)=12, YEAR($A323),YEAR($A323)-1)))),File_1.prn!$A$2:$AA$72,VLOOKUP(MONTH($A323),Conversion!$A$1:$B$12,2),FALSE)</f>
        <v>0</v>
      </c>
      <c r="C323" s="9" t="str">
        <f>IF(VLOOKUP((IF(MONTH($A323)=10,YEAR($A323),IF(MONTH($A323)=11,YEAR($A323),IF(MONTH($A323)=12, YEAR($A323),YEAR($A323)-1)))),File_1.prn!$A$2:$AA$72,VLOOKUP(MONTH($A323),'Patch Conversion'!$A$1:$B$12,2),FALSE)="","",VLOOKUP((IF(MONTH($A323)=10,YEAR($A323),IF(MONTH($A323)=11,YEAR($A323),IF(MONTH($A323)=12, YEAR($A323),YEAR($A323)-1)))),File_1.prn!$A$2:$AA$72,VLOOKUP(MONTH($A323),'Patch Conversion'!$A$1:$B$12,2),FALSE))</f>
        <v/>
      </c>
      <c r="D323" s="9"/>
      <c r="E323" s="9">
        <f t="shared" si="36"/>
        <v>0</v>
      </c>
      <c r="F323" s="9">
        <f>F322+VLOOKUP((IF(MONTH($A323)=10,YEAR($A323),IF(MONTH($A323)=11,YEAR($A323),IF(MONTH($A323)=12, YEAR($A323),YEAR($A323)-1)))),Rainfall!$A$1:$Z$87,VLOOKUP(MONTH($A323),Conversion!$A$1:$B$12,2),FALSE)</f>
        <v>16829.400000000009</v>
      </c>
      <c r="G323" s="9"/>
      <c r="H323" s="9"/>
      <c r="I323" s="9">
        <f>VLOOKUP((IF(MONTH($A323)=10,YEAR($A323),IF(MONTH($A323)=11,YEAR($A323),IF(MONTH($A323)=12, YEAR($A323),YEAR($A323)-1)))),FirstSim!$A$1:$Z$86,VLOOKUP(MONTH($A323),Conversion!$A$1:$B$12,2),FALSE)</f>
        <v>0.84</v>
      </c>
      <c r="J323" s="9"/>
      <c r="K323" s="9"/>
      <c r="L323" s="9"/>
      <c r="M323" s="12" t="e">
        <f>VLOOKUP((IF(MONTH($A323)=10,YEAR($A323),IF(MONTH($A323)=11,YEAR($A323),IF(MONTH($A323)=12, YEAR($A323),YEAR($A323)-1)))),#REF!,VLOOKUP(MONTH($A323),Conversion!$A$1:$B$12,2),FALSE)</f>
        <v>#REF!</v>
      </c>
      <c r="N323" s="9" t="e">
        <f>VLOOKUP((IF(MONTH($A323)=10,YEAR($A323),IF(MONTH($A323)=11,YEAR($A323),IF(MONTH($A323)=12, YEAR($A323),YEAR($A323)-1)))),#REF!,VLOOKUP(MONTH($A323),'Patch Conversion'!$A$1:$B$12,2),FALSE)</f>
        <v>#REF!</v>
      </c>
      <c r="O323" s="9"/>
      <c r="P323" s="11"/>
      <c r="Q323" s="9">
        <f t="shared" si="32"/>
        <v>0</v>
      </c>
      <c r="R323" s="9" t="str">
        <f t="shared" si="33"/>
        <v/>
      </c>
      <c r="S323" s="10" t="str">
        <f t="shared" si="34"/>
        <v/>
      </c>
      <c r="T323" s="9"/>
      <c r="U323" s="17">
        <f>VLOOKUP((IF(MONTH($A323)=10,YEAR($A323),IF(MONTH($A323)=11,YEAR($A323),IF(MONTH($A323)=12, YEAR($A323),YEAR($A323)-1)))),'Final Sim'!$A$1:$O$87,VLOOKUP(MONTH($A323),'Conversion WRSM'!$A$1:$B$12,2),FALSE)</f>
        <v>0</v>
      </c>
      <c r="W323" s="9">
        <f t="shared" si="31"/>
        <v>0</v>
      </c>
      <c r="X323" s="9" t="str">
        <f t="shared" si="37"/>
        <v/>
      </c>
      <c r="Y323" s="20" t="str">
        <f t="shared" si="35"/>
        <v/>
      </c>
    </row>
    <row r="324" spans="1:25" x14ac:dyDescent="0.25">
      <c r="A324" s="11">
        <v>22433</v>
      </c>
      <c r="B324" s="9">
        <f>VLOOKUP((IF(MONTH($A324)=10,YEAR($A324),IF(MONTH($A324)=11,YEAR($A324),IF(MONTH($A324)=12, YEAR($A324),YEAR($A324)-1)))),File_1.prn!$A$2:$AA$72,VLOOKUP(MONTH($A324),Conversion!$A$1:$B$12,2),FALSE)</f>
        <v>0</v>
      </c>
      <c r="C324" s="9" t="str">
        <f>IF(VLOOKUP((IF(MONTH($A324)=10,YEAR($A324),IF(MONTH($A324)=11,YEAR($A324),IF(MONTH($A324)=12, YEAR($A324),YEAR($A324)-1)))),File_1.prn!$A$2:$AA$72,VLOOKUP(MONTH($A324),'Patch Conversion'!$A$1:$B$12,2),FALSE)="","",VLOOKUP((IF(MONTH($A324)=10,YEAR($A324),IF(MONTH($A324)=11,YEAR($A324),IF(MONTH($A324)=12, YEAR($A324),YEAR($A324)-1)))),File_1.prn!$A$2:$AA$72,VLOOKUP(MONTH($A324),'Patch Conversion'!$A$1:$B$12,2),FALSE))</f>
        <v/>
      </c>
      <c r="D324" s="9"/>
      <c r="E324" s="9">
        <f t="shared" si="36"/>
        <v>0</v>
      </c>
      <c r="F324" s="9">
        <f>F323+VLOOKUP((IF(MONTH($A324)=10,YEAR($A324),IF(MONTH($A324)=11,YEAR($A324),IF(MONTH($A324)=12, YEAR($A324),YEAR($A324)-1)))),Rainfall!$A$1:$Z$87,VLOOKUP(MONTH($A324),Conversion!$A$1:$B$12,2),FALSE)</f>
        <v>16849.80000000001</v>
      </c>
      <c r="G324" s="9"/>
      <c r="H324" s="9"/>
      <c r="I324" s="9">
        <f>VLOOKUP((IF(MONTH($A324)=10,YEAR($A324),IF(MONTH($A324)=11,YEAR($A324),IF(MONTH($A324)=12, YEAR($A324),YEAR($A324)-1)))),FirstSim!$A$1:$Z$86,VLOOKUP(MONTH($A324),Conversion!$A$1:$B$12,2),FALSE)</f>
        <v>0.84</v>
      </c>
      <c r="J324" s="9"/>
      <c r="K324" s="9"/>
      <c r="L324" s="9"/>
      <c r="M324" s="12" t="e">
        <f>VLOOKUP((IF(MONTH($A324)=10,YEAR($A324),IF(MONTH($A324)=11,YEAR($A324),IF(MONTH($A324)=12, YEAR($A324),YEAR($A324)-1)))),#REF!,VLOOKUP(MONTH($A324),Conversion!$A$1:$B$12,2),FALSE)</f>
        <v>#REF!</v>
      </c>
      <c r="N324" s="9" t="e">
        <f>VLOOKUP((IF(MONTH($A324)=10,YEAR($A324),IF(MONTH($A324)=11,YEAR($A324),IF(MONTH($A324)=12, YEAR($A324),YEAR($A324)-1)))),#REF!,VLOOKUP(MONTH($A324),'Patch Conversion'!$A$1:$B$12,2),FALSE)</f>
        <v>#REF!</v>
      </c>
      <c r="O324" s="9"/>
      <c r="P324" s="11"/>
      <c r="Q324" s="9">
        <f t="shared" si="32"/>
        <v>0</v>
      </c>
      <c r="R324" s="9" t="str">
        <f t="shared" si="33"/>
        <v/>
      </c>
      <c r="S324" s="10" t="str">
        <f t="shared" si="34"/>
        <v/>
      </c>
      <c r="T324" s="9"/>
      <c r="U324" s="17">
        <f>VLOOKUP((IF(MONTH($A324)=10,YEAR($A324),IF(MONTH($A324)=11,YEAR($A324),IF(MONTH($A324)=12, YEAR($A324),YEAR($A324)-1)))),'Final Sim'!$A$1:$O$87,VLOOKUP(MONTH($A324),'Conversion WRSM'!$A$1:$B$12,2),FALSE)</f>
        <v>0</v>
      </c>
      <c r="W324" s="9">
        <f t="shared" ref="W324:W387" si="38">IF(C324="",B324,IF(C324="*",B324,IF(U324&gt;B324,U324,B324)))</f>
        <v>0</v>
      </c>
      <c r="X324" s="9" t="str">
        <f t="shared" si="37"/>
        <v/>
      </c>
      <c r="Y324" s="20" t="str">
        <f t="shared" si="35"/>
        <v/>
      </c>
    </row>
    <row r="325" spans="1:25" x14ac:dyDescent="0.25">
      <c r="A325" s="11">
        <v>22463</v>
      </c>
      <c r="B325" s="9">
        <f>VLOOKUP((IF(MONTH($A325)=10,YEAR($A325),IF(MONTH($A325)=11,YEAR($A325),IF(MONTH($A325)=12, YEAR($A325),YEAR($A325)-1)))),File_1.prn!$A$2:$AA$72,VLOOKUP(MONTH($A325),Conversion!$A$1:$B$12,2),FALSE)</f>
        <v>0</v>
      </c>
      <c r="C325" s="9" t="str">
        <f>IF(VLOOKUP((IF(MONTH($A325)=10,YEAR($A325),IF(MONTH($A325)=11,YEAR($A325),IF(MONTH($A325)=12, YEAR($A325),YEAR($A325)-1)))),File_1.prn!$A$2:$AA$72,VLOOKUP(MONTH($A325),'Patch Conversion'!$A$1:$B$12,2),FALSE)="","",VLOOKUP((IF(MONTH($A325)=10,YEAR($A325),IF(MONTH($A325)=11,YEAR($A325),IF(MONTH($A325)=12, YEAR($A325),YEAR($A325)-1)))),File_1.prn!$A$2:$AA$72,VLOOKUP(MONTH($A325),'Patch Conversion'!$A$1:$B$12,2),FALSE))</f>
        <v/>
      </c>
      <c r="D325" s="9"/>
      <c r="E325" s="9">
        <f t="shared" si="36"/>
        <v>0</v>
      </c>
      <c r="F325" s="9">
        <f>F324+VLOOKUP((IF(MONTH($A325)=10,YEAR($A325),IF(MONTH($A325)=11,YEAR($A325),IF(MONTH($A325)=12, YEAR($A325),YEAR($A325)-1)))),Rainfall!$A$1:$Z$87,VLOOKUP(MONTH($A325),Conversion!$A$1:$B$12,2),FALSE)</f>
        <v>16858.260000000009</v>
      </c>
      <c r="G325" s="9"/>
      <c r="H325" s="9"/>
      <c r="I325" s="9">
        <f>VLOOKUP((IF(MONTH($A325)=10,YEAR($A325),IF(MONTH($A325)=11,YEAR($A325),IF(MONTH($A325)=12, YEAR($A325),YEAR($A325)-1)))),FirstSim!$A$1:$Z$86,VLOOKUP(MONTH($A325),Conversion!$A$1:$B$12,2),FALSE)</f>
        <v>0.78</v>
      </c>
      <c r="J325" s="9"/>
      <c r="K325" s="9"/>
      <c r="L325" s="9"/>
      <c r="M325" s="12" t="e">
        <f>VLOOKUP((IF(MONTH($A325)=10,YEAR($A325),IF(MONTH($A325)=11,YEAR($A325),IF(MONTH($A325)=12, YEAR($A325),YEAR($A325)-1)))),#REF!,VLOOKUP(MONTH($A325),Conversion!$A$1:$B$12,2),FALSE)</f>
        <v>#REF!</v>
      </c>
      <c r="N325" s="9" t="e">
        <f>VLOOKUP((IF(MONTH($A325)=10,YEAR($A325),IF(MONTH($A325)=11,YEAR($A325),IF(MONTH($A325)=12, YEAR($A325),YEAR($A325)-1)))),#REF!,VLOOKUP(MONTH($A325),'Patch Conversion'!$A$1:$B$12,2),FALSE)</f>
        <v>#REF!</v>
      </c>
      <c r="O325" s="9"/>
      <c r="P325" s="11"/>
      <c r="Q325" s="9">
        <f t="shared" ref="Q325:Q388" si="39">IF(C325="",B325,IF(C325="*",B325,IF(I325&lt;B325,B325,I325)))</f>
        <v>0</v>
      </c>
      <c r="R325" s="9" t="str">
        <f t="shared" ref="R325:R388" si="40">IF(C325="",C325,IF(C325="*",C325,IF(I325&lt;B325,C325,"*")))</f>
        <v/>
      </c>
      <c r="S325" s="10" t="str">
        <f t="shared" ref="S325:S388" si="41">IF(C325="","",IF(C325="*","Estimated",IF(I325&lt;B325,"First Simulation&lt;Observed, Observed Used","First Silumation patch")))</f>
        <v/>
      </c>
      <c r="T325" s="9"/>
      <c r="U325" s="17">
        <f>VLOOKUP((IF(MONTH($A325)=10,YEAR($A325),IF(MONTH($A325)=11,YEAR($A325),IF(MONTH($A325)=12, YEAR($A325),YEAR($A325)-1)))),'Final Sim'!$A$1:$O$87,VLOOKUP(MONTH($A325),'Conversion WRSM'!$A$1:$B$12,2),FALSE)</f>
        <v>0</v>
      </c>
      <c r="W325" s="9">
        <f t="shared" si="38"/>
        <v>0</v>
      </c>
      <c r="X325" s="9" t="str">
        <f t="shared" si="37"/>
        <v/>
      </c>
      <c r="Y325" s="20" t="str">
        <f t="shared" ref="Y325:Y388" si="42">IF(C325="","",IF(C325="*","Observed estimate used",IF(C325="#","Simulated value used", IF(U325&gt;B325,"Simulated value used","Observed estimate used"))))</f>
        <v/>
      </c>
    </row>
    <row r="326" spans="1:25" x14ac:dyDescent="0.25">
      <c r="A326" s="11">
        <v>22494</v>
      </c>
      <c r="B326" s="9">
        <f>VLOOKUP((IF(MONTH($A326)=10,YEAR($A326),IF(MONTH($A326)=11,YEAR($A326),IF(MONTH($A326)=12, YEAR($A326),YEAR($A326)-1)))),File_1.prn!$A$2:$AA$72,VLOOKUP(MONTH($A326),Conversion!$A$1:$B$12,2),FALSE)</f>
        <v>0</v>
      </c>
      <c r="C326" s="9" t="str">
        <f>IF(VLOOKUP((IF(MONTH($A326)=10,YEAR($A326),IF(MONTH($A326)=11,YEAR($A326),IF(MONTH($A326)=12, YEAR($A326),YEAR($A326)-1)))),File_1.prn!$A$2:$AA$72,VLOOKUP(MONTH($A326),'Patch Conversion'!$A$1:$B$12,2),FALSE)="","",VLOOKUP((IF(MONTH($A326)=10,YEAR($A326),IF(MONTH($A326)=11,YEAR($A326),IF(MONTH($A326)=12, YEAR($A326),YEAR($A326)-1)))),File_1.prn!$A$2:$AA$72,VLOOKUP(MONTH($A326),'Patch Conversion'!$A$1:$B$12,2),FALSE))</f>
        <v/>
      </c>
      <c r="D326" s="9"/>
      <c r="E326" s="9">
        <f t="shared" ref="E326:E389" si="43">E325+B326</f>
        <v>0</v>
      </c>
      <c r="F326" s="9">
        <f>F325+VLOOKUP((IF(MONTH($A326)=10,YEAR($A326),IF(MONTH($A326)=11,YEAR($A326),IF(MONTH($A326)=12, YEAR($A326),YEAR($A326)-1)))),Rainfall!$A$1:$Z$87,VLOOKUP(MONTH($A326),Conversion!$A$1:$B$12,2),FALSE)</f>
        <v>16859.340000000011</v>
      </c>
      <c r="G326" s="9"/>
      <c r="H326" s="9"/>
      <c r="I326" s="9">
        <f>VLOOKUP((IF(MONTH($A326)=10,YEAR($A326),IF(MONTH($A326)=11,YEAR($A326),IF(MONTH($A326)=12, YEAR($A326),YEAR($A326)-1)))),FirstSim!$A$1:$Z$86,VLOOKUP(MONTH($A326),Conversion!$A$1:$B$12,2),FALSE)</f>
        <v>0.5</v>
      </c>
      <c r="J326" s="9"/>
      <c r="K326" s="9"/>
      <c r="L326" s="9"/>
      <c r="M326" s="12" t="e">
        <f>VLOOKUP((IF(MONTH($A326)=10,YEAR($A326),IF(MONTH($A326)=11,YEAR($A326),IF(MONTH($A326)=12, YEAR($A326),YEAR($A326)-1)))),#REF!,VLOOKUP(MONTH($A326),Conversion!$A$1:$B$12,2),FALSE)</f>
        <v>#REF!</v>
      </c>
      <c r="N326" s="9" t="e">
        <f>VLOOKUP((IF(MONTH($A326)=10,YEAR($A326),IF(MONTH($A326)=11,YEAR($A326),IF(MONTH($A326)=12, YEAR($A326),YEAR($A326)-1)))),#REF!,VLOOKUP(MONTH($A326),'Patch Conversion'!$A$1:$B$12,2),FALSE)</f>
        <v>#REF!</v>
      </c>
      <c r="O326" s="9"/>
      <c r="P326" s="11"/>
      <c r="Q326" s="9">
        <f t="shared" si="39"/>
        <v>0</v>
      </c>
      <c r="R326" s="9" t="str">
        <f t="shared" si="40"/>
        <v/>
      </c>
      <c r="S326" s="10" t="str">
        <f t="shared" si="41"/>
        <v/>
      </c>
      <c r="T326" s="9"/>
      <c r="U326" s="17">
        <f>VLOOKUP((IF(MONTH($A326)=10,YEAR($A326),IF(MONTH($A326)=11,YEAR($A326),IF(MONTH($A326)=12, YEAR($A326),YEAR($A326)-1)))),'Final Sim'!$A$1:$O$87,VLOOKUP(MONTH($A326),'Conversion WRSM'!$A$1:$B$12,2),FALSE)</f>
        <v>0</v>
      </c>
      <c r="W326" s="9">
        <f t="shared" si="38"/>
        <v>0</v>
      </c>
      <c r="X326" s="9" t="str">
        <f t="shared" ref="X326:X389" si="44">IF(C326="","",IF(C326="*","*",IF(C326="#","*", IF(U326&gt;B326,"*",C326))))</f>
        <v/>
      </c>
      <c r="Y326" s="20" t="str">
        <f t="shared" si="42"/>
        <v/>
      </c>
    </row>
    <row r="327" spans="1:25" x14ac:dyDescent="0.25">
      <c r="A327" s="11">
        <v>22525</v>
      </c>
      <c r="B327" s="9">
        <f>VLOOKUP((IF(MONTH($A327)=10,YEAR($A327),IF(MONTH($A327)=11,YEAR($A327),IF(MONTH($A327)=12, YEAR($A327),YEAR($A327)-1)))),File_1.prn!$A$2:$AA$72,VLOOKUP(MONTH($A327),Conversion!$A$1:$B$12,2),FALSE)</f>
        <v>0</v>
      </c>
      <c r="C327" s="9" t="str">
        <f>IF(VLOOKUP((IF(MONTH($A327)=10,YEAR($A327),IF(MONTH($A327)=11,YEAR($A327),IF(MONTH($A327)=12, YEAR($A327),YEAR($A327)-1)))),File_1.prn!$A$2:$AA$72,VLOOKUP(MONTH($A327),'Patch Conversion'!$A$1:$B$12,2),FALSE)="","",VLOOKUP((IF(MONTH($A327)=10,YEAR($A327),IF(MONTH($A327)=11,YEAR($A327),IF(MONTH($A327)=12, YEAR($A327),YEAR($A327)-1)))),File_1.prn!$A$2:$AA$72,VLOOKUP(MONTH($A327),'Patch Conversion'!$A$1:$B$12,2),FALSE))</f>
        <v/>
      </c>
      <c r="D327" s="9"/>
      <c r="E327" s="9">
        <f t="shared" si="43"/>
        <v>0</v>
      </c>
      <c r="F327" s="9">
        <f>F326+VLOOKUP((IF(MONTH($A327)=10,YEAR($A327),IF(MONTH($A327)=11,YEAR($A327),IF(MONTH($A327)=12, YEAR($A327),YEAR($A327)-1)))),Rainfall!$A$1:$Z$87,VLOOKUP(MONTH($A327),Conversion!$A$1:$B$12,2),FALSE)</f>
        <v>16865.100000000009</v>
      </c>
      <c r="G327" s="9"/>
      <c r="H327" s="9"/>
      <c r="I327" s="9">
        <f>VLOOKUP((IF(MONTH($A327)=10,YEAR($A327),IF(MONTH($A327)=11,YEAR($A327),IF(MONTH($A327)=12, YEAR($A327),YEAR($A327)-1)))),FirstSim!$A$1:$Z$86,VLOOKUP(MONTH($A327),Conversion!$A$1:$B$12,2),FALSE)</f>
        <v>0.17</v>
      </c>
      <c r="J327" s="9"/>
      <c r="K327" s="9"/>
      <c r="L327" s="9"/>
      <c r="M327" s="12" t="e">
        <f>VLOOKUP((IF(MONTH($A327)=10,YEAR($A327),IF(MONTH($A327)=11,YEAR($A327),IF(MONTH($A327)=12, YEAR($A327),YEAR($A327)-1)))),#REF!,VLOOKUP(MONTH($A327),Conversion!$A$1:$B$12,2),FALSE)</f>
        <v>#REF!</v>
      </c>
      <c r="N327" s="9" t="e">
        <f>VLOOKUP((IF(MONTH($A327)=10,YEAR($A327),IF(MONTH($A327)=11,YEAR($A327),IF(MONTH($A327)=12, YEAR($A327),YEAR($A327)-1)))),#REF!,VLOOKUP(MONTH($A327),'Patch Conversion'!$A$1:$B$12,2),FALSE)</f>
        <v>#REF!</v>
      </c>
      <c r="O327" s="9"/>
      <c r="P327" s="11"/>
      <c r="Q327" s="9">
        <f t="shared" si="39"/>
        <v>0</v>
      </c>
      <c r="R327" s="9" t="str">
        <f t="shared" si="40"/>
        <v/>
      </c>
      <c r="S327" s="10" t="str">
        <f t="shared" si="41"/>
        <v/>
      </c>
      <c r="T327" s="9"/>
      <c r="U327" s="17">
        <f>VLOOKUP((IF(MONTH($A327)=10,YEAR($A327),IF(MONTH($A327)=11,YEAR($A327),IF(MONTH($A327)=12, YEAR($A327),YEAR($A327)-1)))),'Final Sim'!$A$1:$O$87,VLOOKUP(MONTH($A327),'Conversion WRSM'!$A$1:$B$12,2),FALSE)</f>
        <v>0</v>
      </c>
      <c r="W327" s="9">
        <f t="shared" si="38"/>
        <v>0</v>
      </c>
      <c r="X327" s="9" t="str">
        <f t="shared" si="44"/>
        <v/>
      </c>
      <c r="Y327" s="20" t="str">
        <f t="shared" si="42"/>
        <v/>
      </c>
    </row>
    <row r="328" spans="1:25" x14ac:dyDescent="0.25">
      <c r="A328" s="11">
        <v>22555</v>
      </c>
      <c r="B328" s="9">
        <f>VLOOKUP((IF(MONTH($A328)=10,YEAR($A328),IF(MONTH($A328)=11,YEAR($A328),IF(MONTH($A328)=12, YEAR($A328),YEAR($A328)-1)))),File_1.prn!$A$2:$AA$72,VLOOKUP(MONTH($A328),Conversion!$A$1:$B$12,2),FALSE)</f>
        <v>0</v>
      </c>
      <c r="C328" s="9" t="str">
        <f>IF(VLOOKUP((IF(MONTH($A328)=10,YEAR($A328),IF(MONTH($A328)=11,YEAR($A328),IF(MONTH($A328)=12, YEAR($A328),YEAR($A328)-1)))),File_1.prn!$A$2:$AA$72,VLOOKUP(MONTH($A328),'Patch Conversion'!$A$1:$B$12,2),FALSE)="","",VLOOKUP((IF(MONTH($A328)=10,YEAR($A328),IF(MONTH($A328)=11,YEAR($A328),IF(MONTH($A328)=12, YEAR($A328),YEAR($A328)-1)))),File_1.prn!$A$2:$AA$72,VLOOKUP(MONTH($A328),'Patch Conversion'!$A$1:$B$12,2),FALSE))</f>
        <v/>
      </c>
      <c r="D328" s="9"/>
      <c r="E328" s="9">
        <f t="shared" si="43"/>
        <v>0</v>
      </c>
      <c r="F328" s="9">
        <f>F327+VLOOKUP((IF(MONTH($A328)=10,YEAR($A328),IF(MONTH($A328)=11,YEAR($A328),IF(MONTH($A328)=12, YEAR($A328),YEAR($A328)-1)))),Rainfall!$A$1:$Z$87,VLOOKUP(MONTH($A328),Conversion!$A$1:$B$12,2),FALSE)</f>
        <v>16884.000000000011</v>
      </c>
      <c r="G328" s="9"/>
      <c r="H328" s="9"/>
      <c r="I328" s="9">
        <f>VLOOKUP((IF(MONTH($A328)=10,YEAR($A328),IF(MONTH($A328)=11,YEAR($A328),IF(MONTH($A328)=12, YEAR($A328),YEAR($A328)-1)))),FirstSim!$A$1:$Z$86,VLOOKUP(MONTH($A328),Conversion!$A$1:$B$12,2),FALSE)</f>
        <v>0.02</v>
      </c>
      <c r="J328" s="9"/>
      <c r="K328" s="9"/>
      <c r="L328" s="9"/>
      <c r="M328" s="12" t="e">
        <f>VLOOKUP((IF(MONTH($A328)=10,YEAR($A328),IF(MONTH($A328)=11,YEAR($A328),IF(MONTH($A328)=12, YEAR($A328),YEAR($A328)-1)))),#REF!,VLOOKUP(MONTH($A328),Conversion!$A$1:$B$12,2),FALSE)</f>
        <v>#REF!</v>
      </c>
      <c r="N328" s="9" t="e">
        <f>VLOOKUP((IF(MONTH($A328)=10,YEAR($A328),IF(MONTH($A328)=11,YEAR($A328),IF(MONTH($A328)=12, YEAR($A328),YEAR($A328)-1)))),#REF!,VLOOKUP(MONTH($A328),'Patch Conversion'!$A$1:$B$12,2),FALSE)</f>
        <v>#REF!</v>
      </c>
      <c r="O328" s="9"/>
      <c r="P328" s="11"/>
      <c r="Q328" s="9">
        <f t="shared" si="39"/>
        <v>0</v>
      </c>
      <c r="R328" s="9" t="str">
        <f t="shared" si="40"/>
        <v/>
      </c>
      <c r="S328" s="10" t="str">
        <f t="shared" si="41"/>
        <v/>
      </c>
      <c r="T328" s="9"/>
      <c r="U328" s="17">
        <f>VLOOKUP((IF(MONTH($A328)=10,YEAR($A328),IF(MONTH($A328)=11,YEAR($A328),IF(MONTH($A328)=12, YEAR($A328),YEAR($A328)-1)))),'Final Sim'!$A$1:$O$87,VLOOKUP(MONTH($A328),'Conversion WRSM'!$A$1:$B$12,2),FALSE)</f>
        <v>0</v>
      </c>
      <c r="W328" s="9">
        <f t="shared" si="38"/>
        <v>0</v>
      </c>
      <c r="X328" s="9" t="str">
        <f t="shared" si="44"/>
        <v/>
      </c>
      <c r="Y328" s="20" t="str">
        <f t="shared" si="42"/>
        <v/>
      </c>
    </row>
    <row r="329" spans="1:25" x14ac:dyDescent="0.25">
      <c r="A329" s="11">
        <v>22586</v>
      </c>
      <c r="B329" s="9">
        <f>VLOOKUP((IF(MONTH($A329)=10,YEAR($A329),IF(MONTH($A329)=11,YEAR($A329),IF(MONTH($A329)=12, YEAR($A329),YEAR($A329)-1)))),File_1.prn!$A$2:$AA$72,VLOOKUP(MONTH($A329),Conversion!$A$1:$B$12,2),FALSE)</f>
        <v>0</v>
      </c>
      <c r="C329" s="9" t="str">
        <f>IF(VLOOKUP((IF(MONTH($A329)=10,YEAR($A329),IF(MONTH($A329)=11,YEAR($A329),IF(MONTH($A329)=12, YEAR($A329),YEAR($A329)-1)))),File_1.prn!$A$2:$AA$72,VLOOKUP(MONTH($A329),'Patch Conversion'!$A$1:$B$12,2),FALSE)="","",VLOOKUP((IF(MONTH($A329)=10,YEAR($A329),IF(MONTH($A329)=11,YEAR($A329),IF(MONTH($A329)=12, YEAR($A329),YEAR($A329)-1)))),File_1.prn!$A$2:$AA$72,VLOOKUP(MONTH($A329),'Patch Conversion'!$A$1:$B$12,2),FALSE))</f>
        <v/>
      </c>
      <c r="D329" s="9"/>
      <c r="E329" s="9">
        <f t="shared" si="43"/>
        <v>0</v>
      </c>
      <c r="F329" s="9">
        <f>F328+VLOOKUP((IF(MONTH($A329)=10,YEAR($A329),IF(MONTH($A329)=11,YEAR($A329),IF(MONTH($A329)=12, YEAR($A329),YEAR($A329)-1)))),Rainfall!$A$1:$Z$87,VLOOKUP(MONTH($A329),Conversion!$A$1:$B$12,2),FALSE)</f>
        <v>16956.180000000011</v>
      </c>
      <c r="G329" s="9"/>
      <c r="H329" s="9"/>
      <c r="I329" s="9">
        <f>VLOOKUP((IF(MONTH($A329)=10,YEAR($A329),IF(MONTH($A329)=11,YEAR($A329),IF(MONTH($A329)=12, YEAR($A329),YEAR($A329)-1)))),FirstSim!$A$1:$Z$86,VLOOKUP(MONTH($A329),Conversion!$A$1:$B$12,2),FALSE)</f>
        <v>0.56999999999999995</v>
      </c>
      <c r="J329" s="9"/>
      <c r="K329" s="9"/>
      <c r="L329" s="9"/>
      <c r="M329" s="12" t="e">
        <f>VLOOKUP((IF(MONTH($A329)=10,YEAR($A329),IF(MONTH($A329)=11,YEAR($A329),IF(MONTH($A329)=12, YEAR($A329),YEAR($A329)-1)))),#REF!,VLOOKUP(MONTH($A329),Conversion!$A$1:$B$12,2),FALSE)</f>
        <v>#REF!</v>
      </c>
      <c r="N329" s="9" t="e">
        <f>VLOOKUP((IF(MONTH($A329)=10,YEAR($A329),IF(MONTH($A329)=11,YEAR($A329),IF(MONTH($A329)=12, YEAR($A329),YEAR($A329)-1)))),#REF!,VLOOKUP(MONTH($A329),'Patch Conversion'!$A$1:$B$12,2),FALSE)</f>
        <v>#REF!</v>
      </c>
      <c r="O329" s="9"/>
      <c r="P329" s="11"/>
      <c r="Q329" s="9">
        <f t="shared" si="39"/>
        <v>0</v>
      </c>
      <c r="R329" s="9" t="str">
        <f t="shared" si="40"/>
        <v/>
      </c>
      <c r="S329" s="10" t="str">
        <f t="shared" si="41"/>
        <v/>
      </c>
      <c r="T329" s="9"/>
      <c r="U329" s="17">
        <f>VLOOKUP((IF(MONTH($A329)=10,YEAR($A329),IF(MONTH($A329)=11,YEAR($A329),IF(MONTH($A329)=12, YEAR($A329),YEAR($A329)-1)))),'Final Sim'!$A$1:$O$87,VLOOKUP(MONTH($A329),'Conversion WRSM'!$A$1:$B$12,2),FALSE)</f>
        <v>0</v>
      </c>
      <c r="W329" s="9">
        <f t="shared" si="38"/>
        <v>0</v>
      </c>
      <c r="X329" s="9" t="str">
        <f t="shared" si="44"/>
        <v/>
      </c>
      <c r="Y329" s="20" t="str">
        <f t="shared" si="42"/>
        <v/>
      </c>
    </row>
    <row r="330" spans="1:25" x14ac:dyDescent="0.25">
      <c r="A330" s="11">
        <v>22616</v>
      </c>
      <c r="B330" s="9">
        <f>VLOOKUP((IF(MONTH($A330)=10,YEAR($A330),IF(MONTH($A330)=11,YEAR($A330),IF(MONTH($A330)=12, YEAR($A330),YEAR($A330)-1)))),File_1.prn!$A$2:$AA$72,VLOOKUP(MONTH($A330),Conversion!$A$1:$B$12,2),FALSE)</f>
        <v>0</v>
      </c>
      <c r="C330" s="9" t="str">
        <f>IF(VLOOKUP((IF(MONTH($A330)=10,YEAR($A330),IF(MONTH($A330)=11,YEAR($A330),IF(MONTH($A330)=12, YEAR($A330),YEAR($A330)-1)))),File_1.prn!$A$2:$AA$72,VLOOKUP(MONTH($A330),'Patch Conversion'!$A$1:$B$12,2),FALSE)="","",VLOOKUP((IF(MONTH($A330)=10,YEAR($A330),IF(MONTH($A330)=11,YEAR($A330),IF(MONTH($A330)=12, YEAR($A330),YEAR($A330)-1)))),File_1.prn!$A$2:$AA$72,VLOOKUP(MONTH($A330),'Patch Conversion'!$A$1:$B$12,2),FALSE))</f>
        <v/>
      </c>
      <c r="D330" s="9" t="str">
        <f t="shared" ref="D330:D335" si="45">IF(C330="","",B330)</f>
        <v/>
      </c>
      <c r="E330" s="9">
        <f t="shared" si="43"/>
        <v>0</v>
      </c>
      <c r="F330" s="9">
        <f>F329+VLOOKUP((IF(MONTH($A330)=10,YEAR($A330),IF(MONTH($A330)=11,YEAR($A330),IF(MONTH($A330)=12, YEAR($A330),YEAR($A330)-1)))),Rainfall!$A$1:$Z$87,VLOOKUP(MONTH($A330),Conversion!$A$1:$B$12,2),FALSE)</f>
        <v>17012.28000000001</v>
      </c>
      <c r="G330" s="9"/>
      <c r="H330" s="9"/>
      <c r="I330" s="9">
        <f>VLOOKUP((IF(MONTH($A330)=10,YEAR($A330),IF(MONTH($A330)=11,YEAR($A330),IF(MONTH($A330)=12, YEAR($A330),YEAR($A330)-1)))),FirstSim!$A$1:$Z$86,VLOOKUP(MONTH($A330),Conversion!$A$1:$B$12,2),FALSE)</f>
        <v>2.4300000000000002</v>
      </c>
      <c r="J330" s="9"/>
      <c r="K330" s="9"/>
      <c r="L330" s="9"/>
      <c r="M330" s="12" t="e">
        <f>VLOOKUP((IF(MONTH($A330)=10,YEAR($A330),IF(MONTH($A330)=11,YEAR($A330),IF(MONTH($A330)=12, YEAR($A330),YEAR($A330)-1)))),#REF!,VLOOKUP(MONTH($A330),Conversion!$A$1:$B$12,2),FALSE)</f>
        <v>#REF!</v>
      </c>
      <c r="N330" s="9" t="e">
        <f>VLOOKUP((IF(MONTH($A330)=10,YEAR($A330),IF(MONTH($A330)=11,YEAR($A330),IF(MONTH($A330)=12, YEAR($A330),YEAR($A330)-1)))),#REF!,VLOOKUP(MONTH($A330),'Patch Conversion'!$A$1:$B$12,2),FALSE)</f>
        <v>#REF!</v>
      </c>
      <c r="O330" s="9"/>
      <c r="P330" s="11"/>
      <c r="Q330" s="9">
        <f t="shared" si="39"/>
        <v>0</v>
      </c>
      <c r="R330" s="9" t="str">
        <f t="shared" si="40"/>
        <v/>
      </c>
      <c r="S330" s="10" t="str">
        <f t="shared" si="41"/>
        <v/>
      </c>
      <c r="T330" s="9"/>
      <c r="U330" s="17">
        <f>VLOOKUP((IF(MONTH($A330)=10,YEAR($A330),IF(MONTH($A330)=11,YEAR($A330),IF(MONTH($A330)=12, YEAR($A330),YEAR($A330)-1)))),'Final Sim'!$A$1:$O$87,VLOOKUP(MONTH($A330),'Conversion WRSM'!$A$1:$B$12,2),FALSE)</f>
        <v>0</v>
      </c>
      <c r="W330" s="9">
        <f t="shared" si="38"/>
        <v>0</v>
      </c>
      <c r="X330" s="9" t="str">
        <f t="shared" si="44"/>
        <v/>
      </c>
      <c r="Y330" s="20" t="str">
        <f t="shared" si="42"/>
        <v/>
      </c>
    </row>
    <row r="331" spans="1:25" x14ac:dyDescent="0.25">
      <c r="A331" s="11">
        <v>22647</v>
      </c>
      <c r="B331" s="9">
        <f>VLOOKUP((IF(MONTH($A331)=10,YEAR($A331),IF(MONTH($A331)=11,YEAR($A331),IF(MONTH($A331)=12, YEAR($A331),YEAR($A331)-1)))),File_1.prn!$A$2:$AA$72,VLOOKUP(MONTH($A331),Conversion!$A$1:$B$12,2),FALSE)</f>
        <v>0</v>
      </c>
      <c r="C331" s="9" t="str">
        <f>IF(VLOOKUP((IF(MONTH($A331)=10,YEAR($A331),IF(MONTH($A331)=11,YEAR($A331),IF(MONTH($A331)=12, YEAR($A331),YEAR($A331)-1)))),File_1.prn!$A$2:$AA$72,VLOOKUP(MONTH($A331),'Patch Conversion'!$A$1:$B$12,2),FALSE)="","",VLOOKUP((IF(MONTH($A331)=10,YEAR($A331),IF(MONTH($A331)=11,YEAR($A331),IF(MONTH($A331)=12, YEAR($A331),YEAR($A331)-1)))),File_1.prn!$A$2:$AA$72,VLOOKUP(MONTH($A331),'Patch Conversion'!$A$1:$B$12,2),FALSE))</f>
        <v/>
      </c>
      <c r="D331" s="9" t="str">
        <f t="shared" si="45"/>
        <v/>
      </c>
      <c r="E331" s="9">
        <f t="shared" si="43"/>
        <v>0</v>
      </c>
      <c r="F331" s="9">
        <f>F330+VLOOKUP((IF(MONTH($A331)=10,YEAR($A331),IF(MONTH($A331)=11,YEAR($A331),IF(MONTH($A331)=12, YEAR($A331),YEAR($A331)-1)))),Rainfall!$A$1:$Z$87,VLOOKUP(MONTH($A331),Conversion!$A$1:$B$12,2),FALSE)</f>
        <v>17113.200000000008</v>
      </c>
      <c r="G331" s="9"/>
      <c r="H331" s="9"/>
      <c r="I331" s="9">
        <f>VLOOKUP((IF(MONTH($A331)=10,YEAR($A331),IF(MONTH($A331)=11,YEAR($A331),IF(MONTH($A331)=12, YEAR($A331),YEAR($A331)-1)))),FirstSim!$A$1:$Z$86,VLOOKUP(MONTH($A331),Conversion!$A$1:$B$12,2),FALSE)</f>
        <v>0.99</v>
      </c>
      <c r="J331" s="9"/>
      <c r="K331" s="9"/>
      <c r="L331" s="9"/>
      <c r="M331" s="12" t="e">
        <f>VLOOKUP((IF(MONTH($A331)=10,YEAR($A331),IF(MONTH($A331)=11,YEAR($A331),IF(MONTH($A331)=12, YEAR($A331),YEAR($A331)-1)))),#REF!,VLOOKUP(MONTH($A331),Conversion!$A$1:$B$12,2),FALSE)</f>
        <v>#REF!</v>
      </c>
      <c r="N331" s="9" t="e">
        <f>VLOOKUP((IF(MONTH($A331)=10,YEAR($A331),IF(MONTH($A331)=11,YEAR($A331),IF(MONTH($A331)=12, YEAR($A331),YEAR($A331)-1)))),#REF!,VLOOKUP(MONTH($A331),'Patch Conversion'!$A$1:$B$12,2),FALSE)</f>
        <v>#REF!</v>
      </c>
      <c r="O331" s="9"/>
      <c r="P331" s="11"/>
      <c r="Q331" s="9">
        <f t="shared" si="39"/>
        <v>0</v>
      </c>
      <c r="R331" s="9" t="str">
        <f t="shared" si="40"/>
        <v/>
      </c>
      <c r="S331" s="10" t="str">
        <f t="shared" si="41"/>
        <v/>
      </c>
      <c r="T331" s="9"/>
      <c r="U331" s="17">
        <f>VLOOKUP((IF(MONTH($A331)=10,YEAR($A331),IF(MONTH($A331)=11,YEAR($A331),IF(MONTH($A331)=12, YEAR($A331),YEAR($A331)-1)))),'Final Sim'!$A$1:$O$87,VLOOKUP(MONTH($A331),'Conversion WRSM'!$A$1:$B$12,2),FALSE)</f>
        <v>0</v>
      </c>
      <c r="W331" s="9">
        <f t="shared" si="38"/>
        <v>0</v>
      </c>
      <c r="X331" s="9" t="str">
        <f t="shared" si="44"/>
        <v/>
      </c>
      <c r="Y331" s="20" t="str">
        <f t="shared" si="42"/>
        <v/>
      </c>
    </row>
    <row r="332" spans="1:25" x14ac:dyDescent="0.25">
      <c r="A332" s="11">
        <v>22678</v>
      </c>
      <c r="B332" s="9">
        <f>VLOOKUP((IF(MONTH($A332)=10,YEAR($A332),IF(MONTH($A332)=11,YEAR($A332),IF(MONTH($A332)=12, YEAR($A332),YEAR($A332)-1)))),File_1.prn!$A$2:$AA$72,VLOOKUP(MONTH($A332),Conversion!$A$1:$B$12,2),FALSE)</f>
        <v>0</v>
      </c>
      <c r="C332" s="9" t="str">
        <f>IF(VLOOKUP((IF(MONTH($A332)=10,YEAR($A332),IF(MONTH($A332)=11,YEAR($A332),IF(MONTH($A332)=12, YEAR($A332),YEAR($A332)-1)))),File_1.prn!$A$2:$AA$72,VLOOKUP(MONTH($A332),'Patch Conversion'!$A$1:$B$12,2),FALSE)="","",VLOOKUP((IF(MONTH($A332)=10,YEAR($A332),IF(MONTH($A332)=11,YEAR($A332),IF(MONTH($A332)=12, YEAR($A332),YEAR($A332)-1)))),File_1.prn!$A$2:$AA$72,VLOOKUP(MONTH($A332),'Patch Conversion'!$A$1:$B$12,2),FALSE))</f>
        <v/>
      </c>
      <c r="D332" s="9" t="str">
        <f t="shared" si="45"/>
        <v/>
      </c>
      <c r="E332" s="9">
        <f t="shared" si="43"/>
        <v>0</v>
      </c>
      <c r="F332" s="9">
        <f>F331+VLOOKUP((IF(MONTH($A332)=10,YEAR($A332),IF(MONTH($A332)=11,YEAR($A332),IF(MONTH($A332)=12, YEAR($A332),YEAR($A332)-1)))),Rainfall!$A$1:$Z$87,VLOOKUP(MONTH($A332),Conversion!$A$1:$B$12,2),FALSE)</f>
        <v>17183.460000000006</v>
      </c>
      <c r="G332" s="9"/>
      <c r="H332" s="9"/>
      <c r="I332" s="9">
        <f>VLOOKUP((IF(MONTH($A332)=10,YEAR($A332),IF(MONTH($A332)=11,YEAR($A332),IF(MONTH($A332)=12, YEAR($A332),YEAR($A332)-1)))),FirstSim!$A$1:$Z$86,VLOOKUP(MONTH($A332),Conversion!$A$1:$B$12,2),FALSE)</f>
        <v>2.76</v>
      </c>
      <c r="J332" s="9"/>
      <c r="K332" s="9"/>
      <c r="L332" s="9"/>
      <c r="M332" s="12" t="e">
        <f>VLOOKUP((IF(MONTH($A332)=10,YEAR($A332),IF(MONTH($A332)=11,YEAR($A332),IF(MONTH($A332)=12, YEAR($A332),YEAR($A332)-1)))),#REF!,VLOOKUP(MONTH($A332),Conversion!$A$1:$B$12,2),FALSE)</f>
        <v>#REF!</v>
      </c>
      <c r="N332" s="9" t="e">
        <f>VLOOKUP((IF(MONTH($A332)=10,YEAR($A332),IF(MONTH($A332)=11,YEAR($A332),IF(MONTH($A332)=12, YEAR($A332),YEAR($A332)-1)))),#REF!,VLOOKUP(MONTH($A332),'Patch Conversion'!$A$1:$B$12,2),FALSE)</f>
        <v>#REF!</v>
      </c>
      <c r="O332" s="9"/>
      <c r="P332" s="11"/>
      <c r="Q332" s="9">
        <f t="shared" si="39"/>
        <v>0</v>
      </c>
      <c r="R332" s="9" t="str">
        <f t="shared" si="40"/>
        <v/>
      </c>
      <c r="S332" s="10" t="str">
        <f t="shared" si="41"/>
        <v/>
      </c>
      <c r="T332" s="9"/>
      <c r="U332" s="17">
        <f>VLOOKUP((IF(MONTH($A332)=10,YEAR($A332),IF(MONTH($A332)=11,YEAR($A332),IF(MONTH($A332)=12, YEAR($A332),YEAR($A332)-1)))),'Final Sim'!$A$1:$O$87,VLOOKUP(MONTH($A332),'Conversion WRSM'!$A$1:$B$12,2),FALSE)</f>
        <v>0</v>
      </c>
      <c r="W332" s="9">
        <f t="shared" si="38"/>
        <v>0</v>
      </c>
      <c r="X332" s="9" t="str">
        <f t="shared" si="44"/>
        <v/>
      </c>
      <c r="Y332" s="20" t="str">
        <f t="shared" si="42"/>
        <v/>
      </c>
    </row>
    <row r="333" spans="1:25" x14ac:dyDescent="0.25">
      <c r="A333" s="11">
        <v>22706</v>
      </c>
      <c r="B333" s="9">
        <f>VLOOKUP((IF(MONTH($A333)=10,YEAR($A333),IF(MONTH($A333)=11,YEAR($A333),IF(MONTH($A333)=12, YEAR($A333),YEAR($A333)-1)))),File_1.prn!$A$2:$AA$72,VLOOKUP(MONTH($A333),Conversion!$A$1:$B$12,2),FALSE)</f>
        <v>0</v>
      </c>
      <c r="C333" s="9" t="str">
        <f>IF(VLOOKUP((IF(MONTH($A333)=10,YEAR($A333),IF(MONTH($A333)=11,YEAR($A333),IF(MONTH($A333)=12, YEAR($A333),YEAR($A333)-1)))),File_1.prn!$A$2:$AA$72,VLOOKUP(MONTH($A333),'Patch Conversion'!$A$1:$B$12,2),FALSE)="","",VLOOKUP((IF(MONTH($A333)=10,YEAR($A333),IF(MONTH($A333)=11,YEAR($A333),IF(MONTH($A333)=12, YEAR($A333),YEAR($A333)-1)))),File_1.prn!$A$2:$AA$72,VLOOKUP(MONTH($A333),'Patch Conversion'!$A$1:$B$12,2),FALSE))</f>
        <v/>
      </c>
      <c r="D333" s="9" t="str">
        <f t="shared" si="45"/>
        <v/>
      </c>
      <c r="E333" s="9">
        <f t="shared" si="43"/>
        <v>0</v>
      </c>
      <c r="F333" s="9">
        <f>F332+VLOOKUP((IF(MONTH($A333)=10,YEAR($A333),IF(MONTH($A333)=11,YEAR($A333),IF(MONTH($A333)=12, YEAR($A333),YEAR($A333)-1)))),Rainfall!$A$1:$Z$87,VLOOKUP(MONTH($A333),Conversion!$A$1:$B$12,2),FALSE)</f>
        <v>17243.580000000005</v>
      </c>
      <c r="G333" s="9"/>
      <c r="H333" s="9"/>
      <c r="I333" s="9">
        <f>VLOOKUP((IF(MONTH($A333)=10,YEAR($A333),IF(MONTH($A333)=11,YEAR($A333),IF(MONTH($A333)=12, YEAR($A333),YEAR($A333)-1)))),FirstSim!$A$1:$Z$86,VLOOKUP(MONTH($A333),Conversion!$A$1:$B$12,2),FALSE)</f>
        <v>1.51</v>
      </c>
      <c r="J333" s="9"/>
      <c r="K333" s="9"/>
      <c r="L333" s="9"/>
      <c r="M333" s="12" t="e">
        <f>VLOOKUP((IF(MONTH($A333)=10,YEAR($A333),IF(MONTH($A333)=11,YEAR($A333),IF(MONTH($A333)=12, YEAR($A333),YEAR($A333)-1)))),#REF!,VLOOKUP(MONTH($A333),Conversion!$A$1:$B$12,2),FALSE)</f>
        <v>#REF!</v>
      </c>
      <c r="N333" s="9" t="e">
        <f>VLOOKUP((IF(MONTH($A333)=10,YEAR($A333),IF(MONTH($A333)=11,YEAR($A333),IF(MONTH($A333)=12, YEAR($A333),YEAR($A333)-1)))),#REF!,VLOOKUP(MONTH($A333),'Patch Conversion'!$A$1:$B$12,2),FALSE)</f>
        <v>#REF!</v>
      </c>
      <c r="O333" s="9"/>
      <c r="P333" s="11"/>
      <c r="Q333" s="9">
        <f t="shared" si="39"/>
        <v>0</v>
      </c>
      <c r="R333" s="9" t="str">
        <f t="shared" si="40"/>
        <v/>
      </c>
      <c r="S333" s="10" t="str">
        <f t="shared" si="41"/>
        <v/>
      </c>
      <c r="T333" s="9"/>
      <c r="U333" s="17">
        <f>VLOOKUP((IF(MONTH($A333)=10,YEAR($A333),IF(MONTH($A333)=11,YEAR($A333),IF(MONTH($A333)=12, YEAR($A333),YEAR($A333)-1)))),'Final Sim'!$A$1:$O$87,VLOOKUP(MONTH($A333),'Conversion WRSM'!$A$1:$B$12,2),FALSE)</f>
        <v>0</v>
      </c>
      <c r="W333" s="9">
        <f t="shared" si="38"/>
        <v>0</v>
      </c>
      <c r="X333" s="9" t="str">
        <f t="shared" si="44"/>
        <v/>
      </c>
      <c r="Y333" s="20" t="str">
        <f t="shared" si="42"/>
        <v/>
      </c>
    </row>
    <row r="334" spans="1:25" x14ac:dyDescent="0.25">
      <c r="A334" s="11">
        <v>22737</v>
      </c>
      <c r="B334" s="9">
        <f>VLOOKUP((IF(MONTH($A334)=10,YEAR($A334),IF(MONTH($A334)=11,YEAR($A334),IF(MONTH($A334)=12, YEAR($A334),YEAR($A334)-1)))),File_1.prn!$A$2:$AA$72,VLOOKUP(MONTH($A334),Conversion!$A$1:$B$12,2),FALSE)</f>
        <v>0</v>
      </c>
      <c r="C334" s="9" t="str">
        <f>IF(VLOOKUP((IF(MONTH($A334)=10,YEAR($A334),IF(MONTH($A334)=11,YEAR($A334),IF(MONTH($A334)=12, YEAR($A334),YEAR($A334)-1)))),File_1.prn!$A$2:$AA$72,VLOOKUP(MONTH($A334),'Patch Conversion'!$A$1:$B$12,2),FALSE)="","",VLOOKUP((IF(MONTH($A334)=10,YEAR($A334),IF(MONTH($A334)=11,YEAR($A334),IF(MONTH($A334)=12, YEAR($A334),YEAR($A334)-1)))),File_1.prn!$A$2:$AA$72,VLOOKUP(MONTH($A334),'Patch Conversion'!$A$1:$B$12,2),FALSE))</f>
        <v/>
      </c>
      <c r="D334" s="9" t="str">
        <f t="shared" si="45"/>
        <v/>
      </c>
      <c r="E334" s="9">
        <f t="shared" si="43"/>
        <v>0</v>
      </c>
      <c r="F334" s="9">
        <f>F333+VLOOKUP((IF(MONTH($A334)=10,YEAR($A334),IF(MONTH($A334)=11,YEAR($A334),IF(MONTH($A334)=12, YEAR($A334),YEAR($A334)-1)))),Rainfall!$A$1:$Z$87,VLOOKUP(MONTH($A334),Conversion!$A$1:$B$12,2),FALSE)</f>
        <v>17359.740000000005</v>
      </c>
      <c r="G334" s="9"/>
      <c r="H334" s="9"/>
      <c r="I334" s="9">
        <f>VLOOKUP((IF(MONTH($A334)=10,YEAR($A334),IF(MONTH($A334)=11,YEAR($A334),IF(MONTH($A334)=12, YEAR($A334),YEAR($A334)-1)))),FirstSim!$A$1:$Z$86,VLOOKUP(MONTH($A334),Conversion!$A$1:$B$12,2),FALSE)</f>
        <v>0.6</v>
      </c>
      <c r="J334" s="9"/>
      <c r="K334" s="9"/>
      <c r="L334" s="9"/>
      <c r="M334" s="12" t="e">
        <f>VLOOKUP((IF(MONTH($A334)=10,YEAR($A334),IF(MONTH($A334)=11,YEAR($A334),IF(MONTH($A334)=12, YEAR($A334),YEAR($A334)-1)))),#REF!,VLOOKUP(MONTH($A334),Conversion!$A$1:$B$12,2),FALSE)</f>
        <v>#REF!</v>
      </c>
      <c r="N334" s="9" t="e">
        <f>VLOOKUP((IF(MONTH($A334)=10,YEAR($A334),IF(MONTH($A334)=11,YEAR($A334),IF(MONTH($A334)=12, YEAR($A334),YEAR($A334)-1)))),#REF!,VLOOKUP(MONTH($A334),'Patch Conversion'!$A$1:$B$12,2),FALSE)</f>
        <v>#REF!</v>
      </c>
      <c r="O334" s="9"/>
      <c r="P334" s="11"/>
      <c r="Q334" s="9">
        <f t="shared" si="39"/>
        <v>0</v>
      </c>
      <c r="R334" s="9" t="str">
        <f t="shared" si="40"/>
        <v/>
      </c>
      <c r="S334" s="10" t="str">
        <f t="shared" si="41"/>
        <v/>
      </c>
      <c r="T334" s="9"/>
      <c r="U334" s="17">
        <f>VLOOKUP((IF(MONTH($A334)=10,YEAR($A334),IF(MONTH($A334)=11,YEAR($A334),IF(MONTH($A334)=12, YEAR($A334),YEAR($A334)-1)))),'Final Sim'!$A$1:$O$87,VLOOKUP(MONTH($A334),'Conversion WRSM'!$A$1:$B$12,2),FALSE)</f>
        <v>0</v>
      </c>
      <c r="W334" s="9">
        <f t="shared" si="38"/>
        <v>0</v>
      </c>
      <c r="X334" s="9" t="str">
        <f t="shared" si="44"/>
        <v/>
      </c>
      <c r="Y334" s="20" t="str">
        <f t="shared" si="42"/>
        <v/>
      </c>
    </row>
    <row r="335" spans="1:25" x14ac:dyDescent="0.25">
      <c r="A335" s="11">
        <v>22767</v>
      </c>
      <c r="B335" s="9">
        <f>VLOOKUP((IF(MONTH($A335)=10,YEAR($A335),IF(MONTH($A335)=11,YEAR($A335),IF(MONTH($A335)=12, YEAR($A335),YEAR($A335)-1)))),File_1.prn!$A$2:$AA$72,VLOOKUP(MONTH($A335),Conversion!$A$1:$B$12,2),FALSE)</f>
        <v>0</v>
      </c>
      <c r="C335" s="9" t="str">
        <f>IF(VLOOKUP((IF(MONTH($A335)=10,YEAR($A335),IF(MONTH($A335)=11,YEAR($A335),IF(MONTH($A335)=12, YEAR($A335),YEAR($A335)-1)))),File_1.prn!$A$2:$AA$72,VLOOKUP(MONTH($A335),'Patch Conversion'!$A$1:$B$12,2),FALSE)="","",VLOOKUP((IF(MONTH($A335)=10,YEAR($A335),IF(MONTH($A335)=11,YEAR($A335),IF(MONTH($A335)=12, YEAR($A335),YEAR($A335)-1)))),File_1.prn!$A$2:$AA$72,VLOOKUP(MONTH($A335),'Patch Conversion'!$A$1:$B$12,2),FALSE))</f>
        <v/>
      </c>
      <c r="D335" s="9" t="str">
        <f t="shared" si="45"/>
        <v/>
      </c>
      <c r="E335" s="9">
        <f t="shared" si="43"/>
        <v>0</v>
      </c>
      <c r="F335" s="9">
        <f>F334+VLOOKUP((IF(MONTH($A335)=10,YEAR($A335),IF(MONTH($A335)=11,YEAR($A335),IF(MONTH($A335)=12, YEAR($A335),YEAR($A335)-1)))),Rainfall!$A$1:$Z$87,VLOOKUP(MONTH($A335),Conversion!$A$1:$B$12,2),FALSE)</f>
        <v>17360.700000000004</v>
      </c>
      <c r="G335" s="9"/>
      <c r="H335" s="9"/>
      <c r="I335" s="9">
        <f>VLOOKUP((IF(MONTH($A335)=10,YEAR($A335),IF(MONTH($A335)=11,YEAR($A335),IF(MONTH($A335)=12, YEAR($A335),YEAR($A335)-1)))),FirstSim!$A$1:$Z$86,VLOOKUP(MONTH($A335),Conversion!$A$1:$B$12,2),FALSE)</f>
        <v>0.44</v>
      </c>
      <c r="J335" s="9"/>
      <c r="K335" s="9"/>
      <c r="L335" s="9"/>
      <c r="M335" s="12" t="e">
        <f>VLOOKUP((IF(MONTH($A335)=10,YEAR($A335),IF(MONTH($A335)=11,YEAR($A335),IF(MONTH($A335)=12, YEAR($A335),YEAR($A335)-1)))),#REF!,VLOOKUP(MONTH($A335),Conversion!$A$1:$B$12,2),FALSE)</f>
        <v>#REF!</v>
      </c>
      <c r="N335" s="9" t="e">
        <f>VLOOKUP((IF(MONTH($A335)=10,YEAR($A335),IF(MONTH($A335)=11,YEAR($A335),IF(MONTH($A335)=12, YEAR($A335),YEAR($A335)-1)))),#REF!,VLOOKUP(MONTH($A335),'Patch Conversion'!$A$1:$B$12,2),FALSE)</f>
        <v>#REF!</v>
      </c>
      <c r="O335" s="9"/>
      <c r="P335" s="11"/>
      <c r="Q335" s="9">
        <f t="shared" si="39"/>
        <v>0</v>
      </c>
      <c r="R335" s="9" t="str">
        <f t="shared" si="40"/>
        <v/>
      </c>
      <c r="S335" s="10" t="str">
        <f t="shared" si="41"/>
        <v/>
      </c>
      <c r="T335" s="9"/>
      <c r="U335" s="17">
        <f>VLOOKUP((IF(MONTH($A335)=10,YEAR($A335),IF(MONTH($A335)=11,YEAR($A335),IF(MONTH($A335)=12, YEAR($A335),YEAR($A335)-1)))),'Final Sim'!$A$1:$O$87,VLOOKUP(MONTH($A335),'Conversion WRSM'!$A$1:$B$12,2),FALSE)</f>
        <v>0</v>
      </c>
      <c r="W335" s="9">
        <f t="shared" si="38"/>
        <v>0</v>
      </c>
      <c r="X335" s="9" t="str">
        <f t="shared" si="44"/>
        <v/>
      </c>
      <c r="Y335" s="20" t="str">
        <f t="shared" si="42"/>
        <v/>
      </c>
    </row>
    <row r="336" spans="1:25" x14ac:dyDescent="0.25">
      <c r="A336" s="11">
        <v>22798</v>
      </c>
      <c r="B336" s="9">
        <f>VLOOKUP((IF(MONTH($A336)=10,YEAR($A336),IF(MONTH($A336)=11,YEAR($A336),IF(MONTH($A336)=12, YEAR($A336),YEAR($A336)-1)))),File_1.prn!$A$2:$AA$72,VLOOKUP(MONTH($A336),Conversion!$A$1:$B$12,2),FALSE)</f>
        <v>0</v>
      </c>
      <c r="C336" s="9" t="str">
        <f>IF(VLOOKUP((IF(MONTH($A336)=10,YEAR($A336),IF(MONTH($A336)=11,YEAR($A336),IF(MONTH($A336)=12, YEAR($A336),YEAR($A336)-1)))),File_1.prn!$A$2:$AA$72,VLOOKUP(MONTH($A336),'Patch Conversion'!$A$1:$B$12,2),FALSE)="","",VLOOKUP((IF(MONTH($A336)=10,YEAR($A336),IF(MONTH($A336)=11,YEAR($A336),IF(MONTH($A336)=12, YEAR($A336),YEAR($A336)-1)))),File_1.prn!$A$2:$AA$72,VLOOKUP(MONTH($A336),'Patch Conversion'!$A$1:$B$12,2),FALSE))</f>
        <v/>
      </c>
      <c r="D336" s="9"/>
      <c r="E336" s="9">
        <f t="shared" si="43"/>
        <v>0</v>
      </c>
      <c r="F336" s="9">
        <f>F335+VLOOKUP((IF(MONTH($A336)=10,YEAR($A336),IF(MONTH($A336)=11,YEAR($A336),IF(MONTH($A336)=12, YEAR($A336),YEAR($A336)-1)))),Rainfall!$A$1:$Z$87,VLOOKUP(MONTH($A336),Conversion!$A$1:$B$12,2),FALSE)</f>
        <v>17360.700000000004</v>
      </c>
      <c r="G336" s="9"/>
      <c r="H336" s="9"/>
      <c r="I336" s="9">
        <f>VLOOKUP((IF(MONTH($A336)=10,YEAR($A336),IF(MONTH($A336)=11,YEAR($A336),IF(MONTH($A336)=12, YEAR($A336),YEAR($A336)-1)))),FirstSim!$A$1:$Z$86,VLOOKUP(MONTH($A336),Conversion!$A$1:$B$12,2),FALSE)</f>
        <v>0.21</v>
      </c>
      <c r="J336" s="9"/>
      <c r="K336" s="9"/>
      <c r="L336" s="9"/>
      <c r="M336" s="12" t="e">
        <f>VLOOKUP((IF(MONTH($A336)=10,YEAR($A336),IF(MONTH($A336)=11,YEAR($A336),IF(MONTH($A336)=12, YEAR($A336),YEAR($A336)-1)))),#REF!,VLOOKUP(MONTH($A336),Conversion!$A$1:$B$12,2),FALSE)</f>
        <v>#REF!</v>
      </c>
      <c r="N336" s="9" t="e">
        <f>VLOOKUP((IF(MONTH($A336)=10,YEAR($A336),IF(MONTH($A336)=11,YEAR($A336),IF(MONTH($A336)=12, YEAR($A336),YEAR($A336)-1)))),#REF!,VLOOKUP(MONTH($A336),'Patch Conversion'!$A$1:$B$12,2),FALSE)</f>
        <v>#REF!</v>
      </c>
      <c r="O336" s="9"/>
      <c r="P336" s="11"/>
      <c r="Q336" s="9">
        <f t="shared" si="39"/>
        <v>0</v>
      </c>
      <c r="R336" s="9" t="str">
        <f t="shared" si="40"/>
        <v/>
      </c>
      <c r="S336" s="10" t="str">
        <f t="shared" si="41"/>
        <v/>
      </c>
      <c r="T336" s="9"/>
      <c r="U336" s="17">
        <f>VLOOKUP((IF(MONTH($A336)=10,YEAR($A336),IF(MONTH($A336)=11,YEAR($A336),IF(MONTH($A336)=12, YEAR($A336),YEAR($A336)-1)))),'Final Sim'!$A$1:$O$87,VLOOKUP(MONTH($A336),'Conversion WRSM'!$A$1:$B$12,2),FALSE)</f>
        <v>0</v>
      </c>
      <c r="W336" s="9">
        <f t="shared" si="38"/>
        <v>0</v>
      </c>
      <c r="X336" s="9" t="str">
        <f t="shared" si="44"/>
        <v/>
      </c>
      <c r="Y336" s="20" t="str">
        <f t="shared" si="42"/>
        <v/>
      </c>
    </row>
    <row r="337" spans="1:25" x14ac:dyDescent="0.25">
      <c r="A337" s="11">
        <v>22828</v>
      </c>
      <c r="B337" s="9">
        <f>VLOOKUP((IF(MONTH($A337)=10,YEAR($A337),IF(MONTH($A337)=11,YEAR($A337),IF(MONTH($A337)=12, YEAR($A337),YEAR($A337)-1)))),File_1.prn!$A$2:$AA$72,VLOOKUP(MONTH($A337),Conversion!$A$1:$B$12,2),FALSE)</f>
        <v>0</v>
      </c>
      <c r="C337" s="9" t="str">
        <f>IF(VLOOKUP((IF(MONTH($A337)=10,YEAR($A337),IF(MONTH($A337)=11,YEAR($A337),IF(MONTH($A337)=12, YEAR($A337),YEAR($A337)-1)))),File_1.prn!$A$2:$AA$72,VLOOKUP(MONTH($A337),'Patch Conversion'!$A$1:$B$12,2),FALSE)="","",VLOOKUP((IF(MONTH($A337)=10,YEAR($A337),IF(MONTH($A337)=11,YEAR($A337),IF(MONTH($A337)=12, YEAR($A337),YEAR($A337)-1)))),File_1.prn!$A$2:$AA$72,VLOOKUP(MONTH($A337),'Patch Conversion'!$A$1:$B$12,2),FALSE))</f>
        <v/>
      </c>
      <c r="D337" s="9"/>
      <c r="E337" s="9">
        <f t="shared" si="43"/>
        <v>0</v>
      </c>
      <c r="F337" s="9">
        <f>F336+VLOOKUP((IF(MONTH($A337)=10,YEAR($A337),IF(MONTH($A337)=11,YEAR($A337),IF(MONTH($A337)=12, YEAR($A337),YEAR($A337)-1)))),Rainfall!$A$1:$Z$87,VLOOKUP(MONTH($A337),Conversion!$A$1:$B$12,2),FALSE)</f>
        <v>17360.880000000005</v>
      </c>
      <c r="G337" s="9"/>
      <c r="H337" s="9"/>
      <c r="I337" s="9">
        <f>VLOOKUP((IF(MONTH($A337)=10,YEAR($A337),IF(MONTH($A337)=11,YEAR($A337),IF(MONTH($A337)=12, YEAR($A337),YEAR($A337)-1)))),FirstSim!$A$1:$Z$86,VLOOKUP(MONTH($A337),Conversion!$A$1:$B$12,2),FALSE)</f>
        <v>7.0000000000000007E-2</v>
      </c>
      <c r="J337" s="9"/>
      <c r="K337" s="9"/>
      <c r="L337" s="9"/>
      <c r="M337" s="12" t="e">
        <f>VLOOKUP((IF(MONTH($A337)=10,YEAR($A337),IF(MONTH($A337)=11,YEAR($A337),IF(MONTH($A337)=12, YEAR($A337),YEAR($A337)-1)))),#REF!,VLOOKUP(MONTH($A337),Conversion!$A$1:$B$12,2),FALSE)</f>
        <v>#REF!</v>
      </c>
      <c r="N337" s="9" t="e">
        <f>VLOOKUP((IF(MONTH($A337)=10,YEAR($A337),IF(MONTH($A337)=11,YEAR($A337),IF(MONTH($A337)=12, YEAR($A337),YEAR($A337)-1)))),#REF!,VLOOKUP(MONTH($A337),'Patch Conversion'!$A$1:$B$12,2),FALSE)</f>
        <v>#REF!</v>
      </c>
      <c r="O337" s="9"/>
      <c r="P337" s="11"/>
      <c r="Q337" s="9">
        <f t="shared" si="39"/>
        <v>0</v>
      </c>
      <c r="R337" s="9" t="str">
        <f t="shared" si="40"/>
        <v/>
      </c>
      <c r="S337" s="10" t="str">
        <f t="shared" si="41"/>
        <v/>
      </c>
      <c r="T337" s="9"/>
      <c r="U337" s="17">
        <f>VLOOKUP((IF(MONTH($A337)=10,YEAR($A337),IF(MONTH($A337)=11,YEAR($A337),IF(MONTH($A337)=12, YEAR($A337),YEAR($A337)-1)))),'Final Sim'!$A$1:$O$87,VLOOKUP(MONTH($A337),'Conversion WRSM'!$A$1:$B$12,2),FALSE)</f>
        <v>0</v>
      </c>
      <c r="W337" s="9">
        <f t="shared" si="38"/>
        <v>0</v>
      </c>
      <c r="X337" s="9" t="str">
        <f t="shared" si="44"/>
        <v/>
      </c>
      <c r="Y337" s="20" t="str">
        <f t="shared" si="42"/>
        <v/>
      </c>
    </row>
    <row r="338" spans="1:25" x14ac:dyDescent="0.25">
      <c r="A338" s="11">
        <v>22859</v>
      </c>
      <c r="B338" s="9">
        <f>VLOOKUP((IF(MONTH($A338)=10,YEAR($A338),IF(MONTH($A338)=11,YEAR($A338),IF(MONTH($A338)=12, YEAR($A338),YEAR($A338)-1)))),File_1.prn!$A$2:$AA$72,VLOOKUP(MONTH($A338),Conversion!$A$1:$B$12,2),FALSE)</f>
        <v>0</v>
      </c>
      <c r="C338" s="9" t="str">
        <f>IF(VLOOKUP((IF(MONTH($A338)=10,YEAR($A338),IF(MONTH($A338)=11,YEAR($A338),IF(MONTH($A338)=12, YEAR($A338),YEAR($A338)-1)))),File_1.prn!$A$2:$AA$72,VLOOKUP(MONTH($A338),'Patch Conversion'!$A$1:$B$12,2),FALSE)="","",VLOOKUP((IF(MONTH($A338)=10,YEAR($A338),IF(MONTH($A338)=11,YEAR($A338),IF(MONTH($A338)=12, YEAR($A338),YEAR($A338)-1)))),File_1.prn!$A$2:$AA$72,VLOOKUP(MONTH($A338),'Patch Conversion'!$A$1:$B$12,2),FALSE))</f>
        <v/>
      </c>
      <c r="D338" s="9"/>
      <c r="E338" s="9">
        <f t="shared" si="43"/>
        <v>0</v>
      </c>
      <c r="F338" s="9">
        <f>F337+VLOOKUP((IF(MONTH($A338)=10,YEAR($A338),IF(MONTH($A338)=11,YEAR($A338),IF(MONTH($A338)=12, YEAR($A338),YEAR($A338)-1)))),Rainfall!$A$1:$Z$87,VLOOKUP(MONTH($A338),Conversion!$A$1:$B$12,2),FALSE)</f>
        <v>17361.300000000003</v>
      </c>
      <c r="G338" s="9"/>
      <c r="H338" s="9"/>
      <c r="I338" s="9">
        <f>VLOOKUP((IF(MONTH($A338)=10,YEAR($A338),IF(MONTH($A338)=11,YEAR($A338),IF(MONTH($A338)=12, YEAR($A338),YEAR($A338)-1)))),FirstSim!$A$1:$Z$86,VLOOKUP(MONTH($A338),Conversion!$A$1:$B$12,2),FALSE)</f>
        <v>0.02</v>
      </c>
      <c r="J338" s="9"/>
      <c r="K338" s="9"/>
      <c r="L338" s="9"/>
      <c r="M338" s="12" t="e">
        <f>VLOOKUP((IF(MONTH($A338)=10,YEAR($A338),IF(MONTH($A338)=11,YEAR($A338),IF(MONTH($A338)=12, YEAR($A338),YEAR($A338)-1)))),#REF!,VLOOKUP(MONTH($A338),Conversion!$A$1:$B$12,2),FALSE)</f>
        <v>#REF!</v>
      </c>
      <c r="N338" s="9" t="e">
        <f>VLOOKUP((IF(MONTH($A338)=10,YEAR($A338),IF(MONTH($A338)=11,YEAR($A338),IF(MONTH($A338)=12, YEAR($A338),YEAR($A338)-1)))),#REF!,VLOOKUP(MONTH($A338),'Patch Conversion'!$A$1:$B$12,2),FALSE)</f>
        <v>#REF!</v>
      </c>
      <c r="O338" s="9"/>
      <c r="P338" s="11"/>
      <c r="Q338" s="9">
        <f t="shared" si="39"/>
        <v>0</v>
      </c>
      <c r="R338" s="9" t="str">
        <f t="shared" si="40"/>
        <v/>
      </c>
      <c r="S338" s="10" t="str">
        <f t="shared" si="41"/>
        <v/>
      </c>
      <c r="T338" s="9"/>
      <c r="U338" s="17">
        <f>VLOOKUP((IF(MONTH($A338)=10,YEAR($A338),IF(MONTH($A338)=11,YEAR($A338),IF(MONTH($A338)=12, YEAR($A338),YEAR($A338)-1)))),'Final Sim'!$A$1:$O$87,VLOOKUP(MONTH($A338),'Conversion WRSM'!$A$1:$B$12,2),FALSE)</f>
        <v>0</v>
      </c>
      <c r="W338" s="9">
        <f t="shared" si="38"/>
        <v>0</v>
      </c>
      <c r="X338" s="9" t="str">
        <f t="shared" si="44"/>
        <v/>
      </c>
      <c r="Y338" s="20" t="str">
        <f t="shared" si="42"/>
        <v/>
      </c>
    </row>
    <row r="339" spans="1:25" x14ac:dyDescent="0.25">
      <c r="A339" s="11">
        <v>22890</v>
      </c>
      <c r="B339" s="9">
        <f>VLOOKUP((IF(MONTH($A339)=10,YEAR($A339),IF(MONTH($A339)=11,YEAR($A339),IF(MONTH($A339)=12, YEAR($A339),YEAR($A339)-1)))),File_1.prn!$A$2:$AA$72,VLOOKUP(MONTH($A339),Conversion!$A$1:$B$12,2),FALSE)</f>
        <v>0</v>
      </c>
      <c r="C339" s="9" t="str">
        <f>IF(VLOOKUP((IF(MONTH($A339)=10,YEAR($A339),IF(MONTH($A339)=11,YEAR($A339),IF(MONTH($A339)=12, YEAR($A339),YEAR($A339)-1)))),File_1.prn!$A$2:$AA$72,VLOOKUP(MONTH($A339),'Patch Conversion'!$A$1:$B$12,2),FALSE)="","",VLOOKUP((IF(MONTH($A339)=10,YEAR($A339),IF(MONTH($A339)=11,YEAR($A339),IF(MONTH($A339)=12, YEAR($A339),YEAR($A339)-1)))),File_1.prn!$A$2:$AA$72,VLOOKUP(MONTH($A339),'Patch Conversion'!$A$1:$B$12,2),FALSE))</f>
        <v/>
      </c>
      <c r="D339" s="9"/>
      <c r="E339" s="9">
        <f t="shared" si="43"/>
        <v>0</v>
      </c>
      <c r="F339" s="9">
        <f>F338+VLOOKUP((IF(MONTH($A339)=10,YEAR($A339),IF(MONTH($A339)=11,YEAR($A339),IF(MONTH($A339)=12, YEAR($A339),YEAR($A339)-1)))),Rainfall!$A$1:$Z$87,VLOOKUP(MONTH($A339),Conversion!$A$1:$B$12,2),FALSE)</f>
        <v>17363.040000000005</v>
      </c>
      <c r="G339" s="9"/>
      <c r="H339" s="9"/>
      <c r="I339" s="9">
        <f>VLOOKUP((IF(MONTH($A339)=10,YEAR($A339),IF(MONTH($A339)=11,YEAR($A339),IF(MONTH($A339)=12, YEAR($A339),YEAR($A339)-1)))),FirstSim!$A$1:$Z$86,VLOOKUP(MONTH($A339),Conversion!$A$1:$B$12,2),FALSE)</f>
        <v>0.01</v>
      </c>
      <c r="J339" s="9"/>
      <c r="K339" s="9"/>
      <c r="L339" s="9"/>
      <c r="M339" s="12" t="e">
        <f>VLOOKUP((IF(MONTH($A339)=10,YEAR($A339),IF(MONTH($A339)=11,YEAR($A339),IF(MONTH($A339)=12, YEAR($A339),YEAR($A339)-1)))),#REF!,VLOOKUP(MONTH($A339),Conversion!$A$1:$B$12,2),FALSE)</f>
        <v>#REF!</v>
      </c>
      <c r="N339" s="9" t="e">
        <f>VLOOKUP((IF(MONTH($A339)=10,YEAR($A339),IF(MONTH($A339)=11,YEAR($A339),IF(MONTH($A339)=12, YEAR($A339),YEAR($A339)-1)))),#REF!,VLOOKUP(MONTH($A339),'Patch Conversion'!$A$1:$B$12,2),FALSE)</f>
        <v>#REF!</v>
      </c>
      <c r="O339" s="9"/>
      <c r="P339" s="11"/>
      <c r="Q339" s="9">
        <f t="shared" si="39"/>
        <v>0</v>
      </c>
      <c r="R339" s="9" t="str">
        <f t="shared" si="40"/>
        <v/>
      </c>
      <c r="S339" s="10" t="str">
        <f t="shared" si="41"/>
        <v/>
      </c>
      <c r="T339" s="9"/>
      <c r="U339" s="17">
        <f>VLOOKUP((IF(MONTH($A339)=10,YEAR($A339),IF(MONTH($A339)=11,YEAR($A339),IF(MONTH($A339)=12, YEAR($A339),YEAR($A339)-1)))),'Final Sim'!$A$1:$O$87,VLOOKUP(MONTH($A339),'Conversion WRSM'!$A$1:$B$12,2),FALSE)</f>
        <v>0</v>
      </c>
      <c r="W339" s="9">
        <f t="shared" si="38"/>
        <v>0</v>
      </c>
      <c r="X339" s="9" t="str">
        <f t="shared" si="44"/>
        <v/>
      </c>
      <c r="Y339" s="20" t="str">
        <f t="shared" si="42"/>
        <v/>
      </c>
    </row>
    <row r="340" spans="1:25" x14ac:dyDescent="0.25">
      <c r="A340" s="11">
        <v>22920</v>
      </c>
      <c r="B340" s="9">
        <f>VLOOKUP((IF(MONTH($A340)=10,YEAR($A340),IF(MONTH($A340)=11,YEAR($A340),IF(MONTH($A340)=12, YEAR($A340),YEAR($A340)-1)))),File_1.prn!$A$2:$AA$72,VLOOKUP(MONTH($A340),Conversion!$A$1:$B$12,2),FALSE)</f>
        <v>0</v>
      </c>
      <c r="C340" s="9" t="str">
        <f>IF(VLOOKUP((IF(MONTH($A340)=10,YEAR($A340),IF(MONTH($A340)=11,YEAR($A340),IF(MONTH($A340)=12, YEAR($A340),YEAR($A340)-1)))),File_1.prn!$A$2:$AA$72,VLOOKUP(MONTH($A340),'Patch Conversion'!$A$1:$B$12,2),FALSE)="","",VLOOKUP((IF(MONTH($A340)=10,YEAR($A340),IF(MONTH($A340)=11,YEAR($A340),IF(MONTH($A340)=12, YEAR($A340),YEAR($A340)-1)))),File_1.prn!$A$2:$AA$72,VLOOKUP(MONTH($A340),'Patch Conversion'!$A$1:$B$12,2),FALSE))</f>
        <v/>
      </c>
      <c r="D340" s="9"/>
      <c r="E340" s="9">
        <f t="shared" si="43"/>
        <v>0</v>
      </c>
      <c r="F340" s="9">
        <f>F339+VLOOKUP((IF(MONTH($A340)=10,YEAR($A340),IF(MONTH($A340)=11,YEAR($A340),IF(MONTH($A340)=12, YEAR($A340),YEAR($A340)-1)))),Rainfall!$A$1:$Z$87,VLOOKUP(MONTH($A340),Conversion!$A$1:$B$12,2),FALSE)</f>
        <v>17402.100000000006</v>
      </c>
      <c r="G340" s="9"/>
      <c r="H340" s="9"/>
      <c r="I340" s="9">
        <f>VLOOKUP((IF(MONTH($A340)=10,YEAR($A340),IF(MONTH($A340)=11,YEAR($A340),IF(MONTH($A340)=12, YEAR($A340),YEAR($A340)-1)))),FirstSim!$A$1:$Z$86,VLOOKUP(MONTH($A340),Conversion!$A$1:$B$12,2),FALSE)</f>
        <v>0</v>
      </c>
      <c r="J340" s="9"/>
      <c r="K340" s="9"/>
      <c r="L340" s="9"/>
      <c r="M340" s="12" t="e">
        <f>VLOOKUP((IF(MONTH($A340)=10,YEAR($A340),IF(MONTH($A340)=11,YEAR($A340),IF(MONTH($A340)=12, YEAR($A340),YEAR($A340)-1)))),#REF!,VLOOKUP(MONTH($A340),Conversion!$A$1:$B$12,2),FALSE)</f>
        <v>#REF!</v>
      </c>
      <c r="N340" s="9" t="e">
        <f>VLOOKUP((IF(MONTH($A340)=10,YEAR($A340),IF(MONTH($A340)=11,YEAR($A340),IF(MONTH($A340)=12, YEAR($A340),YEAR($A340)-1)))),#REF!,VLOOKUP(MONTH($A340),'Patch Conversion'!$A$1:$B$12,2),FALSE)</f>
        <v>#REF!</v>
      </c>
      <c r="O340" s="9"/>
      <c r="P340" s="11"/>
      <c r="Q340" s="9">
        <f t="shared" si="39"/>
        <v>0</v>
      </c>
      <c r="R340" s="9" t="str">
        <f t="shared" si="40"/>
        <v/>
      </c>
      <c r="S340" s="10" t="str">
        <f t="shared" si="41"/>
        <v/>
      </c>
      <c r="T340" s="9"/>
      <c r="U340" s="17">
        <f>VLOOKUP((IF(MONTH($A340)=10,YEAR($A340),IF(MONTH($A340)=11,YEAR($A340),IF(MONTH($A340)=12, YEAR($A340),YEAR($A340)-1)))),'Final Sim'!$A$1:$O$87,VLOOKUP(MONTH($A340),'Conversion WRSM'!$A$1:$B$12,2),FALSE)</f>
        <v>0</v>
      </c>
      <c r="W340" s="9">
        <f t="shared" si="38"/>
        <v>0</v>
      </c>
      <c r="X340" s="9" t="str">
        <f t="shared" si="44"/>
        <v/>
      </c>
      <c r="Y340" s="20" t="str">
        <f t="shared" si="42"/>
        <v/>
      </c>
    </row>
    <row r="341" spans="1:25" x14ac:dyDescent="0.25">
      <c r="A341" s="11">
        <v>22951</v>
      </c>
      <c r="B341" s="9">
        <f>VLOOKUP((IF(MONTH($A341)=10,YEAR($A341),IF(MONTH($A341)=11,YEAR($A341),IF(MONTH($A341)=12, YEAR($A341),YEAR($A341)-1)))),File_1.prn!$A$2:$AA$72,VLOOKUP(MONTH($A341),Conversion!$A$1:$B$12,2),FALSE)</f>
        <v>0</v>
      </c>
      <c r="C341" s="9" t="str">
        <f>IF(VLOOKUP((IF(MONTH($A341)=10,YEAR($A341),IF(MONTH($A341)=11,YEAR($A341),IF(MONTH($A341)=12, YEAR($A341),YEAR($A341)-1)))),File_1.prn!$A$2:$AA$72,VLOOKUP(MONTH($A341),'Patch Conversion'!$A$1:$B$12,2),FALSE)="","",VLOOKUP((IF(MONTH($A341)=10,YEAR($A341),IF(MONTH($A341)=11,YEAR($A341),IF(MONTH($A341)=12, YEAR($A341),YEAR($A341)-1)))),File_1.prn!$A$2:$AA$72,VLOOKUP(MONTH($A341),'Patch Conversion'!$A$1:$B$12,2),FALSE))</f>
        <v/>
      </c>
      <c r="D341" s="9" t="str">
        <f>IF(C341="","",B341)</f>
        <v/>
      </c>
      <c r="E341" s="9">
        <f t="shared" si="43"/>
        <v>0</v>
      </c>
      <c r="F341" s="9">
        <f>F340+VLOOKUP((IF(MONTH($A341)=10,YEAR($A341),IF(MONTH($A341)=11,YEAR($A341),IF(MONTH($A341)=12, YEAR($A341),YEAR($A341)-1)))),Rainfall!$A$1:$Z$87,VLOOKUP(MONTH($A341),Conversion!$A$1:$B$12,2),FALSE)</f>
        <v>17555.940000000006</v>
      </c>
      <c r="G341" s="9"/>
      <c r="H341" s="9"/>
      <c r="I341" s="9">
        <f>VLOOKUP((IF(MONTH($A341)=10,YEAR($A341),IF(MONTH($A341)=11,YEAR($A341),IF(MONTH($A341)=12, YEAR($A341),YEAR($A341)-1)))),FirstSim!$A$1:$Z$86,VLOOKUP(MONTH($A341),Conversion!$A$1:$B$12,2),FALSE)</f>
        <v>1.65</v>
      </c>
      <c r="J341" s="9"/>
      <c r="K341" s="9"/>
      <c r="L341" s="9"/>
      <c r="M341" s="12" t="e">
        <f>VLOOKUP((IF(MONTH($A341)=10,YEAR($A341),IF(MONTH($A341)=11,YEAR($A341),IF(MONTH($A341)=12, YEAR($A341),YEAR($A341)-1)))),#REF!,VLOOKUP(MONTH($A341),Conversion!$A$1:$B$12,2),FALSE)</f>
        <v>#REF!</v>
      </c>
      <c r="N341" s="9" t="e">
        <f>VLOOKUP((IF(MONTH($A341)=10,YEAR($A341),IF(MONTH($A341)=11,YEAR($A341),IF(MONTH($A341)=12, YEAR($A341),YEAR($A341)-1)))),#REF!,VLOOKUP(MONTH($A341),'Patch Conversion'!$A$1:$B$12,2),FALSE)</f>
        <v>#REF!</v>
      </c>
      <c r="O341" s="9"/>
      <c r="P341" s="11"/>
      <c r="Q341" s="9">
        <f t="shared" si="39"/>
        <v>0</v>
      </c>
      <c r="R341" s="9" t="str">
        <f t="shared" si="40"/>
        <v/>
      </c>
      <c r="S341" s="10" t="str">
        <f t="shared" si="41"/>
        <v/>
      </c>
      <c r="T341" s="9"/>
      <c r="U341" s="17">
        <f>VLOOKUP((IF(MONTH($A341)=10,YEAR($A341),IF(MONTH($A341)=11,YEAR($A341),IF(MONTH($A341)=12, YEAR($A341),YEAR($A341)-1)))),'Final Sim'!$A$1:$O$87,VLOOKUP(MONTH($A341),'Conversion WRSM'!$A$1:$B$12,2),FALSE)</f>
        <v>0</v>
      </c>
      <c r="W341" s="9">
        <f t="shared" si="38"/>
        <v>0</v>
      </c>
      <c r="X341" s="9" t="str">
        <f t="shared" si="44"/>
        <v/>
      </c>
      <c r="Y341" s="20" t="str">
        <f t="shared" si="42"/>
        <v/>
      </c>
    </row>
    <row r="342" spans="1:25" x14ac:dyDescent="0.25">
      <c r="A342" s="11">
        <v>22981</v>
      </c>
      <c r="B342" s="9">
        <f>VLOOKUP((IF(MONTH($A342)=10,YEAR($A342),IF(MONTH($A342)=11,YEAR($A342),IF(MONTH($A342)=12, YEAR($A342),YEAR($A342)-1)))),File_1.prn!$A$2:$AA$72,VLOOKUP(MONTH($A342),Conversion!$A$1:$B$12,2),FALSE)</f>
        <v>0</v>
      </c>
      <c r="C342" s="9" t="str">
        <f>IF(VLOOKUP((IF(MONTH($A342)=10,YEAR($A342),IF(MONTH($A342)=11,YEAR($A342),IF(MONTH($A342)=12, YEAR($A342),YEAR($A342)-1)))),File_1.prn!$A$2:$AA$72,VLOOKUP(MONTH($A342),'Patch Conversion'!$A$1:$B$12,2),FALSE)="","",VLOOKUP((IF(MONTH($A342)=10,YEAR($A342),IF(MONTH($A342)=11,YEAR($A342),IF(MONTH($A342)=12, YEAR($A342),YEAR($A342)-1)))),File_1.prn!$A$2:$AA$72,VLOOKUP(MONTH($A342),'Patch Conversion'!$A$1:$B$12,2),FALSE))</f>
        <v/>
      </c>
      <c r="D342" s="9"/>
      <c r="E342" s="9">
        <f t="shared" si="43"/>
        <v>0</v>
      </c>
      <c r="F342" s="9">
        <f>F341+VLOOKUP((IF(MONTH($A342)=10,YEAR($A342),IF(MONTH($A342)=11,YEAR($A342),IF(MONTH($A342)=12, YEAR($A342),YEAR($A342)-1)))),Rainfall!$A$1:$Z$87,VLOOKUP(MONTH($A342),Conversion!$A$1:$B$12,2),FALSE)</f>
        <v>17604.060000000005</v>
      </c>
      <c r="G342" s="9"/>
      <c r="H342" s="9"/>
      <c r="I342" s="9">
        <f>VLOOKUP((IF(MONTH($A342)=10,YEAR($A342),IF(MONTH($A342)=11,YEAR($A342),IF(MONTH($A342)=12, YEAR($A342),YEAR($A342)-1)))),FirstSim!$A$1:$Z$86,VLOOKUP(MONTH($A342),Conversion!$A$1:$B$12,2),FALSE)</f>
        <v>0.92</v>
      </c>
      <c r="J342" s="9"/>
      <c r="K342" s="9"/>
      <c r="L342" s="9"/>
      <c r="M342" s="12" t="e">
        <f>VLOOKUP((IF(MONTH($A342)=10,YEAR($A342),IF(MONTH($A342)=11,YEAR($A342),IF(MONTH($A342)=12, YEAR($A342),YEAR($A342)-1)))),#REF!,VLOOKUP(MONTH($A342),Conversion!$A$1:$B$12,2),FALSE)</f>
        <v>#REF!</v>
      </c>
      <c r="N342" s="9" t="e">
        <f>VLOOKUP((IF(MONTH($A342)=10,YEAR($A342),IF(MONTH($A342)=11,YEAR($A342),IF(MONTH($A342)=12, YEAR($A342),YEAR($A342)-1)))),#REF!,VLOOKUP(MONTH($A342),'Patch Conversion'!$A$1:$B$12,2),FALSE)</f>
        <v>#REF!</v>
      </c>
      <c r="O342" s="9"/>
      <c r="P342" s="11"/>
      <c r="Q342" s="9">
        <f t="shared" si="39"/>
        <v>0</v>
      </c>
      <c r="R342" s="9" t="str">
        <f t="shared" si="40"/>
        <v/>
      </c>
      <c r="S342" s="10" t="str">
        <f t="shared" si="41"/>
        <v/>
      </c>
      <c r="T342" s="9"/>
      <c r="U342" s="17">
        <f>VLOOKUP((IF(MONTH($A342)=10,YEAR($A342),IF(MONTH($A342)=11,YEAR($A342),IF(MONTH($A342)=12, YEAR($A342),YEAR($A342)-1)))),'Final Sim'!$A$1:$O$87,VLOOKUP(MONTH($A342),'Conversion WRSM'!$A$1:$B$12,2),FALSE)</f>
        <v>0</v>
      </c>
      <c r="W342" s="9">
        <f t="shared" si="38"/>
        <v>0</v>
      </c>
      <c r="X342" s="9" t="str">
        <f t="shared" si="44"/>
        <v/>
      </c>
      <c r="Y342" s="20" t="str">
        <f t="shared" si="42"/>
        <v/>
      </c>
    </row>
    <row r="343" spans="1:25" x14ac:dyDescent="0.25">
      <c r="A343" s="11">
        <v>23012</v>
      </c>
      <c r="B343" s="9">
        <f>VLOOKUP((IF(MONTH($A343)=10,YEAR($A343),IF(MONTH($A343)=11,YEAR($A343),IF(MONTH($A343)=12, YEAR($A343),YEAR($A343)-1)))),File_1.prn!$A$2:$AA$72,VLOOKUP(MONTH($A343),Conversion!$A$1:$B$12,2),FALSE)</f>
        <v>0</v>
      </c>
      <c r="C343" s="9" t="str">
        <f>IF(VLOOKUP((IF(MONTH($A343)=10,YEAR($A343),IF(MONTH($A343)=11,YEAR($A343),IF(MONTH($A343)=12, YEAR($A343),YEAR($A343)-1)))),File_1.prn!$A$2:$AA$72,VLOOKUP(MONTH($A343),'Patch Conversion'!$A$1:$B$12,2),FALSE)="","",VLOOKUP((IF(MONTH($A343)=10,YEAR($A343),IF(MONTH($A343)=11,YEAR($A343),IF(MONTH($A343)=12, YEAR($A343),YEAR($A343)-1)))),File_1.prn!$A$2:$AA$72,VLOOKUP(MONTH($A343),'Patch Conversion'!$A$1:$B$12,2),FALSE))</f>
        <v/>
      </c>
      <c r="D343" s="9"/>
      <c r="E343" s="9">
        <f t="shared" si="43"/>
        <v>0</v>
      </c>
      <c r="F343" s="9">
        <f>F342+VLOOKUP((IF(MONTH($A343)=10,YEAR($A343),IF(MONTH($A343)=11,YEAR($A343),IF(MONTH($A343)=12, YEAR($A343),YEAR($A343)-1)))),Rainfall!$A$1:$Z$87,VLOOKUP(MONTH($A343),Conversion!$A$1:$B$12,2),FALSE)</f>
        <v>17732.820000000003</v>
      </c>
      <c r="G343" s="9"/>
      <c r="H343" s="9"/>
      <c r="I343" s="9">
        <f>VLOOKUP((IF(MONTH($A343)=10,YEAR($A343),IF(MONTH($A343)=11,YEAR($A343),IF(MONTH($A343)=12, YEAR($A343),YEAR($A343)-1)))),FirstSim!$A$1:$Z$86,VLOOKUP(MONTH($A343),Conversion!$A$1:$B$12,2),FALSE)</f>
        <v>7.45</v>
      </c>
      <c r="J343" s="9"/>
      <c r="K343" s="9"/>
      <c r="L343" s="9"/>
      <c r="M343" s="12" t="e">
        <f>VLOOKUP((IF(MONTH($A343)=10,YEAR($A343),IF(MONTH($A343)=11,YEAR($A343),IF(MONTH($A343)=12, YEAR($A343),YEAR($A343)-1)))),#REF!,VLOOKUP(MONTH($A343),Conversion!$A$1:$B$12,2),FALSE)</f>
        <v>#REF!</v>
      </c>
      <c r="N343" s="9" t="e">
        <f>VLOOKUP((IF(MONTH($A343)=10,YEAR($A343),IF(MONTH($A343)=11,YEAR($A343),IF(MONTH($A343)=12, YEAR($A343),YEAR($A343)-1)))),#REF!,VLOOKUP(MONTH($A343),'Patch Conversion'!$A$1:$B$12,2),FALSE)</f>
        <v>#REF!</v>
      </c>
      <c r="O343" s="9"/>
      <c r="P343" s="11"/>
      <c r="Q343" s="9">
        <f t="shared" si="39"/>
        <v>0</v>
      </c>
      <c r="R343" s="9" t="str">
        <f t="shared" si="40"/>
        <v/>
      </c>
      <c r="S343" s="10" t="str">
        <f t="shared" si="41"/>
        <v/>
      </c>
      <c r="T343" s="9"/>
      <c r="U343" s="17">
        <f>VLOOKUP((IF(MONTH($A343)=10,YEAR($A343),IF(MONTH($A343)=11,YEAR($A343),IF(MONTH($A343)=12, YEAR($A343),YEAR($A343)-1)))),'Final Sim'!$A$1:$O$87,VLOOKUP(MONTH($A343),'Conversion WRSM'!$A$1:$B$12,2),FALSE)</f>
        <v>0</v>
      </c>
      <c r="W343" s="9">
        <f t="shared" si="38"/>
        <v>0</v>
      </c>
      <c r="X343" s="9" t="str">
        <f t="shared" si="44"/>
        <v/>
      </c>
      <c r="Y343" s="20" t="str">
        <f t="shared" si="42"/>
        <v/>
      </c>
    </row>
    <row r="344" spans="1:25" x14ac:dyDescent="0.25">
      <c r="A344" s="11">
        <v>23043</v>
      </c>
      <c r="B344" s="9">
        <f>VLOOKUP((IF(MONTH($A344)=10,YEAR($A344),IF(MONTH($A344)=11,YEAR($A344),IF(MONTH($A344)=12, YEAR($A344),YEAR($A344)-1)))),File_1.prn!$A$2:$AA$72,VLOOKUP(MONTH($A344),Conversion!$A$1:$B$12,2),FALSE)</f>
        <v>0</v>
      </c>
      <c r="C344" s="9" t="str">
        <f>IF(VLOOKUP((IF(MONTH($A344)=10,YEAR($A344),IF(MONTH($A344)=11,YEAR($A344),IF(MONTH($A344)=12, YEAR($A344),YEAR($A344)-1)))),File_1.prn!$A$2:$AA$72,VLOOKUP(MONTH($A344),'Patch Conversion'!$A$1:$B$12,2),FALSE)="","",VLOOKUP((IF(MONTH($A344)=10,YEAR($A344),IF(MONTH($A344)=11,YEAR($A344),IF(MONTH($A344)=12, YEAR($A344),YEAR($A344)-1)))),File_1.prn!$A$2:$AA$72,VLOOKUP(MONTH($A344),'Patch Conversion'!$A$1:$B$12,2),FALSE))</f>
        <v/>
      </c>
      <c r="D344" s="9" t="str">
        <f>IF(C344="","",B344)</f>
        <v/>
      </c>
      <c r="E344" s="9">
        <f t="shared" si="43"/>
        <v>0</v>
      </c>
      <c r="F344" s="9">
        <f>F343+VLOOKUP((IF(MONTH($A344)=10,YEAR($A344),IF(MONTH($A344)=11,YEAR($A344),IF(MONTH($A344)=12, YEAR($A344),YEAR($A344)-1)))),Rainfall!$A$1:$Z$87,VLOOKUP(MONTH($A344),Conversion!$A$1:$B$12,2),FALSE)</f>
        <v>17761.260000000002</v>
      </c>
      <c r="G344" s="9"/>
      <c r="H344" s="9"/>
      <c r="I344" s="9">
        <f>VLOOKUP((IF(MONTH($A344)=10,YEAR($A344),IF(MONTH($A344)=11,YEAR($A344),IF(MONTH($A344)=12, YEAR($A344),YEAR($A344)-1)))),FirstSim!$A$1:$Z$86,VLOOKUP(MONTH($A344),Conversion!$A$1:$B$12,2),FALSE)</f>
        <v>3.35</v>
      </c>
      <c r="J344" s="9"/>
      <c r="K344" s="9"/>
      <c r="L344" s="9"/>
      <c r="M344" s="12" t="e">
        <f>VLOOKUP((IF(MONTH($A344)=10,YEAR($A344),IF(MONTH($A344)=11,YEAR($A344),IF(MONTH($A344)=12, YEAR($A344),YEAR($A344)-1)))),#REF!,VLOOKUP(MONTH($A344),Conversion!$A$1:$B$12,2),FALSE)</f>
        <v>#REF!</v>
      </c>
      <c r="N344" s="9" t="e">
        <f>VLOOKUP((IF(MONTH($A344)=10,YEAR($A344),IF(MONTH($A344)=11,YEAR($A344),IF(MONTH($A344)=12, YEAR($A344),YEAR($A344)-1)))),#REF!,VLOOKUP(MONTH($A344),'Patch Conversion'!$A$1:$B$12,2),FALSE)</f>
        <v>#REF!</v>
      </c>
      <c r="O344" s="9"/>
      <c r="P344" s="11"/>
      <c r="Q344" s="9">
        <f t="shared" si="39"/>
        <v>0</v>
      </c>
      <c r="R344" s="9" t="str">
        <f t="shared" si="40"/>
        <v/>
      </c>
      <c r="S344" s="10" t="str">
        <f t="shared" si="41"/>
        <v/>
      </c>
      <c r="T344" s="9"/>
      <c r="U344" s="17">
        <f>VLOOKUP((IF(MONTH($A344)=10,YEAR($A344),IF(MONTH($A344)=11,YEAR($A344),IF(MONTH($A344)=12, YEAR($A344),YEAR($A344)-1)))),'Final Sim'!$A$1:$O$87,VLOOKUP(MONTH($A344),'Conversion WRSM'!$A$1:$B$12,2),FALSE)</f>
        <v>0</v>
      </c>
      <c r="W344" s="9">
        <f t="shared" si="38"/>
        <v>0</v>
      </c>
      <c r="X344" s="9" t="str">
        <f t="shared" si="44"/>
        <v/>
      </c>
      <c r="Y344" s="20" t="str">
        <f t="shared" si="42"/>
        <v/>
      </c>
    </row>
    <row r="345" spans="1:25" x14ac:dyDescent="0.25">
      <c r="A345" s="11">
        <v>23071</v>
      </c>
      <c r="B345" s="9">
        <f>VLOOKUP((IF(MONTH($A345)=10,YEAR($A345),IF(MONTH($A345)=11,YEAR($A345),IF(MONTH($A345)=12, YEAR($A345),YEAR($A345)-1)))),File_1.prn!$A$2:$AA$72,VLOOKUP(MONTH($A345),Conversion!$A$1:$B$12,2),FALSE)</f>
        <v>0</v>
      </c>
      <c r="C345" s="9" t="str">
        <f>IF(VLOOKUP((IF(MONTH($A345)=10,YEAR($A345),IF(MONTH($A345)=11,YEAR($A345),IF(MONTH($A345)=12, YEAR($A345),YEAR($A345)-1)))),File_1.prn!$A$2:$AA$72,VLOOKUP(MONTH($A345),'Patch Conversion'!$A$1:$B$12,2),FALSE)="","",VLOOKUP((IF(MONTH($A345)=10,YEAR($A345),IF(MONTH($A345)=11,YEAR($A345),IF(MONTH($A345)=12, YEAR($A345),YEAR($A345)-1)))),File_1.prn!$A$2:$AA$72,VLOOKUP(MONTH($A345),'Patch Conversion'!$A$1:$B$12,2),FALSE))</f>
        <v/>
      </c>
      <c r="D345" s="9" t="str">
        <f>IF(C345="","",B345)</f>
        <v/>
      </c>
      <c r="E345" s="9">
        <f t="shared" si="43"/>
        <v>0</v>
      </c>
      <c r="F345" s="9">
        <f>F344+VLOOKUP((IF(MONTH($A345)=10,YEAR($A345),IF(MONTH($A345)=11,YEAR($A345),IF(MONTH($A345)=12, YEAR($A345),YEAR($A345)-1)))),Rainfall!$A$1:$Z$87,VLOOKUP(MONTH($A345),Conversion!$A$1:$B$12,2),FALSE)</f>
        <v>17767.740000000002</v>
      </c>
      <c r="G345" s="9"/>
      <c r="H345" s="9"/>
      <c r="I345" s="9">
        <f>VLOOKUP((IF(MONTH($A345)=10,YEAR($A345),IF(MONTH($A345)=11,YEAR($A345),IF(MONTH($A345)=12, YEAR($A345),YEAR($A345)-1)))),FirstSim!$A$1:$Z$86,VLOOKUP(MONTH($A345),Conversion!$A$1:$B$12,2),FALSE)</f>
        <v>3.61</v>
      </c>
      <c r="J345" s="9"/>
      <c r="K345" s="9"/>
      <c r="L345" s="9"/>
      <c r="M345" s="12" t="e">
        <f>VLOOKUP((IF(MONTH($A345)=10,YEAR($A345),IF(MONTH($A345)=11,YEAR($A345),IF(MONTH($A345)=12, YEAR($A345),YEAR($A345)-1)))),#REF!,VLOOKUP(MONTH($A345),Conversion!$A$1:$B$12,2),FALSE)</f>
        <v>#REF!</v>
      </c>
      <c r="N345" s="9" t="e">
        <f>VLOOKUP((IF(MONTH($A345)=10,YEAR($A345),IF(MONTH($A345)=11,YEAR($A345),IF(MONTH($A345)=12, YEAR($A345),YEAR($A345)-1)))),#REF!,VLOOKUP(MONTH($A345),'Patch Conversion'!$A$1:$B$12,2),FALSE)</f>
        <v>#REF!</v>
      </c>
      <c r="O345" s="9"/>
      <c r="P345" s="11"/>
      <c r="Q345" s="9">
        <f t="shared" si="39"/>
        <v>0</v>
      </c>
      <c r="R345" s="9" t="str">
        <f t="shared" si="40"/>
        <v/>
      </c>
      <c r="S345" s="10" t="str">
        <f t="shared" si="41"/>
        <v/>
      </c>
      <c r="T345" s="9"/>
      <c r="U345" s="17">
        <f>VLOOKUP((IF(MONTH($A345)=10,YEAR($A345),IF(MONTH($A345)=11,YEAR($A345),IF(MONTH($A345)=12, YEAR($A345),YEAR($A345)-1)))),'Final Sim'!$A$1:$O$87,VLOOKUP(MONTH($A345),'Conversion WRSM'!$A$1:$B$12,2),FALSE)</f>
        <v>0</v>
      </c>
      <c r="W345" s="9">
        <f t="shared" si="38"/>
        <v>0</v>
      </c>
      <c r="X345" s="9" t="str">
        <f t="shared" si="44"/>
        <v/>
      </c>
      <c r="Y345" s="20" t="str">
        <f t="shared" si="42"/>
        <v/>
      </c>
    </row>
    <row r="346" spans="1:25" x14ac:dyDescent="0.25">
      <c r="A346" s="11">
        <v>23102</v>
      </c>
      <c r="B346" s="9">
        <f>VLOOKUP((IF(MONTH($A346)=10,YEAR($A346),IF(MONTH($A346)=11,YEAR($A346),IF(MONTH($A346)=12, YEAR($A346),YEAR($A346)-1)))),File_1.prn!$A$2:$AA$72,VLOOKUP(MONTH($A346),Conversion!$A$1:$B$12,2),FALSE)</f>
        <v>0</v>
      </c>
      <c r="C346" s="9" t="str">
        <f>IF(VLOOKUP((IF(MONTH($A346)=10,YEAR($A346),IF(MONTH($A346)=11,YEAR($A346),IF(MONTH($A346)=12, YEAR($A346),YEAR($A346)-1)))),File_1.prn!$A$2:$AA$72,VLOOKUP(MONTH($A346),'Patch Conversion'!$A$1:$B$12,2),FALSE)="","",VLOOKUP((IF(MONTH($A346)=10,YEAR($A346),IF(MONTH($A346)=11,YEAR($A346),IF(MONTH($A346)=12, YEAR($A346),YEAR($A346)-1)))),File_1.prn!$A$2:$AA$72,VLOOKUP(MONTH($A346),'Patch Conversion'!$A$1:$B$12,2),FALSE))</f>
        <v/>
      </c>
      <c r="D346" s="9" t="str">
        <f>IF(C346="","",B346)</f>
        <v/>
      </c>
      <c r="E346" s="9">
        <f t="shared" si="43"/>
        <v>0</v>
      </c>
      <c r="F346" s="9">
        <f>F345+VLOOKUP((IF(MONTH($A346)=10,YEAR($A346),IF(MONTH($A346)=11,YEAR($A346),IF(MONTH($A346)=12, YEAR($A346),YEAR($A346)-1)))),Rainfall!$A$1:$Z$87,VLOOKUP(MONTH($A346),Conversion!$A$1:$B$12,2),FALSE)</f>
        <v>17794.38</v>
      </c>
      <c r="G346" s="9"/>
      <c r="H346" s="9"/>
      <c r="I346" s="9">
        <f>VLOOKUP((IF(MONTH($A346)=10,YEAR($A346),IF(MONTH($A346)=11,YEAR($A346),IF(MONTH($A346)=12, YEAR($A346),YEAR($A346)-1)))),FirstSim!$A$1:$Z$86,VLOOKUP(MONTH($A346),Conversion!$A$1:$B$12,2),FALSE)</f>
        <v>2.4900000000000002</v>
      </c>
      <c r="J346" s="9"/>
      <c r="K346" s="9"/>
      <c r="L346" s="9"/>
      <c r="M346" s="12" t="e">
        <f>VLOOKUP((IF(MONTH($A346)=10,YEAR($A346),IF(MONTH($A346)=11,YEAR($A346),IF(MONTH($A346)=12, YEAR($A346),YEAR($A346)-1)))),#REF!,VLOOKUP(MONTH($A346),Conversion!$A$1:$B$12,2),FALSE)</f>
        <v>#REF!</v>
      </c>
      <c r="N346" s="9" t="e">
        <f>VLOOKUP((IF(MONTH($A346)=10,YEAR($A346),IF(MONTH($A346)=11,YEAR($A346),IF(MONTH($A346)=12, YEAR($A346),YEAR($A346)-1)))),#REF!,VLOOKUP(MONTH($A346),'Patch Conversion'!$A$1:$B$12,2),FALSE)</f>
        <v>#REF!</v>
      </c>
      <c r="O346" s="9"/>
      <c r="P346" s="11"/>
      <c r="Q346" s="9">
        <f t="shared" si="39"/>
        <v>0</v>
      </c>
      <c r="R346" s="9" t="str">
        <f t="shared" si="40"/>
        <v/>
      </c>
      <c r="S346" s="10" t="str">
        <f t="shared" si="41"/>
        <v/>
      </c>
      <c r="T346" s="9"/>
      <c r="U346" s="17">
        <f>VLOOKUP((IF(MONTH($A346)=10,YEAR($A346),IF(MONTH($A346)=11,YEAR($A346),IF(MONTH($A346)=12, YEAR($A346),YEAR($A346)-1)))),'Final Sim'!$A$1:$O$87,VLOOKUP(MONTH($A346),'Conversion WRSM'!$A$1:$B$12,2),FALSE)</f>
        <v>0</v>
      </c>
      <c r="W346" s="9">
        <f t="shared" si="38"/>
        <v>0</v>
      </c>
      <c r="X346" s="9" t="str">
        <f t="shared" si="44"/>
        <v/>
      </c>
      <c r="Y346" s="20" t="str">
        <f t="shared" si="42"/>
        <v/>
      </c>
    </row>
    <row r="347" spans="1:25" x14ac:dyDescent="0.25">
      <c r="A347" s="11">
        <v>23132</v>
      </c>
      <c r="B347" s="9">
        <f>VLOOKUP((IF(MONTH($A347)=10,YEAR($A347),IF(MONTH($A347)=11,YEAR($A347),IF(MONTH($A347)=12, YEAR($A347),YEAR($A347)-1)))),File_1.prn!$A$2:$AA$72,VLOOKUP(MONTH($A347),Conversion!$A$1:$B$12,2),FALSE)</f>
        <v>0</v>
      </c>
      <c r="C347" s="9" t="str">
        <f>IF(VLOOKUP((IF(MONTH($A347)=10,YEAR($A347),IF(MONTH($A347)=11,YEAR($A347),IF(MONTH($A347)=12, YEAR($A347),YEAR($A347)-1)))),File_1.prn!$A$2:$AA$72,VLOOKUP(MONTH($A347),'Patch Conversion'!$A$1:$B$12,2),FALSE)="","",VLOOKUP((IF(MONTH($A347)=10,YEAR($A347),IF(MONTH($A347)=11,YEAR($A347),IF(MONTH($A347)=12, YEAR($A347),YEAR($A347)-1)))),File_1.prn!$A$2:$AA$72,VLOOKUP(MONTH($A347),'Patch Conversion'!$A$1:$B$12,2),FALSE))</f>
        <v/>
      </c>
      <c r="D347" s="9"/>
      <c r="E347" s="9">
        <f t="shared" si="43"/>
        <v>0</v>
      </c>
      <c r="F347" s="9">
        <f>F346+VLOOKUP((IF(MONTH($A347)=10,YEAR($A347),IF(MONTH($A347)=11,YEAR($A347),IF(MONTH($A347)=12, YEAR($A347),YEAR($A347)-1)))),Rainfall!$A$1:$Z$87,VLOOKUP(MONTH($A347),Conversion!$A$1:$B$12,2),FALSE)</f>
        <v>17806.920000000002</v>
      </c>
      <c r="G347" s="9"/>
      <c r="H347" s="9"/>
      <c r="I347" s="9">
        <f>VLOOKUP((IF(MONTH($A347)=10,YEAR($A347),IF(MONTH($A347)=11,YEAR($A347),IF(MONTH($A347)=12, YEAR($A347),YEAR($A347)-1)))),FirstSim!$A$1:$Z$86,VLOOKUP(MONTH($A347),Conversion!$A$1:$B$12,2),FALSE)</f>
        <v>1</v>
      </c>
      <c r="J347" s="9"/>
      <c r="K347" s="9"/>
      <c r="L347" s="9"/>
      <c r="M347" s="12" t="e">
        <f>VLOOKUP((IF(MONTH($A347)=10,YEAR($A347),IF(MONTH($A347)=11,YEAR($A347),IF(MONTH($A347)=12, YEAR($A347),YEAR($A347)-1)))),#REF!,VLOOKUP(MONTH($A347),Conversion!$A$1:$B$12,2),FALSE)</f>
        <v>#REF!</v>
      </c>
      <c r="N347" s="9" t="e">
        <f>VLOOKUP((IF(MONTH($A347)=10,YEAR($A347),IF(MONTH($A347)=11,YEAR($A347),IF(MONTH($A347)=12, YEAR($A347),YEAR($A347)-1)))),#REF!,VLOOKUP(MONTH($A347),'Patch Conversion'!$A$1:$B$12,2),FALSE)</f>
        <v>#REF!</v>
      </c>
      <c r="O347" s="9"/>
      <c r="P347" s="11"/>
      <c r="Q347" s="9">
        <f t="shared" si="39"/>
        <v>0</v>
      </c>
      <c r="R347" s="9" t="str">
        <f t="shared" si="40"/>
        <v/>
      </c>
      <c r="S347" s="10" t="str">
        <f t="shared" si="41"/>
        <v/>
      </c>
      <c r="T347" s="9"/>
      <c r="U347" s="17">
        <f>VLOOKUP((IF(MONTH($A347)=10,YEAR($A347),IF(MONTH($A347)=11,YEAR($A347),IF(MONTH($A347)=12, YEAR($A347),YEAR($A347)-1)))),'Final Sim'!$A$1:$O$87,VLOOKUP(MONTH($A347),'Conversion WRSM'!$A$1:$B$12,2),FALSE)</f>
        <v>0</v>
      </c>
      <c r="W347" s="9">
        <f t="shared" si="38"/>
        <v>0</v>
      </c>
      <c r="X347" s="9" t="str">
        <f t="shared" si="44"/>
        <v/>
      </c>
      <c r="Y347" s="20" t="str">
        <f t="shared" si="42"/>
        <v/>
      </c>
    </row>
    <row r="348" spans="1:25" x14ac:dyDescent="0.25">
      <c r="A348" s="11">
        <v>23163</v>
      </c>
      <c r="B348" s="9">
        <f>VLOOKUP((IF(MONTH($A348)=10,YEAR($A348),IF(MONTH($A348)=11,YEAR($A348),IF(MONTH($A348)=12, YEAR($A348),YEAR($A348)-1)))),File_1.prn!$A$2:$AA$72,VLOOKUP(MONTH($A348),Conversion!$A$1:$B$12,2),FALSE)</f>
        <v>0</v>
      </c>
      <c r="C348" s="9" t="str">
        <f>IF(VLOOKUP((IF(MONTH($A348)=10,YEAR($A348),IF(MONTH($A348)=11,YEAR($A348),IF(MONTH($A348)=12, YEAR($A348),YEAR($A348)-1)))),File_1.prn!$A$2:$AA$72,VLOOKUP(MONTH($A348),'Patch Conversion'!$A$1:$B$12,2),FALSE)="","",VLOOKUP((IF(MONTH($A348)=10,YEAR($A348),IF(MONTH($A348)=11,YEAR($A348),IF(MONTH($A348)=12, YEAR($A348),YEAR($A348)-1)))),File_1.prn!$A$2:$AA$72,VLOOKUP(MONTH($A348),'Patch Conversion'!$A$1:$B$12,2),FALSE))</f>
        <v/>
      </c>
      <c r="D348" s="9"/>
      <c r="E348" s="9">
        <f t="shared" si="43"/>
        <v>0</v>
      </c>
      <c r="F348" s="9">
        <f>F347+VLOOKUP((IF(MONTH($A348)=10,YEAR($A348),IF(MONTH($A348)=11,YEAR($A348),IF(MONTH($A348)=12, YEAR($A348),YEAR($A348)-1)))),Rainfall!$A$1:$Z$87,VLOOKUP(MONTH($A348),Conversion!$A$1:$B$12,2),FALSE)</f>
        <v>17827.500000000004</v>
      </c>
      <c r="G348" s="9"/>
      <c r="H348" s="9"/>
      <c r="I348" s="9">
        <f>VLOOKUP((IF(MONTH($A348)=10,YEAR($A348),IF(MONTH($A348)=11,YEAR($A348),IF(MONTH($A348)=12, YEAR($A348),YEAR($A348)-1)))),FirstSim!$A$1:$Z$86,VLOOKUP(MONTH($A348),Conversion!$A$1:$B$12,2),FALSE)</f>
        <v>0.56999999999999995</v>
      </c>
      <c r="J348" s="9"/>
      <c r="K348" s="9"/>
      <c r="L348" s="9"/>
      <c r="M348" s="12" t="e">
        <f>VLOOKUP((IF(MONTH($A348)=10,YEAR($A348),IF(MONTH($A348)=11,YEAR($A348),IF(MONTH($A348)=12, YEAR($A348),YEAR($A348)-1)))),#REF!,VLOOKUP(MONTH($A348),Conversion!$A$1:$B$12,2),FALSE)</f>
        <v>#REF!</v>
      </c>
      <c r="N348" s="9" t="e">
        <f>VLOOKUP((IF(MONTH($A348)=10,YEAR($A348),IF(MONTH($A348)=11,YEAR($A348),IF(MONTH($A348)=12, YEAR($A348),YEAR($A348)-1)))),#REF!,VLOOKUP(MONTH($A348),'Patch Conversion'!$A$1:$B$12,2),FALSE)</f>
        <v>#REF!</v>
      </c>
      <c r="O348" s="9"/>
      <c r="P348" s="11"/>
      <c r="Q348" s="9">
        <f t="shared" si="39"/>
        <v>0</v>
      </c>
      <c r="R348" s="9" t="str">
        <f t="shared" si="40"/>
        <v/>
      </c>
      <c r="S348" s="10" t="str">
        <f t="shared" si="41"/>
        <v/>
      </c>
      <c r="T348" s="9"/>
      <c r="U348" s="17">
        <f>VLOOKUP((IF(MONTH($A348)=10,YEAR($A348),IF(MONTH($A348)=11,YEAR($A348),IF(MONTH($A348)=12, YEAR($A348),YEAR($A348)-1)))),'Final Sim'!$A$1:$O$87,VLOOKUP(MONTH($A348),'Conversion WRSM'!$A$1:$B$12,2),FALSE)</f>
        <v>0</v>
      </c>
      <c r="W348" s="9">
        <f t="shared" si="38"/>
        <v>0</v>
      </c>
      <c r="X348" s="9" t="str">
        <f t="shared" si="44"/>
        <v/>
      </c>
      <c r="Y348" s="20" t="str">
        <f t="shared" si="42"/>
        <v/>
      </c>
    </row>
    <row r="349" spans="1:25" x14ac:dyDescent="0.25">
      <c r="A349" s="11">
        <v>23193</v>
      </c>
      <c r="B349" s="9">
        <f>VLOOKUP((IF(MONTH($A349)=10,YEAR($A349),IF(MONTH($A349)=11,YEAR($A349),IF(MONTH($A349)=12, YEAR($A349),YEAR($A349)-1)))),File_1.prn!$A$2:$AA$72,VLOOKUP(MONTH($A349),Conversion!$A$1:$B$12,2),FALSE)</f>
        <v>0</v>
      </c>
      <c r="C349" s="9" t="str">
        <f>IF(VLOOKUP((IF(MONTH($A349)=10,YEAR($A349),IF(MONTH($A349)=11,YEAR($A349),IF(MONTH($A349)=12, YEAR($A349),YEAR($A349)-1)))),File_1.prn!$A$2:$AA$72,VLOOKUP(MONTH($A349),'Patch Conversion'!$A$1:$B$12,2),FALSE)="","",VLOOKUP((IF(MONTH($A349)=10,YEAR($A349),IF(MONTH($A349)=11,YEAR($A349),IF(MONTH($A349)=12, YEAR($A349),YEAR($A349)-1)))),File_1.prn!$A$2:$AA$72,VLOOKUP(MONTH($A349),'Patch Conversion'!$A$1:$B$12,2),FALSE))</f>
        <v/>
      </c>
      <c r="D349" s="9"/>
      <c r="E349" s="9">
        <f t="shared" si="43"/>
        <v>0</v>
      </c>
      <c r="F349" s="9">
        <f>F348+VLOOKUP((IF(MONTH($A349)=10,YEAR($A349),IF(MONTH($A349)=11,YEAR($A349),IF(MONTH($A349)=12, YEAR($A349),YEAR($A349)-1)))),Rainfall!$A$1:$Z$87,VLOOKUP(MONTH($A349),Conversion!$A$1:$B$12,2),FALSE)</f>
        <v>17828.220000000005</v>
      </c>
      <c r="G349" s="9"/>
      <c r="H349" s="9"/>
      <c r="I349" s="9">
        <f>VLOOKUP((IF(MONTH($A349)=10,YEAR($A349),IF(MONTH($A349)=11,YEAR($A349),IF(MONTH($A349)=12, YEAR($A349),YEAR($A349)-1)))),FirstSim!$A$1:$Z$86,VLOOKUP(MONTH($A349),Conversion!$A$1:$B$12,2),FALSE)</f>
        <v>0.41</v>
      </c>
      <c r="J349" s="9"/>
      <c r="K349" s="9"/>
      <c r="L349" s="9"/>
      <c r="M349" s="12" t="e">
        <f>VLOOKUP((IF(MONTH($A349)=10,YEAR($A349),IF(MONTH($A349)=11,YEAR($A349),IF(MONTH($A349)=12, YEAR($A349),YEAR($A349)-1)))),#REF!,VLOOKUP(MONTH($A349),Conversion!$A$1:$B$12,2),FALSE)</f>
        <v>#REF!</v>
      </c>
      <c r="N349" s="9" t="e">
        <f>VLOOKUP((IF(MONTH($A349)=10,YEAR($A349),IF(MONTH($A349)=11,YEAR($A349),IF(MONTH($A349)=12, YEAR($A349),YEAR($A349)-1)))),#REF!,VLOOKUP(MONTH($A349),'Patch Conversion'!$A$1:$B$12,2),FALSE)</f>
        <v>#REF!</v>
      </c>
      <c r="O349" s="9"/>
      <c r="P349" s="11"/>
      <c r="Q349" s="9">
        <f t="shared" si="39"/>
        <v>0</v>
      </c>
      <c r="R349" s="9" t="str">
        <f t="shared" si="40"/>
        <v/>
      </c>
      <c r="S349" s="10" t="str">
        <f t="shared" si="41"/>
        <v/>
      </c>
      <c r="T349" s="9"/>
      <c r="U349" s="17">
        <f>VLOOKUP((IF(MONTH($A349)=10,YEAR($A349),IF(MONTH($A349)=11,YEAR($A349),IF(MONTH($A349)=12, YEAR($A349),YEAR($A349)-1)))),'Final Sim'!$A$1:$O$87,VLOOKUP(MONTH($A349),'Conversion WRSM'!$A$1:$B$12,2),FALSE)</f>
        <v>0</v>
      </c>
      <c r="W349" s="9">
        <f t="shared" si="38"/>
        <v>0</v>
      </c>
      <c r="X349" s="9" t="str">
        <f t="shared" si="44"/>
        <v/>
      </c>
      <c r="Y349" s="20" t="str">
        <f t="shared" si="42"/>
        <v/>
      </c>
    </row>
    <row r="350" spans="1:25" x14ac:dyDescent="0.25">
      <c r="A350" s="11">
        <v>23224</v>
      </c>
      <c r="B350" s="9">
        <f>VLOOKUP((IF(MONTH($A350)=10,YEAR($A350),IF(MONTH($A350)=11,YEAR($A350),IF(MONTH($A350)=12, YEAR($A350),YEAR($A350)-1)))),File_1.prn!$A$2:$AA$72,VLOOKUP(MONTH($A350),Conversion!$A$1:$B$12,2),FALSE)</f>
        <v>0</v>
      </c>
      <c r="C350" s="9" t="str">
        <f>IF(VLOOKUP((IF(MONTH($A350)=10,YEAR($A350),IF(MONTH($A350)=11,YEAR($A350),IF(MONTH($A350)=12, YEAR($A350),YEAR($A350)-1)))),File_1.prn!$A$2:$AA$72,VLOOKUP(MONTH($A350),'Patch Conversion'!$A$1:$B$12,2),FALSE)="","",VLOOKUP((IF(MONTH($A350)=10,YEAR($A350),IF(MONTH($A350)=11,YEAR($A350),IF(MONTH($A350)=12, YEAR($A350),YEAR($A350)-1)))),File_1.prn!$A$2:$AA$72,VLOOKUP(MONTH($A350),'Patch Conversion'!$A$1:$B$12,2),FALSE))</f>
        <v/>
      </c>
      <c r="D350" s="9"/>
      <c r="E350" s="9">
        <f t="shared" si="43"/>
        <v>0</v>
      </c>
      <c r="F350" s="9">
        <f>F349+VLOOKUP((IF(MONTH($A350)=10,YEAR($A350),IF(MONTH($A350)=11,YEAR($A350),IF(MONTH($A350)=12, YEAR($A350),YEAR($A350)-1)))),Rainfall!$A$1:$Z$87,VLOOKUP(MONTH($A350),Conversion!$A$1:$B$12,2),FALSE)</f>
        <v>17828.220000000005</v>
      </c>
      <c r="G350" s="9"/>
      <c r="H350" s="9"/>
      <c r="I350" s="9">
        <f>VLOOKUP((IF(MONTH($A350)=10,YEAR($A350),IF(MONTH($A350)=11,YEAR($A350),IF(MONTH($A350)=12, YEAR($A350),YEAR($A350)-1)))),FirstSim!$A$1:$Z$86,VLOOKUP(MONTH($A350),Conversion!$A$1:$B$12,2),FALSE)</f>
        <v>0.25</v>
      </c>
      <c r="J350" s="9"/>
      <c r="K350" s="9"/>
      <c r="L350" s="9"/>
      <c r="M350" s="12" t="e">
        <f>VLOOKUP((IF(MONTH($A350)=10,YEAR($A350),IF(MONTH($A350)=11,YEAR($A350),IF(MONTH($A350)=12, YEAR($A350),YEAR($A350)-1)))),#REF!,VLOOKUP(MONTH($A350),Conversion!$A$1:$B$12,2),FALSE)</f>
        <v>#REF!</v>
      </c>
      <c r="N350" s="9" t="e">
        <f>VLOOKUP((IF(MONTH($A350)=10,YEAR($A350),IF(MONTH($A350)=11,YEAR($A350),IF(MONTH($A350)=12, YEAR($A350),YEAR($A350)-1)))),#REF!,VLOOKUP(MONTH($A350),'Patch Conversion'!$A$1:$B$12,2),FALSE)</f>
        <v>#REF!</v>
      </c>
      <c r="O350" s="9"/>
      <c r="P350" s="11"/>
      <c r="Q350" s="9">
        <f t="shared" si="39"/>
        <v>0</v>
      </c>
      <c r="R350" s="9" t="str">
        <f t="shared" si="40"/>
        <v/>
      </c>
      <c r="S350" s="10" t="str">
        <f t="shared" si="41"/>
        <v/>
      </c>
      <c r="T350" s="9"/>
      <c r="U350" s="17">
        <f>VLOOKUP((IF(MONTH($A350)=10,YEAR($A350),IF(MONTH($A350)=11,YEAR($A350),IF(MONTH($A350)=12, YEAR($A350),YEAR($A350)-1)))),'Final Sim'!$A$1:$O$87,VLOOKUP(MONTH($A350),'Conversion WRSM'!$A$1:$B$12,2),FALSE)</f>
        <v>0</v>
      </c>
      <c r="W350" s="9">
        <f t="shared" si="38"/>
        <v>0</v>
      </c>
      <c r="X350" s="9" t="str">
        <f t="shared" si="44"/>
        <v/>
      </c>
      <c r="Y350" s="20" t="str">
        <f t="shared" si="42"/>
        <v/>
      </c>
    </row>
    <row r="351" spans="1:25" x14ac:dyDescent="0.25">
      <c r="A351" s="11">
        <v>23255</v>
      </c>
      <c r="B351" s="9">
        <f>VLOOKUP((IF(MONTH($A351)=10,YEAR($A351),IF(MONTH($A351)=11,YEAR($A351),IF(MONTH($A351)=12, YEAR($A351),YEAR($A351)-1)))),File_1.prn!$A$2:$AA$72,VLOOKUP(MONTH($A351),Conversion!$A$1:$B$12,2),FALSE)</f>
        <v>0</v>
      </c>
      <c r="C351" s="9" t="str">
        <f>IF(VLOOKUP((IF(MONTH($A351)=10,YEAR($A351),IF(MONTH($A351)=11,YEAR($A351),IF(MONTH($A351)=12, YEAR($A351),YEAR($A351)-1)))),File_1.prn!$A$2:$AA$72,VLOOKUP(MONTH($A351),'Patch Conversion'!$A$1:$B$12,2),FALSE)="","",VLOOKUP((IF(MONTH($A351)=10,YEAR($A351),IF(MONTH($A351)=11,YEAR($A351),IF(MONTH($A351)=12, YEAR($A351),YEAR($A351)-1)))),File_1.prn!$A$2:$AA$72,VLOOKUP(MONTH($A351),'Patch Conversion'!$A$1:$B$12,2),FALSE))</f>
        <v/>
      </c>
      <c r="D351" s="9" t="str">
        <f>IF(C351="","",B351)</f>
        <v/>
      </c>
      <c r="E351" s="9">
        <f t="shared" si="43"/>
        <v>0</v>
      </c>
      <c r="F351" s="9">
        <f>F350+VLOOKUP((IF(MONTH($A351)=10,YEAR($A351),IF(MONTH($A351)=11,YEAR($A351),IF(MONTH($A351)=12, YEAR($A351),YEAR($A351)-1)))),Rainfall!$A$1:$Z$87,VLOOKUP(MONTH($A351),Conversion!$A$1:$B$12,2),FALSE)</f>
        <v>17829.720000000005</v>
      </c>
      <c r="G351" s="9"/>
      <c r="H351" s="9"/>
      <c r="I351" s="9">
        <f>VLOOKUP((IF(MONTH($A351)=10,YEAR($A351),IF(MONTH($A351)=11,YEAR($A351),IF(MONTH($A351)=12, YEAR($A351),YEAR($A351)-1)))),FirstSim!$A$1:$Z$86,VLOOKUP(MONTH($A351),Conversion!$A$1:$B$12,2),FALSE)</f>
        <v>0.06</v>
      </c>
      <c r="J351" s="9"/>
      <c r="K351" s="9"/>
      <c r="L351" s="9"/>
      <c r="M351" s="12" t="e">
        <f>VLOOKUP((IF(MONTH($A351)=10,YEAR($A351),IF(MONTH($A351)=11,YEAR($A351),IF(MONTH($A351)=12, YEAR($A351),YEAR($A351)-1)))),#REF!,VLOOKUP(MONTH($A351),Conversion!$A$1:$B$12,2),FALSE)</f>
        <v>#REF!</v>
      </c>
      <c r="N351" s="9" t="e">
        <f>VLOOKUP((IF(MONTH($A351)=10,YEAR($A351),IF(MONTH($A351)=11,YEAR($A351),IF(MONTH($A351)=12, YEAR($A351),YEAR($A351)-1)))),#REF!,VLOOKUP(MONTH($A351),'Patch Conversion'!$A$1:$B$12,2),FALSE)</f>
        <v>#REF!</v>
      </c>
      <c r="O351" s="9"/>
      <c r="P351" s="11"/>
      <c r="Q351" s="9">
        <f t="shared" si="39"/>
        <v>0</v>
      </c>
      <c r="R351" s="9" t="str">
        <f t="shared" si="40"/>
        <v/>
      </c>
      <c r="S351" s="10" t="str">
        <f t="shared" si="41"/>
        <v/>
      </c>
      <c r="T351" s="9"/>
      <c r="U351" s="17">
        <f>VLOOKUP((IF(MONTH($A351)=10,YEAR($A351),IF(MONTH($A351)=11,YEAR($A351),IF(MONTH($A351)=12, YEAR($A351),YEAR($A351)-1)))),'Final Sim'!$A$1:$O$87,VLOOKUP(MONTH($A351),'Conversion WRSM'!$A$1:$B$12,2),FALSE)</f>
        <v>0</v>
      </c>
      <c r="W351" s="9">
        <f t="shared" si="38"/>
        <v>0</v>
      </c>
      <c r="X351" s="9" t="str">
        <f t="shared" si="44"/>
        <v/>
      </c>
      <c r="Y351" s="20" t="str">
        <f t="shared" si="42"/>
        <v/>
      </c>
    </row>
    <row r="352" spans="1:25" x14ac:dyDescent="0.25">
      <c r="A352" s="11">
        <v>23285</v>
      </c>
      <c r="B352" s="9">
        <f>VLOOKUP((IF(MONTH($A352)=10,YEAR($A352),IF(MONTH($A352)=11,YEAR($A352),IF(MONTH($A352)=12, YEAR($A352),YEAR($A352)-1)))),File_1.prn!$A$2:$AA$72,VLOOKUP(MONTH($A352),Conversion!$A$1:$B$12,2),FALSE)</f>
        <v>0</v>
      </c>
      <c r="C352" s="9" t="str">
        <f>IF(VLOOKUP((IF(MONTH($A352)=10,YEAR($A352),IF(MONTH($A352)=11,YEAR($A352),IF(MONTH($A352)=12, YEAR($A352),YEAR($A352)-1)))),File_1.prn!$A$2:$AA$72,VLOOKUP(MONTH($A352),'Patch Conversion'!$A$1:$B$12,2),FALSE)="","",VLOOKUP((IF(MONTH($A352)=10,YEAR($A352),IF(MONTH($A352)=11,YEAR($A352),IF(MONTH($A352)=12, YEAR($A352),YEAR($A352)-1)))),File_1.prn!$A$2:$AA$72,VLOOKUP(MONTH($A352),'Patch Conversion'!$A$1:$B$12,2),FALSE))</f>
        <v/>
      </c>
      <c r="D352" s="9" t="str">
        <f>IF(C352="","",B352)</f>
        <v/>
      </c>
      <c r="E352" s="9">
        <f t="shared" si="43"/>
        <v>0</v>
      </c>
      <c r="F352" s="9">
        <f>F351+VLOOKUP((IF(MONTH($A352)=10,YEAR($A352),IF(MONTH($A352)=11,YEAR($A352),IF(MONTH($A352)=12, YEAR($A352),YEAR($A352)-1)))),Rainfall!$A$1:$Z$87,VLOOKUP(MONTH($A352),Conversion!$A$1:$B$12,2),FALSE)</f>
        <v>17898.720000000005</v>
      </c>
      <c r="G352" s="9"/>
      <c r="H352" s="9"/>
      <c r="I352" s="9">
        <f>VLOOKUP((IF(MONTH($A352)=10,YEAR($A352),IF(MONTH($A352)=11,YEAR($A352),IF(MONTH($A352)=12, YEAR($A352),YEAR($A352)-1)))),FirstSim!$A$1:$Z$86,VLOOKUP(MONTH($A352),Conversion!$A$1:$B$12,2),FALSE)</f>
        <v>0.03</v>
      </c>
      <c r="J352" s="9"/>
      <c r="K352" s="9"/>
      <c r="L352" s="9"/>
      <c r="M352" s="12" t="e">
        <f>VLOOKUP((IF(MONTH($A352)=10,YEAR($A352),IF(MONTH($A352)=11,YEAR($A352),IF(MONTH($A352)=12, YEAR($A352),YEAR($A352)-1)))),#REF!,VLOOKUP(MONTH($A352),Conversion!$A$1:$B$12,2),FALSE)</f>
        <v>#REF!</v>
      </c>
      <c r="N352" s="9" t="e">
        <f>VLOOKUP((IF(MONTH($A352)=10,YEAR($A352),IF(MONTH($A352)=11,YEAR($A352),IF(MONTH($A352)=12, YEAR($A352),YEAR($A352)-1)))),#REF!,VLOOKUP(MONTH($A352),'Patch Conversion'!$A$1:$B$12,2),FALSE)</f>
        <v>#REF!</v>
      </c>
      <c r="O352" s="9"/>
      <c r="P352" s="11"/>
      <c r="Q352" s="9">
        <f t="shared" si="39"/>
        <v>0</v>
      </c>
      <c r="R352" s="9" t="str">
        <f t="shared" si="40"/>
        <v/>
      </c>
      <c r="S352" s="10" t="str">
        <f t="shared" si="41"/>
        <v/>
      </c>
      <c r="T352" s="9"/>
      <c r="U352" s="17">
        <f>VLOOKUP((IF(MONTH($A352)=10,YEAR($A352),IF(MONTH($A352)=11,YEAR($A352),IF(MONTH($A352)=12, YEAR($A352),YEAR($A352)-1)))),'Final Sim'!$A$1:$O$87,VLOOKUP(MONTH($A352),'Conversion WRSM'!$A$1:$B$12,2),FALSE)</f>
        <v>0</v>
      </c>
      <c r="W352" s="9">
        <f t="shared" si="38"/>
        <v>0</v>
      </c>
      <c r="X352" s="9" t="str">
        <f t="shared" si="44"/>
        <v/>
      </c>
      <c r="Y352" s="20" t="str">
        <f t="shared" si="42"/>
        <v/>
      </c>
    </row>
    <row r="353" spans="1:25" x14ac:dyDescent="0.25">
      <c r="A353" s="11">
        <v>23316</v>
      </c>
      <c r="B353" s="9">
        <f>VLOOKUP((IF(MONTH($A353)=10,YEAR($A353),IF(MONTH($A353)=11,YEAR($A353),IF(MONTH($A353)=12, YEAR($A353),YEAR($A353)-1)))),File_1.prn!$A$2:$AA$72,VLOOKUP(MONTH($A353),Conversion!$A$1:$B$12,2),FALSE)</f>
        <v>0</v>
      </c>
      <c r="C353" s="9" t="str">
        <f>IF(VLOOKUP((IF(MONTH($A353)=10,YEAR($A353),IF(MONTH($A353)=11,YEAR($A353),IF(MONTH($A353)=12, YEAR($A353),YEAR($A353)-1)))),File_1.prn!$A$2:$AA$72,VLOOKUP(MONTH($A353),'Patch Conversion'!$A$1:$B$12,2),FALSE)="","",VLOOKUP((IF(MONTH($A353)=10,YEAR($A353),IF(MONTH($A353)=11,YEAR($A353),IF(MONTH($A353)=12, YEAR($A353),YEAR($A353)-1)))),File_1.prn!$A$2:$AA$72,VLOOKUP(MONTH($A353),'Patch Conversion'!$A$1:$B$12,2),FALSE))</f>
        <v/>
      </c>
      <c r="D353" s="9"/>
      <c r="E353" s="9">
        <f t="shared" si="43"/>
        <v>0</v>
      </c>
      <c r="F353" s="9">
        <f>F352+VLOOKUP((IF(MONTH($A353)=10,YEAR($A353),IF(MONTH($A353)=11,YEAR($A353),IF(MONTH($A353)=12, YEAR($A353),YEAR($A353)-1)))),Rainfall!$A$1:$Z$87,VLOOKUP(MONTH($A353),Conversion!$A$1:$B$12,2),FALSE)</f>
        <v>18070.440000000006</v>
      </c>
      <c r="G353" s="9"/>
      <c r="H353" s="9"/>
      <c r="I353" s="9">
        <f>VLOOKUP((IF(MONTH($A353)=10,YEAR($A353),IF(MONTH($A353)=11,YEAR($A353),IF(MONTH($A353)=12, YEAR($A353),YEAR($A353)-1)))),FirstSim!$A$1:$Z$86,VLOOKUP(MONTH($A353),Conversion!$A$1:$B$12,2),FALSE)</f>
        <v>4.17</v>
      </c>
      <c r="J353" s="9"/>
      <c r="K353" s="9"/>
      <c r="L353" s="9"/>
      <c r="M353" s="12" t="e">
        <f>VLOOKUP((IF(MONTH($A353)=10,YEAR($A353),IF(MONTH($A353)=11,YEAR($A353),IF(MONTH($A353)=12, YEAR($A353),YEAR($A353)-1)))),#REF!,VLOOKUP(MONTH($A353),Conversion!$A$1:$B$12,2),FALSE)</f>
        <v>#REF!</v>
      </c>
      <c r="N353" s="9" t="e">
        <f>VLOOKUP((IF(MONTH($A353)=10,YEAR($A353),IF(MONTH($A353)=11,YEAR($A353),IF(MONTH($A353)=12, YEAR($A353),YEAR($A353)-1)))),#REF!,VLOOKUP(MONTH($A353),'Patch Conversion'!$A$1:$B$12,2),FALSE)</f>
        <v>#REF!</v>
      </c>
      <c r="O353" s="9"/>
      <c r="P353" s="11"/>
      <c r="Q353" s="9">
        <f t="shared" si="39"/>
        <v>0</v>
      </c>
      <c r="R353" s="9" t="str">
        <f t="shared" si="40"/>
        <v/>
      </c>
      <c r="S353" s="10" t="str">
        <f t="shared" si="41"/>
        <v/>
      </c>
      <c r="T353" s="9"/>
      <c r="U353" s="17">
        <f>VLOOKUP((IF(MONTH($A353)=10,YEAR($A353),IF(MONTH($A353)=11,YEAR($A353),IF(MONTH($A353)=12, YEAR($A353),YEAR($A353)-1)))),'Final Sim'!$A$1:$O$87,VLOOKUP(MONTH($A353),'Conversion WRSM'!$A$1:$B$12,2),FALSE)</f>
        <v>0</v>
      </c>
      <c r="W353" s="9">
        <f t="shared" si="38"/>
        <v>0</v>
      </c>
      <c r="X353" s="9" t="str">
        <f t="shared" si="44"/>
        <v/>
      </c>
      <c r="Y353" s="20" t="str">
        <f t="shared" si="42"/>
        <v/>
      </c>
    </row>
    <row r="354" spans="1:25" x14ac:dyDescent="0.25">
      <c r="A354" s="11">
        <v>23346</v>
      </c>
      <c r="B354" s="9">
        <f>VLOOKUP((IF(MONTH($A354)=10,YEAR($A354),IF(MONTH($A354)=11,YEAR($A354),IF(MONTH($A354)=12, YEAR($A354),YEAR($A354)-1)))),File_1.prn!$A$2:$AA$72,VLOOKUP(MONTH($A354),Conversion!$A$1:$B$12,2),FALSE)</f>
        <v>0</v>
      </c>
      <c r="C354" s="9" t="str">
        <f>IF(VLOOKUP((IF(MONTH($A354)=10,YEAR($A354),IF(MONTH($A354)=11,YEAR($A354),IF(MONTH($A354)=12, YEAR($A354),YEAR($A354)-1)))),File_1.prn!$A$2:$AA$72,VLOOKUP(MONTH($A354),'Patch Conversion'!$A$1:$B$12,2),FALSE)="","",VLOOKUP((IF(MONTH($A354)=10,YEAR($A354),IF(MONTH($A354)=11,YEAR($A354),IF(MONTH($A354)=12, YEAR($A354),YEAR($A354)-1)))),File_1.prn!$A$2:$AA$72,VLOOKUP(MONTH($A354),'Patch Conversion'!$A$1:$B$12,2),FALSE))</f>
        <v/>
      </c>
      <c r="D354" s="9" t="str">
        <f>IF(C354="","",B354)</f>
        <v/>
      </c>
      <c r="E354" s="9">
        <f t="shared" si="43"/>
        <v>0</v>
      </c>
      <c r="F354" s="9">
        <f>F353+VLOOKUP((IF(MONTH($A354)=10,YEAR($A354),IF(MONTH($A354)=11,YEAR($A354),IF(MONTH($A354)=12, YEAR($A354),YEAR($A354)-1)))),Rainfall!$A$1:$Z$87,VLOOKUP(MONTH($A354),Conversion!$A$1:$B$12,2),FALSE)</f>
        <v>18105.960000000006</v>
      </c>
      <c r="G354" s="9"/>
      <c r="H354" s="9"/>
      <c r="I354" s="9">
        <f>VLOOKUP((IF(MONTH($A354)=10,YEAR($A354),IF(MONTH($A354)=11,YEAR($A354),IF(MONTH($A354)=12, YEAR($A354),YEAR($A354)-1)))),FirstSim!$A$1:$Z$86,VLOOKUP(MONTH($A354),Conversion!$A$1:$B$12,2),FALSE)</f>
        <v>1.98</v>
      </c>
      <c r="J354" s="9"/>
      <c r="K354" s="9"/>
      <c r="L354" s="9"/>
      <c r="M354" s="12" t="e">
        <f>VLOOKUP((IF(MONTH($A354)=10,YEAR($A354),IF(MONTH($A354)=11,YEAR($A354),IF(MONTH($A354)=12, YEAR($A354),YEAR($A354)-1)))),#REF!,VLOOKUP(MONTH($A354),Conversion!$A$1:$B$12,2),FALSE)</f>
        <v>#REF!</v>
      </c>
      <c r="N354" s="9" t="e">
        <f>VLOOKUP((IF(MONTH($A354)=10,YEAR($A354),IF(MONTH($A354)=11,YEAR($A354),IF(MONTH($A354)=12, YEAR($A354),YEAR($A354)-1)))),#REF!,VLOOKUP(MONTH($A354),'Patch Conversion'!$A$1:$B$12,2),FALSE)</f>
        <v>#REF!</v>
      </c>
      <c r="O354" s="9"/>
      <c r="P354" s="11"/>
      <c r="Q354" s="9">
        <f t="shared" si="39"/>
        <v>0</v>
      </c>
      <c r="R354" s="9" t="str">
        <f t="shared" si="40"/>
        <v/>
      </c>
      <c r="S354" s="10" t="str">
        <f t="shared" si="41"/>
        <v/>
      </c>
      <c r="T354" s="9"/>
      <c r="U354" s="17">
        <f>VLOOKUP((IF(MONTH($A354)=10,YEAR($A354),IF(MONTH($A354)=11,YEAR($A354),IF(MONTH($A354)=12, YEAR($A354),YEAR($A354)-1)))),'Final Sim'!$A$1:$O$87,VLOOKUP(MONTH($A354),'Conversion WRSM'!$A$1:$B$12,2),FALSE)</f>
        <v>0</v>
      </c>
      <c r="W354" s="9">
        <f t="shared" si="38"/>
        <v>0</v>
      </c>
      <c r="X354" s="9" t="str">
        <f t="shared" si="44"/>
        <v/>
      </c>
      <c r="Y354" s="20" t="str">
        <f t="shared" si="42"/>
        <v/>
      </c>
    </row>
    <row r="355" spans="1:25" x14ac:dyDescent="0.25">
      <c r="A355" s="11">
        <v>23377</v>
      </c>
      <c r="B355" s="9">
        <f>VLOOKUP((IF(MONTH($A355)=10,YEAR($A355),IF(MONTH($A355)=11,YEAR($A355),IF(MONTH($A355)=12, YEAR($A355),YEAR($A355)-1)))),File_1.prn!$A$2:$AA$72,VLOOKUP(MONTH($A355),Conversion!$A$1:$B$12,2),FALSE)</f>
        <v>0</v>
      </c>
      <c r="C355" s="9" t="str">
        <f>IF(VLOOKUP((IF(MONTH($A355)=10,YEAR($A355),IF(MONTH($A355)=11,YEAR($A355),IF(MONTH($A355)=12, YEAR($A355),YEAR($A355)-1)))),File_1.prn!$A$2:$AA$72,VLOOKUP(MONTH($A355),'Patch Conversion'!$A$1:$B$12,2),FALSE)="","",VLOOKUP((IF(MONTH($A355)=10,YEAR($A355),IF(MONTH($A355)=11,YEAR($A355),IF(MONTH($A355)=12, YEAR($A355),YEAR($A355)-1)))),File_1.prn!$A$2:$AA$72,VLOOKUP(MONTH($A355),'Patch Conversion'!$A$1:$B$12,2),FALSE))</f>
        <v/>
      </c>
      <c r="D355" s="9" t="str">
        <f>IF(C355="","",B355)</f>
        <v/>
      </c>
      <c r="E355" s="9">
        <f t="shared" si="43"/>
        <v>0</v>
      </c>
      <c r="F355" s="9">
        <f>F354+VLOOKUP((IF(MONTH($A355)=10,YEAR($A355),IF(MONTH($A355)=11,YEAR($A355),IF(MONTH($A355)=12, YEAR($A355),YEAR($A355)-1)))),Rainfall!$A$1:$Z$87,VLOOKUP(MONTH($A355),Conversion!$A$1:$B$12,2),FALSE)</f>
        <v>18194.520000000008</v>
      </c>
      <c r="G355" s="9"/>
      <c r="H355" s="9"/>
      <c r="I355" s="9">
        <f>VLOOKUP((IF(MONTH($A355)=10,YEAR($A355),IF(MONTH($A355)=11,YEAR($A355),IF(MONTH($A355)=12, YEAR($A355),YEAR($A355)-1)))),FirstSim!$A$1:$Z$86,VLOOKUP(MONTH($A355),Conversion!$A$1:$B$12,2),FALSE)</f>
        <v>0.11</v>
      </c>
      <c r="J355" s="9"/>
      <c r="K355" s="9"/>
      <c r="L355" s="9"/>
      <c r="M355" s="12" t="e">
        <f>VLOOKUP((IF(MONTH($A355)=10,YEAR($A355),IF(MONTH($A355)=11,YEAR($A355),IF(MONTH($A355)=12, YEAR($A355),YEAR($A355)-1)))),#REF!,VLOOKUP(MONTH($A355),Conversion!$A$1:$B$12,2),FALSE)</f>
        <v>#REF!</v>
      </c>
      <c r="N355" s="9" t="e">
        <f>VLOOKUP((IF(MONTH($A355)=10,YEAR($A355),IF(MONTH($A355)=11,YEAR($A355),IF(MONTH($A355)=12, YEAR($A355),YEAR($A355)-1)))),#REF!,VLOOKUP(MONTH($A355),'Patch Conversion'!$A$1:$B$12,2),FALSE)</f>
        <v>#REF!</v>
      </c>
      <c r="O355" s="9"/>
      <c r="P355" s="11"/>
      <c r="Q355" s="9">
        <f t="shared" si="39"/>
        <v>0</v>
      </c>
      <c r="R355" s="9" t="str">
        <f t="shared" si="40"/>
        <v/>
      </c>
      <c r="S355" s="10" t="str">
        <f t="shared" si="41"/>
        <v/>
      </c>
      <c r="T355" s="9"/>
      <c r="U355" s="17">
        <f>VLOOKUP((IF(MONTH($A355)=10,YEAR($A355),IF(MONTH($A355)=11,YEAR($A355),IF(MONTH($A355)=12, YEAR($A355),YEAR($A355)-1)))),'Final Sim'!$A$1:$O$87,VLOOKUP(MONTH($A355),'Conversion WRSM'!$A$1:$B$12,2),FALSE)</f>
        <v>0</v>
      </c>
      <c r="W355" s="9">
        <f t="shared" si="38"/>
        <v>0</v>
      </c>
      <c r="X355" s="9" t="str">
        <f t="shared" si="44"/>
        <v/>
      </c>
      <c r="Y355" s="20" t="str">
        <f t="shared" si="42"/>
        <v/>
      </c>
    </row>
    <row r="356" spans="1:25" x14ac:dyDescent="0.25">
      <c r="A356" s="11">
        <v>23408</v>
      </c>
      <c r="B356" s="9">
        <f>VLOOKUP((IF(MONTH($A356)=10,YEAR($A356),IF(MONTH($A356)=11,YEAR($A356),IF(MONTH($A356)=12, YEAR($A356),YEAR($A356)-1)))),File_1.prn!$A$2:$AA$72,VLOOKUP(MONTH($A356),Conversion!$A$1:$B$12,2),FALSE)</f>
        <v>0</v>
      </c>
      <c r="C356" s="9" t="str">
        <f>IF(VLOOKUP((IF(MONTH($A356)=10,YEAR($A356),IF(MONTH($A356)=11,YEAR($A356),IF(MONTH($A356)=12, YEAR($A356),YEAR($A356)-1)))),File_1.prn!$A$2:$AA$72,VLOOKUP(MONTH($A356),'Patch Conversion'!$A$1:$B$12,2),FALSE)="","",VLOOKUP((IF(MONTH($A356)=10,YEAR($A356),IF(MONTH($A356)=11,YEAR($A356),IF(MONTH($A356)=12, YEAR($A356),YEAR($A356)-1)))),File_1.prn!$A$2:$AA$72,VLOOKUP(MONTH($A356),'Patch Conversion'!$A$1:$B$12,2),FALSE))</f>
        <v/>
      </c>
      <c r="D356" s="9" t="str">
        <f>IF(C356="","",B356)</f>
        <v/>
      </c>
      <c r="E356" s="9">
        <f t="shared" si="43"/>
        <v>0</v>
      </c>
      <c r="F356" s="9">
        <f>F355+VLOOKUP((IF(MONTH($A356)=10,YEAR($A356),IF(MONTH($A356)=11,YEAR($A356),IF(MONTH($A356)=12, YEAR($A356),YEAR($A356)-1)))),Rainfall!$A$1:$Z$87,VLOOKUP(MONTH($A356),Conversion!$A$1:$B$12,2),FALSE)</f>
        <v>18295.320000000007</v>
      </c>
      <c r="G356" s="9"/>
      <c r="H356" s="9"/>
      <c r="I356" s="9">
        <f>VLOOKUP((IF(MONTH($A356)=10,YEAR($A356),IF(MONTH($A356)=11,YEAR($A356),IF(MONTH($A356)=12, YEAR($A356),YEAR($A356)-1)))),FirstSim!$A$1:$Z$86,VLOOKUP(MONTH($A356),Conversion!$A$1:$B$12,2),FALSE)</f>
        <v>0.02</v>
      </c>
      <c r="J356" s="9"/>
      <c r="K356" s="9"/>
      <c r="L356" s="9"/>
      <c r="M356" s="12" t="e">
        <f>VLOOKUP((IF(MONTH($A356)=10,YEAR($A356),IF(MONTH($A356)=11,YEAR($A356),IF(MONTH($A356)=12, YEAR($A356),YEAR($A356)-1)))),#REF!,VLOOKUP(MONTH($A356),Conversion!$A$1:$B$12,2),FALSE)</f>
        <v>#REF!</v>
      </c>
      <c r="N356" s="9" t="e">
        <f>VLOOKUP((IF(MONTH($A356)=10,YEAR($A356),IF(MONTH($A356)=11,YEAR($A356),IF(MONTH($A356)=12, YEAR($A356),YEAR($A356)-1)))),#REF!,VLOOKUP(MONTH($A356),'Patch Conversion'!$A$1:$B$12,2),FALSE)</f>
        <v>#REF!</v>
      </c>
      <c r="O356" s="9"/>
      <c r="P356" s="11"/>
      <c r="Q356" s="9">
        <f t="shared" si="39"/>
        <v>0</v>
      </c>
      <c r="R356" s="9" t="str">
        <f t="shared" si="40"/>
        <v/>
      </c>
      <c r="S356" s="10" t="str">
        <f t="shared" si="41"/>
        <v/>
      </c>
      <c r="T356" s="9"/>
      <c r="U356" s="17">
        <f>VLOOKUP((IF(MONTH($A356)=10,YEAR($A356),IF(MONTH($A356)=11,YEAR($A356),IF(MONTH($A356)=12, YEAR($A356),YEAR($A356)-1)))),'Final Sim'!$A$1:$O$87,VLOOKUP(MONTH($A356),'Conversion WRSM'!$A$1:$B$12,2),FALSE)</f>
        <v>0</v>
      </c>
      <c r="W356" s="9">
        <f t="shared" si="38"/>
        <v>0</v>
      </c>
      <c r="X356" s="9" t="str">
        <f t="shared" si="44"/>
        <v/>
      </c>
      <c r="Y356" s="20" t="str">
        <f t="shared" si="42"/>
        <v/>
      </c>
    </row>
    <row r="357" spans="1:25" x14ac:dyDescent="0.25">
      <c r="A357" s="11">
        <v>23437</v>
      </c>
      <c r="B357" s="9">
        <f>VLOOKUP((IF(MONTH($A357)=10,YEAR($A357),IF(MONTH($A357)=11,YEAR($A357),IF(MONTH($A357)=12, YEAR($A357),YEAR($A357)-1)))),File_1.prn!$A$2:$AA$72,VLOOKUP(MONTH($A357),Conversion!$A$1:$B$12,2),FALSE)</f>
        <v>0</v>
      </c>
      <c r="C357" s="9" t="str">
        <f>IF(VLOOKUP((IF(MONTH($A357)=10,YEAR($A357),IF(MONTH($A357)=11,YEAR($A357),IF(MONTH($A357)=12, YEAR($A357),YEAR($A357)-1)))),File_1.prn!$A$2:$AA$72,VLOOKUP(MONTH($A357),'Patch Conversion'!$A$1:$B$12,2),FALSE)="","",VLOOKUP((IF(MONTH($A357)=10,YEAR($A357),IF(MONTH($A357)=11,YEAR($A357),IF(MONTH($A357)=12, YEAR($A357),YEAR($A357)-1)))),File_1.prn!$A$2:$AA$72,VLOOKUP(MONTH($A357),'Patch Conversion'!$A$1:$B$12,2),FALSE))</f>
        <v/>
      </c>
      <c r="D357" s="9" t="str">
        <f>IF(C357="","",B357)</f>
        <v/>
      </c>
      <c r="E357" s="9">
        <f t="shared" si="43"/>
        <v>0</v>
      </c>
      <c r="F357" s="9">
        <f>F356+VLOOKUP((IF(MONTH($A357)=10,YEAR($A357),IF(MONTH($A357)=11,YEAR($A357),IF(MONTH($A357)=12, YEAR($A357),YEAR($A357)-1)))),Rainfall!$A$1:$Z$87,VLOOKUP(MONTH($A357),Conversion!$A$1:$B$12,2),FALSE)</f>
        <v>18339.480000000007</v>
      </c>
      <c r="G357" s="9"/>
      <c r="H357" s="9"/>
      <c r="I357" s="9">
        <f>VLOOKUP((IF(MONTH($A357)=10,YEAR($A357),IF(MONTH($A357)=11,YEAR($A357),IF(MONTH($A357)=12, YEAR($A357),YEAR($A357)-1)))),FirstSim!$A$1:$Z$86,VLOOKUP(MONTH($A357),Conversion!$A$1:$B$12,2),FALSE)</f>
        <v>2.2599999999999998</v>
      </c>
      <c r="J357" s="9"/>
      <c r="K357" s="9"/>
      <c r="L357" s="9"/>
      <c r="M357" s="12" t="e">
        <f>VLOOKUP((IF(MONTH($A357)=10,YEAR($A357),IF(MONTH($A357)=11,YEAR($A357),IF(MONTH($A357)=12, YEAR($A357),YEAR($A357)-1)))),#REF!,VLOOKUP(MONTH($A357),Conversion!$A$1:$B$12,2),FALSE)</f>
        <v>#REF!</v>
      </c>
      <c r="N357" s="9" t="e">
        <f>VLOOKUP((IF(MONTH($A357)=10,YEAR($A357),IF(MONTH($A357)=11,YEAR($A357),IF(MONTH($A357)=12, YEAR($A357),YEAR($A357)-1)))),#REF!,VLOOKUP(MONTH($A357),'Patch Conversion'!$A$1:$B$12,2),FALSE)</f>
        <v>#REF!</v>
      </c>
      <c r="O357" s="9"/>
      <c r="P357" s="11"/>
      <c r="Q357" s="9">
        <f t="shared" si="39"/>
        <v>0</v>
      </c>
      <c r="R357" s="9" t="str">
        <f t="shared" si="40"/>
        <v/>
      </c>
      <c r="S357" s="10" t="str">
        <f t="shared" si="41"/>
        <v/>
      </c>
      <c r="T357" s="9"/>
      <c r="U357" s="17">
        <f>VLOOKUP((IF(MONTH($A357)=10,YEAR($A357),IF(MONTH($A357)=11,YEAR($A357),IF(MONTH($A357)=12, YEAR($A357),YEAR($A357)-1)))),'Final Sim'!$A$1:$O$87,VLOOKUP(MONTH($A357),'Conversion WRSM'!$A$1:$B$12,2),FALSE)</f>
        <v>0</v>
      </c>
      <c r="W357" s="9">
        <f t="shared" si="38"/>
        <v>0</v>
      </c>
      <c r="X357" s="9" t="str">
        <f t="shared" si="44"/>
        <v/>
      </c>
      <c r="Y357" s="20" t="str">
        <f t="shared" si="42"/>
        <v/>
      </c>
    </row>
    <row r="358" spans="1:25" x14ac:dyDescent="0.25">
      <c r="A358" s="11">
        <v>23468</v>
      </c>
      <c r="B358" s="9">
        <f>VLOOKUP((IF(MONTH($A358)=10,YEAR($A358),IF(MONTH($A358)=11,YEAR($A358),IF(MONTH($A358)=12, YEAR($A358),YEAR($A358)-1)))),File_1.prn!$A$2:$AA$72,VLOOKUP(MONTH($A358),Conversion!$A$1:$B$12,2),FALSE)</f>
        <v>0</v>
      </c>
      <c r="C358" s="9" t="str">
        <f>IF(VLOOKUP((IF(MONTH($A358)=10,YEAR($A358),IF(MONTH($A358)=11,YEAR($A358),IF(MONTH($A358)=12, YEAR($A358),YEAR($A358)-1)))),File_1.prn!$A$2:$AA$72,VLOOKUP(MONTH($A358),'Patch Conversion'!$A$1:$B$12,2),FALSE)="","",VLOOKUP((IF(MONTH($A358)=10,YEAR($A358),IF(MONTH($A358)=11,YEAR($A358),IF(MONTH($A358)=12, YEAR($A358),YEAR($A358)-1)))),File_1.prn!$A$2:$AA$72,VLOOKUP(MONTH($A358),'Patch Conversion'!$A$1:$B$12,2),FALSE))</f>
        <v/>
      </c>
      <c r="D358" s="9" t="str">
        <f>IF(C358="","",B358)</f>
        <v/>
      </c>
      <c r="E358" s="9">
        <f t="shared" si="43"/>
        <v>0</v>
      </c>
      <c r="F358" s="9">
        <f>F357+VLOOKUP((IF(MONTH($A358)=10,YEAR($A358),IF(MONTH($A358)=11,YEAR($A358),IF(MONTH($A358)=12, YEAR($A358),YEAR($A358)-1)))),Rainfall!$A$1:$Z$87,VLOOKUP(MONTH($A358),Conversion!$A$1:$B$12,2),FALSE)</f>
        <v>18355.500000000007</v>
      </c>
      <c r="G358" s="9"/>
      <c r="H358" s="9"/>
      <c r="I358" s="9">
        <f>VLOOKUP((IF(MONTH($A358)=10,YEAR($A358),IF(MONTH($A358)=11,YEAR($A358),IF(MONTH($A358)=12, YEAR($A358),YEAR($A358)-1)))),FirstSim!$A$1:$Z$86,VLOOKUP(MONTH($A358),Conversion!$A$1:$B$12,2),FALSE)</f>
        <v>1.19</v>
      </c>
      <c r="J358" s="9"/>
      <c r="K358" s="9"/>
      <c r="L358" s="9"/>
      <c r="M358" s="12" t="e">
        <f>VLOOKUP((IF(MONTH($A358)=10,YEAR($A358),IF(MONTH($A358)=11,YEAR($A358),IF(MONTH($A358)=12, YEAR($A358),YEAR($A358)-1)))),#REF!,VLOOKUP(MONTH($A358),Conversion!$A$1:$B$12,2),FALSE)</f>
        <v>#REF!</v>
      </c>
      <c r="N358" s="9" t="e">
        <f>VLOOKUP((IF(MONTH($A358)=10,YEAR($A358),IF(MONTH($A358)=11,YEAR($A358),IF(MONTH($A358)=12, YEAR($A358),YEAR($A358)-1)))),#REF!,VLOOKUP(MONTH($A358),'Patch Conversion'!$A$1:$B$12,2),FALSE)</f>
        <v>#REF!</v>
      </c>
      <c r="O358" s="9"/>
      <c r="P358" s="11"/>
      <c r="Q358" s="9">
        <f t="shared" si="39"/>
        <v>0</v>
      </c>
      <c r="R358" s="9" t="str">
        <f t="shared" si="40"/>
        <v/>
      </c>
      <c r="S358" s="10" t="str">
        <f t="shared" si="41"/>
        <v/>
      </c>
      <c r="T358" s="9"/>
      <c r="U358" s="17">
        <f>VLOOKUP((IF(MONTH($A358)=10,YEAR($A358),IF(MONTH($A358)=11,YEAR($A358),IF(MONTH($A358)=12, YEAR($A358),YEAR($A358)-1)))),'Final Sim'!$A$1:$O$87,VLOOKUP(MONTH($A358),'Conversion WRSM'!$A$1:$B$12,2),FALSE)</f>
        <v>0</v>
      </c>
      <c r="W358" s="9">
        <f t="shared" si="38"/>
        <v>0</v>
      </c>
      <c r="X358" s="9" t="str">
        <f t="shared" si="44"/>
        <v/>
      </c>
      <c r="Y358" s="20" t="str">
        <f t="shared" si="42"/>
        <v/>
      </c>
    </row>
    <row r="359" spans="1:25" x14ac:dyDescent="0.25">
      <c r="A359" s="11">
        <v>23498</v>
      </c>
      <c r="B359" s="9">
        <f>VLOOKUP((IF(MONTH($A359)=10,YEAR($A359),IF(MONTH($A359)=11,YEAR($A359),IF(MONTH($A359)=12, YEAR($A359),YEAR($A359)-1)))),File_1.prn!$A$2:$AA$72,VLOOKUP(MONTH($A359),Conversion!$A$1:$B$12,2),FALSE)</f>
        <v>0</v>
      </c>
      <c r="C359" s="9" t="str">
        <f>IF(VLOOKUP((IF(MONTH($A359)=10,YEAR($A359),IF(MONTH($A359)=11,YEAR($A359),IF(MONTH($A359)=12, YEAR($A359),YEAR($A359)-1)))),File_1.prn!$A$2:$AA$72,VLOOKUP(MONTH($A359),'Patch Conversion'!$A$1:$B$12,2),FALSE)="","",VLOOKUP((IF(MONTH($A359)=10,YEAR($A359),IF(MONTH($A359)=11,YEAR($A359),IF(MONTH($A359)=12, YEAR($A359),YEAR($A359)-1)))),File_1.prn!$A$2:$AA$72,VLOOKUP(MONTH($A359),'Patch Conversion'!$A$1:$B$12,2),FALSE))</f>
        <v/>
      </c>
      <c r="D359" s="9"/>
      <c r="E359" s="9">
        <f t="shared" si="43"/>
        <v>0</v>
      </c>
      <c r="F359" s="9">
        <f>F358+VLOOKUP((IF(MONTH($A359)=10,YEAR($A359),IF(MONTH($A359)=11,YEAR($A359),IF(MONTH($A359)=12, YEAR($A359),YEAR($A359)-1)))),Rainfall!$A$1:$Z$87,VLOOKUP(MONTH($A359),Conversion!$A$1:$B$12,2),FALSE)</f>
        <v>18357.360000000008</v>
      </c>
      <c r="G359" s="9"/>
      <c r="H359" s="9"/>
      <c r="I359" s="9">
        <f>VLOOKUP((IF(MONTH($A359)=10,YEAR($A359),IF(MONTH($A359)=11,YEAR($A359),IF(MONTH($A359)=12, YEAR($A359),YEAR($A359)-1)))),FirstSim!$A$1:$Z$86,VLOOKUP(MONTH($A359),Conversion!$A$1:$B$12,2),FALSE)</f>
        <v>0.28000000000000003</v>
      </c>
      <c r="J359" s="9"/>
      <c r="K359" s="9"/>
      <c r="L359" s="9"/>
      <c r="M359" s="12" t="e">
        <f>VLOOKUP((IF(MONTH($A359)=10,YEAR($A359),IF(MONTH($A359)=11,YEAR($A359),IF(MONTH($A359)=12, YEAR($A359),YEAR($A359)-1)))),#REF!,VLOOKUP(MONTH($A359),Conversion!$A$1:$B$12,2),FALSE)</f>
        <v>#REF!</v>
      </c>
      <c r="N359" s="9" t="e">
        <f>VLOOKUP((IF(MONTH($A359)=10,YEAR($A359),IF(MONTH($A359)=11,YEAR($A359),IF(MONTH($A359)=12, YEAR($A359),YEAR($A359)-1)))),#REF!,VLOOKUP(MONTH($A359),'Patch Conversion'!$A$1:$B$12,2),FALSE)</f>
        <v>#REF!</v>
      </c>
      <c r="O359" s="9"/>
      <c r="P359" s="11"/>
      <c r="Q359" s="9">
        <f t="shared" si="39"/>
        <v>0</v>
      </c>
      <c r="R359" s="9" t="str">
        <f t="shared" si="40"/>
        <v/>
      </c>
      <c r="S359" s="10" t="str">
        <f t="shared" si="41"/>
        <v/>
      </c>
      <c r="T359" s="9"/>
      <c r="U359" s="17">
        <f>VLOOKUP((IF(MONTH($A359)=10,YEAR($A359),IF(MONTH($A359)=11,YEAR($A359),IF(MONTH($A359)=12, YEAR($A359),YEAR($A359)-1)))),'Final Sim'!$A$1:$O$87,VLOOKUP(MONTH($A359),'Conversion WRSM'!$A$1:$B$12,2),FALSE)</f>
        <v>0</v>
      </c>
      <c r="W359" s="9">
        <f t="shared" si="38"/>
        <v>0</v>
      </c>
      <c r="X359" s="9" t="str">
        <f t="shared" si="44"/>
        <v/>
      </c>
      <c r="Y359" s="20" t="str">
        <f t="shared" si="42"/>
        <v/>
      </c>
    </row>
    <row r="360" spans="1:25" x14ac:dyDescent="0.25">
      <c r="A360" s="11">
        <v>23529</v>
      </c>
      <c r="B360" s="9">
        <f>VLOOKUP((IF(MONTH($A360)=10,YEAR($A360),IF(MONTH($A360)=11,YEAR($A360),IF(MONTH($A360)=12, YEAR($A360),YEAR($A360)-1)))),File_1.prn!$A$2:$AA$72,VLOOKUP(MONTH($A360),Conversion!$A$1:$B$12,2),FALSE)</f>
        <v>0</v>
      </c>
      <c r="C360" s="9" t="str">
        <f>IF(VLOOKUP((IF(MONTH($A360)=10,YEAR($A360),IF(MONTH($A360)=11,YEAR($A360),IF(MONTH($A360)=12, YEAR($A360),YEAR($A360)-1)))),File_1.prn!$A$2:$AA$72,VLOOKUP(MONTH($A360),'Patch Conversion'!$A$1:$B$12,2),FALSE)="","",VLOOKUP((IF(MONTH($A360)=10,YEAR($A360),IF(MONTH($A360)=11,YEAR($A360),IF(MONTH($A360)=12, YEAR($A360),YEAR($A360)-1)))),File_1.prn!$A$2:$AA$72,VLOOKUP(MONTH($A360),'Patch Conversion'!$A$1:$B$12,2),FALSE))</f>
        <v/>
      </c>
      <c r="D360" s="9"/>
      <c r="E360" s="9">
        <f t="shared" si="43"/>
        <v>0</v>
      </c>
      <c r="F360" s="9">
        <f>F359+VLOOKUP((IF(MONTH($A360)=10,YEAR($A360),IF(MONTH($A360)=11,YEAR($A360),IF(MONTH($A360)=12, YEAR($A360),YEAR($A360)-1)))),Rainfall!$A$1:$Z$87,VLOOKUP(MONTH($A360),Conversion!$A$1:$B$12,2),FALSE)</f>
        <v>18358.44000000001</v>
      </c>
      <c r="G360" s="9"/>
      <c r="H360" s="9"/>
      <c r="I360" s="9">
        <f>VLOOKUP((IF(MONTH($A360)=10,YEAR($A360),IF(MONTH($A360)=11,YEAR($A360),IF(MONTH($A360)=12, YEAR($A360),YEAR($A360)-1)))),FirstSim!$A$1:$Z$86,VLOOKUP(MONTH($A360),Conversion!$A$1:$B$12,2),FALSE)</f>
        <v>0.28999999999999998</v>
      </c>
      <c r="J360" s="9"/>
      <c r="K360" s="9"/>
      <c r="L360" s="9"/>
      <c r="M360" s="12" t="e">
        <f>VLOOKUP((IF(MONTH($A360)=10,YEAR($A360),IF(MONTH($A360)=11,YEAR($A360),IF(MONTH($A360)=12, YEAR($A360),YEAR($A360)-1)))),#REF!,VLOOKUP(MONTH($A360),Conversion!$A$1:$B$12,2),FALSE)</f>
        <v>#REF!</v>
      </c>
      <c r="N360" s="9" t="e">
        <f>VLOOKUP((IF(MONTH($A360)=10,YEAR($A360),IF(MONTH($A360)=11,YEAR($A360),IF(MONTH($A360)=12, YEAR($A360),YEAR($A360)-1)))),#REF!,VLOOKUP(MONTH($A360),'Patch Conversion'!$A$1:$B$12,2),FALSE)</f>
        <v>#REF!</v>
      </c>
      <c r="O360" s="9"/>
      <c r="P360" s="11"/>
      <c r="Q360" s="9">
        <f t="shared" si="39"/>
        <v>0</v>
      </c>
      <c r="R360" s="9" t="str">
        <f t="shared" si="40"/>
        <v/>
      </c>
      <c r="S360" s="10" t="str">
        <f t="shared" si="41"/>
        <v/>
      </c>
      <c r="T360" s="9"/>
      <c r="U360" s="17">
        <f>VLOOKUP((IF(MONTH($A360)=10,YEAR($A360),IF(MONTH($A360)=11,YEAR($A360),IF(MONTH($A360)=12, YEAR($A360),YEAR($A360)-1)))),'Final Sim'!$A$1:$O$87,VLOOKUP(MONTH($A360),'Conversion WRSM'!$A$1:$B$12,2),FALSE)</f>
        <v>0</v>
      </c>
      <c r="W360" s="9">
        <f t="shared" si="38"/>
        <v>0</v>
      </c>
      <c r="X360" s="9" t="str">
        <f t="shared" si="44"/>
        <v/>
      </c>
      <c r="Y360" s="20" t="str">
        <f t="shared" si="42"/>
        <v/>
      </c>
    </row>
    <row r="361" spans="1:25" x14ac:dyDescent="0.25">
      <c r="A361" s="11">
        <v>23559</v>
      </c>
      <c r="B361" s="9">
        <f>VLOOKUP((IF(MONTH($A361)=10,YEAR($A361),IF(MONTH($A361)=11,YEAR($A361),IF(MONTH($A361)=12, YEAR($A361),YEAR($A361)-1)))),File_1.prn!$A$2:$AA$72,VLOOKUP(MONTH($A361),Conversion!$A$1:$B$12,2),FALSE)</f>
        <v>0</v>
      </c>
      <c r="C361" s="9" t="str">
        <f>IF(VLOOKUP((IF(MONTH($A361)=10,YEAR($A361),IF(MONTH($A361)=11,YEAR($A361),IF(MONTH($A361)=12, YEAR($A361),YEAR($A361)-1)))),File_1.prn!$A$2:$AA$72,VLOOKUP(MONTH($A361),'Patch Conversion'!$A$1:$B$12,2),FALSE)="","",VLOOKUP((IF(MONTH($A361)=10,YEAR($A361),IF(MONTH($A361)=11,YEAR($A361),IF(MONTH($A361)=12, YEAR($A361),YEAR($A361)-1)))),File_1.prn!$A$2:$AA$72,VLOOKUP(MONTH($A361),'Patch Conversion'!$A$1:$B$12,2),FALSE))</f>
        <v/>
      </c>
      <c r="D361" s="9"/>
      <c r="E361" s="9">
        <f t="shared" si="43"/>
        <v>0</v>
      </c>
      <c r="F361" s="9">
        <f>F360+VLOOKUP((IF(MONTH($A361)=10,YEAR($A361),IF(MONTH($A361)=11,YEAR($A361),IF(MONTH($A361)=12, YEAR($A361),YEAR($A361)-1)))),Rainfall!$A$1:$Z$87,VLOOKUP(MONTH($A361),Conversion!$A$1:$B$12,2),FALSE)</f>
        <v>18358.44000000001</v>
      </c>
      <c r="G361" s="9"/>
      <c r="H361" s="9"/>
      <c r="I361" s="9">
        <f>VLOOKUP((IF(MONTH($A361)=10,YEAR($A361),IF(MONTH($A361)=11,YEAR($A361),IF(MONTH($A361)=12, YEAR($A361),YEAR($A361)-1)))),FirstSim!$A$1:$Z$86,VLOOKUP(MONTH($A361),Conversion!$A$1:$B$12,2),FALSE)</f>
        <v>0.26</v>
      </c>
      <c r="J361" s="9"/>
      <c r="K361" s="9"/>
      <c r="L361" s="9"/>
      <c r="M361" s="12" t="e">
        <f>VLOOKUP((IF(MONTH($A361)=10,YEAR($A361),IF(MONTH($A361)=11,YEAR($A361),IF(MONTH($A361)=12, YEAR($A361),YEAR($A361)-1)))),#REF!,VLOOKUP(MONTH($A361),Conversion!$A$1:$B$12,2),FALSE)</f>
        <v>#REF!</v>
      </c>
      <c r="N361" s="9" t="e">
        <f>VLOOKUP((IF(MONTH($A361)=10,YEAR($A361),IF(MONTH($A361)=11,YEAR($A361),IF(MONTH($A361)=12, YEAR($A361),YEAR($A361)-1)))),#REF!,VLOOKUP(MONTH($A361),'Patch Conversion'!$A$1:$B$12,2),FALSE)</f>
        <v>#REF!</v>
      </c>
      <c r="O361" s="9"/>
      <c r="P361" s="11"/>
      <c r="Q361" s="9">
        <f t="shared" si="39"/>
        <v>0</v>
      </c>
      <c r="R361" s="9" t="str">
        <f t="shared" si="40"/>
        <v/>
      </c>
      <c r="S361" s="10" t="str">
        <f t="shared" si="41"/>
        <v/>
      </c>
      <c r="T361" s="9"/>
      <c r="U361" s="17">
        <f>VLOOKUP((IF(MONTH($A361)=10,YEAR($A361),IF(MONTH($A361)=11,YEAR($A361),IF(MONTH($A361)=12, YEAR($A361),YEAR($A361)-1)))),'Final Sim'!$A$1:$O$87,VLOOKUP(MONTH($A361),'Conversion WRSM'!$A$1:$B$12,2),FALSE)</f>
        <v>0</v>
      </c>
      <c r="W361" s="9">
        <f t="shared" si="38"/>
        <v>0</v>
      </c>
      <c r="X361" s="9" t="str">
        <f t="shared" si="44"/>
        <v/>
      </c>
      <c r="Y361" s="20" t="str">
        <f t="shared" si="42"/>
        <v/>
      </c>
    </row>
    <row r="362" spans="1:25" x14ac:dyDescent="0.25">
      <c r="A362" s="11">
        <v>23590</v>
      </c>
      <c r="B362" s="9">
        <f>VLOOKUP((IF(MONTH($A362)=10,YEAR($A362),IF(MONTH($A362)=11,YEAR($A362),IF(MONTH($A362)=12, YEAR($A362),YEAR($A362)-1)))),File_1.prn!$A$2:$AA$72,VLOOKUP(MONTH($A362),Conversion!$A$1:$B$12,2),FALSE)</f>
        <v>0</v>
      </c>
      <c r="C362" s="9" t="str">
        <f>IF(VLOOKUP((IF(MONTH($A362)=10,YEAR($A362),IF(MONTH($A362)=11,YEAR($A362),IF(MONTH($A362)=12, YEAR($A362),YEAR($A362)-1)))),File_1.prn!$A$2:$AA$72,VLOOKUP(MONTH($A362),'Patch Conversion'!$A$1:$B$12,2),FALSE)="","",VLOOKUP((IF(MONTH($A362)=10,YEAR($A362),IF(MONTH($A362)=11,YEAR($A362),IF(MONTH($A362)=12, YEAR($A362),YEAR($A362)-1)))),File_1.prn!$A$2:$AA$72,VLOOKUP(MONTH($A362),'Patch Conversion'!$A$1:$B$12,2),FALSE))</f>
        <v/>
      </c>
      <c r="D362" s="9"/>
      <c r="E362" s="9">
        <f t="shared" si="43"/>
        <v>0</v>
      </c>
      <c r="F362" s="9">
        <f>F361+VLOOKUP((IF(MONTH($A362)=10,YEAR($A362),IF(MONTH($A362)=11,YEAR($A362),IF(MONTH($A362)=12, YEAR($A362),YEAR($A362)-1)))),Rainfall!$A$1:$Z$87,VLOOKUP(MONTH($A362),Conversion!$A$1:$B$12,2),FALSE)</f>
        <v>18358.44000000001</v>
      </c>
      <c r="G362" s="9"/>
      <c r="H362" s="9"/>
      <c r="I362" s="9">
        <f>VLOOKUP((IF(MONTH($A362)=10,YEAR($A362),IF(MONTH($A362)=11,YEAR($A362),IF(MONTH($A362)=12, YEAR($A362),YEAR($A362)-1)))),FirstSim!$A$1:$Z$86,VLOOKUP(MONTH($A362),Conversion!$A$1:$B$12,2),FALSE)</f>
        <v>0.13</v>
      </c>
      <c r="J362" s="9"/>
      <c r="K362" s="9"/>
      <c r="L362" s="9"/>
      <c r="M362" s="12" t="e">
        <f>VLOOKUP((IF(MONTH($A362)=10,YEAR($A362),IF(MONTH($A362)=11,YEAR($A362),IF(MONTH($A362)=12, YEAR($A362),YEAR($A362)-1)))),#REF!,VLOOKUP(MONTH($A362),Conversion!$A$1:$B$12,2),FALSE)</f>
        <v>#REF!</v>
      </c>
      <c r="N362" s="9" t="e">
        <f>VLOOKUP((IF(MONTH($A362)=10,YEAR($A362),IF(MONTH($A362)=11,YEAR($A362),IF(MONTH($A362)=12, YEAR($A362),YEAR($A362)-1)))),#REF!,VLOOKUP(MONTH($A362),'Patch Conversion'!$A$1:$B$12,2),FALSE)</f>
        <v>#REF!</v>
      </c>
      <c r="O362" s="9"/>
      <c r="P362" s="11"/>
      <c r="Q362" s="9">
        <f t="shared" si="39"/>
        <v>0</v>
      </c>
      <c r="R362" s="9" t="str">
        <f t="shared" si="40"/>
        <v/>
      </c>
      <c r="S362" s="10" t="str">
        <f t="shared" si="41"/>
        <v/>
      </c>
      <c r="T362" s="9"/>
      <c r="U362" s="17">
        <f>VLOOKUP((IF(MONTH($A362)=10,YEAR($A362),IF(MONTH($A362)=11,YEAR($A362),IF(MONTH($A362)=12, YEAR($A362),YEAR($A362)-1)))),'Final Sim'!$A$1:$O$87,VLOOKUP(MONTH($A362),'Conversion WRSM'!$A$1:$B$12,2),FALSE)</f>
        <v>0</v>
      </c>
      <c r="W362" s="9">
        <f t="shared" si="38"/>
        <v>0</v>
      </c>
      <c r="X362" s="9" t="str">
        <f t="shared" si="44"/>
        <v/>
      </c>
      <c r="Y362" s="20" t="str">
        <f t="shared" si="42"/>
        <v/>
      </c>
    </row>
    <row r="363" spans="1:25" x14ac:dyDescent="0.25">
      <c r="A363" s="11">
        <v>23621</v>
      </c>
      <c r="B363" s="9">
        <f>VLOOKUP((IF(MONTH($A363)=10,YEAR($A363),IF(MONTH($A363)=11,YEAR($A363),IF(MONTH($A363)=12, YEAR($A363),YEAR($A363)-1)))),File_1.prn!$A$2:$AA$72,VLOOKUP(MONTH($A363),Conversion!$A$1:$B$12,2),FALSE)</f>
        <v>0</v>
      </c>
      <c r="C363" s="9" t="str">
        <f>IF(VLOOKUP((IF(MONTH($A363)=10,YEAR($A363),IF(MONTH($A363)=11,YEAR($A363),IF(MONTH($A363)=12, YEAR($A363),YEAR($A363)-1)))),File_1.prn!$A$2:$AA$72,VLOOKUP(MONTH($A363),'Patch Conversion'!$A$1:$B$12,2),FALSE)="","",VLOOKUP((IF(MONTH($A363)=10,YEAR($A363),IF(MONTH($A363)=11,YEAR($A363),IF(MONTH($A363)=12, YEAR($A363),YEAR($A363)-1)))),File_1.prn!$A$2:$AA$72,VLOOKUP(MONTH($A363),'Patch Conversion'!$A$1:$B$12,2),FALSE))</f>
        <v/>
      </c>
      <c r="D363" s="9"/>
      <c r="E363" s="9">
        <f t="shared" si="43"/>
        <v>0</v>
      </c>
      <c r="F363" s="9">
        <f>F362+VLOOKUP((IF(MONTH($A363)=10,YEAR($A363),IF(MONTH($A363)=11,YEAR($A363),IF(MONTH($A363)=12, YEAR($A363),YEAR($A363)-1)))),Rainfall!$A$1:$Z$87,VLOOKUP(MONTH($A363),Conversion!$A$1:$B$12,2),FALSE)</f>
        <v>18358.44000000001</v>
      </c>
      <c r="G363" s="9"/>
      <c r="H363" s="9"/>
      <c r="I363" s="9">
        <f>VLOOKUP((IF(MONTH($A363)=10,YEAR($A363),IF(MONTH($A363)=11,YEAR($A363),IF(MONTH($A363)=12, YEAR($A363),YEAR($A363)-1)))),FirstSim!$A$1:$Z$86,VLOOKUP(MONTH($A363),Conversion!$A$1:$B$12,2),FALSE)</f>
        <v>0.03</v>
      </c>
      <c r="J363" s="9"/>
      <c r="K363" s="9"/>
      <c r="L363" s="9"/>
      <c r="M363" s="12" t="e">
        <f>VLOOKUP((IF(MONTH($A363)=10,YEAR($A363),IF(MONTH($A363)=11,YEAR($A363),IF(MONTH($A363)=12, YEAR($A363),YEAR($A363)-1)))),#REF!,VLOOKUP(MONTH($A363),Conversion!$A$1:$B$12,2),FALSE)</f>
        <v>#REF!</v>
      </c>
      <c r="N363" s="9" t="e">
        <f>VLOOKUP((IF(MONTH($A363)=10,YEAR($A363),IF(MONTH($A363)=11,YEAR($A363),IF(MONTH($A363)=12, YEAR($A363),YEAR($A363)-1)))),#REF!,VLOOKUP(MONTH($A363),'Patch Conversion'!$A$1:$B$12,2),FALSE)</f>
        <v>#REF!</v>
      </c>
      <c r="O363" s="9"/>
      <c r="P363" s="11"/>
      <c r="Q363" s="9">
        <f t="shared" si="39"/>
        <v>0</v>
      </c>
      <c r="R363" s="9" t="str">
        <f t="shared" si="40"/>
        <v/>
      </c>
      <c r="S363" s="10" t="str">
        <f t="shared" si="41"/>
        <v/>
      </c>
      <c r="T363" s="9"/>
      <c r="U363" s="17">
        <f>VLOOKUP((IF(MONTH($A363)=10,YEAR($A363),IF(MONTH($A363)=11,YEAR($A363),IF(MONTH($A363)=12, YEAR($A363),YEAR($A363)-1)))),'Final Sim'!$A$1:$O$87,VLOOKUP(MONTH($A363),'Conversion WRSM'!$A$1:$B$12,2),FALSE)</f>
        <v>0</v>
      </c>
      <c r="W363" s="9">
        <f t="shared" si="38"/>
        <v>0</v>
      </c>
      <c r="X363" s="9" t="str">
        <f t="shared" si="44"/>
        <v/>
      </c>
      <c r="Y363" s="20" t="str">
        <f t="shared" si="42"/>
        <v/>
      </c>
    </row>
    <row r="364" spans="1:25" x14ac:dyDescent="0.25">
      <c r="A364" s="11">
        <v>23651</v>
      </c>
      <c r="B364" s="9">
        <f>VLOOKUP((IF(MONTH($A364)=10,YEAR($A364),IF(MONTH($A364)=11,YEAR($A364),IF(MONTH($A364)=12, YEAR($A364),YEAR($A364)-1)))),File_1.prn!$A$2:$AA$72,VLOOKUP(MONTH($A364),Conversion!$A$1:$B$12,2),FALSE)</f>
        <v>0</v>
      </c>
      <c r="C364" s="9" t="str">
        <f>IF(VLOOKUP((IF(MONTH($A364)=10,YEAR($A364),IF(MONTH($A364)=11,YEAR($A364),IF(MONTH($A364)=12, YEAR($A364),YEAR($A364)-1)))),File_1.prn!$A$2:$AA$72,VLOOKUP(MONTH($A364),'Patch Conversion'!$A$1:$B$12,2),FALSE)="","",VLOOKUP((IF(MONTH($A364)=10,YEAR($A364),IF(MONTH($A364)=11,YEAR($A364),IF(MONTH($A364)=12, YEAR($A364),YEAR($A364)-1)))),File_1.prn!$A$2:$AA$72,VLOOKUP(MONTH($A364),'Patch Conversion'!$A$1:$B$12,2),FALSE))</f>
        <v/>
      </c>
      <c r="D364" s="9"/>
      <c r="E364" s="9">
        <f t="shared" si="43"/>
        <v>0</v>
      </c>
      <c r="F364" s="9">
        <f>F363+VLOOKUP((IF(MONTH($A364)=10,YEAR($A364),IF(MONTH($A364)=11,YEAR($A364),IF(MONTH($A364)=12, YEAR($A364),YEAR($A364)-1)))),Rainfall!$A$1:$Z$87,VLOOKUP(MONTH($A364),Conversion!$A$1:$B$12,2),FALSE)</f>
        <v>18421.080000000009</v>
      </c>
      <c r="G364" s="9"/>
      <c r="H364" s="9"/>
      <c r="I364" s="9">
        <f>VLOOKUP((IF(MONTH($A364)=10,YEAR($A364),IF(MONTH($A364)=11,YEAR($A364),IF(MONTH($A364)=12, YEAR($A364),YEAR($A364)-1)))),FirstSim!$A$1:$Z$86,VLOOKUP(MONTH($A364),Conversion!$A$1:$B$12,2),FALSE)</f>
        <v>0.75</v>
      </c>
      <c r="J364" s="9"/>
      <c r="K364" s="9"/>
      <c r="L364" s="9"/>
      <c r="M364" s="12" t="e">
        <f>VLOOKUP((IF(MONTH($A364)=10,YEAR($A364),IF(MONTH($A364)=11,YEAR($A364),IF(MONTH($A364)=12, YEAR($A364),YEAR($A364)-1)))),#REF!,VLOOKUP(MONTH($A364),Conversion!$A$1:$B$12,2),FALSE)</f>
        <v>#REF!</v>
      </c>
      <c r="N364" s="9" t="e">
        <f>VLOOKUP((IF(MONTH($A364)=10,YEAR($A364),IF(MONTH($A364)=11,YEAR($A364),IF(MONTH($A364)=12, YEAR($A364),YEAR($A364)-1)))),#REF!,VLOOKUP(MONTH($A364),'Patch Conversion'!$A$1:$B$12,2),FALSE)</f>
        <v>#REF!</v>
      </c>
      <c r="O364" s="9"/>
      <c r="P364" s="11"/>
      <c r="Q364" s="9">
        <f t="shared" si="39"/>
        <v>0</v>
      </c>
      <c r="R364" s="9" t="str">
        <f t="shared" si="40"/>
        <v/>
      </c>
      <c r="S364" s="10" t="str">
        <f t="shared" si="41"/>
        <v/>
      </c>
      <c r="T364" s="9"/>
      <c r="U364" s="17">
        <f>VLOOKUP((IF(MONTH($A364)=10,YEAR($A364),IF(MONTH($A364)=11,YEAR($A364),IF(MONTH($A364)=12, YEAR($A364),YEAR($A364)-1)))),'Final Sim'!$A$1:$O$87,VLOOKUP(MONTH($A364),'Conversion WRSM'!$A$1:$B$12,2),FALSE)</f>
        <v>0</v>
      </c>
      <c r="W364" s="9">
        <f t="shared" si="38"/>
        <v>0</v>
      </c>
      <c r="X364" s="9" t="str">
        <f t="shared" si="44"/>
        <v/>
      </c>
      <c r="Y364" s="20" t="str">
        <f t="shared" si="42"/>
        <v/>
      </c>
    </row>
    <row r="365" spans="1:25" x14ac:dyDescent="0.25">
      <c r="A365" s="11">
        <v>23682</v>
      </c>
      <c r="B365" s="9">
        <f>VLOOKUP((IF(MONTH($A365)=10,YEAR($A365),IF(MONTH($A365)=11,YEAR($A365),IF(MONTH($A365)=12, YEAR($A365),YEAR($A365)-1)))),File_1.prn!$A$2:$AA$72,VLOOKUP(MONTH($A365),Conversion!$A$1:$B$12,2),FALSE)</f>
        <v>0</v>
      </c>
      <c r="C365" s="9" t="str">
        <f>IF(VLOOKUP((IF(MONTH($A365)=10,YEAR($A365),IF(MONTH($A365)=11,YEAR($A365),IF(MONTH($A365)=12, YEAR($A365),YEAR($A365)-1)))),File_1.prn!$A$2:$AA$72,VLOOKUP(MONTH($A365),'Patch Conversion'!$A$1:$B$12,2),FALSE)="","",VLOOKUP((IF(MONTH($A365)=10,YEAR($A365),IF(MONTH($A365)=11,YEAR($A365),IF(MONTH($A365)=12, YEAR($A365),YEAR($A365)-1)))),File_1.prn!$A$2:$AA$72,VLOOKUP(MONTH($A365),'Patch Conversion'!$A$1:$B$12,2),FALSE))</f>
        <v/>
      </c>
      <c r="D365" s="9"/>
      <c r="E365" s="9">
        <f t="shared" si="43"/>
        <v>0</v>
      </c>
      <c r="F365" s="9">
        <f>F364+VLOOKUP((IF(MONTH($A365)=10,YEAR($A365),IF(MONTH($A365)=11,YEAR($A365),IF(MONTH($A365)=12, YEAR($A365),YEAR($A365)-1)))),Rainfall!$A$1:$Z$87,VLOOKUP(MONTH($A365),Conversion!$A$1:$B$12,2),FALSE)</f>
        <v>18444.180000000008</v>
      </c>
      <c r="G365" s="9"/>
      <c r="H365" s="9"/>
      <c r="I365" s="9">
        <f>VLOOKUP((IF(MONTH($A365)=10,YEAR($A365),IF(MONTH($A365)=11,YEAR($A365),IF(MONTH($A365)=12, YEAR($A365),YEAR($A365)-1)))),FirstSim!$A$1:$Z$86,VLOOKUP(MONTH($A365),Conversion!$A$1:$B$12,2),FALSE)</f>
        <v>0.47</v>
      </c>
      <c r="J365" s="9"/>
      <c r="K365" s="9"/>
      <c r="L365" s="9"/>
      <c r="M365" s="12" t="e">
        <f>VLOOKUP((IF(MONTH($A365)=10,YEAR($A365),IF(MONTH($A365)=11,YEAR($A365),IF(MONTH($A365)=12, YEAR($A365),YEAR($A365)-1)))),#REF!,VLOOKUP(MONTH($A365),Conversion!$A$1:$B$12,2),FALSE)</f>
        <v>#REF!</v>
      </c>
      <c r="N365" s="9" t="e">
        <f>VLOOKUP((IF(MONTH($A365)=10,YEAR($A365),IF(MONTH($A365)=11,YEAR($A365),IF(MONTH($A365)=12, YEAR($A365),YEAR($A365)-1)))),#REF!,VLOOKUP(MONTH($A365),'Patch Conversion'!$A$1:$B$12,2),FALSE)</f>
        <v>#REF!</v>
      </c>
      <c r="O365" s="9"/>
      <c r="P365" s="11"/>
      <c r="Q365" s="9">
        <f t="shared" si="39"/>
        <v>0</v>
      </c>
      <c r="R365" s="9" t="str">
        <f t="shared" si="40"/>
        <v/>
      </c>
      <c r="S365" s="10" t="str">
        <f t="shared" si="41"/>
        <v/>
      </c>
      <c r="T365" s="9"/>
      <c r="U365" s="17">
        <f>VLOOKUP((IF(MONTH($A365)=10,YEAR($A365),IF(MONTH($A365)=11,YEAR($A365),IF(MONTH($A365)=12, YEAR($A365),YEAR($A365)-1)))),'Final Sim'!$A$1:$O$87,VLOOKUP(MONTH($A365),'Conversion WRSM'!$A$1:$B$12,2),FALSE)</f>
        <v>0</v>
      </c>
      <c r="W365" s="9">
        <f t="shared" si="38"/>
        <v>0</v>
      </c>
      <c r="X365" s="9" t="str">
        <f t="shared" si="44"/>
        <v/>
      </c>
      <c r="Y365" s="20" t="str">
        <f t="shared" si="42"/>
        <v/>
      </c>
    </row>
    <row r="366" spans="1:25" x14ac:dyDescent="0.25">
      <c r="A366" s="11">
        <v>23712</v>
      </c>
      <c r="B366" s="9">
        <f>VLOOKUP((IF(MONTH($A366)=10,YEAR($A366),IF(MONTH($A366)=11,YEAR($A366),IF(MONTH($A366)=12, YEAR($A366),YEAR($A366)-1)))),File_1.prn!$A$2:$AA$72,VLOOKUP(MONTH($A366),Conversion!$A$1:$B$12,2),FALSE)</f>
        <v>0</v>
      </c>
      <c r="C366" s="9" t="str">
        <f>IF(VLOOKUP((IF(MONTH($A366)=10,YEAR($A366),IF(MONTH($A366)=11,YEAR($A366),IF(MONTH($A366)=12, YEAR($A366),YEAR($A366)-1)))),File_1.prn!$A$2:$AA$72,VLOOKUP(MONTH($A366),'Patch Conversion'!$A$1:$B$12,2),FALSE)="","",VLOOKUP((IF(MONTH($A366)=10,YEAR($A366),IF(MONTH($A366)=11,YEAR($A366),IF(MONTH($A366)=12, YEAR($A366),YEAR($A366)-1)))),File_1.prn!$A$2:$AA$72,VLOOKUP(MONTH($A366),'Patch Conversion'!$A$1:$B$12,2),FALSE))</f>
        <v/>
      </c>
      <c r="D366" s="9"/>
      <c r="E366" s="9">
        <f t="shared" si="43"/>
        <v>0</v>
      </c>
      <c r="F366" s="9">
        <f>F365+VLOOKUP((IF(MONTH($A366)=10,YEAR($A366),IF(MONTH($A366)=11,YEAR($A366),IF(MONTH($A366)=12, YEAR($A366),YEAR($A366)-1)))),Rainfall!$A$1:$Z$87,VLOOKUP(MONTH($A366),Conversion!$A$1:$B$12,2),FALSE)</f>
        <v>18549.600000000006</v>
      </c>
      <c r="G366" s="9"/>
      <c r="H366" s="9"/>
      <c r="I366" s="9">
        <f>VLOOKUP((IF(MONTH($A366)=10,YEAR($A366),IF(MONTH($A366)=11,YEAR($A366),IF(MONTH($A366)=12, YEAR($A366),YEAR($A366)-1)))),FirstSim!$A$1:$Z$86,VLOOKUP(MONTH($A366),Conversion!$A$1:$B$12,2),FALSE)</f>
        <v>0.85</v>
      </c>
      <c r="J366" s="9"/>
      <c r="K366" s="9"/>
      <c r="L366" s="9"/>
      <c r="M366" s="12" t="e">
        <f>VLOOKUP((IF(MONTH($A366)=10,YEAR($A366),IF(MONTH($A366)=11,YEAR($A366),IF(MONTH($A366)=12, YEAR($A366),YEAR($A366)-1)))),#REF!,VLOOKUP(MONTH($A366),Conversion!$A$1:$B$12,2),FALSE)</f>
        <v>#REF!</v>
      </c>
      <c r="N366" s="9" t="e">
        <f>VLOOKUP((IF(MONTH($A366)=10,YEAR($A366),IF(MONTH($A366)=11,YEAR($A366),IF(MONTH($A366)=12, YEAR($A366),YEAR($A366)-1)))),#REF!,VLOOKUP(MONTH($A366),'Patch Conversion'!$A$1:$B$12,2),FALSE)</f>
        <v>#REF!</v>
      </c>
      <c r="O366" s="9"/>
      <c r="P366" s="11"/>
      <c r="Q366" s="9">
        <f t="shared" si="39"/>
        <v>0</v>
      </c>
      <c r="R366" s="9" t="str">
        <f t="shared" si="40"/>
        <v/>
      </c>
      <c r="S366" s="10" t="str">
        <f t="shared" si="41"/>
        <v/>
      </c>
      <c r="T366" s="9"/>
      <c r="U366" s="17">
        <f>VLOOKUP((IF(MONTH($A366)=10,YEAR($A366),IF(MONTH($A366)=11,YEAR($A366),IF(MONTH($A366)=12, YEAR($A366),YEAR($A366)-1)))),'Final Sim'!$A$1:$O$87,VLOOKUP(MONTH($A366),'Conversion WRSM'!$A$1:$B$12,2),FALSE)</f>
        <v>0</v>
      </c>
      <c r="W366" s="9">
        <f t="shared" si="38"/>
        <v>0</v>
      </c>
      <c r="X366" s="9" t="str">
        <f t="shared" si="44"/>
        <v/>
      </c>
      <c r="Y366" s="20" t="str">
        <f t="shared" si="42"/>
        <v/>
      </c>
    </row>
    <row r="367" spans="1:25" x14ac:dyDescent="0.25">
      <c r="A367" s="11">
        <v>23743</v>
      </c>
      <c r="B367" s="9">
        <f>VLOOKUP((IF(MONTH($A367)=10,YEAR($A367),IF(MONTH($A367)=11,YEAR($A367),IF(MONTH($A367)=12, YEAR($A367),YEAR($A367)-1)))),File_1.prn!$A$2:$AA$72,VLOOKUP(MONTH($A367),Conversion!$A$1:$B$12,2),FALSE)</f>
        <v>0</v>
      </c>
      <c r="C367" s="9" t="str">
        <f>IF(VLOOKUP((IF(MONTH($A367)=10,YEAR($A367),IF(MONTH($A367)=11,YEAR($A367),IF(MONTH($A367)=12, YEAR($A367),YEAR($A367)-1)))),File_1.prn!$A$2:$AA$72,VLOOKUP(MONTH($A367),'Patch Conversion'!$A$1:$B$12,2),FALSE)="","",VLOOKUP((IF(MONTH($A367)=10,YEAR($A367),IF(MONTH($A367)=11,YEAR($A367),IF(MONTH($A367)=12, YEAR($A367),YEAR($A367)-1)))),File_1.prn!$A$2:$AA$72,VLOOKUP(MONTH($A367),'Patch Conversion'!$A$1:$B$12,2),FALSE))</f>
        <v/>
      </c>
      <c r="D367" s="9"/>
      <c r="E367" s="9">
        <f t="shared" si="43"/>
        <v>0</v>
      </c>
      <c r="F367" s="9">
        <f>F366+VLOOKUP((IF(MONTH($A367)=10,YEAR($A367),IF(MONTH($A367)=11,YEAR($A367),IF(MONTH($A367)=12, YEAR($A367),YEAR($A367)-1)))),Rainfall!$A$1:$Z$87,VLOOKUP(MONTH($A367),Conversion!$A$1:$B$12,2),FALSE)</f>
        <v>18633.900000000005</v>
      </c>
      <c r="G367" s="9"/>
      <c r="H367" s="9"/>
      <c r="I367" s="9">
        <f>VLOOKUP((IF(MONTH($A367)=10,YEAR($A367),IF(MONTH($A367)=11,YEAR($A367),IF(MONTH($A367)=12, YEAR($A367),YEAR($A367)-1)))),FirstSim!$A$1:$Z$86,VLOOKUP(MONTH($A367),Conversion!$A$1:$B$12,2),FALSE)</f>
        <v>0.54</v>
      </c>
      <c r="J367" s="9"/>
      <c r="K367" s="9"/>
      <c r="L367" s="9"/>
      <c r="M367" s="12" t="e">
        <f>VLOOKUP((IF(MONTH($A367)=10,YEAR($A367),IF(MONTH($A367)=11,YEAR($A367),IF(MONTH($A367)=12, YEAR($A367),YEAR($A367)-1)))),#REF!,VLOOKUP(MONTH($A367),Conversion!$A$1:$B$12,2),FALSE)</f>
        <v>#REF!</v>
      </c>
      <c r="N367" s="9" t="e">
        <f>VLOOKUP((IF(MONTH($A367)=10,YEAR($A367),IF(MONTH($A367)=11,YEAR($A367),IF(MONTH($A367)=12, YEAR($A367),YEAR($A367)-1)))),#REF!,VLOOKUP(MONTH($A367),'Patch Conversion'!$A$1:$B$12,2),FALSE)</f>
        <v>#REF!</v>
      </c>
      <c r="O367" s="9"/>
      <c r="P367" s="11"/>
      <c r="Q367" s="9">
        <f t="shared" si="39"/>
        <v>0</v>
      </c>
      <c r="R367" s="9" t="str">
        <f t="shared" si="40"/>
        <v/>
      </c>
      <c r="S367" s="10" t="str">
        <f t="shared" si="41"/>
        <v/>
      </c>
      <c r="T367" s="9"/>
      <c r="U367" s="17">
        <f>VLOOKUP((IF(MONTH($A367)=10,YEAR($A367),IF(MONTH($A367)=11,YEAR($A367),IF(MONTH($A367)=12, YEAR($A367),YEAR($A367)-1)))),'Final Sim'!$A$1:$O$87,VLOOKUP(MONTH($A367),'Conversion WRSM'!$A$1:$B$12,2),FALSE)</f>
        <v>0</v>
      </c>
      <c r="W367" s="9">
        <f t="shared" si="38"/>
        <v>0</v>
      </c>
      <c r="X367" s="9" t="str">
        <f t="shared" si="44"/>
        <v/>
      </c>
      <c r="Y367" s="20" t="str">
        <f t="shared" si="42"/>
        <v/>
      </c>
    </row>
    <row r="368" spans="1:25" x14ac:dyDescent="0.25">
      <c r="A368" s="11">
        <v>23774</v>
      </c>
      <c r="B368" s="9">
        <f>VLOOKUP((IF(MONTH($A368)=10,YEAR($A368),IF(MONTH($A368)=11,YEAR($A368),IF(MONTH($A368)=12, YEAR($A368),YEAR($A368)-1)))),File_1.prn!$A$2:$AA$72,VLOOKUP(MONTH($A368),Conversion!$A$1:$B$12,2),FALSE)</f>
        <v>0</v>
      </c>
      <c r="C368" s="9" t="str">
        <f>IF(VLOOKUP((IF(MONTH($A368)=10,YEAR($A368),IF(MONTH($A368)=11,YEAR($A368),IF(MONTH($A368)=12, YEAR($A368),YEAR($A368)-1)))),File_1.prn!$A$2:$AA$72,VLOOKUP(MONTH($A368),'Patch Conversion'!$A$1:$B$12,2),FALSE)="","",VLOOKUP((IF(MONTH($A368)=10,YEAR($A368),IF(MONTH($A368)=11,YEAR($A368),IF(MONTH($A368)=12, YEAR($A368),YEAR($A368)-1)))),File_1.prn!$A$2:$AA$72,VLOOKUP(MONTH($A368),'Patch Conversion'!$A$1:$B$12,2),FALSE))</f>
        <v/>
      </c>
      <c r="D368" s="9"/>
      <c r="E368" s="9">
        <f t="shared" si="43"/>
        <v>0</v>
      </c>
      <c r="F368" s="9">
        <f>F367+VLOOKUP((IF(MONTH($A368)=10,YEAR($A368),IF(MONTH($A368)=11,YEAR($A368),IF(MONTH($A368)=12, YEAR($A368),YEAR($A368)-1)))),Rainfall!$A$1:$Z$87,VLOOKUP(MONTH($A368),Conversion!$A$1:$B$12,2),FALSE)</f>
        <v>18668.820000000003</v>
      </c>
      <c r="G368" s="9"/>
      <c r="H368" s="9"/>
      <c r="I368" s="9">
        <f>VLOOKUP((IF(MONTH($A368)=10,YEAR($A368),IF(MONTH($A368)=11,YEAR($A368),IF(MONTH($A368)=12, YEAR($A368),YEAR($A368)-1)))),FirstSim!$A$1:$Z$86,VLOOKUP(MONTH($A368),Conversion!$A$1:$B$12,2),FALSE)</f>
        <v>0.15</v>
      </c>
      <c r="J368" s="9"/>
      <c r="K368" s="9"/>
      <c r="L368" s="9"/>
      <c r="M368" s="12" t="e">
        <f>VLOOKUP((IF(MONTH($A368)=10,YEAR($A368),IF(MONTH($A368)=11,YEAR($A368),IF(MONTH($A368)=12, YEAR($A368),YEAR($A368)-1)))),#REF!,VLOOKUP(MONTH($A368),Conversion!$A$1:$B$12,2),FALSE)</f>
        <v>#REF!</v>
      </c>
      <c r="N368" s="9" t="e">
        <f>VLOOKUP((IF(MONTH($A368)=10,YEAR($A368),IF(MONTH($A368)=11,YEAR($A368),IF(MONTH($A368)=12, YEAR($A368),YEAR($A368)-1)))),#REF!,VLOOKUP(MONTH($A368),'Patch Conversion'!$A$1:$B$12,2),FALSE)</f>
        <v>#REF!</v>
      </c>
      <c r="O368" s="9"/>
      <c r="P368" s="11"/>
      <c r="Q368" s="9">
        <f t="shared" si="39"/>
        <v>0</v>
      </c>
      <c r="R368" s="9" t="str">
        <f t="shared" si="40"/>
        <v/>
      </c>
      <c r="S368" s="10" t="str">
        <f t="shared" si="41"/>
        <v/>
      </c>
      <c r="T368" s="9"/>
      <c r="U368" s="17">
        <f>VLOOKUP((IF(MONTH($A368)=10,YEAR($A368),IF(MONTH($A368)=11,YEAR($A368),IF(MONTH($A368)=12, YEAR($A368),YEAR($A368)-1)))),'Final Sim'!$A$1:$O$87,VLOOKUP(MONTH($A368),'Conversion WRSM'!$A$1:$B$12,2),FALSE)</f>
        <v>0</v>
      </c>
      <c r="W368" s="9">
        <f t="shared" si="38"/>
        <v>0</v>
      </c>
      <c r="X368" s="9" t="str">
        <f t="shared" si="44"/>
        <v/>
      </c>
      <c r="Y368" s="20" t="str">
        <f t="shared" si="42"/>
        <v/>
      </c>
    </row>
    <row r="369" spans="1:25" x14ac:dyDescent="0.25">
      <c r="A369" s="11">
        <v>23802</v>
      </c>
      <c r="B369" s="9">
        <f>VLOOKUP((IF(MONTH($A369)=10,YEAR($A369),IF(MONTH($A369)=11,YEAR($A369),IF(MONTH($A369)=12, YEAR($A369),YEAR($A369)-1)))),File_1.prn!$A$2:$AA$72,VLOOKUP(MONTH($A369),Conversion!$A$1:$B$12,2),FALSE)</f>
        <v>0</v>
      </c>
      <c r="C369" s="9" t="str">
        <f>IF(VLOOKUP((IF(MONTH($A369)=10,YEAR($A369),IF(MONTH($A369)=11,YEAR($A369),IF(MONTH($A369)=12, YEAR($A369),YEAR($A369)-1)))),File_1.prn!$A$2:$AA$72,VLOOKUP(MONTH($A369),'Patch Conversion'!$A$1:$B$12,2),FALSE)="","",VLOOKUP((IF(MONTH($A369)=10,YEAR($A369),IF(MONTH($A369)=11,YEAR($A369),IF(MONTH($A369)=12, YEAR($A369),YEAR($A369)-1)))),File_1.prn!$A$2:$AA$72,VLOOKUP(MONTH($A369),'Patch Conversion'!$A$1:$B$12,2),FALSE))</f>
        <v/>
      </c>
      <c r="D369" s="9"/>
      <c r="E369" s="9">
        <f t="shared" si="43"/>
        <v>0</v>
      </c>
      <c r="F369" s="9">
        <f>F368+VLOOKUP((IF(MONTH($A369)=10,YEAR($A369),IF(MONTH($A369)=11,YEAR($A369),IF(MONTH($A369)=12, YEAR($A369),YEAR($A369)-1)))),Rainfall!$A$1:$Z$87,VLOOKUP(MONTH($A369),Conversion!$A$1:$B$12,2),FALSE)</f>
        <v>18676.920000000002</v>
      </c>
      <c r="G369" s="9"/>
      <c r="H369" s="9"/>
      <c r="I369" s="9">
        <f>VLOOKUP((IF(MONTH($A369)=10,YEAR($A369),IF(MONTH($A369)=11,YEAR($A369),IF(MONTH($A369)=12, YEAR($A369),YEAR($A369)-1)))),FirstSim!$A$1:$Z$86,VLOOKUP(MONTH($A369),Conversion!$A$1:$B$12,2),FALSE)</f>
        <v>0.05</v>
      </c>
      <c r="J369" s="9"/>
      <c r="K369" s="9"/>
      <c r="L369" s="9"/>
      <c r="M369" s="12" t="e">
        <f>VLOOKUP((IF(MONTH($A369)=10,YEAR($A369),IF(MONTH($A369)=11,YEAR($A369),IF(MONTH($A369)=12, YEAR($A369),YEAR($A369)-1)))),#REF!,VLOOKUP(MONTH($A369),Conversion!$A$1:$B$12,2),FALSE)</f>
        <v>#REF!</v>
      </c>
      <c r="N369" s="9" t="e">
        <f>VLOOKUP((IF(MONTH($A369)=10,YEAR($A369),IF(MONTH($A369)=11,YEAR($A369),IF(MONTH($A369)=12, YEAR($A369),YEAR($A369)-1)))),#REF!,VLOOKUP(MONTH($A369),'Patch Conversion'!$A$1:$B$12,2),FALSE)</f>
        <v>#REF!</v>
      </c>
      <c r="O369" s="9"/>
      <c r="P369" s="11"/>
      <c r="Q369" s="9">
        <f t="shared" si="39"/>
        <v>0</v>
      </c>
      <c r="R369" s="9" t="str">
        <f t="shared" si="40"/>
        <v/>
      </c>
      <c r="S369" s="10" t="str">
        <f t="shared" si="41"/>
        <v/>
      </c>
      <c r="T369" s="9"/>
      <c r="U369" s="17">
        <f>VLOOKUP((IF(MONTH($A369)=10,YEAR($A369),IF(MONTH($A369)=11,YEAR($A369),IF(MONTH($A369)=12, YEAR($A369),YEAR($A369)-1)))),'Final Sim'!$A$1:$O$87,VLOOKUP(MONTH($A369),'Conversion WRSM'!$A$1:$B$12,2),FALSE)</f>
        <v>0</v>
      </c>
      <c r="W369" s="9">
        <f t="shared" si="38"/>
        <v>0</v>
      </c>
      <c r="X369" s="9" t="str">
        <f t="shared" si="44"/>
        <v/>
      </c>
      <c r="Y369" s="20" t="str">
        <f t="shared" si="42"/>
        <v/>
      </c>
    </row>
    <row r="370" spans="1:25" x14ac:dyDescent="0.25">
      <c r="A370" s="11">
        <v>23833</v>
      </c>
      <c r="B370" s="9">
        <f>VLOOKUP((IF(MONTH($A370)=10,YEAR($A370),IF(MONTH($A370)=11,YEAR($A370),IF(MONTH($A370)=12, YEAR($A370),YEAR($A370)-1)))),File_1.prn!$A$2:$AA$72,VLOOKUP(MONTH($A370),Conversion!$A$1:$B$12,2),FALSE)</f>
        <v>0</v>
      </c>
      <c r="C370" s="9" t="str">
        <f>IF(VLOOKUP((IF(MONTH($A370)=10,YEAR($A370),IF(MONTH($A370)=11,YEAR($A370),IF(MONTH($A370)=12, YEAR($A370),YEAR($A370)-1)))),File_1.prn!$A$2:$AA$72,VLOOKUP(MONTH($A370),'Patch Conversion'!$A$1:$B$12,2),FALSE)="","",VLOOKUP((IF(MONTH($A370)=10,YEAR($A370),IF(MONTH($A370)=11,YEAR($A370),IF(MONTH($A370)=12, YEAR($A370),YEAR($A370)-1)))),File_1.prn!$A$2:$AA$72,VLOOKUP(MONTH($A370),'Patch Conversion'!$A$1:$B$12,2),FALSE))</f>
        <v/>
      </c>
      <c r="D370" s="9"/>
      <c r="E370" s="9">
        <f t="shared" si="43"/>
        <v>0</v>
      </c>
      <c r="F370" s="9">
        <f>F369+VLOOKUP((IF(MONTH($A370)=10,YEAR($A370),IF(MONTH($A370)=11,YEAR($A370),IF(MONTH($A370)=12, YEAR($A370),YEAR($A370)-1)))),Rainfall!$A$1:$Z$87,VLOOKUP(MONTH($A370),Conversion!$A$1:$B$12,2),FALSE)</f>
        <v>18763.800000000003</v>
      </c>
      <c r="G370" s="9"/>
      <c r="H370" s="9"/>
      <c r="I370" s="9">
        <f>VLOOKUP((IF(MONTH($A370)=10,YEAR($A370),IF(MONTH($A370)=11,YEAR($A370),IF(MONTH($A370)=12, YEAR($A370),YEAR($A370)-1)))),FirstSim!$A$1:$Z$86,VLOOKUP(MONTH($A370),Conversion!$A$1:$B$12,2),FALSE)</f>
        <v>0.8</v>
      </c>
      <c r="J370" s="9"/>
      <c r="K370" s="9"/>
      <c r="L370" s="9"/>
      <c r="M370" s="12" t="e">
        <f>VLOOKUP((IF(MONTH($A370)=10,YEAR($A370),IF(MONTH($A370)=11,YEAR($A370),IF(MONTH($A370)=12, YEAR($A370),YEAR($A370)-1)))),#REF!,VLOOKUP(MONTH($A370),Conversion!$A$1:$B$12,2),FALSE)</f>
        <v>#REF!</v>
      </c>
      <c r="N370" s="9" t="e">
        <f>VLOOKUP((IF(MONTH($A370)=10,YEAR($A370),IF(MONTH($A370)=11,YEAR($A370),IF(MONTH($A370)=12, YEAR($A370),YEAR($A370)-1)))),#REF!,VLOOKUP(MONTH($A370),'Patch Conversion'!$A$1:$B$12,2),FALSE)</f>
        <v>#REF!</v>
      </c>
      <c r="O370" s="9"/>
      <c r="P370" s="11"/>
      <c r="Q370" s="9">
        <f t="shared" si="39"/>
        <v>0</v>
      </c>
      <c r="R370" s="9" t="str">
        <f t="shared" si="40"/>
        <v/>
      </c>
      <c r="S370" s="10" t="str">
        <f t="shared" si="41"/>
        <v/>
      </c>
      <c r="T370" s="9"/>
      <c r="U370" s="17">
        <f>VLOOKUP((IF(MONTH($A370)=10,YEAR($A370),IF(MONTH($A370)=11,YEAR($A370),IF(MONTH($A370)=12, YEAR($A370),YEAR($A370)-1)))),'Final Sim'!$A$1:$O$87,VLOOKUP(MONTH($A370),'Conversion WRSM'!$A$1:$B$12,2),FALSE)</f>
        <v>0</v>
      </c>
      <c r="W370" s="9">
        <f t="shared" si="38"/>
        <v>0</v>
      </c>
      <c r="X370" s="9" t="str">
        <f t="shared" si="44"/>
        <v/>
      </c>
      <c r="Y370" s="20" t="str">
        <f t="shared" si="42"/>
        <v/>
      </c>
    </row>
    <row r="371" spans="1:25" x14ac:dyDescent="0.25">
      <c r="A371" s="11">
        <v>23863</v>
      </c>
      <c r="B371" s="9">
        <f>VLOOKUP((IF(MONTH($A371)=10,YEAR($A371),IF(MONTH($A371)=11,YEAR($A371),IF(MONTH($A371)=12, YEAR($A371),YEAR($A371)-1)))),File_1.prn!$A$2:$AA$72,VLOOKUP(MONTH($A371),Conversion!$A$1:$B$12,2),FALSE)</f>
        <v>0</v>
      </c>
      <c r="C371" s="9" t="str">
        <f>IF(VLOOKUP((IF(MONTH($A371)=10,YEAR($A371),IF(MONTH($A371)=11,YEAR($A371),IF(MONTH($A371)=12, YEAR($A371),YEAR($A371)-1)))),File_1.prn!$A$2:$AA$72,VLOOKUP(MONTH($A371),'Patch Conversion'!$A$1:$B$12,2),FALSE)="","",VLOOKUP((IF(MONTH($A371)=10,YEAR($A371),IF(MONTH($A371)=11,YEAR($A371),IF(MONTH($A371)=12, YEAR($A371),YEAR($A371)-1)))),File_1.prn!$A$2:$AA$72,VLOOKUP(MONTH($A371),'Patch Conversion'!$A$1:$B$12,2),FALSE))</f>
        <v/>
      </c>
      <c r="D371" s="9"/>
      <c r="E371" s="9">
        <f t="shared" si="43"/>
        <v>0</v>
      </c>
      <c r="F371" s="9">
        <f>F370+VLOOKUP((IF(MONTH($A371)=10,YEAR($A371),IF(MONTH($A371)=11,YEAR($A371),IF(MONTH($A371)=12, YEAR($A371),YEAR($A371)-1)))),Rainfall!$A$1:$Z$87,VLOOKUP(MONTH($A371),Conversion!$A$1:$B$12,2),FALSE)</f>
        <v>18765.300000000003</v>
      </c>
      <c r="G371" s="9"/>
      <c r="H371" s="9"/>
      <c r="I371" s="9">
        <f>VLOOKUP((IF(MONTH($A371)=10,YEAR($A371),IF(MONTH($A371)=11,YEAR($A371),IF(MONTH($A371)=12, YEAR($A371),YEAR($A371)-1)))),FirstSim!$A$1:$Z$86,VLOOKUP(MONTH($A371),Conversion!$A$1:$B$12,2),FALSE)</f>
        <v>0.47</v>
      </c>
      <c r="J371" s="9"/>
      <c r="K371" s="9"/>
      <c r="L371" s="9"/>
      <c r="M371" s="12" t="e">
        <f>VLOOKUP((IF(MONTH($A371)=10,YEAR($A371),IF(MONTH($A371)=11,YEAR($A371),IF(MONTH($A371)=12, YEAR($A371),YEAR($A371)-1)))),#REF!,VLOOKUP(MONTH($A371),Conversion!$A$1:$B$12,2),FALSE)</f>
        <v>#REF!</v>
      </c>
      <c r="N371" s="9" t="e">
        <f>VLOOKUP((IF(MONTH($A371)=10,YEAR($A371),IF(MONTH($A371)=11,YEAR($A371),IF(MONTH($A371)=12, YEAR($A371),YEAR($A371)-1)))),#REF!,VLOOKUP(MONTH($A371),'Patch Conversion'!$A$1:$B$12,2),FALSE)</f>
        <v>#REF!</v>
      </c>
      <c r="O371" s="9"/>
      <c r="P371" s="11"/>
      <c r="Q371" s="9">
        <f t="shared" si="39"/>
        <v>0</v>
      </c>
      <c r="R371" s="9" t="str">
        <f t="shared" si="40"/>
        <v/>
      </c>
      <c r="S371" s="10" t="str">
        <f t="shared" si="41"/>
        <v/>
      </c>
      <c r="T371" s="9"/>
      <c r="U371" s="17">
        <f>VLOOKUP((IF(MONTH($A371)=10,YEAR($A371),IF(MONTH($A371)=11,YEAR($A371),IF(MONTH($A371)=12, YEAR($A371),YEAR($A371)-1)))),'Final Sim'!$A$1:$O$87,VLOOKUP(MONTH($A371),'Conversion WRSM'!$A$1:$B$12,2),FALSE)</f>
        <v>0</v>
      </c>
      <c r="W371" s="9">
        <f t="shared" si="38"/>
        <v>0</v>
      </c>
      <c r="X371" s="9" t="str">
        <f t="shared" si="44"/>
        <v/>
      </c>
      <c r="Y371" s="20" t="str">
        <f t="shared" si="42"/>
        <v/>
      </c>
    </row>
    <row r="372" spans="1:25" x14ac:dyDescent="0.25">
      <c r="A372" s="11">
        <v>23894</v>
      </c>
      <c r="B372" s="9">
        <f>VLOOKUP((IF(MONTH($A372)=10,YEAR($A372),IF(MONTH($A372)=11,YEAR($A372),IF(MONTH($A372)=12, YEAR($A372),YEAR($A372)-1)))),File_1.prn!$A$2:$AA$72,VLOOKUP(MONTH($A372),Conversion!$A$1:$B$12,2),FALSE)</f>
        <v>0</v>
      </c>
      <c r="C372" s="9" t="str">
        <f>IF(VLOOKUP((IF(MONTH($A372)=10,YEAR($A372),IF(MONTH($A372)=11,YEAR($A372),IF(MONTH($A372)=12, YEAR($A372),YEAR($A372)-1)))),File_1.prn!$A$2:$AA$72,VLOOKUP(MONTH($A372),'Patch Conversion'!$A$1:$B$12,2),FALSE)="","",VLOOKUP((IF(MONTH($A372)=10,YEAR($A372),IF(MONTH($A372)=11,YEAR($A372),IF(MONTH($A372)=12, YEAR($A372),YEAR($A372)-1)))),File_1.prn!$A$2:$AA$72,VLOOKUP(MONTH($A372),'Patch Conversion'!$A$1:$B$12,2),FALSE))</f>
        <v/>
      </c>
      <c r="D372" s="9"/>
      <c r="E372" s="9">
        <f t="shared" si="43"/>
        <v>0</v>
      </c>
      <c r="F372" s="9">
        <f>F371+VLOOKUP((IF(MONTH($A372)=10,YEAR($A372),IF(MONTH($A372)=11,YEAR($A372),IF(MONTH($A372)=12, YEAR($A372),YEAR($A372)-1)))),Rainfall!$A$1:$Z$87,VLOOKUP(MONTH($A372),Conversion!$A$1:$B$12,2),FALSE)</f>
        <v>18765.780000000002</v>
      </c>
      <c r="G372" s="9"/>
      <c r="H372" s="9"/>
      <c r="I372" s="9">
        <f>VLOOKUP((IF(MONTH($A372)=10,YEAR($A372),IF(MONTH($A372)=11,YEAR($A372),IF(MONTH($A372)=12, YEAR($A372),YEAR($A372)-1)))),FirstSim!$A$1:$Z$86,VLOOKUP(MONTH($A372),Conversion!$A$1:$B$12,2),FALSE)</f>
        <v>0.15</v>
      </c>
      <c r="J372" s="9"/>
      <c r="K372" s="9"/>
      <c r="L372" s="9"/>
      <c r="M372" s="12" t="e">
        <f>VLOOKUP((IF(MONTH($A372)=10,YEAR($A372),IF(MONTH($A372)=11,YEAR($A372),IF(MONTH($A372)=12, YEAR($A372),YEAR($A372)-1)))),#REF!,VLOOKUP(MONTH($A372),Conversion!$A$1:$B$12,2),FALSE)</f>
        <v>#REF!</v>
      </c>
      <c r="N372" s="9" t="e">
        <f>VLOOKUP((IF(MONTH($A372)=10,YEAR($A372),IF(MONTH($A372)=11,YEAR($A372),IF(MONTH($A372)=12, YEAR($A372),YEAR($A372)-1)))),#REF!,VLOOKUP(MONTH($A372),'Patch Conversion'!$A$1:$B$12,2),FALSE)</f>
        <v>#REF!</v>
      </c>
      <c r="O372" s="9"/>
      <c r="P372" s="11"/>
      <c r="Q372" s="9">
        <f t="shared" si="39"/>
        <v>0</v>
      </c>
      <c r="R372" s="9" t="str">
        <f t="shared" si="40"/>
        <v/>
      </c>
      <c r="S372" s="10" t="str">
        <f t="shared" si="41"/>
        <v/>
      </c>
      <c r="T372" s="9"/>
      <c r="U372" s="17">
        <f>VLOOKUP((IF(MONTH($A372)=10,YEAR($A372),IF(MONTH($A372)=11,YEAR($A372),IF(MONTH($A372)=12, YEAR($A372),YEAR($A372)-1)))),'Final Sim'!$A$1:$O$87,VLOOKUP(MONTH($A372),'Conversion WRSM'!$A$1:$B$12,2),FALSE)</f>
        <v>0</v>
      </c>
      <c r="W372" s="9">
        <f t="shared" si="38"/>
        <v>0</v>
      </c>
      <c r="X372" s="9" t="str">
        <f t="shared" si="44"/>
        <v/>
      </c>
      <c r="Y372" s="20" t="str">
        <f t="shared" si="42"/>
        <v/>
      </c>
    </row>
    <row r="373" spans="1:25" x14ac:dyDescent="0.25">
      <c r="A373" s="11">
        <v>23924</v>
      </c>
      <c r="B373" s="9">
        <f>VLOOKUP((IF(MONTH($A373)=10,YEAR($A373),IF(MONTH($A373)=11,YEAR($A373),IF(MONTH($A373)=12, YEAR($A373),YEAR($A373)-1)))),File_1.prn!$A$2:$AA$72,VLOOKUP(MONTH($A373),Conversion!$A$1:$B$12,2),FALSE)</f>
        <v>0</v>
      </c>
      <c r="C373" s="9" t="str">
        <f>IF(VLOOKUP((IF(MONTH($A373)=10,YEAR($A373),IF(MONTH($A373)=11,YEAR($A373),IF(MONTH($A373)=12, YEAR($A373),YEAR($A373)-1)))),File_1.prn!$A$2:$AA$72,VLOOKUP(MONTH($A373),'Patch Conversion'!$A$1:$B$12,2),FALSE)="","",VLOOKUP((IF(MONTH($A373)=10,YEAR($A373),IF(MONTH($A373)=11,YEAR($A373),IF(MONTH($A373)=12, YEAR($A373),YEAR($A373)-1)))),File_1.prn!$A$2:$AA$72,VLOOKUP(MONTH($A373),'Patch Conversion'!$A$1:$B$12,2),FALSE))</f>
        <v/>
      </c>
      <c r="D373" s="9"/>
      <c r="E373" s="9">
        <f t="shared" si="43"/>
        <v>0</v>
      </c>
      <c r="F373" s="9">
        <f>F372+VLOOKUP((IF(MONTH($A373)=10,YEAR($A373),IF(MONTH($A373)=11,YEAR($A373),IF(MONTH($A373)=12, YEAR($A373),YEAR($A373)-1)))),Rainfall!$A$1:$Z$87,VLOOKUP(MONTH($A373),Conversion!$A$1:$B$12,2),FALSE)</f>
        <v>18766.500000000004</v>
      </c>
      <c r="G373" s="9"/>
      <c r="H373" s="9"/>
      <c r="I373" s="9">
        <f>VLOOKUP((IF(MONTH($A373)=10,YEAR($A373),IF(MONTH($A373)=11,YEAR($A373),IF(MONTH($A373)=12, YEAR($A373),YEAR($A373)-1)))),FirstSim!$A$1:$Z$86,VLOOKUP(MONTH($A373),Conversion!$A$1:$B$12,2),FALSE)</f>
        <v>0.12</v>
      </c>
      <c r="J373" s="9"/>
      <c r="K373" s="9"/>
      <c r="L373" s="9"/>
      <c r="M373" s="12" t="e">
        <f>VLOOKUP((IF(MONTH($A373)=10,YEAR($A373),IF(MONTH($A373)=11,YEAR($A373),IF(MONTH($A373)=12, YEAR($A373),YEAR($A373)-1)))),#REF!,VLOOKUP(MONTH($A373),Conversion!$A$1:$B$12,2),FALSE)</f>
        <v>#REF!</v>
      </c>
      <c r="N373" s="9" t="e">
        <f>VLOOKUP((IF(MONTH($A373)=10,YEAR($A373),IF(MONTH($A373)=11,YEAR($A373),IF(MONTH($A373)=12, YEAR($A373),YEAR($A373)-1)))),#REF!,VLOOKUP(MONTH($A373),'Patch Conversion'!$A$1:$B$12,2),FALSE)</f>
        <v>#REF!</v>
      </c>
      <c r="O373" s="9"/>
      <c r="P373" s="11"/>
      <c r="Q373" s="9">
        <f t="shared" si="39"/>
        <v>0</v>
      </c>
      <c r="R373" s="9" t="str">
        <f t="shared" si="40"/>
        <v/>
      </c>
      <c r="S373" s="10" t="str">
        <f t="shared" si="41"/>
        <v/>
      </c>
      <c r="T373" s="9"/>
      <c r="U373" s="17">
        <f>VLOOKUP((IF(MONTH($A373)=10,YEAR($A373),IF(MONTH($A373)=11,YEAR($A373),IF(MONTH($A373)=12, YEAR($A373),YEAR($A373)-1)))),'Final Sim'!$A$1:$O$87,VLOOKUP(MONTH($A373),'Conversion WRSM'!$A$1:$B$12,2),FALSE)</f>
        <v>0</v>
      </c>
      <c r="W373" s="9">
        <f t="shared" si="38"/>
        <v>0</v>
      </c>
      <c r="X373" s="9" t="str">
        <f t="shared" si="44"/>
        <v/>
      </c>
      <c r="Y373" s="20" t="str">
        <f t="shared" si="42"/>
        <v/>
      </c>
    </row>
    <row r="374" spans="1:25" x14ac:dyDescent="0.25">
      <c r="A374" s="11">
        <v>23955</v>
      </c>
      <c r="B374" s="9">
        <f>VLOOKUP((IF(MONTH($A374)=10,YEAR($A374),IF(MONTH($A374)=11,YEAR($A374),IF(MONTH($A374)=12, YEAR($A374),YEAR($A374)-1)))),File_1.prn!$A$2:$AA$72,VLOOKUP(MONTH($A374),Conversion!$A$1:$B$12,2),FALSE)</f>
        <v>0</v>
      </c>
      <c r="C374" s="9" t="str">
        <f>IF(VLOOKUP((IF(MONTH($A374)=10,YEAR($A374),IF(MONTH($A374)=11,YEAR($A374),IF(MONTH($A374)=12, YEAR($A374),YEAR($A374)-1)))),File_1.prn!$A$2:$AA$72,VLOOKUP(MONTH($A374),'Patch Conversion'!$A$1:$B$12,2),FALSE)="","",VLOOKUP((IF(MONTH($A374)=10,YEAR($A374),IF(MONTH($A374)=11,YEAR($A374),IF(MONTH($A374)=12, YEAR($A374),YEAR($A374)-1)))),File_1.prn!$A$2:$AA$72,VLOOKUP(MONTH($A374),'Patch Conversion'!$A$1:$B$12,2),FALSE))</f>
        <v/>
      </c>
      <c r="D374" s="9"/>
      <c r="E374" s="9">
        <f t="shared" si="43"/>
        <v>0</v>
      </c>
      <c r="F374" s="9">
        <f>F373+VLOOKUP((IF(MONTH($A374)=10,YEAR($A374),IF(MONTH($A374)=11,YEAR($A374),IF(MONTH($A374)=12, YEAR($A374),YEAR($A374)-1)))),Rainfall!$A$1:$Z$87,VLOOKUP(MONTH($A374),Conversion!$A$1:$B$12,2),FALSE)</f>
        <v>18766.500000000004</v>
      </c>
      <c r="G374" s="9"/>
      <c r="H374" s="9"/>
      <c r="I374" s="9">
        <f>VLOOKUP((IF(MONTH($A374)=10,YEAR($A374),IF(MONTH($A374)=11,YEAR($A374),IF(MONTH($A374)=12, YEAR($A374),YEAR($A374)-1)))),FirstSim!$A$1:$Z$86,VLOOKUP(MONTH($A374),Conversion!$A$1:$B$12,2),FALSE)</f>
        <v>0.06</v>
      </c>
      <c r="J374" s="9"/>
      <c r="K374" s="9"/>
      <c r="L374" s="9"/>
      <c r="M374" s="12" t="e">
        <f>VLOOKUP((IF(MONTH($A374)=10,YEAR($A374),IF(MONTH($A374)=11,YEAR($A374),IF(MONTH($A374)=12, YEAR($A374),YEAR($A374)-1)))),#REF!,VLOOKUP(MONTH($A374),Conversion!$A$1:$B$12,2),FALSE)</f>
        <v>#REF!</v>
      </c>
      <c r="N374" s="9" t="e">
        <f>VLOOKUP((IF(MONTH($A374)=10,YEAR($A374),IF(MONTH($A374)=11,YEAR($A374),IF(MONTH($A374)=12, YEAR($A374),YEAR($A374)-1)))),#REF!,VLOOKUP(MONTH($A374),'Patch Conversion'!$A$1:$B$12,2),FALSE)</f>
        <v>#REF!</v>
      </c>
      <c r="O374" s="9"/>
      <c r="P374" s="11"/>
      <c r="Q374" s="9">
        <f t="shared" si="39"/>
        <v>0</v>
      </c>
      <c r="R374" s="9" t="str">
        <f t="shared" si="40"/>
        <v/>
      </c>
      <c r="S374" s="10" t="str">
        <f t="shared" si="41"/>
        <v/>
      </c>
      <c r="T374" s="9"/>
      <c r="U374" s="17">
        <f>VLOOKUP((IF(MONTH($A374)=10,YEAR($A374),IF(MONTH($A374)=11,YEAR($A374),IF(MONTH($A374)=12, YEAR($A374),YEAR($A374)-1)))),'Final Sim'!$A$1:$O$87,VLOOKUP(MONTH($A374),'Conversion WRSM'!$A$1:$B$12,2),FALSE)</f>
        <v>0</v>
      </c>
      <c r="W374" s="9">
        <f t="shared" si="38"/>
        <v>0</v>
      </c>
      <c r="X374" s="9" t="str">
        <f t="shared" si="44"/>
        <v/>
      </c>
      <c r="Y374" s="20" t="str">
        <f t="shared" si="42"/>
        <v/>
      </c>
    </row>
    <row r="375" spans="1:25" x14ac:dyDescent="0.25">
      <c r="A375" s="11">
        <v>23986</v>
      </c>
      <c r="B375" s="9">
        <f>VLOOKUP((IF(MONTH($A375)=10,YEAR($A375),IF(MONTH($A375)=11,YEAR($A375),IF(MONTH($A375)=12, YEAR($A375),YEAR($A375)-1)))),File_1.prn!$A$2:$AA$72,VLOOKUP(MONTH($A375),Conversion!$A$1:$B$12,2),FALSE)</f>
        <v>0</v>
      </c>
      <c r="C375" s="9" t="str">
        <f>IF(VLOOKUP((IF(MONTH($A375)=10,YEAR($A375),IF(MONTH($A375)=11,YEAR($A375),IF(MONTH($A375)=12, YEAR($A375),YEAR($A375)-1)))),File_1.prn!$A$2:$AA$72,VLOOKUP(MONTH($A375),'Patch Conversion'!$A$1:$B$12,2),FALSE)="","",VLOOKUP((IF(MONTH($A375)=10,YEAR($A375),IF(MONTH($A375)=11,YEAR($A375),IF(MONTH($A375)=12, YEAR($A375),YEAR($A375)-1)))),File_1.prn!$A$2:$AA$72,VLOOKUP(MONTH($A375),'Patch Conversion'!$A$1:$B$12,2),FALSE))</f>
        <v/>
      </c>
      <c r="D375" s="9"/>
      <c r="E375" s="9">
        <f t="shared" si="43"/>
        <v>0</v>
      </c>
      <c r="F375" s="9">
        <f>F374+VLOOKUP((IF(MONTH($A375)=10,YEAR($A375),IF(MONTH($A375)=11,YEAR($A375),IF(MONTH($A375)=12, YEAR($A375),YEAR($A375)-1)))),Rainfall!$A$1:$Z$87,VLOOKUP(MONTH($A375),Conversion!$A$1:$B$12,2),FALSE)</f>
        <v>18772.680000000004</v>
      </c>
      <c r="G375" s="9"/>
      <c r="H375" s="9"/>
      <c r="I375" s="9">
        <f>VLOOKUP((IF(MONTH($A375)=10,YEAR($A375),IF(MONTH($A375)=11,YEAR($A375),IF(MONTH($A375)=12, YEAR($A375),YEAR($A375)-1)))),FirstSim!$A$1:$Z$86,VLOOKUP(MONTH($A375),Conversion!$A$1:$B$12,2),FALSE)</f>
        <v>0.02</v>
      </c>
      <c r="J375" s="9"/>
      <c r="K375" s="9"/>
      <c r="L375" s="9"/>
      <c r="M375" s="12" t="e">
        <f>VLOOKUP((IF(MONTH($A375)=10,YEAR($A375),IF(MONTH($A375)=11,YEAR($A375),IF(MONTH($A375)=12, YEAR($A375),YEAR($A375)-1)))),#REF!,VLOOKUP(MONTH($A375),Conversion!$A$1:$B$12,2),FALSE)</f>
        <v>#REF!</v>
      </c>
      <c r="N375" s="9" t="e">
        <f>VLOOKUP((IF(MONTH($A375)=10,YEAR($A375),IF(MONTH($A375)=11,YEAR($A375),IF(MONTH($A375)=12, YEAR($A375),YEAR($A375)-1)))),#REF!,VLOOKUP(MONTH($A375),'Patch Conversion'!$A$1:$B$12,2),FALSE)</f>
        <v>#REF!</v>
      </c>
      <c r="O375" s="9"/>
      <c r="P375" s="11"/>
      <c r="Q375" s="9">
        <f t="shared" si="39"/>
        <v>0</v>
      </c>
      <c r="R375" s="9" t="str">
        <f t="shared" si="40"/>
        <v/>
      </c>
      <c r="S375" s="10" t="str">
        <f t="shared" si="41"/>
        <v/>
      </c>
      <c r="T375" s="9"/>
      <c r="U375" s="17">
        <f>VLOOKUP((IF(MONTH($A375)=10,YEAR($A375),IF(MONTH($A375)=11,YEAR($A375),IF(MONTH($A375)=12, YEAR($A375),YEAR($A375)-1)))),'Final Sim'!$A$1:$O$87,VLOOKUP(MONTH($A375),'Conversion WRSM'!$A$1:$B$12,2),FALSE)</f>
        <v>0</v>
      </c>
      <c r="W375" s="9">
        <f t="shared" si="38"/>
        <v>0</v>
      </c>
      <c r="X375" s="9" t="str">
        <f t="shared" si="44"/>
        <v/>
      </c>
      <c r="Y375" s="20" t="str">
        <f t="shared" si="42"/>
        <v/>
      </c>
    </row>
    <row r="376" spans="1:25" x14ac:dyDescent="0.25">
      <c r="A376" s="11">
        <v>24016</v>
      </c>
      <c r="B376" s="9">
        <f>VLOOKUP((IF(MONTH($A376)=10,YEAR($A376),IF(MONTH($A376)=11,YEAR($A376),IF(MONTH($A376)=12, YEAR($A376),YEAR($A376)-1)))),File_1.prn!$A$2:$AA$72,VLOOKUP(MONTH($A376),Conversion!$A$1:$B$12,2),FALSE)</f>
        <v>0</v>
      </c>
      <c r="C376" s="9" t="str">
        <f>IF(VLOOKUP((IF(MONTH($A376)=10,YEAR($A376),IF(MONTH($A376)=11,YEAR($A376),IF(MONTH($A376)=12, YEAR($A376),YEAR($A376)-1)))),File_1.prn!$A$2:$AA$72,VLOOKUP(MONTH($A376),'Patch Conversion'!$A$1:$B$12,2),FALSE)="","",VLOOKUP((IF(MONTH($A376)=10,YEAR($A376),IF(MONTH($A376)=11,YEAR($A376),IF(MONTH($A376)=12, YEAR($A376),YEAR($A376)-1)))),File_1.prn!$A$2:$AA$72,VLOOKUP(MONTH($A376),'Patch Conversion'!$A$1:$B$12,2),FALSE))</f>
        <v/>
      </c>
      <c r="D376" s="9"/>
      <c r="E376" s="9">
        <f t="shared" si="43"/>
        <v>0</v>
      </c>
      <c r="F376" s="9">
        <f>F375+VLOOKUP((IF(MONTH($A376)=10,YEAR($A376),IF(MONTH($A376)=11,YEAR($A376),IF(MONTH($A376)=12, YEAR($A376),YEAR($A376)-1)))),Rainfall!$A$1:$Z$87,VLOOKUP(MONTH($A376),Conversion!$A$1:$B$12,2),FALSE)</f>
        <v>18788.460000000003</v>
      </c>
      <c r="G376" s="9"/>
      <c r="H376" s="9"/>
      <c r="I376" s="9">
        <f>VLOOKUP((IF(MONTH($A376)=10,YEAR($A376),IF(MONTH($A376)=11,YEAR($A376),IF(MONTH($A376)=12, YEAR($A376),YEAR($A376)-1)))),FirstSim!$A$1:$Z$86,VLOOKUP(MONTH($A376),Conversion!$A$1:$B$12,2),FALSE)</f>
        <v>0.01</v>
      </c>
      <c r="J376" s="9"/>
      <c r="K376" s="9"/>
      <c r="L376" s="9"/>
      <c r="M376" s="12" t="e">
        <f>VLOOKUP((IF(MONTH($A376)=10,YEAR($A376),IF(MONTH($A376)=11,YEAR($A376),IF(MONTH($A376)=12, YEAR($A376),YEAR($A376)-1)))),#REF!,VLOOKUP(MONTH($A376),Conversion!$A$1:$B$12,2),FALSE)</f>
        <v>#REF!</v>
      </c>
      <c r="N376" s="9" t="e">
        <f>VLOOKUP((IF(MONTH($A376)=10,YEAR($A376),IF(MONTH($A376)=11,YEAR($A376),IF(MONTH($A376)=12, YEAR($A376),YEAR($A376)-1)))),#REF!,VLOOKUP(MONTH($A376),'Patch Conversion'!$A$1:$B$12,2),FALSE)</f>
        <v>#REF!</v>
      </c>
      <c r="O376" s="9"/>
      <c r="P376" s="11"/>
      <c r="Q376" s="9">
        <f t="shared" si="39"/>
        <v>0</v>
      </c>
      <c r="R376" s="9" t="str">
        <f t="shared" si="40"/>
        <v/>
      </c>
      <c r="S376" s="10" t="str">
        <f t="shared" si="41"/>
        <v/>
      </c>
      <c r="T376" s="9"/>
      <c r="U376" s="17">
        <f>VLOOKUP((IF(MONTH($A376)=10,YEAR($A376),IF(MONTH($A376)=11,YEAR($A376),IF(MONTH($A376)=12, YEAR($A376),YEAR($A376)-1)))),'Final Sim'!$A$1:$O$87,VLOOKUP(MONTH($A376),'Conversion WRSM'!$A$1:$B$12,2),FALSE)</f>
        <v>0</v>
      </c>
      <c r="W376" s="9">
        <f t="shared" si="38"/>
        <v>0</v>
      </c>
      <c r="X376" s="9" t="str">
        <f t="shared" si="44"/>
        <v/>
      </c>
      <c r="Y376" s="20" t="str">
        <f t="shared" si="42"/>
        <v/>
      </c>
    </row>
    <row r="377" spans="1:25" x14ac:dyDescent="0.25">
      <c r="A377" s="11">
        <v>24047</v>
      </c>
      <c r="B377" s="9">
        <f>VLOOKUP((IF(MONTH($A377)=10,YEAR($A377),IF(MONTH($A377)=11,YEAR($A377),IF(MONTH($A377)=12, YEAR($A377),YEAR($A377)-1)))),File_1.prn!$A$2:$AA$72,VLOOKUP(MONTH($A377),Conversion!$A$1:$B$12,2),FALSE)</f>
        <v>0</v>
      </c>
      <c r="C377" s="9" t="str">
        <f>IF(VLOOKUP((IF(MONTH($A377)=10,YEAR($A377),IF(MONTH($A377)=11,YEAR($A377),IF(MONTH($A377)=12, YEAR($A377),YEAR($A377)-1)))),File_1.prn!$A$2:$AA$72,VLOOKUP(MONTH($A377),'Patch Conversion'!$A$1:$B$12,2),FALSE)="","",VLOOKUP((IF(MONTH($A377)=10,YEAR($A377),IF(MONTH($A377)=11,YEAR($A377),IF(MONTH($A377)=12, YEAR($A377),YEAR($A377)-1)))),File_1.prn!$A$2:$AA$72,VLOOKUP(MONTH($A377),'Patch Conversion'!$A$1:$B$12,2),FALSE))</f>
        <v/>
      </c>
      <c r="D377" s="9" t="str">
        <f>IF(C377="","",B377)</f>
        <v/>
      </c>
      <c r="E377" s="9">
        <f t="shared" si="43"/>
        <v>0</v>
      </c>
      <c r="F377" s="9">
        <f>F376+VLOOKUP((IF(MONTH($A377)=10,YEAR($A377),IF(MONTH($A377)=11,YEAR($A377),IF(MONTH($A377)=12, YEAR($A377),YEAR($A377)-1)))),Rainfall!$A$1:$Z$87,VLOOKUP(MONTH($A377),Conversion!$A$1:$B$12,2),FALSE)</f>
        <v>18861.240000000002</v>
      </c>
      <c r="G377" s="9"/>
      <c r="H377" s="9"/>
      <c r="I377" s="9">
        <f>VLOOKUP((IF(MONTH($A377)=10,YEAR($A377),IF(MONTH($A377)=11,YEAR($A377),IF(MONTH($A377)=12, YEAR($A377),YEAR($A377)-1)))),FirstSim!$A$1:$Z$86,VLOOKUP(MONTH($A377),Conversion!$A$1:$B$12,2),FALSE)</f>
        <v>0.01</v>
      </c>
      <c r="J377" s="9"/>
      <c r="K377" s="9"/>
      <c r="L377" s="9"/>
      <c r="M377" s="12" t="e">
        <f>VLOOKUP((IF(MONTH($A377)=10,YEAR($A377),IF(MONTH($A377)=11,YEAR($A377),IF(MONTH($A377)=12, YEAR($A377),YEAR($A377)-1)))),#REF!,VLOOKUP(MONTH($A377),Conversion!$A$1:$B$12,2),FALSE)</f>
        <v>#REF!</v>
      </c>
      <c r="N377" s="9" t="e">
        <f>VLOOKUP((IF(MONTH($A377)=10,YEAR($A377),IF(MONTH($A377)=11,YEAR($A377),IF(MONTH($A377)=12, YEAR($A377),YEAR($A377)-1)))),#REF!,VLOOKUP(MONTH($A377),'Patch Conversion'!$A$1:$B$12,2),FALSE)</f>
        <v>#REF!</v>
      </c>
      <c r="O377" s="9"/>
      <c r="P377" s="11"/>
      <c r="Q377" s="9">
        <f t="shared" si="39"/>
        <v>0</v>
      </c>
      <c r="R377" s="9" t="str">
        <f t="shared" si="40"/>
        <v/>
      </c>
      <c r="S377" s="10" t="str">
        <f t="shared" si="41"/>
        <v/>
      </c>
      <c r="T377" s="9"/>
      <c r="U377" s="17">
        <f>VLOOKUP((IF(MONTH($A377)=10,YEAR($A377),IF(MONTH($A377)=11,YEAR($A377),IF(MONTH($A377)=12, YEAR($A377),YEAR($A377)-1)))),'Final Sim'!$A$1:$O$87,VLOOKUP(MONTH($A377),'Conversion WRSM'!$A$1:$B$12,2),FALSE)</f>
        <v>0</v>
      </c>
      <c r="W377" s="9">
        <f t="shared" si="38"/>
        <v>0</v>
      </c>
      <c r="X377" s="9" t="str">
        <f t="shared" si="44"/>
        <v/>
      </c>
      <c r="Y377" s="20" t="str">
        <f t="shared" si="42"/>
        <v/>
      </c>
    </row>
    <row r="378" spans="1:25" x14ac:dyDescent="0.25">
      <c r="A378" s="11">
        <v>24077</v>
      </c>
      <c r="B378" s="9">
        <f>VLOOKUP((IF(MONTH($A378)=10,YEAR($A378),IF(MONTH($A378)=11,YEAR($A378),IF(MONTH($A378)=12, YEAR($A378),YEAR($A378)-1)))),File_1.prn!$A$2:$AA$72,VLOOKUP(MONTH($A378),Conversion!$A$1:$B$12,2),FALSE)</f>
        <v>0</v>
      </c>
      <c r="C378" s="9" t="str">
        <f>IF(VLOOKUP((IF(MONTH($A378)=10,YEAR($A378),IF(MONTH($A378)=11,YEAR($A378),IF(MONTH($A378)=12, YEAR($A378),YEAR($A378)-1)))),File_1.prn!$A$2:$AA$72,VLOOKUP(MONTH($A378),'Patch Conversion'!$A$1:$B$12,2),FALSE)="","",VLOOKUP((IF(MONTH($A378)=10,YEAR($A378),IF(MONTH($A378)=11,YEAR($A378),IF(MONTH($A378)=12, YEAR($A378),YEAR($A378)-1)))),File_1.prn!$A$2:$AA$72,VLOOKUP(MONTH($A378),'Patch Conversion'!$A$1:$B$12,2),FALSE))</f>
        <v/>
      </c>
      <c r="D378" s="9"/>
      <c r="E378" s="9">
        <f t="shared" si="43"/>
        <v>0</v>
      </c>
      <c r="F378" s="9">
        <f>F377+VLOOKUP((IF(MONTH($A378)=10,YEAR($A378),IF(MONTH($A378)=11,YEAR($A378),IF(MONTH($A378)=12, YEAR($A378),YEAR($A378)-1)))),Rainfall!$A$1:$Z$87,VLOOKUP(MONTH($A378),Conversion!$A$1:$B$12,2),FALSE)</f>
        <v>18881.820000000003</v>
      </c>
      <c r="G378" s="9"/>
      <c r="H378" s="9"/>
      <c r="I378" s="9">
        <f>VLOOKUP((IF(MONTH($A378)=10,YEAR($A378),IF(MONTH($A378)=11,YEAR($A378),IF(MONTH($A378)=12, YEAR($A378),YEAR($A378)-1)))),FirstSim!$A$1:$Z$86,VLOOKUP(MONTH($A378),Conversion!$A$1:$B$12,2),FALSE)</f>
        <v>0.01</v>
      </c>
      <c r="J378" s="9"/>
      <c r="K378" s="9"/>
      <c r="L378" s="9"/>
      <c r="M378" s="12" t="e">
        <f>VLOOKUP((IF(MONTH($A378)=10,YEAR($A378),IF(MONTH($A378)=11,YEAR($A378),IF(MONTH($A378)=12, YEAR($A378),YEAR($A378)-1)))),#REF!,VLOOKUP(MONTH($A378),Conversion!$A$1:$B$12,2),FALSE)</f>
        <v>#REF!</v>
      </c>
      <c r="N378" s="9" t="e">
        <f>VLOOKUP((IF(MONTH($A378)=10,YEAR($A378),IF(MONTH($A378)=11,YEAR($A378),IF(MONTH($A378)=12, YEAR($A378),YEAR($A378)-1)))),#REF!,VLOOKUP(MONTH($A378),'Patch Conversion'!$A$1:$B$12,2),FALSE)</f>
        <v>#REF!</v>
      </c>
      <c r="O378" s="9"/>
      <c r="P378" s="11"/>
      <c r="Q378" s="9">
        <f t="shared" si="39"/>
        <v>0</v>
      </c>
      <c r="R378" s="9" t="str">
        <f t="shared" si="40"/>
        <v/>
      </c>
      <c r="S378" s="10" t="str">
        <f t="shared" si="41"/>
        <v/>
      </c>
      <c r="T378" s="9"/>
      <c r="U378" s="17">
        <f>VLOOKUP((IF(MONTH($A378)=10,YEAR($A378),IF(MONTH($A378)=11,YEAR($A378),IF(MONTH($A378)=12, YEAR($A378),YEAR($A378)-1)))),'Final Sim'!$A$1:$O$87,VLOOKUP(MONTH($A378),'Conversion WRSM'!$A$1:$B$12,2),FALSE)</f>
        <v>0</v>
      </c>
      <c r="W378" s="9">
        <f t="shared" si="38"/>
        <v>0</v>
      </c>
      <c r="X378" s="9" t="str">
        <f t="shared" si="44"/>
        <v/>
      </c>
      <c r="Y378" s="20" t="str">
        <f t="shared" si="42"/>
        <v/>
      </c>
    </row>
    <row r="379" spans="1:25" x14ac:dyDescent="0.25">
      <c r="A379" s="11">
        <v>24108</v>
      </c>
      <c r="B379" s="9">
        <f>VLOOKUP((IF(MONTH($A379)=10,YEAR($A379),IF(MONTH($A379)=11,YEAR($A379),IF(MONTH($A379)=12, YEAR($A379),YEAR($A379)-1)))),File_1.prn!$A$2:$AA$72,VLOOKUP(MONTH($A379),Conversion!$A$1:$B$12,2),FALSE)</f>
        <v>0</v>
      </c>
      <c r="C379" s="9" t="str">
        <f>IF(VLOOKUP((IF(MONTH($A379)=10,YEAR($A379),IF(MONTH($A379)=11,YEAR($A379),IF(MONTH($A379)=12, YEAR($A379),YEAR($A379)-1)))),File_1.prn!$A$2:$AA$72,VLOOKUP(MONTH($A379),'Patch Conversion'!$A$1:$B$12,2),FALSE)="","",VLOOKUP((IF(MONTH($A379)=10,YEAR($A379),IF(MONTH($A379)=11,YEAR($A379),IF(MONTH($A379)=12, YEAR($A379),YEAR($A379)-1)))),File_1.prn!$A$2:$AA$72,VLOOKUP(MONTH($A379),'Patch Conversion'!$A$1:$B$12,2),FALSE))</f>
        <v/>
      </c>
      <c r="D379" s="9" t="str">
        <f>IF(C379="","",B379)</f>
        <v/>
      </c>
      <c r="E379" s="9">
        <f t="shared" si="43"/>
        <v>0</v>
      </c>
      <c r="F379" s="9">
        <f>F378+VLOOKUP((IF(MONTH($A379)=10,YEAR($A379),IF(MONTH($A379)=11,YEAR($A379),IF(MONTH($A379)=12, YEAR($A379),YEAR($A379)-1)))),Rainfall!$A$1:$Z$87,VLOOKUP(MONTH($A379),Conversion!$A$1:$B$12,2),FALSE)</f>
        <v>18969.180000000004</v>
      </c>
      <c r="G379" s="9"/>
      <c r="H379" s="9"/>
      <c r="I379" s="9">
        <f>VLOOKUP((IF(MONTH($A379)=10,YEAR($A379),IF(MONTH($A379)=11,YEAR($A379),IF(MONTH($A379)=12, YEAR($A379),YEAR($A379)-1)))),FirstSim!$A$1:$Z$86,VLOOKUP(MONTH($A379),Conversion!$A$1:$B$12,2),FALSE)</f>
        <v>26.37</v>
      </c>
      <c r="J379" s="9"/>
      <c r="K379" s="9"/>
      <c r="L379" s="9"/>
      <c r="M379" s="12" t="e">
        <f>VLOOKUP((IF(MONTH($A379)=10,YEAR($A379),IF(MONTH($A379)=11,YEAR($A379),IF(MONTH($A379)=12, YEAR($A379),YEAR($A379)-1)))),#REF!,VLOOKUP(MONTH($A379),Conversion!$A$1:$B$12,2),FALSE)</f>
        <v>#REF!</v>
      </c>
      <c r="N379" s="9" t="e">
        <f>VLOOKUP((IF(MONTH($A379)=10,YEAR($A379),IF(MONTH($A379)=11,YEAR($A379),IF(MONTH($A379)=12, YEAR($A379),YEAR($A379)-1)))),#REF!,VLOOKUP(MONTH($A379),'Patch Conversion'!$A$1:$B$12,2),FALSE)</f>
        <v>#REF!</v>
      </c>
      <c r="O379" s="9"/>
      <c r="P379" s="11"/>
      <c r="Q379" s="9">
        <f t="shared" si="39"/>
        <v>0</v>
      </c>
      <c r="R379" s="9" t="str">
        <f t="shared" si="40"/>
        <v/>
      </c>
      <c r="S379" s="10" t="str">
        <f t="shared" si="41"/>
        <v/>
      </c>
      <c r="T379" s="9"/>
      <c r="U379" s="17">
        <f>VLOOKUP((IF(MONTH($A379)=10,YEAR($A379),IF(MONTH($A379)=11,YEAR($A379),IF(MONTH($A379)=12, YEAR($A379),YEAR($A379)-1)))),'Final Sim'!$A$1:$O$87,VLOOKUP(MONTH($A379),'Conversion WRSM'!$A$1:$B$12,2),FALSE)</f>
        <v>0</v>
      </c>
      <c r="W379" s="9">
        <f t="shared" si="38"/>
        <v>0</v>
      </c>
      <c r="X379" s="9" t="str">
        <f t="shared" si="44"/>
        <v/>
      </c>
      <c r="Y379" s="20" t="str">
        <f t="shared" si="42"/>
        <v/>
      </c>
    </row>
    <row r="380" spans="1:25" x14ac:dyDescent="0.25">
      <c r="A380" s="11">
        <v>24139</v>
      </c>
      <c r="B380" s="9">
        <f>VLOOKUP((IF(MONTH($A380)=10,YEAR($A380),IF(MONTH($A380)=11,YEAR($A380),IF(MONTH($A380)=12, YEAR($A380),YEAR($A380)-1)))),File_1.prn!$A$2:$AA$72,VLOOKUP(MONTH($A380),Conversion!$A$1:$B$12,2),FALSE)</f>
        <v>0</v>
      </c>
      <c r="C380" s="9" t="str">
        <f>IF(VLOOKUP((IF(MONTH($A380)=10,YEAR($A380),IF(MONTH($A380)=11,YEAR($A380),IF(MONTH($A380)=12, YEAR($A380),YEAR($A380)-1)))),File_1.prn!$A$2:$AA$72,VLOOKUP(MONTH($A380),'Patch Conversion'!$A$1:$B$12,2),FALSE)="","",VLOOKUP((IF(MONTH($A380)=10,YEAR($A380),IF(MONTH($A380)=11,YEAR($A380),IF(MONTH($A380)=12, YEAR($A380),YEAR($A380)-1)))),File_1.prn!$A$2:$AA$72,VLOOKUP(MONTH($A380),'Patch Conversion'!$A$1:$B$12,2),FALSE))</f>
        <v/>
      </c>
      <c r="D380" s="9" t="str">
        <f>IF(C380="","",B380)</f>
        <v/>
      </c>
      <c r="E380" s="9">
        <f t="shared" si="43"/>
        <v>0</v>
      </c>
      <c r="F380" s="9">
        <f>F379+VLOOKUP((IF(MONTH($A380)=10,YEAR($A380),IF(MONTH($A380)=11,YEAR($A380),IF(MONTH($A380)=12, YEAR($A380),YEAR($A380)-1)))),Rainfall!$A$1:$Z$87,VLOOKUP(MONTH($A380),Conversion!$A$1:$B$12,2),FALSE)</f>
        <v>19115.340000000004</v>
      </c>
      <c r="G380" s="9"/>
      <c r="H380" s="9"/>
      <c r="I380" s="9">
        <f>VLOOKUP((IF(MONTH($A380)=10,YEAR($A380),IF(MONTH($A380)=11,YEAR($A380),IF(MONTH($A380)=12, YEAR($A380),YEAR($A380)-1)))),FirstSim!$A$1:$Z$86,VLOOKUP(MONTH($A380),Conversion!$A$1:$B$12,2),FALSE)</f>
        <v>11.81</v>
      </c>
      <c r="J380" s="9"/>
      <c r="K380" s="9"/>
      <c r="L380" s="9"/>
      <c r="M380" s="12" t="e">
        <f>VLOOKUP((IF(MONTH($A380)=10,YEAR($A380),IF(MONTH($A380)=11,YEAR($A380),IF(MONTH($A380)=12, YEAR($A380),YEAR($A380)-1)))),#REF!,VLOOKUP(MONTH($A380),Conversion!$A$1:$B$12,2),FALSE)</f>
        <v>#REF!</v>
      </c>
      <c r="N380" s="9" t="e">
        <f>VLOOKUP((IF(MONTH($A380)=10,YEAR($A380),IF(MONTH($A380)=11,YEAR($A380),IF(MONTH($A380)=12, YEAR($A380),YEAR($A380)-1)))),#REF!,VLOOKUP(MONTH($A380),'Patch Conversion'!$A$1:$B$12,2),FALSE)</f>
        <v>#REF!</v>
      </c>
      <c r="O380" s="9"/>
      <c r="P380" s="11"/>
      <c r="Q380" s="9">
        <f t="shared" si="39"/>
        <v>0</v>
      </c>
      <c r="R380" s="9" t="str">
        <f t="shared" si="40"/>
        <v/>
      </c>
      <c r="S380" s="10" t="str">
        <f t="shared" si="41"/>
        <v/>
      </c>
      <c r="T380" s="9"/>
      <c r="U380" s="17">
        <f>VLOOKUP((IF(MONTH($A380)=10,YEAR($A380),IF(MONTH($A380)=11,YEAR($A380),IF(MONTH($A380)=12, YEAR($A380),YEAR($A380)-1)))),'Final Sim'!$A$1:$O$87,VLOOKUP(MONTH($A380),'Conversion WRSM'!$A$1:$B$12,2),FALSE)</f>
        <v>0</v>
      </c>
      <c r="W380" s="9">
        <f t="shared" si="38"/>
        <v>0</v>
      </c>
      <c r="X380" s="9" t="str">
        <f t="shared" si="44"/>
        <v/>
      </c>
      <c r="Y380" s="20" t="str">
        <f t="shared" si="42"/>
        <v/>
      </c>
    </row>
    <row r="381" spans="1:25" x14ac:dyDescent="0.25">
      <c r="A381" s="11">
        <v>24167</v>
      </c>
      <c r="B381" s="9">
        <f>VLOOKUP((IF(MONTH($A381)=10,YEAR($A381),IF(MONTH($A381)=11,YEAR($A381),IF(MONTH($A381)=12, YEAR($A381),YEAR($A381)-1)))),File_1.prn!$A$2:$AA$72,VLOOKUP(MONTH($A381),Conversion!$A$1:$B$12,2),FALSE)</f>
        <v>0</v>
      </c>
      <c r="C381" s="9" t="str">
        <f>IF(VLOOKUP((IF(MONTH($A381)=10,YEAR($A381),IF(MONTH($A381)=11,YEAR($A381),IF(MONTH($A381)=12, YEAR($A381),YEAR($A381)-1)))),File_1.prn!$A$2:$AA$72,VLOOKUP(MONTH($A381),'Patch Conversion'!$A$1:$B$12,2),FALSE)="","",VLOOKUP((IF(MONTH($A381)=10,YEAR($A381),IF(MONTH($A381)=11,YEAR($A381),IF(MONTH($A381)=12, YEAR($A381),YEAR($A381)-1)))),File_1.prn!$A$2:$AA$72,VLOOKUP(MONTH($A381),'Patch Conversion'!$A$1:$B$12,2),FALSE))</f>
        <v/>
      </c>
      <c r="D381" s="9" t="str">
        <f>IF(C381="","",B381)</f>
        <v/>
      </c>
      <c r="E381" s="9">
        <f t="shared" si="43"/>
        <v>0</v>
      </c>
      <c r="F381" s="9">
        <f>F380+VLOOKUP((IF(MONTH($A381)=10,YEAR($A381),IF(MONTH($A381)=11,YEAR($A381),IF(MONTH($A381)=12, YEAR($A381),YEAR($A381)-1)))),Rainfall!$A$1:$Z$87,VLOOKUP(MONTH($A381),Conversion!$A$1:$B$12,2),FALSE)</f>
        <v>19124.760000000002</v>
      </c>
      <c r="G381" s="9"/>
      <c r="H381" s="9"/>
      <c r="I381" s="9">
        <f>VLOOKUP((IF(MONTH($A381)=10,YEAR($A381),IF(MONTH($A381)=11,YEAR($A381),IF(MONTH($A381)=12, YEAR($A381),YEAR($A381)-1)))),FirstSim!$A$1:$Z$86,VLOOKUP(MONTH($A381),Conversion!$A$1:$B$12,2),FALSE)</f>
        <v>0.5</v>
      </c>
      <c r="J381" s="9"/>
      <c r="K381" s="9"/>
      <c r="L381" s="9"/>
      <c r="M381" s="12" t="e">
        <f>VLOOKUP((IF(MONTH($A381)=10,YEAR($A381),IF(MONTH($A381)=11,YEAR($A381),IF(MONTH($A381)=12, YEAR($A381),YEAR($A381)-1)))),#REF!,VLOOKUP(MONTH($A381),Conversion!$A$1:$B$12,2),FALSE)</f>
        <v>#REF!</v>
      </c>
      <c r="N381" s="9" t="e">
        <f>VLOOKUP((IF(MONTH($A381)=10,YEAR($A381),IF(MONTH($A381)=11,YEAR($A381),IF(MONTH($A381)=12, YEAR($A381),YEAR($A381)-1)))),#REF!,VLOOKUP(MONTH($A381),'Patch Conversion'!$A$1:$B$12,2),FALSE)</f>
        <v>#REF!</v>
      </c>
      <c r="O381" s="9"/>
      <c r="P381" s="11"/>
      <c r="Q381" s="9">
        <f t="shared" si="39"/>
        <v>0</v>
      </c>
      <c r="R381" s="9" t="str">
        <f t="shared" si="40"/>
        <v/>
      </c>
      <c r="S381" s="10" t="str">
        <f t="shared" si="41"/>
        <v/>
      </c>
      <c r="T381" s="9"/>
      <c r="U381" s="17">
        <f>VLOOKUP((IF(MONTH($A381)=10,YEAR($A381),IF(MONTH($A381)=11,YEAR($A381),IF(MONTH($A381)=12, YEAR($A381),YEAR($A381)-1)))),'Final Sim'!$A$1:$O$87,VLOOKUP(MONTH($A381),'Conversion WRSM'!$A$1:$B$12,2),FALSE)</f>
        <v>0</v>
      </c>
      <c r="W381" s="9">
        <f t="shared" si="38"/>
        <v>0</v>
      </c>
      <c r="X381" s="9" t="str">
        <f t="shared" si="44"/>
        <v/>
      </c>
      <c r="Y381" s="20" t="str">
        <f t="shared" si="42"/>
        <v/>
      </c>
    </row>
    <row r="382" spans="1:25" x14ac:dyDescent="0.25">
      <c r="A382" s="11">
        <v>24198</v>
      </c>
      <c r="B382" s="9">
        <f>VLOOKUP((IF(MONTH($A382)=10,YEAR($A382),IF(MONTH($A382)=11,YEAR($A382),IF(MONTH($A382)=12, YEAR($A382),YEAR($A382)-1)))),File_1.prn!$A$2:$AA$72,VLOOKUP(MONTH($A382),Conversion!$A$1:$B$12,2),FALSE)</f>
        <v>0</v>
      </c>
      <c r="C382" s="9" t="str">
        <f>IF(VLOOKUP((IF(MONTH($A382)=10,YEAR($A382),IF(MONTH($A382)=11,YEAR($A382),IF(MONTH($A382)=12, YEAR($A382),YEAR($A382)-1)))),File_1.prn!$A$2:$AA$72,VLOOKUP(MONTH($A382),'Patch Conversion'!$A$1:$B$12,2),FALSE)="","",VLOOKUP((IF(MONTH($A382)=10,YEAR($A382),IF(MONTH($A382)=11,YEAR($A382),IF(MONTH($A382)=12, YEAR($A382),YEAR($A382)-1)))),File_1.prn!$A$2:$AA$72,VLOOKUP(MONTH($A382),'Patch Conversion'!$A$1:$B$12,2),FALSE))</f>
        <v/>
      </c>
      <c r="D382" s="9"/>
      <c r="E382" s="9">
        <f t="shared" si="43"/>
        <v>0</v>
      </c>
      <c r="F382" s="9">
        <f>F381+VLOOKUP((IF(MONTH($A382)=10,YEAR($A382),IF(MONTH($A382)=11,YEAR($A382),IF(MONTH($A382)=12, YEAR($A382),YEAR($A382)-1)))),Rainfall!$A$1:$Z$87,VLOOKUP(MONTH($A382),Conversion!$A$1:$B$12,2),FALSE)</f>
        <v>19131.72</v>
      </c>
      <c r="G382" s="9"/>
      <c r="H382" s="9"/>
      <c r="I382" s="9">
        <f>VLOOKUP((IF(MONTH($A382)=10,YEAR($A382),IF(MONTH($A382)=11,YEAR($A382),IF(MONTH($A382)=12, YEAR($A382),YEAR($A382)-1)))),FirstSim!$A$1:$Z$86,VLOOKUP(MONTH($A382),Conversion!$A$1:$B$12,2),FALSE)</f>
        <v>0.08</v>
      </c>
      <c r="J382" s="9"/>
      <c r="K382" s="9"/>
      <c r="L382" s="9"/>
      <c r="M382" s="12" t="e">
        <f>VLOOKUP((IF(MONTH($A382)=10,YEAR($A382),IF(MONTH($A382)=11,YEAR($A382),IF(MONTH($A382)=12, YEAR($A382),YEAR($A382)-1)))),#REF!,VLOOKUP(MONTH($A382),Conversion!$A$1:$B$12,2),FALSE)</f>
        <v>#REF!</v>
      </c>
      <c r="N382" s="9" t="e">
        <f>VLOOKUP((IF(MONTH($A382)=10,YEAR($A382),IF(MONTH($A382)=11,YEAR($A382),IF(MONTH($A382)=12, YEAR($A382),YEAR($A382)-1)))),#REF!,VLOOKUP(MONTH($A382),'Patch Conversion'!$A$1:$B$12,2),FALSE)</f>
        <v>#REF!</v>
      </c>
      <c r="O382" s="9"/>
      <c r="P382" s="11"/>
      <c r="Q382" s="9">
        <f t="shared" si="39"/>
        <v>0</v>
      </c>
      <c r="R382" s="9" t="str">
        <f t="shared" si="40"/>
        <v/>
      </c>
      <c r="S382" s="10" t="str">
        <f t="shared" si="41"/>
        <v/>
      </c>
      <c r="T382" s="9"/>
      <c r="U382" s="17">
        <f>VLOOKUP((IF(MONTH($A382)=10,YEAR($A382),IF(MONTH($A382)=11,YEAR($A382),IF(MONTH($A382)=12, YEAR($A382),YEAR($A382)-1)))),'Final Sim'!$A$1:$O$87,VLOOKUP(MONTH($A382),'Conversion WRSM'!$A$1:$B$12,2),FALSE)</f>
        <v>0</v>
      </c>
      <c r="W382" s="9">
        <f t="shared" si="38"/>
        <v>0</v>
      </c>
      <c r="X382" s="9" t="str">
        <f t="shared" si="44"/>
        <v/>
      </c>
      <c r="Y382" s="20" t="str">
        <f t="shared" si="42"/>
        <v/>
      </c>
    </row>
    <row r="383" spans="1:25" x14ac:dyDescent="0.25">
      <c r="A383" s="11">
        <v>24228</v>
      </c>
      <c r="B383" s="9">
        <f>VLOOKUP((IF(MONTH($A383)=10,YEAR($A383),IF(MONTH($A383)=11,YEAR($A383),IF(MONTH($A383)=12, YEAR($A383),YEAR($A383)-1)))),File_1.prn!$A$2:$AA$72,VLOOKUP(MONTH($A383),Conversion!$A$1:$B$12,2),FALSE)</f>
        <v>0</v>
      </c>
      <c r="C383" s="9" t="str">
        <f>IF(VLOOKUP((IF(MONTH($A383)=10,YEAR($A383),IF(MONTH($A383)=11,YEAR($A383),IF(MONTH($A383)=12, YEAR($A383),YEAR($A383)-1)))),File_1.prn!$A$2:$AA$72,VLOOKUP(MONTH($A383),'Patch Conversion'!$A$1:$B$12,2),FALSE)="","",VLOOKUP((IF(MONTH($A383)=10,YEAR($A383),IF(MONTH($A383)=11,YEAR($A383),IF(MONTH($A383)=12, YEAR($A383),YEAR($A383)-1)))),File_1.prn!$A$2:$AA$72,VLOOKUP(MONTH($A383),'Patch Conversion'!$A$1:$B$12,2),FALSE))</f>
        <v/>
      </c>
      <c r="D383" s="9"/>
      <c r="E383" s="9">
        <f t="shared" si="43"/>
        <v>0</v>
      </c>
      <c r="F383" s="9">
        <f>F382+VLOOKUP((IF(MONTH($A383)=10,YEAR($A383),IF(MONTH($A383)=11,YEAR($A383),IF(MONTH($A383)=12, YEAR($A383),YEAR($A383)-1)))),Rainfall!$A$1:$Z$87,VLOOKUP(MONTH($A383),Conversion!$A$1:$B$12,2),FALSE)</f>
        <v>19146.780000000002</v>
      </c>
      <c r="G383" s="9"/>
      <c r="H383" s="9"/>
      <c r="I383" s="9">
        <f>VLOOKUP((IF(MONTH($A383)=10,YEAR($A383),IF(MONTH($A383)=11,YEAR($A383),IF(MONTH($A383)=12, YEAR($A383),YEAR($A383)-1)))),FirstSim!$A$1:$Z$86,VLOOKUP(MONTH($A383),Conversion!$A$1:$B$12,2),FALSE)</f>
        <v>0.02</v>
      </c>
      <c r="J383" s="9"/>
      <c r="K383" s="9"/>
      <c r="L383" s="9"/>
      <c r="M383" s="12" t="e">
        <f>VLOOKUP((IF(MONTH($A383)=10,YEAR($A383),IF(MONTH($A383)=11,YEAR($A383),IF(MONTH($A383)=12, YEAR($A383),YEAR($A383)-1)))),#REF!,VLOOKUP(MONTH($A383),Conversion!$A$1:$B$12,2),FALSE)</f>
        <v>#REF!</v>
      </c>
      <c r="N383" s="9" t="e">
        <f>VLOOKUP((IF(MONTH($A383)=10,YEAR($A383),IF(MONTH($A383)=11,YEAR($A383),IF(MONTH($A383)=12, YEAR($A383),YEAR($A383)-1)))),#REF!,VLOOKUP(MONTH($A383),'Patch Conversion'!$A$1:$B$12,2),FALSE)</f>
        <v>#REF!</v>
      </c>
      <c r="O383" s="9"/>
      <c r="P383" s="11"/>
      <c r="Q383" s="9">
        <f t="shared" si="39"/>
        <v>0</v>
      </c>
      <c r="R383" s="9" t="str">
        <f t="shared" si="40"/>
        <v/>
      </c>
      <c r="S383" s="10" t="str">
        <f t="shared" si="41"/>
        <v/>
      </c>
      <c r="T383" s="9"/>
      <c r="U383" s="17">
        <f>VLOOKUP((IF(MONTH($A383)=10,YEAR($A383),IF(MONTH($A383)=11,YEAR($A383),IF(MONTH($A383)=12, YEAR($A383),YEAR($A383)-1)))),'Final Sim'!$A$1:$O$87,VLOOKUP(MONTH($A383),'Conversion WRSM'!$A$1:$B$12,2),FALSE)</f>
        <v>0</v>
      </c>
      <c r="W383" s="9">
        <f t="shared" si="38"/>
        <v>0</v>
      </c>
      <c r="X383" s="9" t="str">
        <f t="shared" si="44"/>
        <v/>
      </c>
      <c r="Y383" s="20" t="str">
        <f t="shared" si="42"/>
        <v/>
      </c>
    </row>
    <row r="384" spans="1:25" x14ac:dyDescent="0.25">
      <c r="A384" s="11">
        <v>24259</v>
      </c>
      <c r="B384" s="9">
        <f>VLOOKUP((IF(MONTH($A384)=10,YEAR($A384),IF(MONTH($A384)=11,YEAR($A384),IF(MONTH($A384)=12, YEAR($A384),YEAR($A384)-1)))),File_1.prn!$A$2:$AA$72,VLOOKUP(MONTH($A384),Conversion!$A$1:$B$12,2),FALSE)</f>
        <v>0</v>
      </c>
      <c r="C384" s="9" t="str">
        <f>IF(VLOOKUP((IF(MONTH($A384)=10,YEAR($A384),IF(MONTH($A384)=11,YEAR($A384),IF(MONTH($A384)=12, YEAR($A384),YEAR($A384)-1)))),File_1.prn!$A$2:$AA$72,VLOOKUP(MONTH($A384),'Patch Conversion'!$A$1:$B$12,2),FALSE)="","",VLOOKUP((IF(MONTH($A384)=10,YEAR($A384),IF(MONTH($A384)=11,YEAR($A384),IF(MONTH($A384)=12, YEAR($A384),YEAR($A384)-1)))),File_1.prn!$A$2:$AA$72,VLOOKUP(MONTH($A384),'Patch Conversion'!$A$1:$B$12,2),FALSE))</f>
        <v/>
      </c>
      <c r="D384" s="9"/>
      <c r="E384" s="9">
        <f t="shared" si="43"/>
        <v>0</v>
      </c>
      <c r="F384" s="9">
        <f>F383+VLOOKUP((IF(MONTH($A384)=10,YEAR($A384),IF(MONTH($A384)=11,YEAR($A384),IF(MONTH($A384)=12, YEAR($A384),YEAR($A384)-1)))),Rainfall!$A$1:$Z$87,VLOOKUP(MONTH($A384),Conversion!$A$1:$B$12,2),FALSE)</f>
        <v>19181.100000000002</v>
      </c>
      <c r="G384" s="9"/>
      <c r="H384" s="9"/>
      <c r="I384" s="9">
        <f>VLOOKUP((IF(MONTH($A384)=10,YEAR($A384),IF(MONTH($A384)=11,YEAR($A384),IF(MONTH($A384)=12, YEAR($A384),YEAR($A384)-1)))),FirstSim!$A$1:$Z$86,VLOOKUP(MONTH($A384),Conversion!$A$1:$B$12,2),FALSE)</f>
        <v>0.01</v>
      </c>
      <c r="J384" s="9"/>
      <c r="K384" s="9"/>
      <c r="L384" s="9"/>
      <c r="M384" s="12" t="e">
        <f>VLOOKUP((IF(MONTH($A384)=10,YEAR($A384),IF(MONTH($A384)=11,YEAR($A384),IF(MONTH($A384)=12, YEAR($A384),YEAR($A384)-1)))),#REF!,VLOOKUP(MONTH($A384),Conversion!$A$1:$B$12,2),FALSE)</f>
        <v>#REF!</v>
      </c>
      <c r="N384" s="9" t="e">
        <f>VLOOKUP((IF(MONTH($A384)=10,YEAR($A384),IF(MONTH($A384)=11,YEAR($A384),IF(MONTH($A384)=12, YEAR($A384),YEAR($A384)-1)))),#REF!,VLOOKUP(MONTH($A384),'Patch Conversion'!$A$1:$B$12,2),FALSE)</f>
        <v>#REF!</v>
      </c>
      <c r="O384" s="9"/>
      <c r="P384" s="11"/>
      <c r="Q384" s="9">
        <f t="shared" si="39"/>
        <v>0</v>
      </c>
      <c r="R384" s="9" t="str">
        <f t="shared" si="40"/>
        <v/>
      </c>
      <c r="S384" s="10" t="str">
        <f t="shared" si="41"/>
        <v/>
      </c>
      <c r="T384" s="9"/>
      <c r="U384" s="17">
        <f>VLOOKUP((IF(MONTH($A384)=10,YEAR($A384),IF(MONTH($A384)=11,YEAR($A384),IF(MONTH($A384)=12, YEAR($A384),YEAR($A384)-1)))),'Final Sim'!$A$1:$O$87,VLOOKUP(MONTH($A384),'Conversion WRSM'!$A$1:$B$12,2),FALSE)</f>
        <v>0</v>
      </c>
      <c r="W384" s="9">
        <f t="shared" si="38"/>
        <v>0</v>
      </c>
      <c r="X384" s="9" t="str">
        <f t="shared" si="44"/>
        <v/>
      </c>
      <c r="Y384" s="20" t="str">
        <f t="shared" si="42"/>
        <v/>
      </c>
    </row>
    <row r="385" spans="1:25" x14ac:dyDescent="0.25">
      <c r="A385" s="11">
        <v>24289</v>
      </c>
      <c r="B385" s="9">
        <f>VLOOKUP((IF(MONTH($A385)=10,YEAR($A385),IF(MONTH($A385)=11,YEAR($A385),IF(MONTH($A385)=12, YEAR($A385),YEAR($A385)-1)))),File_1.prn!$A$2:$AA$72,VLOOKUP(MONTH($A385),Conversion!$A$1:$B$12,2),FALSE)</f>
        <v>0</v>
      </c>
      <c r="C385" s="9" t="str">
        <f>IF(VLOOKUP((IF(MONTH($A385)=10,YEAR($A385),IF(MONTH($A385)=11,YEAR($A385),IF(MONTH($A385)=12, YEAR($A385),YEAR($A385)-1)))),File_1.prn!$A$2:$AA$72,VLOOKUP(MONTH($A385),'Patch Conversion'!$A$1:$B$12,2),FALSE)="","",VLOOKUP((IF(MONTH($A385)=10,YEAR($A385),IF(MONTH($A385)=11,YEAR($A385),IF(MONTH($A385)=12, YEAR($A385),YEAR($A385)-1)))),File_1.prn!$A$2:$AA$72,VLOOKUP(MONTH($A385),'Patch Conversion'!$A$1:$B$12,2),FALSE))</f>
        <v/>
      </c>
      <c r="D385" s="9"/>
      <c r="E385" s="9">
        <f t="shared" si="43"/>
        <v>0</v>
      </c>
      <c r="F385" s="9">
        <f>F384+VLOOKUP((IF(MONTH($A385)=10,YEAR($A385),IF(MONTH($A385)=11,YEAR($A385),IF(MONTH($A385)=12, YEAR($A385),YEAR($A385)-1)))),Rainfall!$A$1:$Z$87,VLOOKUP(MONTH($A385),Conversion!$A$1:$B$12,2),FALSE)</f>
        <v>19181.100000000002</v>
      </c>
      <c r="G385" s="9"/>
      <c r="H385" s="9"/>
      <c r="I385" s="9">
        <f>VLOOKUP((IF(MONTH($A385)=10,YEAR($A385),IF(MONTH($A385)=11,YEAR($A385),IF(MONTH($A385)=12, YEAR($A385),YEAR($A385)-1)))),FirstSim!$A$1:$Z$86,VLOOKUP(MONTH($A385),Conversion!$A$1:$B$12,2),FALSE)</f>
        <v>0.01</v>
      </c>
      <c r="J385" s="9"/>
      <c r="K385" s="9"/>
      <c r="L385" s="9"/>
      <c r="M385" s="12" t="e">
        <f>VLOOKUP((IF(MONTH($A385)=10,YEAR($A385),IF(MONTH($A385)=11,YEAR($A385),IF(MONTH($A385)=12, YEAR($A385),YEAR($A385)-1)))),#REF!,VLOOKUP(MONTH($A385),Conversion!$A$1:$B$12,2),FALSE)</f>
        <v>#REF!</v>
      </c>
      <c r="N385" s="9" t="e">
        <f>VLOOKUP((IF(MONTH($A385)=10,YEAR($A385),IF(MONTH($A385)=11,YEAR($A385),IF(MONTH($A385)=12, YEAR($A385),YEAR($A385)-1)))),#REF!,VLOOKUP(MONTH($A385),'Patch Conversion'!$A$1:$B$12,2),FALSE)</f>
        <v>#REF!</v>
      </c>
      <c r="O385" s="9"/>
      <c r="P385" s="11"/>
      <c r="Q385" s="9">
        <f t="shared" si="39"/>
        <v>0</v>
      </c>
      <c r="R385" s="9" t="str">
        <f t="shared" si="40"/>
        <v/>
      </c>
      <c r="S385" s="10" t="str">
        <f t="shared" si="41"/>
        <v/>
      </c>
      <c r="T385" s="9"/>
      <c r="U385" s="17">
        <f>VLOOKUP((IF(MONTH($A385)=10,YEAR($A385),IF(MONTH($A385)=11,YEAR($A385),IF(MONTH($A385)=12, YEAR($A385),YEAR($A385)-1)))),'Final Sim'!$A$1:$O$87,VLOOKUP(MONTH($A385),'Conversion WRSM'!$A$1:$B$12,2),FALSE)</f>
        <v>0</v>
      </c>
      <c r="W385" s="9">
        <f t="shared" si="38"/>
        <v>0</v>
      </c>
      <c r="X385" s="9" t="str">
        <f t="shared" si="44"/>
        <v/>
      </c>
      <c r="Y385" s="20" t="str">
        <f t="shared" si="42"/>
        <v/>
      </c>
    </row>
    <row r="386" spans="1:25" x14ac:dyDescent="0.25">
      <c r="A386" s="11">
        <v>24320</v>
      </c>
      <c r="B386" s="9">
        <f>VLOOKUP((IF(MONTH($A386)=10,YEAR($A386),IF(MONTH($A386)=11,YEAR($A386),IF(MONTH($A386)=12, YEAR($A386),YEAR($A386)-1)))),File_1.prn!$A$2:$AA$72,VLOOKUP(MONTH($A386),Conversion!$A$1:$B$12,2),FALSE)</f>
        <v>0</v>
      </c>
      <c r="C386" s="9" t="str">
        <f>IF(VLOOKUP((IF(MONTH($A386)=10,YEAR($A386),IF(MONTH($A386)=11,YEAR($A386),IF(MONTH($A386)=12, YEAR($A386),YEAR($A386)-1)))),File_1.prn!$A$2:$AA$72,VLOOKUP(MONTH($A386),'Patch Conversion'!$A$1:$B$12,2),FALSE)="","",VLOOKUP((IF(MONTH($A386)=10,YEAR($A386),IF(MONTH($A386)=11,YEAR($A386),IF(MONTH($A386)=12, YEAR($A386),YEAR($A386)-1)))),File_1.prn!$A$2:$AA$72,VLOOKUP(MONTH($A386),'Patch Conversion'!$A$1:$B$12,2),FALSE))</f>
        <v/>
      </c>
      <c r="D386" s="9"/>
      <c r="E386" s="9">
        <f t="shared" si="43"/>
        <v>0</v>
      </c>
      <c r="F386" s="9">
        <f>F385+VLOOKUP((IF(MONTH($A386)=10,YEAR($A386),IF(MONTH($A386)=11,YEAR($A386),IF(MONTH($A386)=12, YEAR($A386),YEAR($A386)-1)))),Rainfall!$A$1:$Z$87,VLOOKUP(MONTH($A386),Conversion!$A$1:$B$12,2),FALSE)</f>
        <v>19181.100000000002</v>
      </c>
      <c r="G386" s="9"/>
      <c r="H386" s="9"/>
      <c r="I386" s="9">
        <f>VLOOKUP((IF(MONTH($A386)=10,YEAR($A386),IF(MONTH($A386)=11,YEAR($A386),IF(MONTH($A386)=12, YEAR($A386),YEAR($A386)-1)))),FirstSim!$A$1:$Z$86,VLOOKUP(MONTH($A386),Conversion!$A$1:$B$12,2),FALSE)</f>
        <v>0.01</v>
      </c>
      <c r="J386" s="9"/>
      <c r="K386" s="9"/>
      <c r="L386" s="9"/>
      <c r="M386" s="12" t="e">
        <f>VLOOKUP((IF(MONTH($A386)=10,YEAR($A386),IF(MONTH($A386)=11,YEAR($A386),IF(MONTH($A386)=12, YEAR($A386),YEAR($A386)-1)))),#REF!,VLOOKUP(MONTH($A386),Conversion!$A$1:$B$12,2),FALSE)</f>
        <v>#REF!</v>
      </c>
      <c r="N386" s="9" t="e">
        <f>VLOOKUP((IF(MONTH($A386)=10,YEAR($A386),IF(MONTH($A386)=11,YEAR($A386),IF(MONTH($A386)=12, YEAR($A386),YEAR($A386)-1)))),#REF!,VLOOKUP(MONTH($A386),'Patch Conversion'!$A$1:$B$12,2),FALSE)</f>
        <v>#REF!</v>
      </c>
      <c r="O386" s="9"/>
      <c r="P386" s="11"/>
      <c r="Q386" s="9">
        <f t="shared" si="39"/>
        <v>0</v>
      </c>
      <c r="R386" s="9" t="str">
        <f t="shared" si="40"/>
        <v/>
      </c>
      <c r="S386" s="10" t="str">
        <f t="shared" si="41"/>
        <v/>
      </c>
      <c r="T386" s="9"/>
      <c r="U386" s="17">
        <f>VLOOKUP((IF(MONTH($A386)=10,YEAR($A386),IF(MONTH($A386)=11,YEAR($A386),IF(MONTH($A386)=12, YEAR($A386),YEAR($A386)-1)))),'Final Sim'!$A$1:$O$87,VLOOKUP(MONTH($A386),'Conversion WRSM'!$A$1:$B$12,2),FALSE)</f>
        <v>0</v>
      </c>
      <c r="W386" s="9">
        <f t="shared" si="38"/>
        <v>0</v>
      </c>
      <c r="X386" s="9" t="str">
        <f t="shared" si="44"/>
        <v/>
      </c>
      <c r="Y386" s="20" t="str">
        <f t="shared" si="42"/>
        <v/>
      </c>
    </row>
    <row r="387" spans="1:25" x14ac:dyDescent="0.25">
      <c r="A387" s="11">
        <v>24351</v>
      </c>
      <c r="B387" s="9">
        <f>VLOOKUP((IF(MONTH($A387)=10,YEAR($A387),IF(MONTH($A387)=11,YEAR($A387),IF(MONTH($A387)=12, YEAR($A387),YEAR($A387)-1)))),File_1.prn!$A$2:$AA$72,VLOOKUP(MONTH($A387),Conversion!$A$1:$B$12,2),FALSE)</f>
        <v>0</v>
      </c>
      <c r="C387" s="9" t="str">
        <f>IF(VLOOKUP((IF(MONTH($A387)=10,YEAR($A387),IF(MONTH($A387)=11,YEAR($A387),IF(MONTH($A387)=12, YEAR($A387),YEAR($A387)-1)))),File_1.prn!$A$2:$AA$72,VLOOKUP(MONTH($A387),'Patch Conversion'!$A$1:$B$12,2),FALSE)="","",VLOOKUP((IF(MONTH($A387)=10,YEAR($A387),IF(MONTH($A387)=11,YEAR($A387),IF(MONTH($A387)=12, YEAR($A387),YEAR($A387)-1)))),File_1.prn!$A$2:$AA$72,VLOOKUP(MONTH($A387),'Patch Conversion'!$A$1:$B$12,2),FALSE))</f>
        <v/>
      </c>
      <c r="D387" s="9"/>
      <c r="E387" s="9">
        <f t="shared" si="43"/>
        <v>0</v>
      </c>
      <c r="F387" s="9">
        <f>F386+VLOOKUP((IF(MONTH($A387)=10,YEAR($A387),IF(MONTH($A387)=11,YEAR($A387),IF(MONTH($A387)=12, YEAR($A387),YEAR($A387)-1)))),Rainfall!$A$1:$Z$87,VLOOKUP(MONTH($A387),Conversion!$A$1:$B$12,2),FALSE)</f>
        <v>19192.02</v>
      </c>
      <c r="G387" s="9"/>
      <c r="H387" s="9"/>
      <c r="I387" s="9">
        <f>VLOOKUP((IF(MONTH($A387)=10,YEAR($A387),IF(MONTH($A387)=11,YEAR($A387),IF(MONTH($A387)=12, YEAR($A387),YEAR($A387)-1)))),FirstSim!$A$1:$Z$86,VLOOKUP(MONTH($A387),Conversion!$A$1:$B$12,2),FALSE)</f>
        <v>0</v>
      </c>
      <c r="J387" s="9"/>
      <c r="K387" s="9"/>
      <c r="L387" s="9"/>
      <c r="M387" s="12" t="e">
        <f>VLOOKUP((IF(MONTH($A387)=10,YEAR($A387),IF(MONTH($A387)=11,YEAR($A387),IF(MONTH($A387)=12, YEAR($A387),YEAR($A387)-1)))),#REF!,VLOOKUP(MONTH($A387),Conversion!$A$1:$B$12,2),FALSE)</f>
        <v>#REF!</v>
      </c>
      <c r="N387" s="9" t="e">
        <f>VLOOKUP((IF(MONTH($A387)=10,YEAR($A387),IF(MONTH($A387)=11,YEAR($A387),IF(MONTH($A387)=12, YEAR($A387),YEAR($A387)-1)))),#REF!,VLOOKUP(MONTH($A387),'Patch Conversion'!$A$1:$B$12,2),FALSE)</f>
        <v>#REF!</v>
      </c>
      <c r="O387" s="9"/>
      <c r="P387" s="11"/>
      <c r="Q387" s="9">
        <f t="shared" si="39"/>
        <v>0</v>
      </c>
      <c r="R387" s="9" t="str">
        <f t="shared" si="40"/>
        <v/>
      </c>
      <c r="S387" s="10" t="str">
        <f t="shared" si="41"/>
        <v/>
      </c>
      <c r="T387" s="9"/>
      <c r="U387" s="17">
        <f>VLOOKUP((IF(MONTH($A387)=10,YEAR($A387),IF(MONTH($A387)=11,YEAR($A387),IF(MONTH($A387)=12, YEAR($A387),YEAR($A387)-1)))),'Final Sim'!$A$1:$O$87,VLOOKUP(MONTH($A387),'Conversion WRSM'!$A$1:$B$12,2),FALSE)</f>
        <v>0</v>
      </c>
      <c r="W387" s="9">
        <f t="shared" si="38"/>
        <v>0</v>
      </c>
      <c r="X387" s="9" t="str">
        <f t="shared" si="44"/>
        <v/>
      </c>
      <c r="Y387" s="20" t="str">
        <f t="shared" si="42"/>
        <v/>
      </c>
    </row>
    <row r="388" spans="1:25" x14ac:dyDescent="0.25">
      <c r="A388" s="11">
        <v>24381</v>
      </c>
      <c r="B388" s="9">
        <f>VLOOKUP((IF(MONTH($A388)=10,YEAR($A388),IF(MONTH($A388)=11,YEAR($A388),IF(MONTH($A388)=12, YEAR($A388),YEAR($A388)-1)))),File_1.prn!$A$2:$AA$72,VLOOKUP(MONTH($A388),Conversion!$A$1:$B$12,2),FALSE)</f>
        <v>0</v>
      </c>
      <c r="C388" s="9" t="str">
        <f>IF(VLOOKUP((IF(MONTH($A388)=10,YEAR($A388),IF(MONTH($A388)=11,YEAR($A388),IF(MONTH($A388)=12, YEAR($A388),YEAR($A388)-1)))),File_1.prn!$A$2:$AA$72,VLOOKUP(MONTH($A388),'Patch Conversion'!$A$1:$B$12,2),FALSE)="","",VLOOKUP((IF(MONTH($A388)=10,YEAR($A388),IF(MONTH($A388)=11,YEAR($A388),IF(MONTH($A388)=12, YEAR($A388),YEAR($A388)-1)))),File_1.prn!$A$2:$AA$72,VLOOKUP(MONTH($A388),'Patch Conversion'!$A$1:$B$12,2),FALSE))</f>
        <v/>
      </c>
      <c r="D388" s="9"/>
      <c r="E388" s="9">
        <f t="shared" si="43"/>
        <v>0</v>
      </c>
      <c r="F388" s="9">
        <f>F387+VLOOKUP((IF(MONTH($A388)=10,YEAR($A388),IF(MONTH($A388)=11,YEAR($A388),IF(MONTH($A388)=12, YEAR($A388),YEAR($A388)-1)))),Rainfall!$A$1:$Z$87,VLOOKUP(MONTH($A388),Conversion!$A$1:$B$12,2),FALSE)</f>
        <v>19252.080000000002</v>
      </c>
      <c r="G388" s="9"/>
      <c r="H388" s="9"/>
      <c r="I388" s="9">
        <f>VLOOKUP((IF(MONTH($A388)=10,YEAR($A388),IF(MONTH($A388)=11,YEAR($A388),IF(MONTH($A388)=12, YEAR($A388),YEAR($A388)-1)))),FirstSim!$A$1:$Z$86,VLOOKUP(MONTH($A388),Conversion!$A$1:$B$12,2),FALSE)</f>
        <v>0</v>
      </c>
      <c r="J388" s="9"/>
      <c r="K388" s="9"/>
      <c r="L388" s="9"/>
      <c r="M388" s="12" t="e">
        <f>VLOOKUP((IF(MONTH($A388)=10,YEAR($A388),IF(MONTH($A388)=11,YEAR($A388),IF(MONTH($A388)=12, YEAR($A388),YEAR($A388)-1)))),#REF!,VLOOKUP(MONTH($A388),Conversion!$A$1:$B$12,2),FALSE)</f>
        <v>#REF!</v>
      </c>
      <c r="N388" s="9" t="e">
        <f>VLOOKUP((IF(MONTH($A388)=10,YEAR($A388),IF(MONTH($A388)=11,YEAR($A388),IF(MONTH($A388)=12, YEAR($A388),YEAR($A388)-1)))),#REF!,VLOOKUP(MONTH($A388),'Patch Conversion'!$A$1:$B$12,2),FALSE)</f>
        <v>#REF!</v>
      </c>
      <c r="O388" s="9"/>
      <c r="P388" s="11"/>
      <c r="Q388" s="9">
        <f t="shared" si="39"/>
        <v>0</v>
      </c>
      <c r="R388" s="9" t="str">
        <f t="shared" si="40"/>
        <v/>
      </c>
      <c r="S388" s="10" t="str">
        <f t="shared" si="41"/>
        <v/>
      </c>
      <c r="T388" s="9"/>
      <c r="U388" s="17">
        <f>VLOOKUP((IF(MONTH($A388)=10,YEAR($A388),IF(MONTH($A388)=11,YEAR($A388),IF(MONTH($A388)=12, YEAR($A388),YEAR($A388)-1)))),'Final Sim'!$A$1:$O$87,VLOOKUP(MONTH($A388),'Conversion WRSM'!$A$1:$B$12,2),FALSE)</f>
        <v>0</v>
      </c>
      <c r="W388" s="9">
        <f t="shared" ref="W388:W451" si="46">IF(C388="",B388,IF(C388="*",B388,IF(U388&gt;B388,U388,B388)))</f>
        <v>0</v>
      </c>
      <c r="X388" s="9" t="str">
        <f t="shared" si="44"/>
        <v/>
      </c>
      <c r="Y388" s="20" t="str">
        <f t="shared" si="42"/>
        <v/>
      </c>
    </row>
    <row r="389" spans="1:25" x14ac:dyDescent="0.25">
      <c r="A389" s="11">
        <v>24412</v>
      </c>
      <c r="B389" s="9">
        <f>VLOOKUP((IF(MONTH($A389)=10,YEAR($A389),IF(MONTH($A389)=11,YEAR($A389),IF(MONTH($A389)=12, YEAR($A389),YEAR($A389)-1)))),File_1.prn!$A$2:$AA$72,VLOOKUP(MONTH($A389),Conversion!$A$1:$B$12,2),FALSE)</f>
        <v>0</v>
      </c>
      <c r="C389" s="9" t="str">
        <f>IF(VLOOKUP((IF(MONTH($A389)=10,YEAR($A389),IF(MONTH($A389)=11,YEAR($A389),IF(MONTH($A389)=12, YEAR($A389),YEAR($A389)-1)))),File_1.prn!$A$2:$AA$72,VLOOKUP(MONTH($A389),'Patch Conversion'!$A$1:$B$12,2),FALSE)="","",VLOOKUP((IF(MONTH($A389)=10,YEAR($A389),IF(MONTH($A389)=11,YEAR($A389),IF(MONTH($A389)=12, YEAR($A389),YEAR($A389)-1)))),File_1.prn!$A$2:$AA$72,VLOOKUP(MONTH($A389),'Patch Conversion'!$A$1:$B$12,2),FALSE))</f>
        <v/>
      </c>
      <c r="D389" s="9"/>
      <c r="E389" s="9">
        <f t="shared" si="43"/>
        <v>0</v>
      </c>
      <c r="F389" s="9">
        <f>F388+VLOOKUP((IF(MONTH($A389)=10,YEAR($A389),IF(MONTH($A389)=11,YEAR($A389),IF(MONTH($A389)=12, YEAR($A389),YEAR($A389)-1)))),Rainfall!$A$1:$Z$87,VLOOKUP(MONTH($A389),Conversion!$A$1:$B$12,2),FALSE)</f>
        <v>19300.68</v>
      </c>
      <c r="G389" s="9"/>
      <c r="H389" s="9"/>
      <c r="I389" s="9">
        <f>VLOOKUP((IF(MONTH($A389)=10,YEAR($A389),IF(MONTH($A389)=11,YEAR($A389),IF(MONTH($A389)=12, YEAR($A389),YEAR($A389)-1)))),FirstSim!$A$1:$Z$86,VLOOKUP(MONTH($A389),Conversion!$A$1:$B$12,2),FALSE)</f>
        <v>0</v>
      </c>
      <c r="J389" s="9"/>
      <c r="K389" s="9"/>
      <c r="L389" s="9"/>
      <c r="M389" s="12" t="e">
        <f>VLOOKUP((IF(MONTH($A389)=10,YEAR($A389),IF(MONTH($A389)=11,YEAR($A389),IF(MONTH($A389)=12, YEAR($A389),YEAR($A389)-1)))),#REF!,VLOOKUP(MONTH($A389),Conversion!$A$1:$B$12,2),FALSE)</f>
        <v>#REF!</v>
      </c>
      <c r="N389" s="9" t="e">
        <f>VLOOKUP((IF(MONTH($A389)=10,YEAR($A389),IF(MONTH($A389)=11,YEAR($A389),IF(MONTH($A389)=12, YEAR($A389),YEAR($A389)-1)))),#REF!,VLOOKUP(MONTH($A389),'Patch Conversion'!$A$1:$B$12,2),FALSE)</f>
        <v>#REF!</v>
      </c>
      <c r="O389" s="9"/>
      <c r="P389" s="11"/>
      <c r="Q389" s="9">
        <f t="shared" ref="Q389:Q452" si="47">IF(C389="",B389,IF(C389="*",B389,IF(I389&lt;B389,B389,I389)))</f>
        <v>0</v>
      </c>
      <c r="R389" s="9" t="str">
        <f t="shared" ref="R389:R452" si="48">IF(C389="",C389,IF(C389="*",C389,IF(I389&lt;B389,C389,"*")))</f>
        <v/>
      </c>
      <c r="S389" s="10" t="str">
        <f t="shared" ref="S389:S452" si="49">IF(C389="","",IF(C389="*","Estimated",IF(I389&lt;B389,"First Simulation&lt;Observed, Observed Used","First Silumation patch")))</f>
        <v/>
      </c>
      <c r="T389" s="9"/>
      <c r="U389" s="17">
        <f>VLOOKUP((IF(MONTH($A389)=10,YEAR($A389),IF(MONTH($A389)=11,YEAR($A389),IF(MONTH($A389)=12, YEAR($A389),YEAR($A389)-1)))),'Final Sim'!$A$1:$O$87,VLOOKUP(MONTH($A389),'Conversion WRSM'!$A$1:$B$12,2),FALSE)</f>
        <v>0</v>
      </c>
      <c r="W389" s="9">
        <f t="shared" si="46"/>
        <v>0</v>
      </c>
      <c r="X389" s="9" t="str">
        <f t="shared" si="44"/>
        <v/>
      </c>
      <c r="Y389" s="20" t="str">
        <f t="shared" ref="Y389:Y452" si="50">IF(C389="","",IF(C389="*","Observed estimate used",IF(C389="#","Simulated value used", IF(U389&gt;B389,"Simulated value used","Observed estimate used"))))</f>
        <v/>
      </c>
    </row>
    <row r="390" spans="1:25" x14ac:dyDescent="0.25">
      <c r="A390" s="11">
        <v>24442</v>
      </c>
      <c r="B390" s="9">
        <f>VLOOKUP((IF(MONTH($A390)=10,YEAR($A390),IF(MONTH($A390)=11,YEAR($A390),IF(MONTH($A390)=12, YEAR($A390),YEAR($A390)-1)))),File_1.prn!$A$2:$AA$72,VLOOKUP(MONTH($A390),Conversion!$A$1:$B$12,2),FALSE)</f>
        <v>0</v>
      </c>
      <c r="C390" s="9" t="str">
        <f>IF(VLOOKUP((IF(MONTH($A390)=10,YEAR($A390),IF(MONTH($A390)=11,YEAR($A390),IF(MONTH($A390)=12, YEAR($A390),YEAR($A390)-1)))),File_1.prn!$A$2:$AA$72,VLOOKUP(MONTH($A390),'Patch Conversion'!$A$1:$B$12,2),FALSE)="","",VLOOKUP((IF(MONTH($A390)=10,YEAR($A390),IF(MONTH($A390)=11,YEAR($A390),IF(MONTH($A390)=12, YEAR($A390),YEAR($A390)-1)))),File_1.prn!$A$2:$AA$72,VLOOKUP(MONTH($A390),'Patch Conversion'!$A$1:$B$12,2),FALSE))</f>
        <v/>
      </c>
      <c r="D390" s="9"/>
      <c r="E390" s="9">
        <f t="shared" ref="E390:E453" si="51">E389+B390</f>
        <v>0</v>
      </c>
      <c r="F390" s="9">
        <f>F389+VLOOKUP((IF(MONTH($A390)=10,YEAR($A390),IF(MONTH($A390)=11,YEAR($A390),IF(MONTH($A390)=12, YEAR($A390),YEAR($A390)-1)))),Rainfall!$A$1:$Z$87,VLOOKUP(MONTH($A390),Conversion!$A$1:$B$12,2),FALSE)</f>
        <v>19455.48</v>
      </c>
      <c r="G390" s="9"/>
      <c r="H390" s="9"/>
      <c r="I390" s="9">
        <f>VLOOKUP((IF(MONTH($A390)=10,YEAR($A390),IF(MONTH($A390)=11,YEAR($A390),IF(MONTH($A390)=12, YEAR($A390),YEAR($A390)-1)))),FirstSim!$A$1:$Z$86,VLOOKUP(MONTH($A390),Conversion!$A$1:$B$12,2),FALSE)</f>
        <v>0.26</v>
      </c>
      <c r="J390" s="9"/>
      <c r="K390" s="9"/>
      <c r="L390" s="9"/>
      <c r="M390" s="12" t="e">
        <f>VLOOKUP((IF(MONTH($A390)=10,YEAR($A390),IF(MONTH($A390)=11,YEAR($A390),IF(MONTH($A390)=12, YEAR($A390),YEAR($A390)-1)))),#REF!,VLOOKUP(MONTH($A390),Conversion!$A$1:$B$12,2),FALSE)</f>
        <v>#REF!</v>
      </c>
      <c r="N390" s="9" t="e">
        <f>VLOOKUP((IF(MONTH($A390)=10,YEAR($A390),IF(MONTH($A390)=11,YEAR($A390),IF(MONTH($A390)=12, YEAR($A390),YEAR($A390)-1)))),#REF!,VLOOKUP(MONTH($A390),'Patch Conversion'!$A$1:$B$12,2),FALSE)</f>
        <v>#REF!</v>
      </c>
      <c r="O390" s="9"/>
      <c r="P390" s="11"/>
      <c r="Q390" s="9">
        <f t="shared" si="47"/>
        <v>0</v>
      </c>
      <c r="R390" s="9" t="str">
        <f t="shared" si="48"/>
        <v/>
      </c>
      <c r="S390" s="10" t="str">
        <f t="shared" si="49"/>
        <v/>
      </c>
      <c r="T390" s="9"/>
      <c r="U390" s="17">
        <f>VLOOKUP((IF(MONTH($A390)=10,YEAR($A390),IF(MONTH($A390)=11,YEAR($A390),IF(MONTH($A390)=12, YEAR($A390),YEAR($A390)-1)))),'Final Sim'!$A$1:$O$87,VLOOKUP(MONTH($A390),'Conversion WRSM'!$A$1:$B$12,2),FALSE)</f>
        <v>0</v>
      </c>
      <c r="W390" s="9">
        <f t="shared" si="46"/>
        <v>0</v>
      </c>
      <c r="X390" s="9" t="str">
        <f t="shared" ref="X390:X453" si="52">IF(C390="","",IF(C390="*","*",IF(C390="#","*", IF(U390&gt;B390,"*",C390))))</f>
        <v/>
      </c>
      <c r="Y390" s="20" t="str">
        <f t="shared" si="50"/>
        <v/>
      </c>
    </row>
    <row r="391" spans="1:25" x14ac:dyDescent="0.25">
      <c r="A391" s="11">
        <v>24473</v>
      </c>
      <c r="B391" s="9">
        <f>VLOOKUP((IF(MONTH($A391)=10,YEAR($A391),IF(MONTH($A391)=11,YEAR($A391),IF(MONTH($A391)=12, YEAR($A391),YEAR($A391)-1)))),File_1.prn!$A$2:$AA$72,VLOOKUP(MONTH($A391),Conversion!$A$1:$B$12,2),FALSE)</f>
        <v>0</v>
      </c>
      <c r="C391" s="9" t="str">
        <f>IF(VLOOKUP((IF(MONTH($A391)=10,YEAR($A391),IF(MONTH($A391)=11,YEAR($A391),IF(MONTH($A391)=12, YEAR($A391),YEAR($A391)-1)))),File_1.prn!$A$2:$AA$72,VLOOKUP(MONTH($A391),'Patch Conversion'!$A$1:$B$12,2),FALSE)="","",VLOOKUP((IF(MONTH($A391)=10,YEAR($A391),IF(MONTH($A391)=11,YEAR($A391),IF(MONTH($A391)=12, YEAR($A391),YEAR($A391)-1)))),File_1.prn!$A$2:$AA$72,VLOOKUP(MONTH($A391),'Patch Conversion'!$A$1:$B$12,2),FALSE))</f>
        <v/>
      </c>
      <c r="D391" s="9" t="str">
        <f>IF(C391="","",B391)</f>
        <v/>
      </c>
      <c r="E391" s="9">
        <f t="shared" si="51"/>
        <v>0</v>
      </c>
      <c r="F391" s="9">
        <f>F390+VLOOKUP((IF(MONTH($A391)=10,YEAR($A391),IF(MONTH($A391)=11,YEAR($A391),IF(MONTH($A391)=12, YEAR($A391),YEAR($A391)-1)))),Rainfall!$A$1:$Z$87,VLOOKUP(MONTH($A391),Conversion!$A$1:$B$12,2),FALSE)</f>
        <v>19694.34</v>
      </c>
      <c r="G391" s="9"/>
      <c r="H391" s="9"/>
      <c r="I391" s="9">
        <f>VLOOKUP((IF(MONTH($A391)=10,YEAR($A391),IF(MONTH($A391)=11,YEAR($A391),IF(MONTH($A391)=12, YEAR($A391),YEAR($A391)-1)))),FirstSim!$A$1:$Z$86,VLOOKUP(MONTH($A391),Conversion!$A$1:$B$12,2),FALSE)</f>
        <v>7.09</v>
      </c>
      <c r="J391" s="9"/>
      <c r="K391" s="9"/>
      <c r="L391" s="9"/>
      <c r="M391" s="12" t="e">
        <f>VLOOKUP((IF(MONTH($A391)=10,YEAR($A391),IF(MONTH($A391)=11,YEAR($A391),IF(MONTH($A391)=12, YEAR($A391),YEAR($A391)-1)))),#REF!,VLOOKUP(MONTH($A391),Conversion!$A$1:$B$12,2),FALSE)</f>
        <v>#REF!</v>
      </c>
      <c r="N391" s="9" t="e">
        <f>VLOOKUP((IF(MONTH($A391)=10,YEAR($A391),IF(MONTH($A391)=11,YEAR($A391),IF(MONTH($A391)=12, YEAR($A391),YEAR($A391)-1)))),#REF!,VLOOKUP(MONTH($A391),'Patch Conversion'!$A$1:$B$12,2),FALSE)</f>
        <v>#REF!</v>
      </c>
      <c r="O391" s="9"/>
      <c r="P391" s="11"/>
      <c r="Q391" s="9">
        <f t="shared" si="47"/>
        <v>0</v>
      </c>
      <c r="R391" s="9" t="str">
        <f t="shared" si="48"/>
        <v/>
      </c>
      <c r="S391" s="10" t="str">
        <f t="shared" si="49"/>
        <v/>
      </c>
      <c r="T391" s="9"/>
      <c r="U391" s="17">
        <f>VLOOKUP((IF(MONTH($A391)=10,YEAR($A391),IF(MONTH($A391)=11,YEAR($A391),IF(MONTH($A391)=12, YEAR($A391),YEAR($A391)-1)))),'Final Sim'!$A$1:$O$87,VLOOKUP(MONTH($A391),'Conversion WRSM'!$A$1:$B$12,2),FALSE)</f>
        <v>0</v>
      </c>
      <c r="W391" s="9">
        <f t="shared" si="46"/>
        <v>0</v>
      </c>
      <c r="X391" s="9" t="str">
        <f t="shared" si="52"/>
        <v/>
      </c>
      <c r="Y391" s="20" t="str">
        <f t="shared" si="50"/>
        <v/>
      </c>
    </row>
    <row r="392" spans="1:25" x14ac:dyDescent="0.25">
      <c r="A392" s="11">
        <v>24504</v>
      </c>
      <c r="B392" s="9">
        <f>VLOOKUP((IF(MONTH($A392)=10,YEAR($A392),IF(MONTH($A392)=11,YEAR($A392),IF(MONTH($A392)=12, YEAR($A392),YEAR($A392)-1)))),File_1.prn!$A$2:$AA$72,VLOOKUP(MONTH($A392),Conversion!$A$1:$B$12,2),FALSE)</f>
        <v>0</v>
      </c>
      <c r="C392" s="9" t="str">
        <f>IF(VLOOKUP((IF(MONTH($A392)=10,YEAR($A392),IF(MONTH($A392)=11,YEAR($A392),IF(MONTH($A392)=12, YEAR($A392),YEAR($A392)-1)))),File_1.prn!$A$2:$AA$72,VLOOKUP(MONTH($A392),'Patch Conversion'!$A$1:$B$12,2),FALSE)="","",VLOOKUP((IF(MONTH($A392)=10,YEAR($A392),IF(MONTH($A392)=11,YEAR($A392),IF(MONTH($A392)=12, YEAR($A392),YEAR($A392)-1)))),File_1.prn!$A$2:$AA$72,VLOOKUP(MONTH($A392),'Patch Conversion'!$A$1:$B$12,2),FALSE))</f>
        <v/>
      </c>
      <c r="D392" s="9" t="str">
        <f>IF(C392="","",B392)</f>
        <v/>
      </c>
      <c r="E392" s="9">
        <f t="shared" si="51"/>
        <v>0</v>
      </c>
      <c r="F392" s="9">
        <f>F391+VLOOKUP((IF(MONTH($A392)=10,YEAR($A392),IF(MONTH($A392)=11,YEAR($A392),IF(MONTH($A392)=12, YEAR($A392),YEAR($A392)-1)))),Rainfall!$A$1:$Z$87,VLOOKUP(MONTH($A392),Conversion!$A$1:$B$12,2),FALSE)</f>
        <v>19826.759999999998</v>
      </c>
      <c r="G392" s="9"/>
      <c r="H392" s="9"/>
      <c r="I392" s="9">
        <f>VLOOKUP((IF(MONTH($A392)=10,YEAR($A392),IF(MONTH($A392)=11,YEAR($A392),IF(MONTH($A392)=12, YEAR($A392),YEAR($A392)-1)))),FirstSim!$A$1:$Z$86,VLOOKUP(MONTH($A392),Conversion!$A$1:$B$12,2),FALSE)</f>
        <v>3.14</v>
      </c>
      <c r="J392" s="9"/>
      <c r="K392" s="9"/>
      <c r="L392" s="9"/>
      <c r="M392" s="12" t="e">
        <f>VLOOKUP((IF(MONTH($A392)=10,YEAR($A392),IF(MONTH($A392)=11,YEAR($A392),IF(MONTH($A392)=12, YEAR($A392),YEAR($A392)-1)))),#REF!,VLOOKUP(MONTH($A392),Conversion!$A$1:$B$12,2),FALSE)</f>
        <v>#REF!</v>
      </c>
      <c r="N392" s="9" t="e">
        <f>VLOOKUP((IF(MONTH($A392)=10,YEAR($A392),IF(MONTH($A392)=11,YEAR($A392),IF(MONTH($A392)=12, YEAR($A392),YEAR($A392)-1)))),#REF!,VLOOKUP(MONTH($A392),'Patch Conversion'!$A$1:$B$12,2),FALSE)</f>
        <v>#REF!</v>
      </c>
      <c r="O392" s="9"/>
      <c r="P392" s="11"/>
      <c r="Q392" s="9">
        <f t="shared" si="47"/>
        <v>0</v>
      </c>
      <c r="R392" s="9" t="str">
        <f t="shared" si="48"/>
        <v/>
      </c>
      <c r="S392" s="10" t="str">
        <f t="shared" si="49"/>
        <v/>
      </c>
      <c r="T392" s="9"/>
      <c r="U392" s="17">
        <f>VLOOKUP((IF(MONTH($A392)=10,YEAR($A392),IF(MONTH($A392)=11,YEAR($A392),IF(MONTH($A392)=12, YEAR($A392),YEAR($A392)-1)))),'Final Sim'!$A$1:$O$87,VLOOKUP(MONTH($A392),'Conversion WRSM'!$A$1:$B$12,2),FALSE)</f>
        <v>0</v>
      </c>
      <c r="W392" s="9">
        <f t="shared" si="46"/>
        <v>0</v>
      </c>
      <c r="X392" s="9" t="str">
        <f t="shared" si="52"/>
        <v/>
      </c>
      <c r="Y392" s="20" t="str">
        <f t="shared" si="50"/>
        <v/>
      </c>
    </row>
    <row r="393" spans="1:25" x14ac:dyDescent="0.25">
      <c r="A393" s="11">
        <v>24532</v>
      </c>
      <c r="B393" s="9">
        <f>VLOOKUP((IF(MONTH($A393)=10,YEAR($A393),IF(MONTH($A393)=11,YEAR($A393),IF(MONTH($A393)=12, YEAR($A393),YEAR($A393)-1)))),File_1.prn!$A$2:$AA$72,VLOOKUP(MONTH($A393),Conversion!$A$1:$B$12,2),FALSE)</f>
        <v>0</v>
      </c>
      <c r="C393" s="9" t="str">
        <f>IF(VLOOKUP((IF(MONTH($A393)=10,YEAR($A393),IF(MONTH($A393)=11,YEAR($A393),IF(MONTH($A393)=12, YEAR($A393),YEAR($A393)-1)))),File_1.prn!$A$2:$AA$72,VLOOKUP(MONTH($A393),'Patch Conversion'!$A$1:$B$12,2),FALSE)="","",VLOOKUP((IF(MONTH($A393)=10,YEAR($A393),IF(MONTH($A393)=11,YEAR($A393),IF(MONTH($A393)=12, YEAR($A393),YEAR($A393)-1)))),File_1.prn!$A$2:$AA$72,VLOOKUP(MONTH($A393),'Patch Conversion'!$A$1:$B$12,2),FALSE))</f>
        <v/>
      </c>
      <c r="D393" s="9" t="str">
        <f>IF(C393="","",B393)</f>
        <v/>
      </c>
      <c r="E393" s="9">
        <f t="shared" si="51"/>
        <v>0</v>
      </c>
      <c r="F393" s="9">
        <f>F392+VLOOKUP((IF(MONTH($A393)=10,YEAR($A393),IF(MONTH($A393)=11,YEAR($A393),IF(MONTH($A393)=12, YEAR($A393),YEAR($A393)-1)))),Rainfall!$A$1:$Z$87,VLOOKUP(MONTH($A393),Conversion!$A$1:$B$12,2),FALSE)</f>
        <v>20014.019999999997</v>
      </c>
      <c r="G393" s="9"/>
      <c r="H393" s="9"/>
      <c r="I393" s="9">
        <f>VLOOKUP((IF(MONTH($A393)=10,YEAR($A393),IF(MONTH($A393)=11,YEAR($A393),IF(MONTH($A393)=12, YEAR($A393),YEAR($A393)-1)))),FirstSim!$A$1:$Z$86,VLOOKUP(MONTH($A393),Conversion!$A$1:$B$12,2),FALSE)</f>
        <v>0.77</v>
      </c>
      <c r="J393" s="9"/>
      <c r="K393" s="9"/>
      <c r="L393" s="9"/>
      <c r="M393" s="12" t="e">
        <f>VLOOKUP((IF(MONTH($A393)=10,YEAR($A393),IF(MONTH($A393)=11,YEAR($A393),IF(MONTH($A393)=12, YEAR($A393),YEAR($A393)-1)))),#REF!,VLOOKUP(MONTH($A393),Conversion!$A$1:$B$12,2),FALSE)</f>
        <v>#REF!</v>
      </c>
      <c r="N393" s="9" t="e">
        <f>VLOOKUP((IF(MONTH($A393)=10,YEAR($A393),IF(MONTH($A393)=11,YEAR($A393),IF(MONTH($A393)=12, YEAR($A393),YEAR($A393)-1)))),#REF!,VLOOKUP(MONTH($A393),'Patch Conversion'!$A$1:$B$12,2),FALSE)</f>
        <v>#REF!</v>
      </c>
      <c r="O393" s="9"/>
      <c r="P393" s="11"/>
      <c r="Q393" s="9">
        <f t="shared" si="47"/>
        <v>0</v>
      </c>
      <c r="R393" s="9" t="str">
        <f t="shared" si="48"/>
        <v/>
      </c>
      <c r="S393" s="10" t="str">
        <f t="shared" si="49"/>
        <v/>
      </c>
      <c r="T393" s="9"/>
      <c r="U393" s="17">
        <f>VLOOKUP((IF(MONTH($A393)=10,YEAR($A393),IF(MONTH($A393)=11,YEAR($A393),IF(MONTH($A393)=12, YEAR($A393),YEAR($A393)-1)))),'Final Sim'!$A$1:$O$87,VLOOKUP(MONTH($A393),'Conversion WRSM'!$A$1:$B$12,2),FALSE)</f>
        <v>0</v>
      </c>
      <c r="W393" s="9">
        <f t="shared" si="46"/>
        <v>0</v>
      </c>
      <c r="X393" s="9" t="str">
        <f t="shared" si="52"/>
        <v/>
      </c>
      <c r="Y393" s="20" t="str">
        <f t="shared" si="50"/>
        <v/>
      </c>
    </row>
    <row r="394" spans="1:25" x14ac:dyDescent="0.25">
      <c r="A394" s="11">
        <v>24563</v>
      </c>
      <c r="B394" s="9">
        <f>VLOOKUP((IF(MONTH($A394)=10,YEAR($A394),IF(MONTH($A394)=11,YEAR($A394),IF(MONTH($A394)=12, YEAR($A394),YEAR($A394)-1)))),File_1.prn!$A$2:$AA$72,VLOOKUP(MONTH($A394),Conversion!$A$1:$B$12,2),FALSE)</f>
        <v>0</v>
      </c>
      <c r="C394" s="9" t="str">
        <f>IF(VLOOKUP((IF(MONTH($A394)=10,YEAR($A394),IF(MONTH($A394)=11,YEAR($A394),IF(MONTH($A394)=12, YEAR($A394),YEAR($A394)-1)))),File_1.prn!$A$2:$AA$72,VLOOKUP(MONTH($A394),'Patch Conversion'!$A$1:$B$12,2),FALSE)="","",VLOOKUP((IF(MONTH($A394)=10,YEAR($A394),IF(MONTH($A394)=11,YEAR($A394),IF(MONTH($A394)=12, YEAR($A394),YEAR($A394)-1)))),File_1.prn!$A$2:$AA$72,VLOOKUP(MONTH($A394),'Patch Conversion'!$A$1:$B$12,2),FALSE))</f>
        <v/>
      </c>
      <c r="D394" s="9"/>
      <c r="E394" s="9">
        <f t="shared" si="51"/>
        <v>0</v>
      </c>
      <c r="F394" s="9">
        <f>F393+VLOOKUP((IF(MONTH($A394)=10,YEAR($A394),IF(MONTH($A394)=11,YEAR($A394),IF(MONTH($A394)=12, YEAR($A394),YEAR($A394)-1)))),Rainfall!$A$1:$Z$87,VLOOKUP(MONTH($A394),Conversion!$A$1:$B$12,2),FALSE)</f>
        <v>20200.679999999997</v>
      </c>
      <c r="G394" s="9"/>
      <c r="H394" s="9"/>
      <c r="I394" s="9">
        <f>VLOOKUP((IF(MONTH($A394)=10,YEAR($A394),IF(MONTH($A394)=11,YEAR($A394),IF(MONTH($A394)=12, YEAR($A394),YEAR($A394)-1)))),FirstSim!$A$1:$Z$86,VLOOKUP(MONTH($A394),Conversion!$A$1:$B$12,2),FALSE)</f>
        <v>5.77</v>
      </c>
      <c r="J394" s="9"/>
      <c r="K394" s="9"/>
      <c r="L394" s="9"/>
      <c r="M394" s="12" t="e">
        <f>VLOOKUP((IF(MONTH($A394)=10,YEAR($A394),IF(MONTH($A394)=11,YEAR($A394),IF(MONTH($A394)=12, YEAR($A394),YEAR($A394)-1)))),#REF!,VLOOKUP(MONTH($A394),Conversion!$A$1:$B$12,2),FALSE)</f>
        <v>#REF!</v>
      </c>
      <c r="N394" s="9" t="e">
        <f>VLOOKUP((IF(MONTH($A394)=10,YEAR($A394),IF(MONTH($A394)=11,YEAR($A394),IF(MONTH($A394)=12, YEAR($A394),YEAR($A394)-1)))),#REF!,VLOOKUP(MONTH($A394),'Patch Conversion'!$A$1:$B$12,2),FALSE)</f>
        <v>#REF!</v>
      </c>
      <c r="O394" s="9"/>
      <c r="P394" s="11"/>
      <c r="Q394" s="9">
        <f t="shared" si="47"/>
        <v>0</v>
      </c>
      <c r="R394" s="9" t="str">
        <f t="shared" si="48"/>
        <v/>
      </c>
      <c r="S394" s="10" t="str">
        <f t="shared" si="49"/>
        <v/>
      </c>
      <c r="T394" s="9"/>
      <c r="U394" s="17">
        <f>VLOOKUP((IF(MONTH($A394)=10,YEAR($A394),IF(MONTH($A394)=11,YEAR($A394),IF(MONTH($A394)=12, YEAR($A394),YEAR($A394)-1)))),'Final Sim'!$A$1:$O$87,VLOOKUP(MONTH($A394),'Conversion WRSM'!$A$1:$B$12,2),FALSE)</f>
        <v>0</v>
      </c>
      <c r="W394" s="9">
        <f t="shared" si="46"/>
        <v>0</v>
      </c>
      <c r="X394" s="9" t="str">
        <f t="shared" si="52"/>
        <v/>
      </c>
      <c r="Y394" s="20" t="str">
        <f t="shared" si="50"/>
        <v/>
      </c>
    </row>
    <row r="395" spans="1:25" x14ac:dyDescent="0.25">
      <c r="A395" s="11">
        <v>24593</v>
      </c>
      <c r="B395" s="9">
        <f>VLOOKUP((IF(MONTH($A395)=10,YEAR($A395),IF(MONTH($A395)=11,YEAR($A395),IF(MONTH($A395)=12, YEAR($A395),YEAR($A395)-1)))),File_1.prn!$A$2:$AA$72,VLOOKUP(MONTH($A395),Conversion!$A$1:$B$12,2),FALSE)</f>
        <v>0</v>
      </c>
      <c r="C395" s="9" t="str">
        <f>IF(VLOOKUP((IF(MONTH($A395)=10,YEAR($A395),IF(MONTH($A395)=11,YEAR($A395),IF(MONTH($A395)=12, YEAR($A395),YEAR($A395)-1)))),File_1.prn!$A$2:$AA$72,VLOOKUP(MONTH($A395),'Patch Conversion'!$A$1:$B$12,2),FALSE)="","",VLOOKUP((IF(MONTH($A395)=10,YEAR($A395),IF(MONTH($A395)=11,YEAR($A395),IF(MONTH($A395)=12, YEAR($A395),YEAR($A395)-1)))),File_1.prn!$A$2:$AA$72,VLOOKUP(MONTH($A395),'Patch Conversion'!$A$1:$B$12,2),FALSE))</f>
        <v/>
      </c>
      <c r="D395" s="9"/>
      <c r="E395" s="9">
        <f t="shared" si="51"/>
        <v>0</v>
      </c>
      <c r="F395" s="9">
        <f>F394+VLOOKUP((IF(MONTH($A395)=10,YEAR($A395),IF(MONTH($A395)=11,YEAR($A395),IF(MONTH($A395)=12, YEAR($A395),YEAR($A395)-1)))),Rainfall!$A$1:$Z$87,VLOOKUP(MONTH($A395),Conversion!$A$1:$B$12,2),FALSE)</f>
        <v>20217.659999999996</v>
      </c>
      <c r="G395" s="9"/>
      <c r="H395" s="9"/>
      <c r="I395" s="9">
        <f>VLOOKUP((IF(MONTH($A395)=10,YEAR($A395),IF(MONTH($A395)=11,YEAR($A395),IF(MONTH($A395)=12, YEAR($A395),YEAR($A395)-1)))),FirstSim!$A$1:$Z$86,VLOOKUP(MONTH($A395),Conversion!$A$1:$B$12,2),FALSE)</f>
        <v>3.73</v>
      </c>
      <c r="J395" s="9"/>
      <c r="K395" s="9"/>
      <c r="L395" s="9"/>
      <c r="M395" s="12" t="e">
        <f>VLOOKUP((IF(MONTH($A395)=10,YEAR($A395),IF(MONTH($A395)=11,YEAR($A395),IF(MONTH($A395)=12, YEAR($A395),YEAR($A395)-1)))),#REF!,VLOOKUP(MONTH($A395),Conversion!$A$1:$B$12,2),FALSE)</f>
        <v>#REF!</v>
      </c>
      <c r="N395" s="9" t="e">
        <f>VLOOKUP((IF(MONTH($A395)=10,YEAR($A395),IF(MONTH($A395)=11,YEAR($A395),IF(MONTH($A395)=12, YEAR($A395),YEAR($A395)-1)))),#REF!,VLOOKUP(MONTH($A395),'Patch Conversion'!$A$1:$B$12,2),FALSE)</f>
        <v>#REF!</v>
      </c>
      <c r="O395" s="9"/>
      <c r="P395" s="11"/>
      <c r="Q395" s="9">
        <f t="shared" si="47"/>
        <v>0</v>
      </c>
      <c r="R395" s="9" t="str">
        <f t="shared" si="48"/>
        <v/>
      </c>
      <c r="S395" s="10" t="str">
        <f t="shared" si="49"/>
        <v/>
      </c>
      <c r="T395" s="9"/>
      <c r="U395" s="17">
        <f>VLOOKUP((IF(MONTH($A395)=10,YEAR($A395),IF(MONTH($A395)=11,YEAR($A395),IF(MONTH($A395)=12, YEAR($A395),YEAR($A395)-1)))),'Final Sim'!$A$1:$O$87,VLOOKUP(MONTH($A395),'Conversion WRSM'!$A$1:$B$12,2),FALSE)</f>
        <v>0</v>
      </c>
      <c r="W395" s="9">
        <f t="shared" si="46"/>
        <v>0</v>
      </c>
      <c r="X395" s="9" t="str">
        <f t="shared" si="52"/>
        <v/>
      </c>
      <c r="Y395" s="20" t="str">
        <f t="shared" si="50"/>
        <v/>
      </c>
    </row>
    <row r="396" spans="1:25" x14ac:dyDescent="0.25">
      <c r="A396" s="11">
        <v>24624</v>
      </c>
      <c r="B396" s="9">
        <f>VLOOKUP((IF(MONTH($A396)=10,YEAR($A396),IF(MONTH($A396)=11,YEAR($A396),IF(MONTH($A396)=12, YEAR($A396),YEAR($A396)-1)))),File_1.prn!$A$2:$AA$72,VLOOKUP(MONTH($A396),Conversion!$A$1:$B$12,2),FALSE)</f>
        <v>0</v>
      </c>
      <c r="C396" s="9" t="str">
        <f>IF(VLOOKUP((IF(MONTH($A396)=10,YEAR($A396),IF(MONTH($A396)=11,YEAR($A396),IF(MONTH($A396)=12, YEAR($A396),YEAR($A396)-1)))),File_1.prn!$A$2:$AA$72,VLOOKUP(MONTH($A396),'Patch Conversion'!$A$1:$B$12,2),FALSE)="","",VLOOKUP((IF(MONTH($A396)=10,YEAR($A396),IF(MONTH($A396)=11,YEAR($A396),IF(MONTH($A396)=12, YEAR($A396),YEAR($A396)-1)))),File_1.prn!$A$2:$AA$72,VLOOKUP(MONTH($A396),'Patch Conversion'!$A$1:$B$12,2),FALSE))</f>
        <v/>
      </c>
      <c r="D396" s="9"/>
      <c r="E396" s="9">
        <f t="shared" si="51"/>
        <v>0</v>
      </c>
      <c r="F396" s="9">
        <f>F395+VLOOKUP((IF(MONTH($A396)=10,YEAR($A396),IF(MONTH($A396)=11,YEAR($A396),IF(MONTH($A396)=12, YEAR($A396),YEAR($A396)-1)))),Rainfall!$A$1:$Z$87,VLOOKUP(MONTH($A396),Conversion!$A$1:$B$12,2),FALSE)</f>
        <v>20217.659999999996</v>
      </c>
      <c r="G396" s="9"/>
      <c r="H396" s="9"/>
      <c r="I396" s="9">
        <f>VLOOKUP((IF(MONTH($A396)=10,YEAR($A396),IF(MONTH($A396)=11,YEAR($A396),IF(MONTH($A396)=12, YEAR($A396),YEAR($A396)-1)))),FirstSim!$A$1:$Z$86,VLOOKUP(MONTH($A396),Conversion!$A$1:$B$12,2),FALSE)</f>
        <v>1.59</v>
      </c>
      <c r="J396" s="9"/>
      <c r="K396" s="9"/>
      <c r="L396" s="9"/>
      <c r="M396" s="12" t="e">
        <f>VLOOKUP((IF(MONTH($A396)=10,YEAR($A396),IF(MONTH($A396)=11,YEAR($A396),IF(MONTH($A396)=12, YEAR($A396),YEAR($A396)-1)))),#REF!,VLOOKUP(MONTH($A396),Conversion!$A$1:$B$12,2),FALSE)</f>
        <v>#REF!</v>
      </c>
      <c r="N396" s="9" t="e">
        <f>VLOOKUP((IF(MONTH($A396)=10,YEAR($A396),IF(MONTH($A396)=11,YEAR($A396),IF(MONTH($A396)=12, YEAR($A396),YEAR($A396)-1)))),#REF!,VLOOKUP(MONTH($A396),'Patch Conversion'!$A$1:$B$12,2),FALSE)</f>
        <v>#REF!</v>
      </c>
      <c r="O396" s="9"/>
      <c r="P396" s="11"/>
      <c r="Q396" s="9">
        <f t="shared" si="47"/>
        <v>0</v>
      </c>
      <c r="R396" s="9" t="str">
        <f t="shared" si="48"/>
        <v/>
      </c>
      <c r="S396" s="10" t="str">
        <f t="shared" si="49"/>
        <v/>
      </c>
      <c r="T396" s="9"/>
      <c r="U396" s="17">
        <f>VLOOKUP((IF(MONTH($A396)=10,YEAR($A396),IF(MONTH($A396)=11,YEAR($A396),IF(MONTH($A396)=12, YEAR($A396),YEAR($A396)-1)))),'Final Sim'!$A$1:$O$87,VLOOKUP(MONTH($A396),'Conversion WRSM'!$A$1:$B$12,2),FALSE)</f>
        <v>0</v>
      </c>
      <c r="W396" s="9">
        <f t="shared" si="46"/>
        <v>0</v>
      </c>
      <c r="X396" s="9" t="str">
        <f t="shared" si="52"/>
        <v/>
      </c>
      <c r="Y396" s="20" t="str">
        <f t="shared" si="50"/>
        <v/>
      </c>
    </row>
    <row r="397" spans="1:25" x14ac:dyDescent="0.25">
      <c r="A397" s="11">
        <v>24654</v>
      </c>
      <c r="B397" s="9">
        <f>VLOOKUP((IF(MONTH($A397)=10,YEAR($A397),IF(MONTH($A397)=11,YEAR($A397),IF(MONTH($A397)=12, YEAR($A397),YEAR($A397)-1)))),File_1.prn!$A$2:$AA$72,VLOOKUP(MONTH($A397),Conversion!$A$1:$B$12,2),FALSE)</f>
        <v>0</v>
      </c>
      <c r="C397" s="9" t="str">
        <f>IF(VLOOKUP((IF(MONTH($A397)=10,YEAR($A397),IF(MONTH($A397)=11,YEAR($A397),IF(MONTH($A397)=12, YEAR($A397),YEAR($A397)-1)))),File_1.prn!$A$2:$AA$72,VLOOKUP(MONTH($A397),'Patch Conversion'!$A$1:$B$12,2),FALSE)="","",VLOOKUP((IF(MONTH($A397)=10,YEAR($A397),IF(MONTH($A397)=11,YEAR($A397),IF(MONTH($A397)=12, YEAR($A397),YEAR($A397)-1)))),File_1.prn!$A$2:$AA$72,VLOOKUP(MONTH($A397),'Patch Conversion'!$A$1:$B$12,2),FALSE))</f>
        <v/>
      </c>
      <c r="D397" s="9"/>
      <c r="E397" s="9">
        <f t="shared" si="51"/>
        <v>0</v>
      </c>
      <c r="F397" s="9">
        <f>F396+VLOOKUP((IF(MONTH($A397)=10,YEAR($A397),IF(MONTH($A397)=11,YEAR($A397),IF(MONTH($A397)=12, YEAR($A397),YEAR($A397)-1)))),Rainfall!$A$1:$Z$87,VLOOKUP(MONTH($A397),Conversion!$A$1:$B$12,2),FALSE)</f>
        <v>20217.659999999996</v>
      </c>
      <c r="G397" s="9"/>
      <c r="H397" s="9"/>
      <c r="I397" s="9">
        <f>VLOOKUP((IF(MONTH($A397)=10,YEAR($A397),IF(MONTH($A397)=11,YEAR($A397),IF(MONTH($A397)=12, YEAR($A397),YEAR($A397)-1)))),FirstSim!$A$1:$Z$86,VLOOKUP(MONTH($A397),Conversion!$A$1:$B$12,2),FALSE)</f>
        <v>0.9</v>
      </c>
      <c r="J397" s="9"/>
      <c r="K397" s="9"/>
      <c r="L397" s="9"/>
      <c r="M397" s="12" t="e">
        <f>VLOOKUP((IF(MONTH($A397)=10,YEAR($A397),IF(MONTH($A397)=11,YEAR($A397),IF(MONTH($A397)=12, YEAR($A397),YEAR($A397)-1)))),#REF!,VLOOKUP(MONTH($A397),Conversion!$A$1:$B$12,2),FALSE)</f>
        <v>#REF!</v>
      </c>
      <c r="N397" s="9" t="e">
        <f>VLOOKUP((IF(MONTH($A397)=10,YEAR($A397),IF(MONTH($A397)=11,YEAR($A397),IF(MONTH($A397)=12, YEAR($A397),YEAR($A397)-1)))),#REF!,VLOOKUP(MONTH($A397),'Patch Conversion'!$A$1:$B$12,2),FALSE)</f>
        <v>#REF!</v>
      </c>
      <c r="O397" s="9"/>
      <c r="P397" s="11"/>
      <c r="Q397" s="9">
        <f t="shared" si="47"/>
        <v>0</v>
      </c>
      <c r="R397" s="9" t="str">
        <f t="shared" si="48"/>
        <v/>
      </c>
      <c r="S397" s="10" t="str">
        <f t="shared" si="49"/>
        <v/>
      </c>
      <c r="T397" s="9"/>
      <c r="U397" s="17">
        <f>VLOOKUP((IF(MONTH($A397)=10,YEAR($A397),IF(MONTH($A397)=11,YEAR($A397),IF(MONTH($A397)=12, YEAR($A397),YEAR($A397)-1)))),'Final Sim'!$A$1:$O$87,VLOOKUP(MONTH($A397),'Conversion WRSM'!$A$1:$B$12,2),FALSE)</f>
        <v>0</v>
      </c>
      <c r="W397" s="9">
        <f t="shared" si="46"/>
        <v>0</v>
      </c>
      <c r="X397" s="9" t="str">
        <f t="shared" si="52"/>
        <v/>
      </c>
      <c r="Y397" s="20" t="str">
        <f t="shared" si="50"/>
        <v/>
      </c>
    </row>
    <row r="398" spans="1:25" x14ac:dyDescent="0.25">
      <c r="A398" s="11">
        <v>24685</v>
      </c>
      <c r="B398" s="9">
        <f>VLOOKUP((IF(MONTH($A398)=10,YEAR($A398),IF(MONTH($A398)=11,YEAR($A398),IF(MONTH($A398)=12, YEAR($A398),YEAR($A398)-1)))),File_1.prn!$A$2:$AA$72,VLOOKUP(MONTH($A398),Conversion!$A$1:$B$12,2),FALSE)</f>
        <v>0</v>
      </c>
      <c r="C398" s="9" t="str">
        <f>IF(VLOOKUP((IF(MONTH($A398)=10,YEAR($A398),IF(MONTH($A398)=11,YEAR($A398),IF(MONTH($A398)=12, YEAR($A398),YEAR($A398)-1)))),File_1.prn!$A$2:$AA$72,VLOOKUP(MONTH($A398),'Patch Conversion'!$A$1:$B$12,2),FALSE)="","",VLOOKUP((IF(MONTH($A398)=10,YEAR($A398),IF(MONTH($A398)=11,YEAR($A398),IF(MONTH($A398)=12, YEAR($A398),YEAR($A398)-1)))),File_1.prn!$A$2:$AA$72,VLOOKUP(MONTH($A398),'Patch Conversion'!$A$1:$B$12,2),FALSE))</f>
        <v/>
      </c>
      <c r="D398" s="9"/>
      <c r="E398" s="9">
        <f t="shared" si="51"/>
        <v>0</v>
      </c>
      <c r="F398" s="9">
        <f>F397+VLOOKUP((IF(MONTH($A398)=10,YEAR($A398),IF(MONTH($A398)=11,YEAR($A398),IF(MONTH($A398)=12, YEAR($A398),YEAR($A398)-1)))),Rainfall!$A$1:$Z$87,VLOOKUP(MONTH($A398),Conversion!$A$1:$B$12,2),FALSE)</f>
        <v>20246.879999999997</v>
      </c>
      <c r="G398" s="9"/>
      <c r="H398" s="9"/>
      <c r="I398" s="9">
        <f>VLOOKUP((IF(MONTH($A398)=10,YEAR($A398),IF(MONTH($A398)=11,YEAR($A398),IF(MONTH($A398)=12, YEAR($A398),YEAR($A398)-1)))),FirstSim!$A$1:$Z$86,VLOOKUP(MONTH($A398),Conversion!$A$1:$B$12,2),FALSE)</f>
        <v>0.42</v>
      </c>
      <c r="J398" s="9"/>
      <c r="K398" s="9"/>
      <c r="L398" s="9"/>
      <c r="M398" s="12" t="e">
        <f>VLOOKUP((IF(MONTH($A398)=10,YEAR($A398),IF(MONTH($A398)=11,YEAR($A398),IF(MONTH($A398)=12, YEAR($A398),YEAR($A398)-1)))),#REF!,VLOOKUP(MONTH($A398),Conversion!$A$1:$B$12,2),FALSE)</f>
        <v>#REF!</v>
      </c>
      <c r="N398" s="9" t="e">
        <f>VLOOKUP((IF(MONTH($A398)=10,YEAR($A398),IF(MONTH($A398)=11,YEAR($A398),IF(MONTH($A398)=12, YEAR($A398),YEAR($A398)-1)))),#REF!,VLOOKUP(MONTH($A398),'Patch Conversion'!$A$1:$B$12,2),FALSE)</f>
        <v>#REF!</v>
      </c>
      <c r="O398" s="9"/>
      <c r="P398" s="11"/>
      <c r="Q398" s="9">
        <f t="shared" si="47"/>
        <v>0</v>
      </c>
      <c r="R398" s="9" t="str">
        <f t="shared" si="48"/>
        <v/>
      </c>
      <c r="S398" s="10" t="str">
        <f t="shared" si="49"/>
        <v/>
      </c>
      <c r="T398" s="9"/>
      <c r="U398" s="17">
        <f>VLOOKUP((IF(MONTH($A398)=10,YEAR($A398),IF(MONTH($A398)=11,YEAR($A398),IF(MONTH($A398)=12, YEAR($A398),YEAR($A398)-1)))),'Final Sim'!$A$1:$O$87,VLOOKUP(MONTH($A398),'Conversion WRSM'!$A$1:$B$12,2),FALSE)</f>
        <v>0</v>
      </c>
      <c r="W398" s="9">
        <f t="shared" si="46"/>
        <v>0</v>
      </c>
      <c r="X398" s="9" t="str">
        <f t="shared" si="52"/>
        <v/>
      </c>
      <c r="Y398" s="20" t="str">
        <f t="shared" si="50"/>
        <v/>
      </c>
    </row>
    <row r="399" spans="1:25" x14ac:dyDescent="0.25">
      <c r="A399" s="11">
        <v>24716</v>
      </c>
      <c r="B399" s="9">
        <f>VLOOKUP((IF(MONTH($A399)=10,YEAR($A399),IF(MONTH($A399)=11,YEAR($A399),IF(MONTH($A399)=12, YEAR($A399),YEAR($A399)-1)))),File_1.prn!$A$2:$AA$72,VLOOKUP(MONTH($A399),Conversion!$A$1:$B$12,2),FALSE)</f>
        <v>0</v>
      </c>
      <c r="C399" s="9" t="str">
        <f>IF(VLOOKUP((IF(MONTH($A399)=10,YEAR($A399),IF(MONTH($A399)=11,YEAR($A399),IF(MONTH($A399)=12, YEAR($A399),YEAR($A399)-1)))),File_1.prn!$A$2:$AA$72,VLOOKUP(MONTH($A399),'Patch Conversion'!$A$1:$B$12,2),FALSE)="","",VLOOKUP((IF(MONTH($A399)=10,YEAR($A399),IF(MONTH($A399)=11,YEAR($A399),IF(MONTH($A399)=12, YEAR($A399),YEAR($A399)-1)))),File_1.prn!$A$2:$AA$72,VLOOKUP(MONTH($A399),'Patch Conversion'!$A$1:$B$12,2),FALSE))</f>
        <v/>
      </c>
      <c r="D399" s="9"/>
      <c r="E399" s="9">
        <f t="shared" si="51"/>
        <v>0</v>
      </c>
      <c r="F399" s="9">
        <f>F398+VLOOKUP((IF(MONTH($A399)=10,YEAR($A399),IF(MONTH($A399)=11,YEAR($A399),IF(MONTH($A399)=12, YEAR($A399),YEAR($A399)-1)))),Rainfall!$A$1:$Z$87,VLOOKUP(MONTH($A399),Conversion!$A$1:$B$12,2),FALSE)</f>
        <v>20248.799999999996</v>
      </c>
      <c r="G399" s="9"/>
      <c r="H399" s="9"/>
      <c r="I399" s="9">
        <f>VLOOKUP((IF(MONTH($A399)=10,YEAR($A399),IF(MONTH($A399)=11,YEAR($A399),IF(MONTH($A399)=12, YEAR($A399),YEAR($A399)-1)))),FirstSim!$A$1:$Z$86,VLOOKUP(MONTH($A399),Conversion!$A$1:$B$12,2),FALSE)</f>
        <v>0.11</v>
      </c>
      <c r="J399" s="9"/>
      <c r="K399" s="9"/>
      <c r="L399" s="9"/>
      <c r="M399" s="12" t="e">
        <f>VLOOKUP((IF(MONTH($A399)=10,YEAR($A399),IF(MONTH($A399)=11,YEAR($A399),IF(MONTH($A399)=12, YEAR($A399),YEAR($A399)-1)))),#REF!,VLOOKUP(MONTH($A399),Conversion!$A$1:$B$12,2),FALSE)</f>
        <v>#REF!</v>
      </c>
      <c r="N399" s="9" t="e">
        <f>VLOOKUP((IF(MONTH($A399)=10,YEAR($A399),IF(MONTH($A399)=11,YEAR($A399),IF(MONTH($A399)=12, YEAR($A399),YEAR($A399)-1)))),#REF!,VLOOKUP(MONTH($A399),'Patch Conversion'!$A$1:$B$12,2),FALSE)</f>
        <v>#REF!</v>
      </c>
      <c r="O399" s="9"/>
      <c r="P399" s="11"/>
      <c r="Q399" s="9">
        <f t="shared" si="47"/>
        <v>0</v>
      </c>
      <c r="R399" s="9" t="str">
        <f t="shared" si="48"/>
        <v/>
      </c>
      <c r="S399" s="10" t="str">
        <f t="shared" si="49"/>
        <v/>
      </c>
      <c r="T399" s="9"/>
      <c r="U399" s="17">
        <f>VLOOKUP((IF(MONTH($A399)=10,YEAR($A399),IF(MONTH($A399)=11,YEAR($A399),IF(MONTH($A399)=12, YEAR($A399),YEAR($A399)-1)))),'Final Sim'!$A$1:$O$87,VLOOKUP(MONTH($A399),'Conversion WRSM'!$A$1:$B$12,2),FALSE)</f>
        <v>0</v>
      </c>
      <c r="W399" s="9">
        <f t="shared" si="46"/>
        <v>0</v>
      </c>
      <c r="X399" s="9" t="str">
        <f t="shared" si="52"/>
        <v/>
      </c>
      <c r="Y399" s="20" t="str">
        <f t="shared" si="50"/>
        <v/>
      </c>
    </row>
    <row r="400" spans="1:25" x14ac:dyDescent="0.25">
      <c r="A400" s="11">
        <v>24746</v>
      </c>
      <c r="B400" s="9">
        <f>VLOOKUP((IF(MONTH($A400)=10,YEAR($A400),IF(MONTH($A400)=11,YEAR($A400),IF(MONTH($A400)=12, YEAR($A400),YEAR($A400)-1)))),File_1.prn!$A$2:$AA$72,VLOOKUP(MONTH($A400),Conversion!$A$1:$B$12,2),FALSE)</f>
        <v>0</v>
      </c>
      <c r="C400" s="9" t="str">
        <f>IF(VLOOKUP((IF(MONTH($A400)=10,YEAR($A400),IF(MONTH($A400)=11,YEAR($A400),IF(MONTH($A400)=12, YEAR($A400),YEAR($A400)-1)))),File_1.prn!$A$2:$AA$72,VLOOKUP(MONTH($A400),'Patch Conversion'!$A$1:$B$12,2),FALSE)="","",VLOOKUP((IF(MONTH($A400)=10,YEAR($A400),IF(MONTH($A400)=11,YEAR($A400),IF(MONTH($A400)=12, YEAR($A400),YEAR($A400)-1)))),File_1.prn!$A$2:$AA$72,VLOOKUP(MONTH($A400),'Patch Conversion'!$A$1:$B$12,2),FALSE))</f>
        <v/>
      </c>
      <c r="D400" s="9"/>
      <c r="E400" s="9">
        <f t="shared" si="51"/>
        <v>0</v>
      </c>
      <c r="F400" s="9">
        <f>F399+VLOOKUP((IF(MONTH($A400)=10,YEAR($A400),IF(MONTH($A400)=11,YEAR($A400),IF(MONTH($A400)=12, YEAR($A400),YEAR($A400)-1)))),Rainfall!$A$1:$Z$87,VLOOKUP(MONTH($A400),Conversion!$A$1:$B$12,2),FALSE)</f>
        <v>20285.999999999996</v>
      </c>
      <c r="G400" s="9"/>
      <c r="H400" s="9"/>
      <c r="I400" s="9">
        <f>VLOOKUP((IF(MONTH($A400)=10,YEAR($A400),IF(MONTH($A400)=11,YEAR($A400),IF(MONTH($A400)=12, YEAR($A400),YEAR($A400)-1)))),FirstSim!$A$1:$Z$86,VLOOKUP(MONTH($A400),Conversion!$A$1:$B$12,2),FALSE)</f>
        <v>0.04</v>
      </c>
      <c r="J400" s="9"/>
      <c r="K400" s="9"/>
      <c r="L400" s="9"/>
      <c r="M400" s="12" t="e">
        <f>VLOOKUP((IF(MONTH($A400)=10,YEAR($A400),IF(MONTH($A400)=11,YEAR($A400),IF(MONTH($A400)=12, YEAR($A400),YEAR($A400)-1)))),#REF!,VLOOKUP(MONTH($A400),Conversion!$A$1:$B$12,2),FALSE)</f>
        <v>#REF!</v>
      </c>
      <c r="N400" s="9" t="e">
        <f>VLOOKUP((IF(MONTH($A400)=10,YEAR($A400),IF(MONTH($A400)=11,YEAR($A400),IF(MONTH($A400)=12, YEAR($A400),YEAR($A400)-1)))),#REF!,VLOOKUP(MONTH($A400),'Patch Conversion'!$A$1:$B$12,2),FALSE)</f>
        <v>#REF!</v>
      </c>
      <c r="O400" s="9"/>
      <c r="P400" s="11"/>
      <c r="Q400" s="9">
        <f t="shared" si="47"/>
        <v>0</v>
      </c>
      <c r="R400" s="9" t="str">
        <f t="shared" si="48"/>
        <v/>
      </c>
      <c r="S400" s="10" t="str">
        <f t="shared" si="49"/>
        <v/>
      </c>
      <c r="T400" s="9"/>
      <c r="U400" s="17">
        <f>VLOOKUP((IF(MONTH($A400)=10,YEAR($A400),IF(MONTH($A400)=11,YEAR($A400),IF(MONTH($A400)=12, YEAR($A400),YEAR($A400)-1)))),'Final Sim'!$A$1:$O$87,VLOOKUP(MONTH($A400),'Conversion WRSM'!$A$1:$B$12,2),FALSE)</f>
        <v>0</v>
      </c>
      <c r="W400" s="9">
        <f t="shared" si="46"/>
        <v>0</v>
      </c>
      <c r="X400" s="9" t="str">
        <f t="shared" si="52"/>
        <v/>
      </c>
      <c r="Y400" s="20" t="str">
        <f t="shared" si="50"/>
        <v/>
      </c>
    </row>
    <row r="401" spans="1:25" x14ac:dyDescent="0.25">
      <c r="A401" s="11">
        <v>24777</v>
      </c>
      <c r="B401" s="9">
        <f>VLOOKUP((IF(MONTH($A401)=10,YEAR($A401),IF(MONTH($A401)=11,YEAR($A401),IF(MONTH($A401)=12, YEAR($A401),YEAR($A401)-1)))),File_1.prn!$A$2:$AA$72,VLOOKUP(MONTH($A401),Conversion!$A$1:$B$12,2),FALSE)</f>
        <v>0</v>
      </c>
      <c r="C401" s="9" t="str">
        <f>IF(VLOOKUP((IF(MONTH($A401)=10,YEAR($A401),IF(MONTH($A401)=11,YEAR($A401),IF(MONTH($A401)=12, YEAR($A401),YEAR($A401)-1)))),File_1.prn!$A$2:$AA$72,VLOOKUP(MONTH($A401),'Patch Conversion'!$A$1:$B$12,2),FALSE)="","",VLOOKUP((IF(MONTH($A401)=10,YEAR($A401),IF(MONTH($A401)=11,YEAR($A401),IF(MONTH($A401)=12, YEAR($A401),YEAR($A401)-1)))),File_1.prn!$A$2:$AA$72,VLOOKUP(MONTH($A401),'Patch Conversion'!$A$1:$B$12,2),FALSE))</f>
        <v/>
      </c>
      <c r="D401" s="9"/>
      <c r="E401" s="9">
        <f t="shared" si="51"/>
        <v>0</v>
      </c>
      <c r="F401" s="9">
        <f>F400+VLOOKUP((IF(MONTH($A401)=10,YEAR($A401),IF(MONTH($A401)=11,YEAR($A401),IF(MONTH($A401)=12, YEAR($A401),YEAR($A401)-1)))),Rainfall!$A$1:$Z$87,VLOOKUP(MONTH($A401),Conversion!$A$1:$B$12,2),FALSE)</f>
        <v>20335.619999999995</v>
      </c>
      <c r="G401" s="9"/>
      <c r="H401" s="9"/>
      <c r="I401" s="9">
        <f>VLOOKUP((IF(MONTH($A401)=10,YEAR($A401),IF(MONTH($A401)=11,YEAR($A401),IF(MONTH($A401)=12, YEAR($A401),YEAR($A401)-1)))),FirstSim!$A$1:$Z$86,VLOOKUP(MONTH($A401),Conversion!$A$1:$B$12,2),FALSE)</f>
        <v>0.03</v>
      </c>
      <c r="J401" s="9"/>
      <c r="K401" s="9"/>
      <c r="L401" s="9"/>
      <c r="M401" s="12" t="e">
        <f>VLOOKUP((IF(MONTH($A401)=10,YEAR($A401),IF(MONTH($A401)=11,YEAR($A401),IF(MONTH($A401)=12, YEAR($A401),YEAR($A401)-1)))),#REF!,VLOOKUP(MONTH($A401),Conversion!$A$1:$B$12,2),FALSE)</f>
        <v>#REF!</v>
      </c>
      <c r="N401" s="9" t="e">
        <f>VLOOKUP((IF(MONTH($A401)=10,YEAR($A401),IF(MONTH($A401)=11,YEAR($A401),IF(MONTH($A401)=12, YEAR($A401),YEAR($A401)-1)))),#REF!,VLOOKUP(MONTH($A401),'Patch Conversion'!$A$1:$B$12,2),FALSE)</f>
        <v>#REF!</v>
      </c>
      <c r="O401" s="9"/>
      <c r="P401" s="11"/>
      <c r="Q401" s="9">
        <f t="shared" si="47"/>
        <v>0</v>
      </c>
      <c r="R401" s="9" t="str">
        <f t="shared" si="48"/>
        <v/>
      </c>
      <c r="S401" s="10" t="str">
        <f t="shared" si="49"/>
        <v/>
      </c>
      <c r="T401" s="9"/>
      <c r="U401" s="17">
        <f>VLOOKUP((IF(MONTH($A401)=10,YEAR($A401),IF(MONTH($A401)=11,YEAR($A401),IF(MONTH($A401)=12, YEAR($A401),YEAR($A401)-1)))),'Final Sim'!$A$1:$O$87,VLOOKUP(MONTH($A401),'Conversion WRSM'!$A$1:$B$12,2),FALSE)</f>
        <v>0</v>
      </c>
      <c r="W401" s="9">
        <f t="shared" si="46"/>
        <v>0</v>
      </c>
      <c r="X401" s="9" t="str">
        <f t="shared" si="52"/>
        <v/>
      </c>
      <c r="Y401" s="20" t="str">
        <f t="shared" si="50"/>
        <v/>
      </c>
    </row>
    <row r="402" spans="1:25" x14ac:dyDescent="0.25">
      <c r="A402" s="11">
        <v>24807</v>
      </c>
      <c r="B402" s="9">
        <f>VLOOKUP((IF(MONTH($A402)=10,YEAR($A402),IF(MONTH($A402)=11,YEAR($A402),IF(MONTH($A402)=12, YEAR($A402),YEAR($A402)-1)))),File_1.prn!$A$2:$AA$72,VLOOKUP(MONTH($A402),Conversion!$A$1:$B$12,2),FALSE)</f>
        <v>0</v>
      </c>
      <c r="C402" s="9" t="str">
        <f>IF(VLOOKUP((IF(MONTH($A402)=10,YEAR($A402),IF(MONTH($A402)=11,YEAR($A402),IF(MONTH($A402)=12, YEAR($A402),YEAR($A402)-1)))),File_1.prn!$A$2:$AA$72,VLOOKUP(MONTH($A402),'Patch Conversion'!$A$1:$B$12,2),FALSE)="","",VLOOKUP((IF(MONTH($A402)=10,YEAR($A402),IF(MONTH($A402)=11,YEAR($A402),IF(MONTH($A402)=12, YEAR($A402),YEAR($A402)-1)))),File_1.prn!$A$2:$AA$72,VLOOKUP(MONTH($A402),'Patch Conversion'!$A$1:$B$12,2),FALSE))</f>
        <v/>
      </c>
      <c r="D402" s="9"/>
      <c r="E402" s="9">
        <f t="shared" si="51"/>
        <v>0</v>
      </c>
      <c r="F402" s="9">
        <f>F401+VLOOKUP((IF(MONTH($A402)=10,YEAR($A402),IF(MONTH($A402)=11,YEAR($A402),IF(MONTH($A402)=12, YEAR($A402),YEAR($A402)-1)))),Rainfall!$A$1:$Z$87,VLOOKUP(MONTH($A402),Conversion!$A$1:$B$12,2),FALSE)</f>
        <v>20403.179999999997</v>
      </c>
      <c r="G402" s="9"/>
      <c r="H402" s="9"/>
      <c r="I402" s="9">
        <f>VLOOKUP((IF(MONTH($A402)=10,YEAR($A402),IF(MONTH($A402)=11,YEAR($A402),IF(MONTH($A402)=12, YEAR($A402),YEAR($A402)-1)))),FirstSim!$A$1:$Z$86,VLOOKUP(MONTH($A402),Conversion!$A$1:$B$12,2),FALSE)</f>
        <v>0.02</v>
      </c>
      <c r="J402" s="9"/>
      <c r="K402" s="9"/>
      <c r="L402" s="9"/>
      <c r="M402" s="12" t="e">
        <f>VLOOKUP((IF(MONTH($A402)=10,YEAR($A402),IF(MONTH($A402)=11,YEAR($A402),IF(MONTH($A402)=12, YEAR($A402),YEAR($A402)-1)))),#REF!,VLOOKUP(MONTH($A402),Conversion!$A$1:$B$12,2),FALSE)</f>
        <v>#REF!</v>
      </c>
      <c r="N402" s="9" t="e">
        <f>VLOOKUP((IF(MONTH($A402)=10,YEAR($A402),IF(MONTH($A402)=11,YEAR($A402),IF(MONTH($A402)=12, YEAR($A402),YEAR($A402)-1)))),#REF!,VLOOKUP(MONTH($A402),'Patch Conversion'!$A$1:$B$12,2),FALSE)</f>
        <v>#REF!</v>
      </c>
      <c r="O402" s="9"/>
      <c r="P402" s="11"/>
      <c r="Q402" s="9">
        <f t="shared" si="47"/>
        <v>0</v>
      </c>
      <c r="R402" s="9" t="str">
        <f t="shared" si="48"/>
        <v/>
      </c>
      <c r="S402" s="10" t="str">
        <f t="shared" si="49"/>
        <v/>
      </c>
      <c r="T402" s="9"/>
      <c r="U402" s="17">
        <f>VLOOKUP((IF(MONTH($A402)=10,YEAR($A402),IF(MONTH($A402)=11,YEAR($A402),IF(MONTH($A402)=12, YEAR($A402),YEAR($A402)-1)))),'Final Sim'!$A$1:$O$87,VLOOKUP(MONTH($A402),'Conversion WRSM'!$A$1:$B$12,2),FALSE)</f>
        <v>0</v>
      </c>
      <c r="W402" s="9">
        <f t="shared" si="46"/>
        <v>0</v>
      </c>
      <c r="X402" s="9" t="str">
        <f t="shared" si="52"/>
        <v/>
      </c>
      <c r="Y402" s="20" t="str">
        <f t="shared" si="50"/>
        <v/>
      </c>
    </row>
    <row r="403" spans="1:25" x14ac:dyDescent="0.25">
      <c r="A403" s="11">
        <v>24838</v>
      </c>
      <c r="B403" s="9">
        <f>VLOOKUP((IF(MONTH($A403)=10,YEAR($A403),IF(MONTH($A403)=11,YEAR($A403),IF(MONTH($A403)=12, YEAR($A403),YEAR($A403)-1)))),File_1.prn!$A$2:$AA$72,VLOOKUP(MONTH($A403),Conversion!$A$1:$B$12,2),FALSE)</f>
        <v>0</v>
      </c>
      <c r="C403" s="9" t="str">
        <f>IF(VLOOKUP((IF(MONTH($A403)=10,YEAR($A403),IF(MONTH($A403)=11,YEAR($A403),IF(MONTH($A403)=12, YEAR($A403),YEAR($A403)-1)))),File_1.prn!$A$2:$AA$72,VLOOKUP(MONTH($A403),'Patch Conversion'!$A$1:$B$12,2),FALSE)="","",VLOOKUP((IF(MONTH($A403)=10,YEAR($A403),IF(MONTH($A403)=11,YEAR($A403),IF(MONTH($A403)=12, YEAR($A403),YEAR($A403)-1)))),File_1.prn!$A$2:$AA$72,VLOOKUP(MONTH($A403),'Patch Conversion'!$A$1:$B$12,2),FALSE))</f>
        <v/>
      </c>
      <c r="D403" s="9"/>
      <c r="E403" s="9">
        <f t="shared" si="51"/>
        <v>0</v>
      </c>
      <c r="F403" s="9">
        <f>F402+VLOOKUP((IF(MONTH($A403)=10,YEAR($A403),IF(MONTH($A403)=11,YEAR($A403),IF(MONTH($A403)=12, YEAR($A403),YEAR($A403)-1)))),Rainfall!$A$1:$Z$87,VLOOKUP(MONTH($A403),Conversion!$A$1:$B$12,2),FALSE)</f>
        <v>20465.459999999995</v>
      </c>
      <c r="G403" s="9"/>
      <c r="H403" s="9"/>
      <c r="I403" s="9">
        <f>VLOOKUP((IF(MONTH($A403)=10,YEAR($A403),IF(MONTH($A403)=11,YEAR($A403),IF(MONTH($A403)=12, YEAR($A403),YEAR($A403)-1)))),FirstSim!$A$1:$Z$86,VLOOKUP(MONTH($A403),Conversion!$A$1:$B$12,2),FALSE)</f>
        <v>0</v>
      </c>
      <c r="J403" s="9"/>
      <c r="K403" s="9"/>
      <c r="L403" s="9"/>
      <c r="M403" s="12" t="e">
        <f>VLOOKUP((IF(MONTH($A403)=10,YEAR($A403),IF(MONTH($A403)=11,YEAR($A403),IF(MONTH($A403)=12, YEAR($A403),YEAR($A403)-1)))),#REF!,VLOOKUP(MONTH($A403),Conversion!$A$1:$B$12,2),FALSE)</f>
        <v>#REF!</v>
      </c>
      <c r="N403" s="9" t="e">
        <f>VLOOKUP((IF(MONTH($A403)=10,YEAR($A403),IF(MONTH($A403)=11,YEAR($A403),IF(MONTH($A403)=12, YEAR($A403),YEAR($A403)-1)))),#REF!,VLOOKUP(MONTH($A403),'Patch Conversion'!$A$1:$B$12,2),FALSE)</f>
        <v>#REF!</v>
      </c>
      <c r="O403" s="9"/>
      <c r="P403" s="11"/>
      <c r="Q403" s="9">
        <f t="shared" si="47"/>
        <v>0</v>
      </c>
      <c r="R403" s="9" t="str">
        <f t="shared" si="48"/>
        <v/>
      </c>
      <c r="S403" s="10" t="str">
        <f t="shared" si="49"/>
        <v/>
      </c>
      <c r="T403" s="9"/>
      <c r="U403" s="17">
        <f>VLOOKUP((IF(MONTH($A403)=10,YEAR($A403),IF(MONTH($A403)=11,YEAR($A403),IF(MONTH($A403)=12, YEAR($A403),YEAR($A403)-1)))),'Final Sim'!$A$1:$O$87,VLOOKUP(MONTH($A403),'Conversion WRSM'!$A$1:$B$12,2),FALSE)</f>
        <v>0</v>
      </c>
      <c r="W403" s="9">
        <f t="shared" si="46"/>
        <v>0</v>
      </c>
      <c r="X403" s="9" t="str">
        <f t="shared" si="52"/>
        <v/>
      </c>
      <c r="Y403" s="20" t="str">
        <f t="shared" si="50"/>
        <v/>
      </c>
    </row>
    <row r="404" spans="1:25" x14ac:dyDescent="0.25">
      <c r="A404" s="11">
        <v>24869</v>
      </c>
      <c r="B404" s="9">
        <f>VLOOKUP((IF(MONTH($A404)=10,YEAR($A404),IF(MONTH($A404)=11,YEAR($A404),IF(MONTH($A404)=12, YEAR($A404),YEAR($A404)-1)))),File_1.prn!$A$2:$AA$72,VLOOKUP(MONTH($A404),Conversion!$A$1:$B$12,2),FALSE)</f>
        <v>0</v>
      </c>
      <c r="C404" s="9" t="str">
        <f>IF(VLOOKUP((IF(MONTH($A404)=10,YEAR($A404),IF(MONTH($A404)=11,YEAR($A404),IF(MONTH($A404)=12, YEAR($A404),YEAR($A404)-1)))),File_1.prn!$A$2:$AA$72,VLOOKUP(MONTH($A404),'Patch Conversion'!$A$1:$B$12,2),FALSE)="","",VLOOKUP((IF(MONTH($A404)=10,YEAR($A404),IF(MONTH($A404)=11,YEAR($A404),IF(MONTH($A404)=12, YEAR($A404),YEAR($A404)-1)))),File_1.prn!$A$2:$AA$72,VLOOKUP(MONTH($A404),'Patch Conversion'!$A$1:$B$12,2),FALSE))</f>
        <v/>
      </c>
      <c r="D404" s="9"/>
      <c r="E404" s="9">
        <f t="shared" si="51"/>
        <v>0</v>
      </c>
      <c r="F404" s="9">
        <f>F403+VLOOKUP((IF(MONTH($A404)=10,YEAR($A404),IF(MONTH($A404)=11,YEAR($A404),IF(MONTH($A404)=12, YEAR($A404),YEAR($A404)-1)))),Rainfall!$A$1:$Z$87,VLOOKUP(MONTH($A404),Conversion!$A$1:$B$12,2),FALSE)</f>
        <v>20506.739999999994</v>
      </c>
      <c r="G404" s="9"/>
      <c r="H404" s="9"/>
      <c r="I404" s="9">
        <f>VLOOKUP((IF(MONTH($A404)=10,YEAR($A404),IF(MONTH($A404)=11,YEAR($A404),IF(MONTH($A404)=12, YEAR($A404),YEAR($A404)-1)))),FirstSim!$A$1:$Z$86,VLOOKUP(MONTH($A404),Conversion!$A$1:$B$12,2),FALSE)</f>
        <v>0</v>
      </c>
      <c r="J404" s="9"/>
      <c r="K404" s="9"/>
      <c r="L404" s="9"/>
      <c r="M404" s="12" t="e">
        <f>VLOOKUP((IF(MONTH($A404)=10,YEAR($A404),IF(MONTH($A404)=11,YEAR($A404),IF(MONTH($A404)=12, YEAR($A404),YEAR($A404)-1)))),#REF!,VLOOKUP(MONTH($A404),Conversion!$A$1:$B$12,2),FALSE)</f>
        <v>#REF!</v>
      </c>
      <c r="N404" s="9" t="e">
        <f>VLOOKUP((IF(MONTH($A404)=10,YEAR($A404),IF(MONTH($A404)=11,YEAR($A404),IF(MONTH($A404)=12, YEAR($A404),YEAR($A404)-1)))),#REF!,VLOOKUP(MONTH($A404),'Patch Conversion'!$A$1:$B$12,2),FALSE)</f>
        <v>#REF!</v>
      </c>
      <c r="O404" s="9"/>
      <c r="P404" s="11"/>
      <c r="Q404" s="9">
        <f t="shared" si="47"/>
        <v>0</v>
      </c>
      <c r="R404" s="9" t="str">
        <f t="shared" si="48"/>
        <v/>
      </c>
      <c r="S404" s="10" t="str">
        <f t="shared" si="49"/>
        <v/>
      </c>
      <c r="T404" s="9"/>
      <c r="U404" s="17">
        <f>VLOOKUP((IF(MONTH($A404)=10,YEAR($A404),IF(MONTH($A404)=11,YEAR($A404),IF(MONTH($A404)=12, YEAR($A404),YEAR($A404)-1)))),'Final Sim'!$A$1:$O$87,VLOOKUP(MONTH($A404),'Conversion WRSM'!$A$1:$B$12,2),FALSE)</f>
        <v>0</v>
      </c>
      <c r="W404" s="9">
        <f t="shared" si="46"/>
        <v>0</v>
      </c>
      <c r="X404" s="9" t="str">
        <f t="shared" si="52"/>
        <v/>
      </c>
      <c r="Y404" s="20" t="str">
        <f t="shared" si="50"/>
        <v/>
      </c>
    </row>
    <row r="405" spans="1:25" x14ac:dyDescent="0.25">
      <c r="A405" s="11">
        <v>24898</v>
      </c>
      <c r="B405" s="9">
        <f>VLOOKUP((IF(MONTH($A405)=10,YEAR($A405),IF(MONTH($A405)=11,YEAR($A405),IF(MONTH($A405)=12, YEAR($A405),YEAR($A405)-1)))),File_1.prn!$A$2:$AA$72,VLOOKUP(MONTH($A405),Conversion!$A$1:$B$12,2),FALSE)</f>
        <v>0</v>
      </c>
      <c r="C405" s="9" t="str">
        <f>IF(VLOOKUP((IF(MONTH($A405)=10,YEAR($A405),IF(MONTH($A405)=11,YEAR($A405),IF(MONTH($A405)=12, YEAR($A405),YEAR($A405)-1)))),File_1.prn!$A$2:$AA$72,VLOOKUP(MONTH($A405),'Patch Conversion'!$A$1:$B$12,2),FALSE)="","",VLOOKUP((IF(MONTH($A405)=10,YEAR($A405),IF(MONTH($A405)=11,YEAR($A405),IF(MONTH($A405)=12, YEAR($A405),YEAR($A405)-1)))),File_1.prn!$A$2:$AA$72,VLOOKUP(MONTH($A405),'Patch Conversion'!$A$1:$B$12,2),FALSE))</f>
        <v/>
      </c>
      <c r="D405" s="9"/>
      <c r="E405" s="9">
        <f t="shared" si="51"/>
        <v>0</v>
      </c>
      <c r="F405" s="9">
        <f>F404+VLOOKUP((IF(MONTH($A405)=10,YEAR($A405),IF(MONTH($A405)=11,YEAR($A405),IF(MONTH($A405)=12, YEAR($A405),YEAR($A405)-1)))),Rainfall!$A$1:$Z$87,VLOOKUP(MONTH($A405),Conversion!$A$1:$B$12,2),FALSE)</f>
        <v>20654.939999999995</v>
      </c>
      <c r="G405" s="9"/>
      <c r="H405" s="9"/>
      <c r="I405" s="9">
        <f>VLOOKUP((IF(MONTH($A405)=10,YEAR($A405),IF(MONTH($A405)=11,YEAR($A405),IF(MONTH($A405)=12, YEAR($A405),YEAR($A405)-1)))),FirstSim!$A$1:$Z$86,VLOOKUP(MONTH($A405),Conversion!$A$1:$B$12,2),FALSE)</f>
        <v>0.91</v>
      </c>
      <c r="J405" s="9"/>
      <c r="K405" s="9"/>
      <c r="L405" s="9"/>
      <c r="M405" s="12" t="e">
        <f>VLOOKUP((IF(MONTH($A405)=10,YEAR($A405),IF(MONTH($A405)=11,YEAR($A405),IF(MONTH($A405)=12, YEAR($A405),YEAR($A405)-1)))),#REF!,VLOOKUP(MONTH($A405),Conversion!$A$1:$B$12,2),FALSE)</f>
        <v>#REF!</v>
      </c>
      <c r="N405" s="9" t="e">
        <f>VLOOKUP((IF(MONTH($A405)=10,YEAR($A405),IF(MONTH($A405)=11,YEAR($A405),IF(MONTH($A405)=12, YEAR($A405),YEAR($A405)-1)))),#REF!,VLOOKUP(MONTH($A405),'Patch Conversion'!$A$1:$B$12,2),FALSE)</f>
        <v>#REF!</v>
      </c>
      <c r="O405" s="9"/>
      <c r="P405" s="11"/>
      <c r="Q405" s="9">
        <f t="shared" si="47"/>
        <v>0</v>
      </c>
      <c r="R405" s="9" t="str">
        <f t="shared" si="48"/>
        <v/>
      </c>
      <c r="S405" s="10" t="str">
        <f t="shared" si="49"/>
        <v/>
      </c>
      <c r="T405" s="9"/>
      <c r="U405" s="17">
        <f>VLOOKUP((IF(MONTH($A405)=10,YEAR($A405),IF(MONTH($A405)=11,YEAR($A405),IF(MONTH($A405)=12, YEAR($A405),YEAR($A405)-1)))),'Final Sim'!$A$1:$O$87,VLOOKUP(MONTH($A405),'Conversion WRSM'!$A$1:$B$12,2),FALSE)</f>
        <v>0</v>
      </c>
      <c r="W405" s="9">
        <f t="shared" si="46"/>
        <v>0</v>
      </c>
      <c r="X405" s="9" t="str">
        <f t="shared" si="52"/>
        <v/>
      </c>
      <c r="Y405" s="20" t="str">
        <f t="shared" si="50"/>
        <v/>
      </c>
    </row>
    <row r="406" spans="1:25" x14ac:dyDescent="0.25">
      <c r="A406" s="11">
        <v>24929</v>
      </c>
      <c r="B406" s="9">
        <f>VLOOKUP((IF(MONTH($A406)=10,YEAR($A406),IF(MONTH($A406)=11,YEAR($A406),IF(MONTH($A406)=12, YEAR($A406),YEAR($A406)-1)))),File_1.prn!$A$2:$AA$72,VLOOKUP(MONTH($A406),Conversion!$A$1:$B$12,2),FALSE)</f>
        <v>0</v>
      </c>
      <c r="C406" s="9" t="str">
        <f>IF(VLOOKUP((IF(MONTH($A406)=10,YEAR($A406),IF(MONTH($A406)=11,YEAR($A406),IF(MONTH($A406)=12, YEAR($A406),YEAR($A406)-1)))),File_1.prn!$A$2:$AA$72,VLOOKUP(MONTH($A406),'Patch Conversion'!$A$1:$B$12,2),FALSE)="","",VLOOKUP((IF(MONTH($A406)=10,YEAR($A406),IF(MONTH($A406)=11,YEAR($A406),IF(MONTH($A406)=12, YEAR($A406),YEAR($A406)-1)))),File_1.prn!$A$2:$AA$72,VLOOKUP(MONTH($A406),'Patch Conversion'!$A$1:$B$12,2),FALSE))</f>
        <v/>
      </c>
      <c r="D406" s="9"/>
      <c r="E406" s="9">
        <f t="shared" si="51"/>
        <v>0</v>
      </c>
      <c r="F406" s="9">
        <f>F405+VLOOKUP((IF(MONTH($A406)=10,YEAR($A406),IF(MONTH($A406)=11,YEAR($A406),IF(MONTH($A406)=12, YEAR($A406),YEAR($A406)-1)))),Rainfall!$A$1:$Z$87,VLOOKUP(MONTH($A406),Conversion!$A$1:$B$12,2),FALSE)</f>
        <v>20741.579999999994</v>
      </c>
      <c r="G406" s="9"/>
      <c r="H406" s="9"/>
      <c r="I406" s="9">
        <f>VLOOKUP((IF(MONTH($A406)=10,YEAR($A406),IF(MONTH($A406)=11,YEAR($A406),IF(MONTH($A406)=12, YEAR($A406),YEAR($A406)-1)))),FirstSim!$A$1:$Z$86,VLOOKUP(MONTH($A406),Conversion!$A$1:$B$12,2),FALSE)</f>
        <v>2.88</v>
      </c>
      <c r="J406" s="9"/>
      <c r="K406" s="9"/>
      <c r="L406" s="9"/>
      <c r="M406" s="12" t="e">
        <f>VLOOKUP((IF(MONTH($A406)=10,YEAR($A406),IF(MONTH($A406)=11,YEAR($A406),IF(MONTH($A406)=12, YEAR($A406),YEAR($A406)-1)))),#REF!,VLOOKUP(MONTH($A406),Conversion!$A$1:$B$12,2),FALSE)</f>
        <v>#REF!</v>
      </c>
      <c r="N406" s="9" t="e">
        <f>VLOOKUP((IF(MONTH($A406)=10,YEAR($A406),IF(MONTH($A406)=11,YEAR($A406),IF(MONTH($A406)=12, YEAR($A406),YEAR($A406)-1)))),#REF!,VLOOKUP(MONTH($A406),'Patch Conversion'!$A$1:$B$12,2),FALSE)</f>
        <v>#REF!</v>
      </c>
      <c r="O406" s="9"/>
      <c r="P406" s="11"/>
      <c r="Q406" s="9">
        <f t="shared" si="47"/>
        <v>0</v>
      </c>
      <c r="R406" s="9" t="str">
        <f t="shared" si="48"/>
        <v/>
      </c>
      <c r="S406" s="10" t="str">
        <f t="shared" si="49"/>
        <v/>
      </c>
      <c r="T406" s="9"/>
      <c r="U406" s="17">
        <f>VLOOKUP((IF(MONTH($A406)=10,YEAR($A406),IF(MONTH($A406)=11,YEAR($A406),IF(MONTH($A406)=12, YEAR($A406),YEAR($A406)-1)))),'Final Sim'!$A$1:$O$87,VLOOKUP(MONTH($A406),'Conversion WRSM'!$A$1:$B$12,2),FALSE)</f>
        <v>0</v>
      </c>
      <c r="W406" s="9">
        <f t="shared" si="46"/>
        <v>0</v>
      </c>
      <c r="X406" s="9" t="str">
        <f t="shared" si="52"/>
        <v/>
      </c>
      <c r="Y406" s="20" t="str">
        <f t="shared" si="50"/>
        <v/>
      </c>
    </row>
    <row r="407" spans="1:25" x14ac:dyDescent="0.25">
      <c r="A407" s="11">
        <v>24959</v>
      </c>
      <c r="B407" s="9">
        <f>VLOOKUP((IF(MONTH($A407)=10,YEAR($A407),IF(MONTH($A407)=11,YEAR($A407),IF(MONTH($A407)=12, YEAR($A407),YEAR($A407)-1)))),File_1.prn!$A$2:$AA$72,VLOOKUP(MONTH($A407),Conversion!$A$1:$B$12,2),FALSE)</f>
        <v>0</v>
      </c>
      <c r="C407" s="9" t="str">
        <f>IF(VLOOKUP((IF(MONTH($A407)=10,YEAR($A407),IF(MONTH($A407)=11,YEAR($A407),IF(MONTH($A407)=12, YEAR($A407),YEAR($A407)-1)))),File_1.prn!$A$2:$AA$72,VLOOKUP(MONTH($A407),'Patch Conversion'!$A$1:$B$12,2),FALSE)="","",VLOOKUP((IF(MONTH($A407)=10,YEAR($A407),IF(MONTH($A407)=11,YEAR($A407),IF(MONTH($A407)=12, YEAR($A407),YEAR($A407)-1)))),File_1.prn!$A$2:$AA$72,VLOOKUP(MONTH($A407),'Patch Conversion'!$A$1:$B$12,2),FALSE))</f>
        <v/>
      </c>
      <c r="D407" s="9"/>
      <c r="E407" s="9">
        <f t="shared" si="51"/>
        <v>0</v>
      </c>
      <c r="F407" s="9">
        <f>F406+VLOOKUP((IF(MONTH($A407)=10,YEAR($A407),IF(MONTH($A407)=11,YEAR($A407),IF(MONTH($A407)=12, YEAR($A407),YEAR($A407)-1)))),Rainfall!$A$1:$Z$87,VLOOKUP(MONTH($A407),Conversion!$A$1:$B$12,2),FALSE)</f>
        <v>20774.879999999994</v>
      </c>
      <c r="G407" s="9"/>
      <c r="H407" s="9"/>
      <c r="I407" s="9">
        <f>VLOOKUP((IF(MONTH($A407)=10,YEAR($A407),IF(MONTH($A407)=11,YEAR($A407),IF(MONTH($A407)=12, YEAR($A407),YEAR($A407)-1)))),FirstSim!$A$1:$Z$86,VLOOKUP(MONTH($A407),Conversion!$A$1:$B$12,2),FALSE)</f>
        <v>1.64</v>
      </c>
      <c r="J407" s="9"/>
      <c r="K407" s="9"/>
      <c r="L407" s="9"/>
      <c r="M407" s="12" t="e">
        <f>VLOOKUP((IF(MONTH($A407)=10,YEAR($A407),IF(MONTH($A407)=11,YEAR($A407),IF(MONTH($A407)=12, YEAR($A407),YEAR($A407)-1)))),#REF!,VLOOKUP(MONTH($A407),Conversion!$A$1:$B$12,2),FALSE)</f>
        <v>#REF!</v>
      </c>
      <c r="N407" s="9" t="e">
        <f>VLOOKUP((IF(MONTH($A407)=10,YEAR($A407),IF(MONTH($A407)=11,YEAR($A407),IF(MONTH($A407)=12, YEAR($A407),YEAR($A407)-1)))),#REF!,VLOOKUP(MONTH($A407),'Patch Conversion'!$A$1:$B$12,2),FALSE)</f>
        <v>#REF!</v>
      </c>
      <c r="O407" s="9"/>
      <c r="P407" s="11"/>
      <c r="Q407" s="9">
        <f t="shared" si="47"/>
        <v>0</v>
      </c>
      <c r="R407" s="9" t="str">
        <f t="shared" si="48"/>
        <v/>
      </c>
      <c r="S407" s="10" t="str">
        <f t="shared" si="49"/>
        <v/>
      </c>
      <c r="T407" s="9"/>
      <c r="U407" s="17">
        <f>VLOOKUP((IF(MONTH($A407)=10,YEAR($A407),IF(MONTH($A407)=11,YEAR($A407),IF(MONTH($A407)=12, YEAR($A407),YEAR($A407)-1)))),'Final Sim'!$A$1:$O$87,VLOOKUP(MONTH($A407),'Conversion WRSM'!$A$1:$B$12,2),FALSE)</f>
        <v>0</v>
      </c>
      <c r="W407" s="9">
        <f t="shared" si="46"/>
        <v>0</v>
      </c>
      <c r="X407" s="9" t="str">
        <f t="shared" si="52"/>
        <v/>
      </c>
      <c r="Y407" s="20" t="str">
        <f t="shared" si="50"/>
        <v/>
      </c>
    </row>
    <row r="408" spans="1:25" x14ac:dyDescent="0.25">
      <c r="A408" s="11">
        <v>24990</v>
      </c>
      <c r="B408" s="9">
        <f>VLOOKUP((IF(MONTH($A408)=10,YEAR($A408),IF(MONTH($A408)=11,YEAR($A408),IF(MONTH($A408)=12, YEAR($A408),YEAR($A408)-1)))),File_1.prn!$A$2:$AA$72,VLOOKUP(MONTH($A408),Conversion!$A$1:$B$12,2),FALSE)</f>
        <v>0</v>
      </c>
      <c r="C408" s="9" t="str">
        <f>IF(VLOOKUP((IF(MONTH($A408)=10,YEAR($A408),IF(MONTH($A408)=11,YEAR($A408),IF(MONTH($A408)=12, YEAR($A408),YEAR($A408)-1)))),File_1.prn!$A$2:$AA$72,VLOOKUP(MONTH($A408),'Patch Conversion'!$A$1:$B$12,2),FALSE)="","",VLOOKUP((IF(MONTH($A408)=10,YEAR($A408),IF(MONTH($A408)=11,YEAR($A408),IF(MONTH($A408)=12, YEAR($A408),YEAR($A408)-1)))),File_1.prn!$A$2:$AA$72,VLOOKUP(MONTH($A408),'Patch Conversion'!$A$1:$B$12,2),FALSE))</f>
        <v/>
      </c>
      <c r="D408" s="9"/>
      <c r="E408" s="9">
        <f t="shared" si="51"/>
        <v>0</v>
      </c>
      <c r="F408" s="9">
        <f>F407+VLOOKUP((IF(MONTH($A408)=10,YEAR($A408),IF(MONTH($A408)=11,YEAR($A408),IF(MONTH($A408)=12, YEAR($A408),YEAR($A408)-1)))),Rainfall!$A$1:$Z$87,VLOOKUP(MONTH($A408),Conversion!$A$1:$B$12,2),FALSE)</f>
        <v>20774.879999999994</v>
      </c>
      <c r="G408" s="9"/>
      <c r="H408" s="9"/>
      <c r="I408" s="9">
        <f>VLOOKUP((IF(MONTH($A408)=10,YEAR($A408),IF(MONTH($A408)=11,YEAR($A408),IF(MONTH($A408)=12, YEAR($A408),YEAR($A408)-1)))),FirstSim!$A$1:$Z$86,VLOOKUP(MONTH($A408),Conversion!$A$1:$B$12,2),FALSE)</f>
        <v>0.68</v>
      </c>
      <c r="J408" s="9"/>
      <c r="K408" s="9"/>
      <c r="L408" s="9"/>
      <c r="M408" s="12" t="e">
        <f>VLOOKUP((IF(MONTH($A408)=10,YEAR($A408),IF(MONTH($A408)=11,YEAR($A408),IF(MONTH($A408)=12, YEAR($A408),YEAR($A408)-1)))),#REF!,VLOOKUP(MONTH($A408),Conversion!$A$1:$B$12,2),FALSE)</f>
        <v>#REF!</v>
      </c>
      <c r="N408" s="9" t="e">
        <f>VLOOKUP((IF(MONTH($A408)=10,YEAR($A408),IF(MONTH($A408)=11,YEAR($A408),IF(MONTH($A408)=12, YEAR($A408),YEAR($A408)-1)))),#REF!,VLOOKUP(MONTH($A408),'Patch Conversion'!$A$1:$B$12,2),FALSE)</f>
        <v>#REF!</v>
      </c>
      <c r="O408" s="9"/>
      <c r="P408" s="11"/>
      <c r="Q408" s="9">
        <f t="shared" si="47"/>
        <v>0</v>
      </c>
      <c r="R408" s="9" t="str">
        <f t="shared" si="48"/>
        <v/>
      </c>
      <c r="S408" s="10" t="str">
        <f t="shared" si="49"/>
        <v/>
      </c>
      <c r="T408" s="9"/>
      <c r="U408" s="17">
        <f>VLOOKUP((IF(MONTH($A408)=10,YEAR($A408),IF(MONTH($A408)=11,YEAR($A408),IF(MONTH($A408)=12, YEAR($A408),YEAR($A408)-1)))),'Final Sim'!$A$1:$O$87,VLOOKUP(MONTH($A408),'Conversion WRSM'!$A$1:$B$12,2),FALSE)</f>
        <v>0</v>
      </c>
      <c r="W408" s="9">
        <f t="shared" si="46"/>
        <v>0</v>
      </c>
      <c r="X408" s="9" t="str">
        <f t="shared" si="52"/>
        <v/>
      </c>
      <c r="Y408" s="20" t="str">
        <f t="shared" si="50"/>
        <v/>
      </c>
    </row>
    <row r="409" spans="1:25" x14ac:dyDescent="0.25">
      <c r="A409" s="11">
        <v>25020</v>
      </c>
      <c r="B409" s="9">
        <f>VLOOKUP((IF(MONTH($A409)=10,YEAR($A409),IF(MONTH($A409)=11,YEAR($A409),IF(MONTH($A409)=12, YEAR($A409),YEAR($A409)-1)))),File_1.prn!$A$2:$AA$72,VLOOKUP(MONTH($A409),Conversion!$A$1:$B$12,2),FALSE)</f>
        <v>0</v>
      </c>
      <c r="C409" s="9" t="str">
        <f>IF(VLOOKUP((IF(MONTH($A409)=10,YEAR($A409),IF(MONTH($A409)=11,YEAR($A409),IF(MONTH($A409)=12, YEAR($A409),YEAR($A409)-1)))),File_1.prn!$A$2:$AA$72,VLOOKUP(MONTH($A409),'Patch Conversion'!$A$1:$B$12,2),FALSE)="","",VLOOKUP((IF(MONTH($A409)=10,YEAR($A409),IF(MONTH($A409)=11,YEAR($A409),IF(MONTH($A409)=12, YEAR($A409),YEAR($A409)-1)))),File_1.prn!$A$2:$AA$72,VLOOKUP(MONTH($A409),'Patch Conversion'!$A$1:$B$12,2),FALSE))</f>
        <v/>
      </c>
      <c r="D409" s="9"/>
      <c r="E409" s="9">
        <f t="shared" si="51"/>
        <v>0</v>
      </c>
      <c r="F409" s="9">
        <f>F408+VLOOKUP((IF(MONTH($A409)=10,YEAR($A409),IF(MONTH($A409)=11,YEAR($A409),IF(MONTH($A409)=12, YEAR($A409),YEAR($A409)-1)))),Rainfall!$A$1:$Z$87,VLOOKUP(MONTH($A409),Conversion!$A$1:$B$12,2),FALSE)</f>
        <v>20774.879999999994</v>
      </c>
      <c r="G409" s="9"/>
      <c r="H409" s="9"/>
      <c r="I409" s="9">
        <f>VLOOKUP((IF(MONTH($A409)=10,YEAR($A409),IF(MONTH($A409)=11,YEAR($A409),IF(MONTH($A409)=12, YEAR($A409),YEAR($A409)-1)))),FirstSim!$A$1:$Z$86,VLOOKUP(MONTH($A409),Conversion!$A$1:$B$12,2),FALSE)</f>
        <v>0.35</v>
      </c>
      <c r="J409" s="9"/>
      <c r="K409" s="9"/>
      <c r="L409" s="9"/>
      <c r="M409" s="12" t="e">
        <f>VLOOKUP((IF(MONTH($A409)=10,YEAR($A409),IF(MONTH($A409)=11,YEAR($A409),IF(MONTH($A409)=12, YEAR($A409),YEAR($A409)-1)))),#REF!,VLOOKUP(MONTH($A409),Conversion!$A$1:$B$12,2),FALSE)</f>
        <v>#REF!</v>
      </c>
      <c r="N409" s="9" t="e">
        <f>VLOOKUP((IF(MONTH($A409)=10,YEAR($A409),IF(MONTH($A409)=11,YEAR($A409),IF(MONTH($A409)=12, YEAR($A409),YEAR($A409)-1)))),#REF!,VLOOKUP(MONTH($A409),'Patch Conversion'!$A$1:$B$12,2),FALSE)</f>
        <v>#REF!</v>
      </c>
      <c r="O409" s="9"/>
      <c r="P409" s="11"/>
      <c r="Q409" s="9">
        <f t="shared" si="47"/>
        <v>0</v>
      </c>
      <c r="R409" s="9" t="str">
        <f t="shared" si="48"/>
        <v/>
      </c>
      <c r="S409" s="10" t="str">
        <f t="shared" si="49"/>
        <v/>
      </c>
      <c r="T409" s="9"/>
      <c r="U409" s="17">
        <f>VLOOKUP((IF(MONTH($A409)=10,YEAR($A409),IF(MONTH($A409)=11,YEAR($A409),IF(MONTH($A409)=12, YEAR($A409),YEAR($A409)-1)))),'Final Sim'!$A$1:$O$87,VLOOKUP(MONTH($A409),'Conversion WRSM'!$A$1:$B$12,2),FALSE)</f>
        <v>0</v>
      </c>
      <c r="W409" s="9">
        <f t="shared" si="46"/>
        <v>0</v>
      </c>
      <c r="X409" s="9" t="str">
        <f t="shared" si="52"/>
        <v/>
      </c>
      <c r="Y409" s="20" t="str">
        <f t="shared" si="50"/>
        <v/>
      </c>
    </row>
    <row r="410" spans="1:25" x14ac:dyDescent="0.25">
      <c r="A410" s="11">
        <v>25051</v>
      </c>
      <c r="B410" s="9">
        <f>VLOOKUP((IF(MONTH($A410)=10,YEAR($A410),IF(MONTH($A410)=11,YEAR($A410),IF(MONTH($A410)=12, YEAR($A410),YEAR($A410)-1)))),File_1.prn!$A$2:$AA$72,VLOOKUP(MONTH($A410),Conversion!$A$1:$B$12,2),FALSE)</f>
        <v>0</v>
      </c>
      <c r="C410" s="9" t="str">
        <f>IF(VLOOKUP((IF(MONTH($A410)=10,YEAR($A410),IF(MONTH($A410)=11,YEAR($A410),IF(MONTH($A410)=12, YEAR($A410),YEAR($A410)-1)))),File_1.prn!$A$2:$AA$72,VLOOKUP(MONTH($A410),'Patch Conversion'!$A$1:$B$12,2),FALSE)="","",VLOOKUP((IF(MONTH($A410)=10,YEAR($A410),IF(MONTH($A410)=11,YEAR($A410),IF(MONTH($A410)=12, YEAR($A410),YEAR($A410)-1)))),File_1.prn!$A$2:$AA$72,VLOOKUP(MONTH($A410),'Patch Conversion'!$A$1:$B$12,2),FALSE))</f>
        <v/>
      </c>
      <c r="D410" s="9"/>
      <c r="E410" s="9">
        <f t="shared" si="51"/>
        <v>0</v>
      </c>
      <c r="F410" s="9">
        <f>F409+VLOOKUP((IF(MONTH($A410)=10,YEAR($A410),IF(MONTH($A410)=11,YEAR($A410),IF(MONTH($A410)=12, YEAR($A410),YEAR($A410)-1)))),Rainfall!$A$1:$Z$87,VLOOKUP(MONTH($A410),Conversion!$A$1:$B$12,2),FALSE)</f>
        <v>20780.999999999993</v>
      </c>
      <c r="G410" s="9"/>
      <c r="H410" s="9"/>
      <c r="I410" s="9">
        <f>VLOOKUP((IF(MONTH($A410)=10,YEAR($A410),IF(MONTH($A410)=11,YEAR($A410),IF(MONTH($A410)=12, YEAR($A410),YEAR($A410)-1)))),FirstSim!$A$1:$Z$86,VLOOKUP(MONTH($A410),Conversion!$A$1:$B$12,2),FALSE)</f>
        <v>0.13</v>
      </c>
      <c r="J410" s="9"/>
      <c r="K410" s="9"/>
      <c r="L410" s="9"/>
      <c r="M410" s="12" t="e">
        <f>VLOOKUP((IF(MONTH($A410)=10,YEAR($A410),IF(MONTH($A410)=11,YEAR($A410),IF(MONTH($A410)=12, YEAR($A410),YEAR($A410)-1)))),#REF!,VLOOKUP(MONTH($A410),Conversion!$A$1:$B$12,2),FALSE)</f>
        <v>#REF!</v>
      </c>
      <c r="N410" s="9" t="e">
        <f>VLOOKUP((IF(MONTH($A410)=10,YEAR($A410),IF(MONTH($A410)=11,YEAR($A410),IF(MONTH($A410)=12, YEAR($A410),YEAR($A410)-1)))),#REF!,VLOOKUP(MONTH($A410),'Patch Conversion'!$A$1:$B$12,2),FALSE)</f>
        <v>#REF!</v>
      </c>
      <c r="O410" s="9"/>
      <c r="P410" s="11"/>
      <c r="Q410" s="9">
        <f t="shared" si="47"/>
        <v>0</v>
      </c>
      <c r="R410" s="9" t="str">
        <f t="shared" si="48"/>
        <v/>
      </c>
      <c r="S410" s="10" t="str">
        <f t="shared" si="49"/>
        <v/>
      </c>
      <c r="T410" s="9"/>
      <c r="U410" s="17">
        <f>VLOOKUP((IF(MONTH($A410)=10,YEAR($A410),IF(MONTH($A410)=11,YEAR($A410),IF(MONTH($A410)=12, YEAR($A410),YEAR($A410)-1)))),'Final Sim'!$A$1:$O$87,VLOOKUP(MONTH($A410),'Conversion WRSM'!$A$1:$B$12,2),FALSE)</f>
        <v>0</v>
      </c>
      <c r="W410" s="9">
        <f t="shared" si="46"/>
        <v>0</v>
      </c>
      <c r="X410" s="9" t="str">
        <f t="shared" si="52"/>
        <v/>
      </c>
      <c r="Y410" s="20" t="str">
        <f t="shared" si="50"/>
        <v/>
      </c>
    </row>
    <row r="411" spans="1:25" x14ac:dyDescent="0.25">
      <c r="A411" s="11">
        <v>25082</v>
      </c>
      <c r="B411" s="9">
        <f>VLOOKUP((IF(MONTH($A411)=10,YEAR($A411),IF(MONTH($A411)=11,YEAR($A411),IF(MONTH($A411)=12, YEAR($A411),YEAR($A411)-1)))),File_1.prn!$A$2:$AA$72,VLOOKUP(MONTH($A411),Conversion!$A$1:$B$12,2),FALSE)</f>
        <v>0</v>
      </c>
      <c r="C411" s="9" t="str">
        <f>IF(VLOOKUP((IF(MONTH($A411)=10,YEAR($A411),IF(MONTH($A411)=11,YEAR($A411),IF(MONTH($A411)=12, YEAR($A411),YEAR($A411)-1)))),File_1.prn!$A$2:$AA$72,VLOOKUP(MONTH($A411),'Patch Conversion'!$A$1:$B$12,2),FALSE)="","",VLOOKUP((IF(MONTH($A411)=10,YEAR($A411),IF(MONTH($A411)=11,YEAR($A411),IF(MONTH($A411)=12, YEAR($A411),YEAR($A411)-1)))),File_1.prn!$A$2:$AA$72,VLOOKUP(MONTH($A411),'Patch Conversion'!$A$1:$B$12,2),FALSE))</f>
        <v/>
      </c>
      <c r="D411" s="9"/>
      <c r="E411" s="9">
        <f t="shared" si="51"/>
        <v>0</v>
      </c>
      <c r="F411" s="9">
        <f>F410+VLOOKUP((IF(MONTH($A411)=10,YEAR($A411),IF(MONTH($A411)=11,YEAR($A411),IF(MONTH($A411)=12, YEAR($A411),YEAR($A411)-1)))),Rainfall!$A$1:$Z$87,VLOOKUP(MONTH($A411),Conversion!$A$1:$B$12,2),FALSE)</f>
        <v>20780.999999999993</v>
      </c>
      <c r="G411" s="9"/>
      <c r="H411" s="9"/>
      <c r="I411" s="9">
        <f>VLOOKUP((IF(MONTH($A411)=10,YEAR($A411),IF(MONTH($A411)=11,YEAR($A411),IF(MONTH($A411)=12, YEAR($A411),YEAR($A411)-1)))),FirstSim!$A$1:$Z$86,VLOOKUP(MONTH($A411),Conversion!$A$1:$B$12,2),FALSE)</f>
        <v>0.03</v>
      </c>
      <c r="J411" s="9"/>
      <c r="K411" s="9"/>
      <c r="L411" s="9"/>
      <c r="M411" s="12" t="e">
        <f>VLOOKUP((IF(MONTH($A411)=10,YEAR($A411),IF(MONTH($A411)=11,YEAR($A411),IF(MONTH($A411)=12, YEAR($A411),YEAR($A411)-1)))),#REF!,VLOOKUP(MONTH($A411),Conversion!$A$1:$B$12,2),FALSE)</f>
        <v>#REF!</v>
      </c>
      <c r="N411" s="9" t="e">
        <f>VLOOKUP((IF(MONTH($A411)=10,YEAR($A411),IF(MONTH($A411)=11,YEAR($A411),IF(MONTH($A411)=12, YEAR($A411),YEAR($A411)-1)))),#REF!,VLOOKUP(MONTH($A411),'Patch Conversion'!$A$1:$B$12,2),FALSE)</f>
        <v>#REF!</v>
      </c>
      <c r="O411" s="9"/>
      <c r="P411" s="11"/>
      <c r="Q411" s="9">
        <f t="shared" si="47"/>
        <v>0</v>
      </c>
      <c r="R411" s="9" t="str">
        <f t="shared" si="48"/>
        <v/>
      </c>
      <c r="S411" s="10" t="str">
        <f t="shared" si="49"/>
        <v/>
      </c>
      <c r="T411" s="9"/>
      <c r="U411" s="17">
        <f>VLOOKUP((IF(MONTH($A411)=10,YEAR($A411),IF(MONTH($A411)=11,YEAR($A411),IF(MONTH($A411)=12, YEAR($A411),YEAR($A411)-1)))),'Final Sim'!$A$1:$O$87,VLOOKUP(MONTH($A411),'Conversion WRSM'!$A$1:$B$12,2),FALSE)</f>
        <v>0</v>
      </c>
      <c r="W411" s="9">
        <f t="shared" si="46"/>
        <v>0</v>
      </c>
      <c r="X411" s="9" t="str">
        <f t="shared" si="52"/>
        <v/>
      </c>
      <c r="Y411" s="20" t="str">
        <f t="shared" si="50"/>
        <v/>
      </c>
    </row>
    <row r="412" spans="1:25" x14ac:dyDescent="0.25">
      <c r="A412" s="11">
        <v>25112</v>
      </c>
      <c r="B412" s="9">
        <f>VLOOKUP((IF(MONTH($A412)=10,YEAR($A412),IF(MONTH($A412)=11,YEAR($A412),IF(MONTH($A412)=12, YEAR($A412),YEAR($A412)-1)))),File_1.prn!$A$2:$AA$72,VLOOKUP(MONTH($A412),Conversion!$A$1:$B$12,2),FALSE)</f>
        <v>0</v>
      </c>
      <c r="C412" s="9" t="str">
        <f>IF(VLOOKUP((IF(MONTH($A412)=10,YEAR($A412),IF(MONTH($A412)=11,YEAR($A412),IF(MONTH($A412)=12, YEAR($A412),YEAR($A412)-1)))),File_1.prn!$A$2:$AA$72,VLOOKUP(MONTH($A412),'Patch Conversion'!$A$1:$B$12,2),FALSE)="","",VLOOKUP((IF(MONTH($A412)=10,YEAR($A412),IF(MONTH($A412)=11,YEAR($A412),IF(MONTH($A412)=12, YEAR($A412),YEAR($A412)-1)))),File_1.prn!$A$2:$AA$72,VLOOKUP(MONTH($A412),'Patch Conversion'!$A$1:$B$12,2),FALSE))</f>
        <v/>
      </c>
      <c r="D412" s="9"/>
      <c r="E412" s="9">
        <f t="shared" si="51"/>
        <v>0</v>
      </c>
      <c r="F412" s="9">
        <f>F411+VLOOKUP((IF(MONTH($A412)=10,YEAR($A412),IF(MONTH($A412)=11,YEAR($A412),IF(MONTH($A412)=12, YEAR($A412),YEAR($A412)-1)))),Rainfall!$A$1:$Z$87,VLOOKUP(MONTH($A412),Conversion!$A$1:$B$12,2),FALSE)</f>
        <v>20798.999999999993</v>
      </c>
      <c r="G412" s="9"/>
      <c r="H412" s="9"/>
      <c r="I412" s="9">
        <f>VLOOKUP((IF(MONTH($A412)=10,YEAR($A412),IF(MONTH($A412)=11,YEAR($A412),IF(MONTH($A412)=12, YEAR($A412),YEAR($A412)-1)))),FirstSim!$A$1:$Z$86,VLOOKUP(MONTH($A412),Conversion!$A$1:$B$12,2),FALSE)</f>
        <v>0.01</v>
      </c>
      <c r="J412" s="9"/>
      <c r="K412" s="9"/>
      <c r="L412" s="9"/>
      <c r="M412" s="12" t="e">
        <f>VLOOKUP((IF(MONTH($A412)=10,YEAR($A412),IF(MONTH($A412)=11,YEAR($A412),IF(MONTH($A412)=12, YEAR($A412),YEAR($A412)-1)))),#REF!,VLOOKUP(MONTH($A412),Conversion!$A$1:$B$12,2),FALSE)</f>
        <v>#REF!</v>
      </c>
      <c r="N412" s="9" t="e">
        <f>VLOOKUP((IF(MONTH($A412)=10,YEAR($A412),IF(MONTH($A412)=11,YEAR($A412),IF(MONTH($A412)=12, YEAR($A412),YEAR($A412)-1)))),#REF!,VLOOKUP(MONTH($A412),'Patch Conversion'!$A$1:$B$12,2),FALSE)</f>
        <v>#REF!</v>
      </c>
      <c r="O412" s="9"/>
      <c r="P412" s="11"/>
      <c r="Q412" s="9">
        <f t="shared" si="47"/>
        <v>0</v>
      </c>
      <c r="R412" s="9" t="str">
        <f t="shared" si="48"/>
        <v/>
      </c>
      <c r="S412" s="10" t="str">
        <f t="shared" si="49"/>
        <v/>
      </c>
      <c r="T412" s="9"/>
      <c r="U412" s="17">
        <f>VLOOKUP((IF(MONTH($A412)=10,YEAR($A412),IF(MONTH($A412)=11,YEAR($A412),IF(MONTH($A412)=12, YEAR($A412),YEAR($A412)-1)))),'Final Sim'!$A$1:$O$87,VLOOKUP(MONTH($A412),'Conversion WRSM'!$A$1:$B$12,2),FALSE)</f>
        <v>0</v>
      </c>
      <c r="W412" s="9">
        <f t="shared" si="46"/>
        <v>0</v>
      </c>
      <c r="X412" s="9" t="str">
        <f t="shared" si="52"/>
        <v/>
      </c>
      <c r="Y412" s="20" t="str">
        <f t="shared" si="50"/>
        <v/>
      </c>
    </row>
    <row r="413" spans="1:25" x14ac:dyDescent="0.25">
      <c r="A413" s="11">
        <v>25143</v>
      </c>
      <c r="B413" s="9">
        <f>VLOOKUP((IF(MONTH($A413)=10,YEAR($A413),IF(MONTH($A413)=11,YEAR($A413),IF(MONTH($A413)=12, YEAR($A413),YEAR($A413)-1)))),File_1.prn!$A$2:$AA$72,VLOOKUP(MONTH($A413),Conversion!$A$1:$B$12,2),FALSE)</f>
        <v>0</v>
      </c>
      <c r="C413" s="9" t="str">
        <f>IF(VLOOKUP((IF(MONTH($A413)=10,YEAR($A413),IF(MONTH($A413)=11,YEAR($A413),IF(MONTH($A413)=12, YEAR($A413),YEAR($A413)-1)))),File_1.prn!$A$2:$AA$72,VLOOKUP(MONTH($A413),'Patch Conversion'!$A$1:$B$12,2),FALSE)="","",VLOOKUP((IF(MONTH($A413)=10,YEAR($A413),IF(MONTH($A413)=11,YEAR($A413),IF(MONTH($A413)=12, YEAR($A413),YEAR($A413)-1)))),File_1.prn!$A$2:$AA$72,VLOOKUP(MONTH($A413),'Patch Conversion'!$A$1:$B$12,2),FALSE))</f>
        <v/>
      </c>
      <c r="D413" s="9"/>
      <c r="E413" s="9">
        <f t="shared" si="51"/>
        <v>0</v>
      </c>
      <c r="F413" s="9">
        <f>F412+VLOOKUP((IF(MONTH($A413)=10,YEAR($A413),IF(MONTH($A413)=11,YEAR($A413),IF(MONTH($A413)=12, YEAR($A413),YEAR($A413)-1)))),Rainfall!$A$1:$Z$87,VLOOKUP(MONTH($A413),Conversion!$A$1:$B$12,2),FALSE)</f>
        <v>20894.099999999991</v>
      </c>
      <c r="G413" s="9"/>
      <c r="H413" s="9"/>
      <c r="I413" s="9">
        <f>VLOOKUP((IF(MONTH($A413)=10,YEAR($A413),IF(MONTH($A413)=11,YEAR($A413),IF(MONTH($A413)=12, YEAR($A413),YEAR($A413)-1)))),FirstSim!$A$1:$Z$86,VLOOKUP(MONTH($A413),Conversion!$A$1:$B$12,2),FALSE)</f>
        <v>0.01</v>
      </c>
      <c r="J413" s="9"/>
      <c r="K413" s="9"/>
      <c r="L413" s="9"/>
      <c r="M413" s="12" t="e">
        <f>VLOOKUP((IF(MONTH($A413)=10,YEAR($A413),IF(MONTH($A413)=11,YEAR($A413),IF(MONTH($A413)=12, YEAR($A413),YEAR($A413)-1)))),#REF!,VLOOKUP(MONTH($A413),Conversion!$A$1:$B$12,2),FALSE)</f>
        <v>#REF!</v>
      </c>
      <c r="N413" s="9" t="e">
        <f>VLOOKUP((IF(MONTH($A413)=10,YEAR($A413),IF(MONTH($A413)=11,YEAR($A413),IF(MONTH($A413)=12, YEAR($A413),YEAR($A413)-1)))),#REF!,VLOOKUP(MONTH($A413),'Patch Conversion'!$A$1:$B$12,2),FALSE)</f>
        <v>#REF!</v>
      </c>
      <c r="O413" s="9"/>
      <c r="P413" s="11"/>
      <c r="Q413" s="9">
        <f t="shared" si="47"/>
        <v>0</v>
      </c>
      <c r="R413" s="9" t="str">
        <f t="shared" si="48"/>
        <v/>
      </c>
      <c r="S413" s="10" t="str">
        <f t="shared" si="49"/>
        <v/>
      </c>
      <c r="T413" s="9"/>
      <c r="U413" s="17">
        <f>VLOOKUP((IF(MONTH($A413)=10,YEAR($A413),IF(MONTH($A413)=11,YEAR($A413),IF(MONTH($A413)=12, YEAR($A413),YEAR($A413)-1)))),'Final Sim'!$A$1:$O$87,VLOOKUP(MONTH($A413),'Conversion WRSM'!$A$1:$B$12,2),FALSE)</f>
        <v>0</v>
      </c>
      <c r="W413" s="9">
        <f t="shared" si="46"/>
        <v>0</v>
      </c>
      <c r="X413" s="9" t="str">
        <f t="shared" si="52"/>
        <v/>
      </c>
      <c r="Y413" s="20" t="str">
        <f t="shared" si="50"/>
        <v/>
      </c>
    </row>
    <row r="414" spans="1:25" x14ac:dyDescent="0.25">
      <c r="A414" s="11">
        <v>25173</v>
      </c>
      <c r="B414" s="9">
        <f>VLOOKUP((IF(MONTH($A414)=10,YEAR($A414),IF(MONTH($A414)=11,YEAR($A414),IF(MONTH($A414)=12, YEAR($A414),YEAR($A414)-1)))),File_1.prn!$A$2:$AA$72,VLOOKUP(MONTH($A414),Conversion!$A$1:$B$12,2),FALSE)</f>
        <v>0</v>
      </c>
      <c r="C414" s="9" t="str">
        <f>IF(VLOOKUP((IF(MONTH($A414)=10,YEAR($A414),IF(MONTH($A414)=11,YEAR($A414),IF(MONTH($A414)=12, YEAR($A414),YEAR($A414)-1)))),File_1.prn!$A$2:$AA$72,VLOOKUP(MONTH($A414),'Patch Conversion'!$A$1:$B$12,2),FALSE)="","",VLOOKUP((IF(MONTH($A414)=10,YEAR($A414),IF(MONTH($A414)=11,YEAR($A414),IF(MONTH($A414)=12, YEAR($A414),YEAR($A414)-1)))),File_1.prn!$A$2:$AA$72,VLOOKUP(MONTH($A414),'Patch Conversion'!$A$1:$B$12,2),FALSE))</f>
        <v/>
      </c>
      <c r="D414" s="9"/>
      <c r="E414" s="9">
        <f t="shared" si="51"/>
        <v>0</v>
      </c>
      <c r="F414" s="9">
        <f>F413+VLOOKUP((IF(MONTH($A414)=10,YEAR($A414),IF(MONTH($A414)=11,YEAR($A414),IF(MONTH($A414)=12, YEAR($A414),YEAR($A414)-1)))),Rainfall!$A$1:$Z$87,VLOOKUP(MONTH($A414),Conversion!$A$1:$B$12,2),FALSE)</f>
        <v>20961.179999999993</v>
      </c>
      <c r="G414" s="9"/>
      <c r="H414" s="9"/>
      <c r="I414" s="9">
        <f>VLOOKUP((IF(MONTH($A414)=10,YEAR($A414),IF(MONTH($A414)=11,YEAR($A414),IF(MONTH($A414)=12, YEAR($A414),YEAR($A414)-1)))),FirstSim!$A$1:$Z$86,VLOOKUP(MONTH($A414),Conversion!$A$1:$B$12,2),FALSE)</f>
        <v>0.18</v>
      </c>
      <c r="J414" s="9"/>
      <c r="K414" s="9"/>
      <c r="L414" s="9"/>
      <c r="M414" s="12" t="e">
        <f>VLOOKUP((IF(MONTH($A414)=10,YEAR($A414),IF(MONTH($A414)=11,YEAR($A414),IF(MONTH($A414)=12, YEAR($A414),YEAR($A414)-1)))),#REF!,VLOOKUP(MONTH($A414),Conversion!$A$1:$B$12,2),FALSE)</f>
        <v>#REF!</v>
      </c>
      <c r="N414" s="9" t="e">
        <f>VLOOKUP((IF(MONTH($A414)=10,YEAR($A414),IF(MONTH($A414)=11,YEAR($A414),IF(MONTH($A414)=12, YEAR($A414),YEAR($A414)-1)))),#REF!,VLOOKUP(MONTH($A414),'Patch Conversion'!$A$1:$B$12,2),FALSE)</f>
        <v>#REF!</v>
      </c>
      <c r="O414" s="9"/>
      <c r="P414" s="11"/>
      <c r="Q414" s="9">
        <f t="shared" si="47"/>
        <v>0</v>
      </c>
      <c r="R414" s="9" t="str">
        <f t="shared" si="48"/>
        <v/>
      </c>
      <c r="S414" s="10" t="str">
        <f t="shared" si="49"/>
        <v/>
      </c>
      <c r="T414" s="9"/>
      <c r="U414" s="17">
        <f>VLOOKUP((IF(MONTH($A414)=10,YEAR($A414),IF(MONTH($A414)=11,YEAR($A414),IF(MONTH($A414)=12, YEAR($A414),YEAR($A414)-1)))),'Final Sim'!$A$1:$O$87,VLOOKUP(MONTH($A414),'Conversion WRSM'!$A$1:$B$12,2),FALSE)</f>
        <v>0</v>
      </c>
      <c r="W414" s="9">
        <f t="shared" si="46"/>
        <v>0</v>
      </c>
      <c r="X414" s="9" t="str">
        <f t="shared" si="52"/>
        <v/>
      </c>
      <c r="Y414" s="20" t="str">
        <f t="shared" si="50"/>
        <v/>
      </c>
    </row>
    <row r="415" spans="1:25" x14ac:dyDescent="0.25">
      <c r="A415" s="11">
        <v>25204</v>
      </c>
      <c r="B415" s="9">
        <f>VLOOKUP((IF(MONTH($A415)=10,YEAR($A415),IF(MONTH($A415)=11,YEAR($A415),IF(MONTH($A415)=12, YEAR($A415),YEAR($A415)-1)))),File_1.prn!$A$2:$AA$72,VLOOKUP(MONTH($A415),Conversion!$A$1:$B$12,2),FALSE)</f>
        <v>0</v>
      </c>
      <c r="C415" s="9" t="str">
        <f>IF(VLOOKUP((IF(MONTH($A415)=10,YEAR($A415),IF(MONTH($A415)=11,YEAR($A415),IF(MONTH($A415)=12, YEAR($A415),YEAR($A415)-1)))),File_1.prn!$A$2:$AA$72,VLOOKUP(MONTH($A415),'Patch Conversion'!$A$1:$B$12,2),FALSE)="","",VLOOKUP((IF(MONTH($A415)=10,YEAR($A415),IF(MONTH($A415)=11,YEAR($A415),IF(MONTH($A415)=12, YEAR($A415),YEAR($A415)-1)))),File_1.prn!$A$2:$AA$72,VLOOKUP(MONTH($A415),'Patch Conversion'!$A$1:$B$12,2),FALSE))</f>
        <v/>
      </c>
      <c r="D415" s="9"/>
      <c r="E415" s="9">
        <f t="shared" si="51"/>
        <v>0</v>
      </c>
      <c r="F415" s="9">
        <f>F414+VLOOKUP((IF(MONTH($A415)=10,YEAR($A415),IF(MONTH($A415)=11,YEAR($A415),IF(MONTH($A415)=12, YEAR($A415),YEAR($A415)-1)))),Rainfall!$A$1:$Z$87,VLOOKUP(MONTH($A415),Conversion!$A$1:$B$12,2),FALSE)</f>
        <v>21002.759999999995</v>
      </c>
      <c r="G415" s="9"/>
      <c r="H415" s="9"/>
      <c r="I415" s="9">
        <f>VLOOKUP((IF(MONTH($A415)=10,YEAR($A415),IF(MONTH($A415)=11,YEAR($A415),IF(MONTH($A415)=12, YEAR($A415),YEAR($A415)-1)))),FirstSim!$A$1:$Z$86,VLOOKUP(MONTH($A415),Conversion!$A$1:$B$12,2),FALSE)</f>
        <v>0.09</v>
      </c>
      <c r="J415" s="9"/>
      <c r="K415" s="9"/>
      <c r="L415" s="9"/>
      <c r="M415" s="12" t="e">
        <f>VLOOKUP((IF(MONTH($A415)=10,YEAR($A415),IF(MONTH($A415)=11,YEAR($A415),IF(MONTH($A415)=12, YEAR($A415),YEAR($A415)-1)))),#REF!,VLOOKUP(MONTH($A415),Conversion!$A$1:$B$12,2),FALSE)</f>
        <v>#REF!</v>
      </c>
      <c r="N415" s="9" t="e">
        <f>VLOOKUP((IF(MONTH($A415)=10,YEAR($A415),IF(MONTH($A415)=11,YEAR($A415),IF(MONTH($A415)=12, YEAR($A415),YEAR($A415)-1)))),#REF!,VLOOKUP(MONTH($A415),'Patch Conversion'!$A$1:$B$12,2),FALSE)</f>
        <v>#REF!</v>
      </c>
      <c r="O415" s="9"/>
      <c r="P415" s="11"/>
      <c r="Q415" s="9">
        <f t="shared" si="47"/>
        <v>0</v>
      </c>
      <c r="R415" s="9" t="str">
        <f t="shared" si="48"/>
        <v/>
      </c>
      <c r="S415" s="10" t="str">
        <f t="shared" si="49"/>
        <v/>
      </c>
      <c r="T415" s="9"/>
      <c r="U415" s="17">
        <f>VLOOKUP((IF(MONTH($A415)=10,YEAR($A415),IF(MONTH($A415)=11,YEAR($A415),IF(MONTH($A415)=12, YEAR($A415),YEAR($A415)-1)))),'Final Sim'!$A$1:$O$87,VLOOKUP(MONTH($A415),'Conversion WRSM'!$A$1:$B$12,2),FALSE)</f>
        <v>0</v>
      </c>
      <c r="W415" s="9">
        <f t="shared" si="46"/>
        <v>0</v>
      </c>
      <c r="X415" s="9" t="str">
        <f t="shared" si="52"/>
        <v/>
      </c>
      <c r="Y415" s="20" t="str">
        <f t="shared" si="50"/>
        <v/>
      </c>
    </row>
    <row r="416" spans="1:25" x14ac:dyDescent="0.25">
      <c r="A416" s="11">
        <v>25235</v>
      </c>
      <c r="B416" s="9">
        <f>VLOOKUP((IF(MONTH($A416)=10,YEAR($A416),IF(MONTH($A416)=11,YEAR($A416),IF(MONTH($A416)=12, YEAR($A416),YEAR($A416)-1)))),File_1.prn!$A$2:$AA$72,VLOOKUP(MONTH($A416),Conversion!$A$1:$B$12,2),FALSE)</f>
        <v>0</v>
      </c>
      <c r="C416" s="9" t="str">
        <f>IF(VLOOKUP((IF(MONTH($A416)=10,YEAR($A416),IF(MONTH($A416)=11,YEAR($A416),IF(MONTH($A416)=12, YEAR($A416),YEAR($A416)-1)))),File_1.prn!$A$2:$AA$72,VLOOKUP(MONTH($A416),'Patch Conversion'!$A$1:$B$12,2),FALSE)="","",VLOOKUP((IF(MONTH($A416)=10,YEAR($A416),IF(MONTH($A416)=11,YEAR($A416),IF(MONTH($A416)=12, YEAR($A416),YEAR($A416)-1)))),File_1.prn!$A$2:$AA$72,VLOOKUP(MONTH($A416),'Patch Conversion'!$A$1:$B$12,2),FALSE))</f>
        <v/>
      </c>
      <c r="D416" s="9"/>
      <c r="E416" s="9">
        <f t="shared" si="51"/>
        <v>0</v>
      </c>
      <c r="F416" s="9">
        <f>F415+VLOOKUP((IF(MONTH($A416)=10,YEAR($A416),IF(MONTH($A416)=11,YEAR($A416),IF(MONTH($A416)=12, YEAR($A416),YEAR($A416)-1)))),Rainfall!$A$1:$Z$87,VLOOKUP(MONTH($A416),Conversion!$A$1:$B$12,2),FALSE)</f>
        <v>21084.659999999996</v>
      </c>
      <c r="G416" s="9"/>
      <c r="H416" s="9"/>
      <c r="I416" s="9">
        <f>VLOOKUP((IF(MONTH($A416)=10,YEAR($A416),IF(MONTH($A416)=11,YEAR($A416),IF(MONTH($A416)=12, YEAR($A416),YEAR($A416)-1)))),FirstSim!$A$1:$Z$86,VLOOKUP(MONTH($A416),Conversion!$A$1:$B$12,2),FALSE)</f>
        <v>1.28</v>
      </c>
      <c r="J416" s="9"/>
      <c r="K416" s="9"/>
      <c r="L416" s="9"/>
      <c r="M416" s="12" t="e">
        <f>VLOOKUP((IF(MONTH($A416)=10,YEAR($A416),IF(MONTH($A416)=11,YEAR($A416),IF(MONTH($A416)=12, YEAR($A416),YEAR($A416)-1)))),#REF!,VLOOKUP(MONTH($A416),Conversion!$A$1:$B$12,2),FALSE)</f>
        <v>#REF!</v>
      </c>
      <c r="N416" s="9" t="e">
        <f>VLOOKUP((IF(MONTH($A416)=10,YEAR($A416),IF(MONTH($A416)=11,YEAR($A416),IF(MONTH($A416)=12, YEAR($A416),YEAR($A416)-1)))),#REF!,VLOOKUP(MONTH($A416),'Patch Conversion'!$A$1:$B$12,2),FALSE)</f>
        <v>#REF!</v>
      </c>
      <c r="O416" s="9"/>
      <c r="P416" s="11"/>
      <c r="Q416" s="9">
        <f t="shared" si="47"/>
        <v>0</v>
      </c>
      <c r="R416" s="9" t="str">
        <f t="shared" si="48"/>
        <v/>
      </c>
      <c r="S416" s="10" t="str">
        <f t="shared" si="49"/>
        <v/>
      </c>
      <c r="T416" s="9"/>
      <c r="U416" s="17">
        <f>VLOOKUP((IF(MONTH($A416)=10,YEAR($A416),IF(MONTH($A416)=11,YEAR($A416),IF(MONTH($A416)=12, YEAR($A416),YEAR($A416)-1)))),'Final Sim'!$A$1:$O$87,VLOOKUP(MONTH($A416),'Conversion WRSM'!$A$1:$B$12,2),FALSE)</f>
        <v>0</v>
      </c>
      <c r="W416" s="9">
        <f t="shared" si="46"/>
        <v>0</v>
      </c>
      <c r="X416" s="9" t="str">
        <f t="shared" si="52"/>
        <v/>
      </c>
      <c r="Y416" s="20" t="str">
        <f t="shared" si="50"/>
        <v/>
      </c>
    </row>
    <row r="417" spans="1:25" x14ac:dyDescent="0.25">
      <c r="A417" s="11">
        <v>25263</v>
      </c>
      <c r="B417" s="9">
        <f>VLOOKUP((IF(MONTH($A417)=10,YEAR($A417),IF(MONTH($A417)=11,YEAR($A417),IF(MONTH($A417)=12, YEAR($A417),YEAR($A417)-1)))),File_1.prn!$A$2:$AA$72,VLOOKUP(MONTH($A417),Conversion!$A$1:$B$12,2),FALSE)</f>
        <v>0</v>
      </c>
      <c r="C417" s="9" t="str">
        <f>IF(VLOOKUP((IF(MONTH($A417)=10,YEAR($A417),IF(MONTH($A417)=11,YEAR($A417),IF(MONTH($A417)=12, YEAR($A417),YEAR($A417)-1)))),File_1.prn!$A$2:$AA$72,VLOOKUP(MONTH($A417),'Patch Conversion'!$A$1:$B$12,2),FALSE)="","",VLOOKUP((IF(MONTH($A417)=10,YEAR($A417),IF(MONTH($A417)=11,YEAR($A417),IF(MONTH($A417)=12, YEAR($A417),YEAR($A417)-1)))),File_1.prn!$A$2:$AA$72,VLOOKUP(MONTH($A417),'Patch Conversion'!$A$1:$B$12,2),FALSE))</f>
        <v/>
      </c>
      <c r="D417" s="9"/>
      <c r="E417" s="9">
        <f t="shared" si="51"/>
        <v>0</v>
      </c>
      <c r="F417" s="9">
        <f>F416+VLOOKUP((IF(MONTH($A417)=10,YEAR($A417),IF(MONTH($A417)=11,YEAR($A417),IF(MONTH($A417)=12, YEAR($A417),YEAR($A417)-1)))),Rainfall!$A$1:$Z$87,VLOOKUP(MONTH($A417),Conversion!$A$1:$B$12,2),FALSE)</f>
        <v>21188.279999999995</v>
      </c>
      <c r="G417" s="9"/>
      <c r="H417" s="9"/>
      <c r="I417" s="9">
        <f>VLOOKUP((IF(MONTH($A417)=10,YEAR($A417),IF(MONTH($A417)=11,YEAR($A417),IF(MONTH($A417)=12, YEAR($A417),YEAR($A417)-1)))),FirstSim!$A$1:$Z$86,VLOOKUP(MONTH($A417),Conversion!$A$1:$B$12,2),FALSE)</f>
        <v>1.43</v>
      </c>
      <c r="J417" s="9"/>
      <c r="K417" s="9"/>
      <c r="L417" s="9"/>
      <c r="M417" s="12" t="e">
        <f>VLOOKUP((IF(MONTH($A417)=10,YEAR($A417),IF(MONTH($A417)=11,YEAR($A417),IF(MONTH($A417)=12, YEAR($A417),YEAR($A417)-1)))),#REF!,VLOOKUP(MONTH($A417),Conversion!$A$1:$B$12,2),FALSE)</f>
        <v>#REF!</v>
      </c>
      <c r="N417" s="9" t="e">
        <f>VLOOKUP((IF(MONTH($A417)=10,YEAR($A417),IF(MONTH($A417)=11,YEAR($A417),IF(MONTH($A417)=12, YEAR($A417),YEAR($A417)-1)))),#REF!,VLOOKUP(MONTH($A417),'Patch Conversion'!$A$1:$B$12,2),FALSE)</f>
        <v>#REF!</v>
      </c>
      <c r="O417" s="9"/>
      <c r="P417" s="11"/>
      <c r="Q417" s="9">
        <f t="shared" si="47"/>
        <v>0</v>
      </c>
      <c r="R417" s="9" t="str">
        <f t="shared" si="48"/>
        <v/>
      </c>
      <c r="S417" s="10" t="str">
        <f t="shared" si="49"/>
        <v/>
      </c>
      <c r="T417" s="9"/>
      <c r="U417" s="17">
        <f>VLOOKUP((IF(MONTH($A417)=10,YEAR($A417),IF(MONTH($A417)=11,YEAR($A417),IF(MONTH($A417)=12, YEAR($A417),YEAR($A417)-1)))),'Final Sim'!$A$1:$O$87,VLOOKUP(MONTH($A417),'Conversion WRSM'!$A$1:$B$12,2),FALSE)</f>
        <v>0</v>
      </c>
      <c r="W417" s="9">
        <f t="shared" si="46"/>
        <v>0</v>
      </c>
      <c r="X417" s="9" t="str">
        <f t="shared" si="52"/>
        <v/>
      </c>
      <c r="Y417" s="20" t="str">
        <f t="shared" si="50"/>
        <v/>
      </c>
    </row>
    <row r="418" spans="1:25" x14ac:dyDescent="0.25">
      <c r="A418" s="11">
        <v>25294</v>
      </c>
      <c r="B418" s="9">
        <f>VLOOKUP((IF(MONTH($A418)=10,YEAR($A418),IF(MONTH($A418)=11,YEAR($A418),IF(MONTH($A418)=12, YEAR($A418),YEAR($A418)-1)))),File_1.prn!$A$2:$AA$72,VLOOKUP(MONTH($A418),Conversion!$A$1:$B$12,2),FALSE)</f>
        <v>0</v>
      </c>
      <c r="C418" s="9" t="str">
        <f>IF(VLOOKUP((IF(MONTH($A418)=10,YEAR($A418),IF(MONTH($A418)=11,YEAR($A418),IF(MONTH($A418)=12, YEAR($A418),YEAR($A418)-1)))),File_1.prn!$A$2:$AA$72,VLOOKUP(MONTH($A418),'Patch Conversion'!$A$1:$B$12,2),FALSE)="","",VLOOKUP((IF(MONTH($A418)=10,YEAR($A418),IF(MONTH($A418)=11,YEAR($A418),IF(MONTH($A418)=12, YEAR($A418),YEAR($A418)-1)))),File_1.prn!$A$2:$AA$72,VLOOKUP(MONTH($A418),'Patch Conversion'!$A$1:$B$12,2),FALSE))</f>
        <v/>
      </c>
      <c r="D418" s="9"/>
      <c r="E418" s="9">
        <f t="shared" si="51"/>
        <v>0</v>
      </c>
      <c r="F418" s="9">
        <f>F417+VLOOKUP((IF(MONTH($A418)=10,YEAR($A418),IF(MONTH($A418)=11,YEAR($A418),IF(MONTH($A418)=12, YEAR($A418),YEAR($A418)-1)))),Rainfall!$A$1:$Z$87,VLOOKUP(MONTH($A418),Conversion!$A$1:$B$12,2),FALSE)</f>
        <v>21245.939999999995</v>
      </c>
      <c r="G418" s="9"/>
      <c r="H418" s="9"/>
      <c r="I418" s="9">
        <f>VLOOKUP((IF(MONTH($A418)=10,YEAR($A418),IF(MONTH($A418)=11,YEAR($A418),IF(MONTH($A418)=12, YEAR($A418),YEAR($A418)-1)))),FirstSim!$A$1:$Z$86,VLOOKUP(MONTH($A418),Conversion!$A$1:$B$12,2),FALSE)</f>
        <v>0.94</v>
      </c>
      <c r="J418" s="9"/>
      <c r="K418" s="9"/>
      <c r="L418" s="9"/>
      <c r="M418" s="12" t="e">
        <f>VLOOKUP((IF(MONTH($A418)=10,YEAR($A418),IF(MONTH($A418)=11,YEAR($A418),IF(MONTH($A418)=12, YEAR($A418),YEAR($A418)-1)))),#REF!,VLOOKUP(MONTH($A418),Conversion!$A$1:$B$12,2),FALSE)</f>
        <v>#REF!</v>
      </c>
      <c r="N418" s="9" t="e">
        <f>VLOOKUP((IF(MONTH($A418)=10,YEAR($A418),IF(MONTH($A418)=11,YEAR($A418),IF(MONTH($A418)=12, YEAR($A418),YEAR($A418)-1)))),#REF!,VLOOKUP(MONTH($A418),'Patch Conversion'!$A$1:$B$12,2),FALSE)</f>
        <v>#REF!</v>
      </c>
      <c r="O418" s="9"/>
      <c r="P418" s="11"/>
      <c r="Q418" s="9">
        <f t="shared" si="47"/>
        <v>0</v>
      </c>
      <c r="R418" s="9" t="str">
        <f t="shared" si="48"/>
        <v/>
      </c>
      <c r="S418" s="10" t="str">
        <f t="shared" si="49"/>
        <v/>
      </c>
      <c r="T418" s="9"/>
      <c r="U418" s="17">
        <f>VLOOKUP((IF(MONTH($A418)=10,YEAR($A418),IF(MONTH($A418)=11,YEAR($A418),IF(MONTH($A418)=12, YEAR($A418),YEAR($A418)-1)))),'Final Sim'!$A$1:$O$87,VLOOKUP(MONTH($A418),'Conversion WRSM'!$A$1:$B$12,2),FALSE)</f>
        <v>0</v>
      </c>
      <c r="W418" s="9">
        <f t="shared" si="46"/>
        <v>0</v>
      </c>
      <c r="X418" s="9" t="str">
        <f t="shared" si="52"/>
        <v/>
      </c>
      <c r="Y418" s="20" t="str">
        <f t="shared" si="50"/>
        <v/>
      </c>
    </row>
    <row r="419" spans="1:25" x14ac:dyDescent="0.25">
      <c r="A419" s="11">
        <v>25324</v>
      </c>
      <c r="B419" s="9">
        <f>VLOOKUP((IF(MONTH($A419)=10,YEAR($A419),IF(MONTH($A419)=11,YEAR($A419),IF(MONTH($A419)=12, YEAR($A419),YEAR($A419)-1)))),File_1.prn!$A$2:$AA$72,VLOOKUP(MONTH($A419),Conversion!$A$1:$B$12,2),FALSE)</f>
        <v>0</v>
      </c>
      <c r="C419" s="9" t="str">
        <f>IF(VLOOKUP((IF(MONTH($A419)=10,YEAR($A419),IF(MONTH($A419)=11,YEAR($A419),IF(MONTH($A419)=12, YEAR($A419),YEAR($A419)-1)))),File_1.prn!$A$2:$AA$72,VLOOKUP(MONTH($A419),'Patch Conversion'!$A$1:$B$12,2),FALSE)="","",VLOOKUP((IF(MONTH($A419)=10,YEAR($A419),IF(MONTH($A419)=11,YEAR($A419),IF(MONTH($A419)=12, YEAR($A419),YEAR($A419)-1)))),File_1.prn!$A$2:$AA$72,VLOOKUP(MONTH($A419),'Patch Conversion'!$A$1:$B$12,2),FALSE))</f>
        <v/>
      </c>
      <c r="D419" s="9"/>
      <c r="E419" s="9">
        <f t="shared" si="51"/>
        <v>0</v>
      </c>
      <c r="F419" s="9">
        <f>F418+VLOOKUP((IF(MONTH($A419)=10,YEAR($A419),IF(MONTH($A419)=11,YEAR($A419),IF(MONTH($A419)=12, YEAR($A419),YEAR($A419)-1)))),Rainfall!$A$1:$Z$87,VLOOKUP(MONTH($A419),Conversion!$A$1:$B$12,2),FALSE)</f>
        <v>21293.159999999996</v>
      </c>
      <c r="G419" s="9"/>
      <c r="H419" s="9"/>
      <c r="I419" s="9">
        <f>VLOOKUP((IF(MONTH($A419)=10,YEAR($A419),IF(MONTH($A419)=11,YEAR($A419),IF(MONTH($A419)=12, YEAR($A419),YEAR($A419)-1)))),FirstSim!$A$1:$Z$86,VLOOKUP(MONTH($A419),Conversion!$A$1:$B$12,2),FALSE)</f>
        <v>0.62</v>
      </c>
      <c r="J419" s="9"/>
      <c r="K419" s="9"/>
      <c r="L419" s="9"/>
      <c r="M419" s="12" t="e">
        <f>VLOOKUP((IF(MONTH($A419)=10,YEAR($A419),IF(MONTH($A419)=11,YEAR($A419),IF(MONTH($A419)=12, YEAR($A419),YEAR($A419)-1)))),#REF!,VLOOKUP(MONTH($A419),Conversion!$A$1:$B$12,2),FALSE)</f>
        <v>#REF!</v>
      </c>
      <c r="N419" s="9" t="e">
        <f>VLOOKUP((IF(MONTH($A419)=10,YEAR($A419),IF(MONTH($A419)=11,YEAR($A419),IF(MONTH($A419)=12, YEAR($A419),YEAR($A419)-1)))),#REF!,VLOOKUP(MONTH($A419),'Patch Conversion'!$A$1:$B$12,2),FALSE)</f>
        <v>#REF!</v>
      </c>
      <c r="O419" s="9"/>
      <c r="P419" s="11"/>
      <c r="Q419" s="9">
        <f t="shared" si="47"/>
        <v>0</v>
      </c>
      <c r="R419" s="9" t="str">
        <f t="shared" si="48"/>
        <v/>
      </c>
      <c r="S419" s="10" t="str">
        <f t="shared" si="49"/>
        <v/>
      </c>
      <c r="T419" s="9"/>
      <c r="U419" s="17">
        <f>VLOOKUP((IF(MONTH($A419)=10,YEAR($A419),IF(MONTH($A419)=11,YEAR($A419),IF(MONTH($A419)=12, YEAR($A419),YEAR($A419)-1)))),'Final Sim'!$A$1:$O$87,VLOOKUP(MONTH($A419),'Conversion WRSM'!$A$1:$B$12,2),FALSE)</f>
        <v>0</v>
      </c>
      <c r="W419" s="9">
        <f t="shared" si="46"/>
        <v>0</v>
      </c>
      <c r="X419" s="9" t="str">
        <f t="shared" si="52"/>
        <v/>
      </c>
      <c r="Y419" s="20" t="str">
        <f t="shared" si="50"/>
        <v/>
      </c>
    </row>
    <row r="420" spans="1:25" x14ac:dyDescent="0.25">
      <c r="A420" s="11">
        <v>25355</v>
      </c>
      <c r="B420" s="9">
        <f>VLOOKUP((IF(MONTH($A420)=10,YEAR($A420),IF(MONTH($A420)=11,YEAR($A420),IF(MONTH($A420)=12, YEAR($A420),YEAR($A420)-1)))),File_1.prn!$A$2:$AA$72,VLOOKUP(MONTH($A420),Conversion!$A$1:$B$12,2),FALSE)</f>
        <v>0</v>
      </c>
      <c r="C420" s="9" t="str">
        <f>IF(VLOOKUP((IF(MONTH($A420)=10,YEAR($A420),IF(MONTH($A420)=11,YEAR($A420),IF(MONTH($A420)=12, YEAR($A420),YEAR($A420)-1)))),File_1.prn!$A$2:$AA$72,VLOOKUP(MONTH($A420),'Patch Conversion'!$A$1:$B$12,2),FALSE)="","",VLOOKUP((IF(MONTH($A420)=10,YEAR($A420),IF(MONTH($A420)=11,YEAR($A420),IF(MONTH($A420)=12, YEAR($A420),YEAR($A420)-1)))),File_1.prn!$A$2:$AA$72,VLOOKUP(MONTH($A420),'Patch Conversion'!$A$1:$B$12,2),FALSE))</f>
        <v/>
      </c>
      <c r="D420" s="9"/>
      <c r="E420" s="9">
        <f t="shared" si="51"/>
        <v>0</v>
      </c>
      <c r="F420" s="9">
        <f>F419+VLOOKUP((IF(MONTH($A420)=10,YEAR($A420),IF(MONTH($A420)=11,YEAR($A420),IF(MONTH($A420)=12, YEAR($A420),YEAR($A420)-1)))),Rainfall!$A$1:$Z$87,VLOOKUP(MONTH($A420),Conversion!$A$1:$B$12,2),FALSE)</f>
        <v>21293.159999999996</v>
      </c>
      <c r="G420" s="9"/>
      <c r="H420" s="9"/>
      <c r="I420" s="9">
        <f>VLOOKUP((IF(MONTH($A420)=10,YEAR($A420),IF(MONTH($A420)=11,YEAR($A420),IF(MONTH($A420)=12, YEAR($A420),YEAR($A420)-1)))),FirstSim!$A$1:$Z$86,VLOOKUP(MONTH($A420),Conversion!$A$1:$B$12,2),FALSE)</f>
        <v>0.36</v>
      </c>
      <c r="J420" s="9"/>
      <c r="K420" s="9"/>
      <c r="L420" s="9"/>
      <c r="M420" s="12" t="e">
        <f>VLOOKUP((IF(MONTH($A420)=10,YEAR($A420),IF(MONTH($A420)=11,YEAR($A420),IF(MONTH($A420)=12, YEAR($A420),YEAR($A420)-1)))),#REF!,VLOOKUP(MONTH($A420),Conversion!$A$1:$B$12,2),FALSE)</f>
        <v>#REF!</v>
      </c>
      <c r="N420" s="9" t="e">
        <f>VLOOKUP((IF(MONTH($A420)=10,YEAR($A420),IF(MONTH($A420)=11,YEAR($A420),IF(MONTH($A420)=12, YEAR($A420),YEAR($A420)-1)))),#REF!,VLOOKUP(MONTH($A420),'Patch Conversion'!$A$1:$B$12,2),FALSE)</f>
        <v>#REF!</v>
      </c>
      <c r="O420" s="9"/>
      <c r="P420" s="11"/>
      <c r="Q420" s="9">
        <f t="shared" si="47"/>
        <v>0</v>
      </c>
      <c r="R420" s="9" t="str">
        <f t="shared" si="48"/>
        <v/>
      </c>
      <c r="S420" s="10" t="str">
        <f t="shared" si="49"/>
        <v/>
      </c>
      <c r="T420" s="9"/>
      <c r="U420" s="17">
        <f>VLOOKUP((IF(MONTH($A420)=10,YEAR($A420),IF(MONTH($A420)=11,YEAR($A420),IF(MONTH($A420)=12, YEAR($A420),YEAR($A420)-1)))),'Final Sim'!$A$1:$O$87,VLOOKUP(MONTH($A420),'Conversion WRSM'!$A$1:$B$12,2),FALSE)</f>
        <v>0</v>
      </c>
      <c r="W420" s="9">
        <f t="shared" si="46"/>
        <v>0</v>
      </c>
      <c r="X420" s="9" t="str">
        <f t="shared" si="52"/>
        <v/>
      </c>
      <c r="Y420" s="20" t="str">
        <f t="shared" si="50"/>
        <v/>
      </c>
    </row>
    <row r="421" spans="1:25" x14ac:dyDescent="0.25">
      <c r="A421" s="11">
        <v>25385</v>
      </c>
      <c r="B421" s="9">
        <f>VLOOKUP((IF(MONTH($A421)=10,YEAR($A421),IF(MONTH($A421)=11,YEAR($A421),IF(MONTH($A421)=12, YEAR($A421),YEAR($A421)-1)))),File_1.prn!$A$2:$AA$72,VLOOKUP(MONTH($A421),Conversion!$A$1:$B$12,2),FALSE)</f>
        <v>0</v>
      </c>
      <c r="C421" s="9" t="str">
        <f>IF(VLOOKUP((IF(MONTH($A421)=10,YEAR($A421),IF(MONTH($A421)=11,YEAR($A421),IF(MONTH($A421)=12, YEAR($A421),YEAR($A421)-1)))),File_1.prn!$A$2:$AA$72,VLOOKUP(MONTH($A421),'Patch Conversion'!$A$1:$B$12,2),FALSE)="","",VLOOKUP((IF(MONTH($A421)=10,YEAR($A421),IF(MONTH($A421)=11,YEAR($A421),IF(MONTH($A421)=12, YEAR($A421),YEAR($A421)-1)))),File_1.prn!$A$2:$AA$72,VLOOKUP(MONTH($A421),'Patch Conversion'!$A$1:$B$12,2),FALSE))</f>
        <v/>
      </c>
      <c r="D421" s="9"/>
      <c r="E421" s="9">
        <f t="shared" si="51"/>
        <v>0</v>
      </c>
      <c r="F421" s="9">
        <f>F420+VLOOKUP((IF(MONTH($A421)=10,YEAR($A421),IF(MONTH($A421)=11,YEAR($A421),IF(MONTH($A421)=12, YEAR($A421),YEAR($A421)-1)))),Rainfall!$A$1:$Z$87,VLOOKUP(MONTH($A421),Conversion!$A$1:$B$12,2),FALSE)</f>
        <v>21295.739999999998</v>
      </c>
      <c r="G421" s="9"/>
      <c r="H421" s="9"/>
      <c r="I421" s="9">
        <f>VLOOKUP((IF(MONTH($A421)=10,YEAR($A421),IF(MONTH($A421)=11,YEAR($A421),IF(MONTH($A421)=12, YEAR($A421),YEAR($A421)-1)))),FirstSim!$A$1:$Z$86,VLOOKUP(MONTH($A421),Conversion!$A$1:$B$12,2),FALSE)</f>
        <v>0.15</v>
      </c>
      <c r="J421" s="9"/>
      <c r="K421" s="9"/>
      <c r="L421" s="9"/>
      <c r="M421" s="12" t="e">
        <f>VLOOKUP((IF(MONTH($A421)=10,YEAR($A421),IF(MONTH($A421)=11,YEAR($A421),IF(MONTH($A421)=12, YEAR($A421),YEAR($A421)-1)))),#REF!,VLOOKUP(MONTH($A421),Conversion!$A$1:$B$12,2),FALSE)</f>
        <v>#REF!</v>
      </c>
      <c r="N421" s="9" t="e">
        <f>VLOOKUP((IF(MONTH($A421)=10,YEAR($A421),IF(MONTH($A421)=11,YEAR($A421),IF(MONTH($A421)=12, YEAR($A421),YEAR($A421)-1)))),#REF!,VLOOKUP(MONTH($A421),'Patch Conversion'!$A$1:$B$12,2),FALSE)</f>
        <v>#REF!</v>
      </c>
      <c r="O421" s="9"/>
      <c r="P421" s="11"/>
      <c r="Q421" s="9">
        <f t="shared" si="47"/>
        <v>0</v>
      </c>
      <c r="R421" s="9" t="str">
        <f t="shared" si="48"/>
        <v/>
      </c>
      <c r="S421" s="10" t="str">
        <f t="shared" si="49"/>
        <v/>
      </c>
      <c r="T421" s="9"/>
      <c r="U421" s="17">
        <f>VLOOKUP((IF(MONTH($A421)=10,YEAR($A421),IF(MONTH($A421)=11,YEAR($A421),IF(MONTH($A421)=12, YEAR($A421),YEAR($A421)-1)))),'Final Sim'!$A$1:$O$87,VLOOKUP(MONTH($A421),'Conversion WRSM'!$A$1:$B$12,2),FALSE)</f>
        <v>0</v>
      </c>
      <c r="W421" s="9">
        <f t="shared" si="46"/>
        <v>0</v>
      </c>
      <c r="X421" s="9" t="str">
        <f t="shared" si="52"/>
        <v/>
      </c>
      <c r="Y421" s="20" t="str">
        <f t="shared" si="50"/>
        <v/>
      </c>
    </row>
    <row r="422" spans="1:25" x14ac:dyDescent="0.25">
      <c r="A422" s="11">
        <v>25416</v>
      </c>
      <c r="B422" s="9">
        <f>VLOOKUP((IF(MONTH($A422)=10,YEAR($A422),IF(MONTH($A422)=11,YEAR($A422),IF(MONTH($A422)=12, YEAR($A422),YEAR($A422)-1)))),File_1.prn!$A$2:$AA$72,VLOOKUP(MONTH($A422),Conversion!$A$1:$B$12,2),FALSE)</f>
        <v>0</v>
      </c>
      <c r="C422" s="9" t="str">
        <f>IF(VLOOKUP((IF(MONTH($A422)=10,YEAR($A422),IF(MONTH($A422)=11,YEAR($A422),IF(MONTH($A422)=12, YEAR($A422),YEAR($A422)-1)))),File_1.prn!$A$2:$AA$72,VLOOKUP(MONTH($A422),'Patch Conversion'!$A$1:$B$12,2),FALSE)="","",VLOOKUP((IF(MONTH($A422)=10,YEAR($A422),IF(MONTH($A422)=11,YEAR($A422),IF(MONTH($A422)=12, YEAR($A422),YEAR($A422)-1)))),File_1.prn!$A$2:$AA$72,VLOOKUP(MONTH($A422),'Patch Conversion'!$A$1:$B$12,2),FALSE))</f>
        <v/>
      </c>
      <c r="D422" s="9"/>
      <c r="E422" s="9">
        <f t="shared" si="51"/>
        <v>0</v>
      </c>
      <c r="F422" s="9">
        <f>F421+VLOOKUP((IF(MONTH($A422)=10,YEAR($A422),IF(MONTH($A422)=11,YEAR($A422),IF(MONTH($A422)=12, YEAR($A422),YEAR($A422)-1)))),Rainfall!$A$1:$Z$87,VLOOKUP(MONTH($A422),Conversion!$A$1:$B$12,2),FALSE)</f>
        <v>21296.999999999996</v>
      </c>
      <c r="G422" s="9"/>
      <c r="H422" s="9"/>
      <c r="I422" s="9">
        <f>VLOOKUP((IF(MONTH($A422)=10,YEAR($A422),IF(MONTH($A422)=11,YEAR($A422),IF(MONTH($A422)=12, YEAR($A422),YEAR($A422)-1)))),FirstSim!$A$1:$Z$86,VLOOKUP(MONTH($A422),Conversion!$A$1:$B$12,2),FALSE)</f>
        <v>0.05</v>
      </c>
      <c r="J422" s="9"/>
      <c r="K422" s="9"/>
      <c r="L422" s="9"/>
      <c r="M422" s="12" t="e">
        <f>VLOOKUP((IF(MONTH($A422)=10,YEAR($A422),IF(MONTH($A422)=11,YEAR($A422),IF(MONTH($A422)=12, YEAR($A422),YEAR($A422)-1)))),#REF!,VLOOKUP(MONTH($A422),Conversion!$A$1:$B$12,2),FALSE)</f>
        <v>#REF!</v>
      </c>
      <c r="N422" s="9" t="e">
        <f>VLOOKUP((IF(MONTH($A422)=10,YEAR($A422),IF(MONTH($A422)=11,YEAR($A422),IF(MONTH($A422)=12, YEAR($A422),YEAR($A422)-1)))),#REF!,VLOOKUP(MONTH($A422),'Patch Conversion'!$A$1:$B$12,2),FALSE)</f>
        <v>#REF!</v>
      </c>
      <c r="O422" s="9"/>
      <c r="P422" s="11"/>
      <c r="Q422" s="9">
        <f t="shared" si="47"/>
        <v>0</v>
      </c>
      <c r="R422" s="9" t="str">
        <f t="shared" si="48"/>
        <v/>
      </c>
      <c r="S422" s="10" t="str">
        <f t="shared" si="49"/>
        <v/>
      </c>
      <c r="T422" s="9"/>
      <c r="U422" s="17">
        <f>VLOOKUP((IF(MONTH($A422)=10,YEAR($A422),IF(MONTH($A422)=11,YEAR($A422),IF(MONTH($A422)=12, YEAR($A422),YEAR($A422)-1)))),'Final Sim'!$A$1:$O$87,VLOOKUP(MONTH($A422),'Conversion WRSM'!$A$1:$B$12,2),FALSE)</f>
        <v>0</v>
      </c>
      <c r="W422" s="9">
        <f t="shared" si="46"/>
        <v>0</v>
      </c>
      <c r="X422" s="9" t="str">
        <f t="shared" si="52"/>
        <v/>
      </c>
      <c r="Y422" s="20" t="str">
        <f t="shared" si="50"/>
        <v/>
      </c>
    </row>
    <row r="423" spans="1:25" x14ac:dyDescent="0.25">
      <c r="A423" s="11">
        <v>25447</v>
      </c>
      <c r="B423" s="9">
        <f>VLOOKUP((IF(MONTH($A423)=10,YEAR($A423),IF(MONTH($A423)=11,YEAR($A423),IF(MONTH($A423)=12, YEAR($A423),YEAR($A423)-1)))),File_1.prn!$A$2:$AA$72,VLOOKUP(MONTH($A423),Conversion!$A$1:$B$12,2),FALSE)</f>
        <v>0</v>
      </c>
      <c r="C423" s="9" t="str">
        <f>IF(VLOOKUP((IF(MONTH($A423)=10,YEAR($A423),IF(MONTH($A423)=11,YEAR($A423),IF(MONTH($A423)=12, YEAR($A423),YEAR($A423)-1)))),File_1.prn!$A$2:$AA$72,VLOOKUP(MONTH($A423),'Patch Conversion'!$A$1:$B$12,2),FALSE)="","",VLOOKUP((IF(MONTH($A423)=10,YEAR($A423),IF(MONTH($A423)=11,YEAR($A423),IF(MONTH($A423)=12, YEAR($A423),YEAR($A423)-1)))),File_1.prn!$A$2:$AA$72,VLOOKUP(MONTH($A423),'Patch Conversion'!$A$1:$B$12,2),FALSE))</f>
        <v/>
      </c>
      <c r="D423" s="9"/>
      <c r="E423" s="9">
        <f t="shared" si="51"/>
        <v>0</v>
      </c>
      <c r="F423" s="9">
        <f>F422+VLOOKUP((IF(MONTH($A423)=10,YEAR($A423),IF(MONTH($A423)=11,YEAR($A423),IF(MONTH($A423)=12, YEAR($A423),YEAR($A423)-1)))),Rainfall!$A$1:$Z$87,VLOOKUP(MONTH($A423),Conversion!$A$1:$B$12,2),FALSE)</f>
        <v>21299.879999999997</v>
      </c>
      <c r="G423" s="9"/>
      <c r="H423" s="9"/>
      <c r="I423" s="9">
        <f>VLOOKUP((IF(MONTH($A423)=10,YEAR($A423),IF(MONTH($A423)=11,YEAR($A423),IF(MONTH($A423)=12, YEAR($A423),YEAR($A423)-1)))),FirstSim!$A$1:$Z$86,VLOOKUP(MONTH($A423),Conversion!$A$1:$B$12,2),FALSE)</f>
        <v>0.02</v>
      </c>
      <c r="J423" s="9"/>
      <c r="K423" s="9"/>
      <c r="L423" s="9"/>
      <c r="M423" s="12" t="e">
        <f>VLOOKUP((IF(MONTH($A423)=10,YEAR($A423),IF(MONTH($A423)=11,YEAR($A423),IF(MONTH($A423)=12, YEAR($A423),YEAR($A423)-1)))),#REF!,VLOOKUP(MONTH($A423),Conversion!$A$1:$B$12,2),FALSE)</f>
        <v>#REF!</v>
      </c>
      <c r="N423" s="9" t="e">
        <f>VLOOKUP((IF(MONTH($A423)=10,YEAR($A423),IF(MONTH($A423)=11,YEAR($A423),IF(MONTH($A423)=12, YEAR($A423),YEAR($A423)-1)))),#REF!,VLOOKUP(MONTH($A423),'Patch Conversion'!$A$1:$B$12,2),FALSE)</f>
        <v>#REF!</v>
      </c>
      <c r="O423" s="9"/>
      <c r="P423" s="11"/>
      <c r="Q423" s="9">
        <f t="shared" si="47"/>
        <v>0</v>
      </c>
      <c r="R423" s="9" t="str">
        <f t="shared" si="48"/>
        <v/>
      </c>
      <c r="S423" s="10" t="str">
        <f t="shared" si="49"/>
        <v/>
      </c>
      <c r="T423" s="9"/>
      <c r="U423" s="17">
        <f>VLOOKUP((IF(MONTH($A423)=10,YEAR($A423),IF(MONTH($A423)=11,YEAR($A423),IF(MONTH($A423)=12, YEAR($A423),YEAR($A423)-1)))),'Final Sim'!$A$1:$O$87,VLOOKUP(MONTH($A423),'Conversion WRSM'!$A$1:$B$12,2),FALSE)</f>
        <v>0</v>
      </c>
      <c r="W423" s="9">
        <f t="shared" si="46"/>
        <v>0</v>
      </c>
      <c r="X423" s="9" t="str">
        <f t="shared" si="52"/>
        <v/>
      </c>
      <c r="Y423" s="20" t="str">
        <f t="shared" si="50"/>
        <v/>
      </c>
    </row>
    <row r="424" spans="1:25" x14ac:dyDescent="0.25">
      <c r="A424" s="11">
        <v>25477</v>
      </c>
      <c r="B424" s="9">
        <f>VLOOKUP((IF(MONTH($A424)=10,YEAR($A424),IF(MONTH($A424)=11,YEAR($A424),IF(MONTH($A424)=12, YEAR($A424),YEAR($A424)-1)))),File_1.prn!$A$2:$AA$72,VLOOKUP(MONTH($A424),Conversion!$A$1:$B$12,2),FALSE)</f>
        <v>0</v>
      </c>
      <c r="C424" s="9" t="str">
        <f>IF(VLOOKUP((IF(MONTH($A424)=10,YEAR($A424),IF(MONTH($A424)=11,YEAR($A424),IF(MONTH($A424)=12, YEAR($A424),YEAR($A424)-1)))),File_1.prn!$A$2:$AA$72,VLOOKUP(MONTH($A424),'Patch Conversion'!$A$1:$B$12,2),FALSE)="","",VLOOKUP((IF(MONTH($A424)=10,YEAR($A424),IF(MONTH($A424)=11,YEAR($A424),IF(MONTH($A424)=12, YEAR($A424),YEAR($A424)-1)))),File_1.prn!$A$2:$AA$72,VLOOKUP(MONTH($A424),'Patch Conversion'!$A$1:$B$12,2),FALSE))</f>
        <v/>
      </c>
      <c r="D424" s="9"/>
      <c r="E424" s="9">
        <f t="shared" si="51"/>
        <v>0</v>
      </c>
      <c r="F424" s="9">
        <f>F423+VLOOKUP((IF(MONTH($A424)=10,YEAR($A424),IF(MONTH($A424)=11,YEAR($A424),IF(MONTH($A424)=12, YEAR($A424),YEAR($A424)-1)))),Rainfall!$A$1:$Z$87,VLOOKUP(MONTH($A424),Conversion!$A$1:$B$12,2),FALSE)</f>
        <v>21364.079999999998</v>
      </c>
      <c r="G424" s="9"/>
      <c r="H424" s="9"/>
      <c r="I424" s="9">
        <f>VLOOKUP((IF(MONTH($A424)=10,YEAR($A424),IF(MONTH($A424)=11,YEAR($A424),IF(MONTH($A424)=12, YEAR($A424),YEAR($A424)-1)))),FirstSim!$A$1:$Z$86,VLOOKUP(MONTH($A424),Conversion!$A$1:$B$12,2),FALSE)</f>
        <v>0.55000000000000004</v>
      </c>
      <c r="J424" s="9"/>
      <c r="K424" s="9"/>
      <c r="L424" s="9"/>
      <c r="M424" s="12" t="e">
        <f>VLOOKUP((IF(MONTH($A424)=10,YEAR($A424),IF(MONTH($A424)=11,YEAR($A424),IF(MONTH($A424)=12, YEAR($A424),YEAR($A424)-1)))),#REF!,VLOOKUP(MONTH($A424),Conversion!$A$1:$B$12,2),FALSE)</f>
        <v>#REF!</v>
      </c>
      <c r="N424" s="9" t="e">
        <f>VLOOKUP((IF(MONTH($A424)=10,YEAR($A424),IF(MONTH($A424)=11,YEAR($A424),IF(MONTH($A424)=12, YEAR($A424),YEAR($A424)-1)))),#REF!,VLOOKUP(MONTH($A424),'Patch Conversion'!$A$1:$B$12,2),FALSE)</f>
        <v>#REF!</v>
      </c>
      <c r="O424" s="9"/>
      <c r="P424" s="11"/>
      <c r="Q424" s="9">
        <f t="shared" si="47"/>
        <v>0</v>
      </c>
      <c r="R424" s="9" t="str">
        <f t="shared" si="48"/>
        <v/>
      </c>
      <c r="S424" s="10" t="str">
        <f t="shared" si="49"/>
        <v/>
      </c>
      <c r="T424" s="9"/>
      <c r="U424" s="17">
        <f>VLOOKUP((IF(MONTH($A424)=10,YEAR($A424),IF(MONTH($A424)=11,YEAR($A424),IF(MONTH($A424)=12, YEAR($A424),YEAR($A424)-1)))),'Final Sim'!$A$1:$O$87,VLOOKUP(MONTH($A424),'Conversion WRSM'!$A$1:$B$12,2),FALSE)</f>
        <v>0</v>
      </c>
      <c r="W424" s="9">
        <f t="shared" si="46"/>
        <v>0</v>
      </c>
      <c r="X424" s="9" t="str">
        <f t="shared" si="52"/>
        <v/>
      </c>
      <c r="Y424" s="20" t="str">
        <f t="shared" si="50"/>
        <v/>
      </c>
    </row>
    <row r="425" spans="1:25" x14ac:dyDescent="0.25">
      <c r="A425" s="11">
        <v>25508</v>
      </c>
      <c r="B425" s="9">
        <f>VLOOKUP((IF(MONTH($A425)=10,YEAR($A425),IF(MONTH($A425)=11,YEAR($A425),IF(MONTH($A425)=12, YEAR($A425),YEAR($A425)-1)))),File_1.prn!$A$2:$AA$72,VLOOKUP(MONTH($A425),Conversion!$A$1:$B$12,2),FALSE)</f>
        <v>0</v>
      </c>
      <c r="C425" s="9" t="str">
        <f>IF(VLOOKUP((IF(MONTH($A425)=10,YEAR($A425),IF(MONTH($A425)=11,YEAR($A425),IF(MONTH($A425)=12, YEAR($A425),YEAR($A425)-1)))),File_1.prn!$A$2:$AA$72,VLOOKUP(MONTH($A425),'Patch Conversion'!$A$1:$B$12,2),FALSE)="","",VLOOKUP((IF(MONTH($A425)=10,YEAR($A425),IF(MONTH($A425)=11,YEAR($A425),IF(MONTH($A425)=12, YEAR($A425),YEAR($A425)-1)))),File_1.prn!$A$2:$AA$72,VLOOKUP(MONTH($A425),'Patch Conversion'!$A$1:$B$12,2),FALSE))</f>
        <v/>
      </c>
      <c r="D425" s="9"/>
      <c r="E425" s="9">
        <f t="shared" si="51"/>
        <v>0</v>
      </c>
      <c r="F425" s="9">
        <f>F424+VLOOKUP((IF(MONTH($A425)=10,YEAR($A425),IF(MONTH($A425)=11,YEAR($A425),IF(MONTH($A425)=12, YEAR($A425),YEAR($A425)-1)))),Rainfall!$A$1:$Z$87,VLOOKUP(MONTH($A425),Conversion!$A$1:$B$12,2),FALSE)</f>
        <v>21457.62</v>
      </c>
      <c r="G425" s="9"/>
      <c r="H425" s="9"/>
      <c r="I425" s="9">
        <f>VLOOKUP((IF(MONTH($A425)=10,YEAR($A425),IF(MONTH($A425)=11,YEAR($A425),IF(MONTH($A425)=12, YEAR($A425),YEAR($A425)-1)))),FirstSim!$A$1:$Z$86,VLOOKUP(MONTH($A425),Conversion!$A$1:$B$12,2),FALSE)</f>
        <v>0.35</v>
      </c>
      <c r="J425" s="9"/>
      <c r="K425" s="9"/>
      <c r="L425" s="9"/>
      <c r="M425" s="12" t="e">
        <f>VLOOKUP((IF(MONTH($A425)=10,YEAR($A425),IF(MONTH($A425)=11,YEAR($A425),IF(MONTH($A425)=12, YEAR($A425),YEAR($A425)-1)))),#REF!,VLOOKUP(MONTH($A425),Conversion!$A$1:$B$12,2),FALSE)</f>
        <v>#REF!</v>
      </c>
      <c r="N425" s="9" t="e">
        <f>VLOOKUP((IF(MONTH($A425)=10,YEAR($A425),IF(MONTH($A425)=11,YEAR($A425),IF(MONTH($A425)=12, YEAR($A425),YEAR($A425)-1)))),#REF!,VLOOKUP(MONTH($A425),'Patch Conversion'!$A$1:$B$12,2),FALSE)</f>
        <v>#REF!</v>
      </c>
      <c r="O425" s="9"/>
      <c r="P425" s="11"/>
      <c r="Q425" s="9">
        <f t="shared" si="47"/>
        <v>0</v>
      </c>
      <c r="R425" s="9" t="str">
        <f t="shared" si="48"/>
        <v/>
      </c>
      <c r="S425" s="10" t="str">
        <f t="shared" si="49"/>
        <v/>
      </c>
      <c r="T425" s="9"/>
      <c r="U425" s="17">
        <f>VLOOKUP((IF(MONTH($A425)=10,YEAR($A425),IF(MONTH($A425)=11,YEAR($A425),IF(MONTH($A425)=12, YEAR($A425),YEAR($A425)-1)))),'Final Sim'!$A$1:$O$87,VLOOKUP(MONTH($A425),'Conversion WRSM'!$A$1:$B$12,2),FALSE)</f>
        <v>0</v>
      </c>
      <c r="W425" s="9">
        <f t="shared" si="46"/>
        <v>0</v>
      </c>
      <c r="X425" s="9" t="str">
        <f t="shared" si="52"/>
        <v/>
      </c>
      <c r="Y425" s="20" t="str">
        <f t="shared" si="50"/>
        <v/>
      </c>
    </row>
    <row r="426" spans="1:25" x14ac:dyDescent="0.25">
      <c r="A426" s="11">
        <v>25538</v>
      </c>
      <c r="B426" s="9">
        <f>VLOOKUP((IF(MONTH($A426)=10,YEAR($A426),IF(MONTH($A426)=11,YEAR($A426),IF(MONTH($A426)=12, YEAR($A426),YEAR($A426)-1)))),File_1.prn!$A$2:$AA$72,VLOOKUP(MONTH($A426),Conversion!$A$1:$B$12,2),FALSE)</f>
        <v>0</v>
      </c>
      <c r="C426" s="9" t="str">
        <f>IF(VLOOKUP((IF(MONTH($A426)=10,YEAR($A426),IF(MONTH($A426)=11,YEAR($A426),IF(MONTH($A426)=12, YEAR($A426),YEAR($A426)-1)))),File_1.prn!$A$2:$AA$72,VLOOKUP(MONTH($A426),'Patch Conversion'!$A$1:$B$12,2),FALSE)="","",VLOOKUP((IF(MONTH($A426)=10,YEAR($A426),IF(MONTH($A426)=11,YEAR($A426),IF(MONTH($A426)=12, YEAR($A426),YEAR($A426)-1)))),File_1.prn!$A$2:$AA$72,VLOOKUP(MONTH($A426),'Patch Conversion'!$A$1:$B$12,2),FALSE))</f>
        <v/>
      </c>
      <c r="D426" s="9"/>
      <c r="E426" s="9">
        <f t="shared" si="51"/>
        <v>0</v>
      </c>
      <c r="F426" s="9">
        <f>F425+VLOOKUP((IF(MONTH($A426)=10,YEAR($A426),IF(MONTH($A426)=11,YEAR($A426),IF(MONTH($A426)=12, YEAR($A426),YEAR($A426)-1)))),Rainfall!$A$1:$Z$87,VLOOKUP(MONTH($A426),Conversion!$A$1:$B$12,2),FALSE)</f>
        <v>21543.96</v>
      </c>
      <c r="G426" s="9"/>
      <c r="H426" s="9"/>
      <c r="I426" s="9">
        <f>VLOOKUP((IF(MONTH($A426)=10,YEAR($A426),IF(MONTH($A426)=11,YEAR($A426),IF(MONTH($A426)=12, YEAR($A426),YEAR($A426)-1)))),FirstSim!$A$1:$Z$86,VLOOKUP(MONTH($A426),Conversion!$A$1:$B$12,2),FALSE)</f>
        <v>0.02</v>
      </c>
      <c r="J426" s="9"/>
      <c r="K426" s="9"/>
      <c r="L426" s="9"/>
      <c r="M426" s="12" t="e">
        <f>VLOOKUP((IF(MONTH($A426)=10,YEAR($A426),IF(MONTH($A426)=11,YEAR($A426),IF(MONTH($A426)=12, YEAR($A426),YEAR($A426)-1)))),#REF!,VLOOKUP(MONTH($A426),Conversion!$A$1:$B$12,2),FALSE)</f>
        <v>#REF!</v>
      </c>
      <c r="N426" s="9" t="e">
        <f>VLOOKUP((IF(MONTH($A426)=10,YEAR($A426),IF(MONTH($A426)=11,YEAR($A426),IF(MONTH($A426)=12, YEAR($A426),YEAR($A426)-1)))),#REF!,VLOOKUP(MONTH($A426),'Patch Conversion'!$A$1:$B$12,2),FALSE)</f>
        <v>#REF!</v>
      </c>
      <c r="O426" s="9"/>
      <c r="P426" s="11"/>
      <c r="Q426" s="9">
        <f t="shared" si="47"/>
        <v>0</v>
      </c>
      <c r="R426" s="9" t="str">
        <f t="shared" si="48"/>
        <v/>
      </c>
      <c r="S426" s="10" t="str">
        <f t="shared" si="49"/>
        <v/>
      </c>
      <c r="T426" s="9"/>
      <c r="U426" s="17">
        <f>VLOOKUP((IF(MONTH($A426)=10,YEAR($A426),IF(MONTH($A426)=11,YEAR($A426),IF(MONTH($A426)=12, YEAR($A426),YEAR($A426)-1)))),'Final Sim'!$A$1:$O$87,VLOOKUP(MONTH($A426),'Conversion WRSM'!$A$1:$B$12,2),FALSE)</f>
        <v>0</v>
      </c>
      <c r="W426" s="9">
        <f t="shared" si="46"/>
        <v>0</v>
      </c>
      <c r="X426" s="9" t="str">
        <f t="shared" si="52"/>
        <v/>
      </c>
      <c r="Y426" s="20" t="str">
        <f t="shared" si="50"/>
        <v/>
      </c>
    </row>
    <row r="427" spans="1:25" x14ac:dyDescent="0.25">
      <c r="A427" s="11">
        <v>25569</v>
      </c>
      <c r="B427" s="9">
        <f>VLOOKUP((IF(MONTH($A427)=10,YEAR($A427),IF(MONTH($A427)=11,YEAR($A427),IF(MONTH($A427)=12, YEAR($A427),YEAR($A427)-1)))),File_1.prn!$A$2:$AA$72,VLOOKUP(MONTH($A427),Conversion!$A$1:$B$12,2),FALSE)</f>
        <v>0</v>
      </c>
      <c r="C427" s="9" t="str">
        <f>IF(VLOOKUP((IF(MONTH($A427)=10,YEAR($A427),IF(MONTH($A427)=11,YEAR($A427),IF(MONTH($A427)=12, YEAR($A427),YEAR($A427)-1)))),File_1.prn!$A$2:$AA$72,VLOOKUP(MONTH($A427),'Patch Conversion'!$A$1:$B$12,2),FALSE)="","",VLOOKUP((IF(MONTH($A427)=10,YEAR($A427),IF(MONTH($A427)=11,YEAR($A427),IF(MONTH($A427)=12, YEAR($A427),YEAR($A427)-1)))),File_1.prn!$A$2:$AA$72,VLOOKUP(MONTH($A427),'Patch Conversion'!$A$1:$B$12,2),FALSE))</f>
        <v/>
      </c>
      <c r="D427" s="9" t="str">
        <f>IF(C427="","",B427)</f>
        <v/>
      </c>
      <c r="E427" s="9">
        <f t="shared" si="51"/>
        <v>0</v>
      </c>
      <c r="F427" s="9">
        <f>F426+VLOOKUP((IF(MONTH($A427)=10,YEAR($A427),IF(MONTH($A427)=11,YEAR($A427),IF(MONTH($A427)=12, YEAR($A427),YEAR($A427)-1)))),Rainfall!$A$1:$Z$87,VLOOKUP(MONTH($A427),Conversion!$A$1:$B$12,2),FALSE)</f>
        <v>21643.559999999998</v>
      </c>
      <c r="G427" s="9"/>
      <c r="H427" s="9"/>
      <c r="I427" s="9">
        <f>VLOOKUP((IF(MONTH($A427)=10,YEAR($A427),IF(MONTH($A427)=11,YEAR($A427),IF(MONTH($A427)=12, YEAR($A427),YEAR($A427)-1)))),FirstSim!$A$1:$Z$86,VLOOKUP(MONTH($A427),Conversion!$A$1:$B$12,2),FALSE)</f>
        <v>0.01</v>
      </c>
      <c r="J427" s="9"/>
      <c r="K427" s="9"/>
      <c r="L427" s="9"/>
      <c r="M427" s="12" t="e">
        <f>VLOOKUP((IF(MONTH($A427)=10,YEAR($A427),IF(MONTH($A427)=11,YEAR($A427),IF(MONTH($A427)=12, YEAR($A427),YEAR($A427)-1)))),#REF!,VLOOKUP(MONTH($A427),Conversion!$A$1:$B$12,2),FALSE)</f>
        <v>#REF!</v>
      </c>
      <c r="N427" s="9" t="e">
        <f>VLOOKUP((IF(MONTH($A427)=10,YEAR($A427),IF(MONTH($A427)=11,YEAR($A427),IF(MONTH($A427)=12, YEAR($A427),YEAR($A427)-1)))),#REF!,VLOOKUP(MONTH($A427),'Patch Conversion'!$A$1:$B$12,2),FALSE)</f>
        <v>#REF!</v>
      </c>
      <c r="O427" s="9"/>
      <c r="P427" s="11"/>
      <c r="Q427" s="9">
        <f t="shared" si="47"/>
        <v>0</v>
      </c>
      <c r="R427" s="9" t="str">
        <f t="shared" si="48"/>
        <v/>
      </c>
      <c r="S427" s="10" t="str">
        <f t="shared" si="49"/>
        <v/>
      </c>
      <c r="T427" s="9"/>
      <c r="U427" s="17">
        <f>VLOOKUP((IF(MONTH($A427)=10,YEAR($A427),IF(MONTH($A427)=11,YEAR($A427),IF(MONTH($A427)=12, YEAR($A427),YEAR($A427)-1)))),'Final Sim'!$A$1:$O$87,VLOOKUP(MONTH($A427),'Conversion WRSM'!$A$1:$B$12,2),FALSE)</f>
        <v>0</v>
      </c>
      <c r="W427" s="9">
        <f t="shared" si="46"/>
        <v>0</v>
      </c>
      <c r="X427" s="9" t="str">
        <f t="shared" si="52"/>
        <v/>
      </c>
      <c r="Y427" s="20" t="str">
        <f t="shared" si="50"/>
        <v/>
      </c>
    </row>
    <row r="428" spans="1:25" x14ac:dyDescent="0.25">
      <c r="A428" s="11">
        <v>25600</v>
      </c>
      <c r="B428" s="9">
        <f>VLOOKUP((IF(MONTH($A428)=10,YEAR($A428),IF(MONTH($A428)=11,YEAR($A428),IF(MONTH($A428)=12, YEAR($A428),YEAR($A428)-1)))),File_1.prn!$A$2:$AA$72,VLOOKUP(MONTH($A428),Conversion!$A$1:$B$12,2),FALSE)</f>
        <v>0</v>
      </c>
      <c r="C428" s="9" t="str">
        <f>IF(VLOOKUP((IF(MONTH($A428)=10,YEAR($A428),IF(MONTH($A428)=11,YEAR($A428),IF(MONTH($A428)=12, YEAR($A428),YEAR($A428)-1)))),File_1.prn!$A$2:$AA$72,VLOOKUP(MONTH($A428),'Patch Conversion'!$A$1:$B$12,2),FALSE)="","",VLOOKUP((IF(MONTH($A428)=10,YEAR($A428),IF(MONTH($A428)=11,YEAR($A428),IF(MONTH($A428)=12, YEAR($A428),YEAR($A428)-1)))),File_1.prn!$A$2:$AA$72,VLOOKUP(MONTH($A428),'Patch Conversion'!$A$1:$B$12,2),FALSE))</f>
        <v/>
      </c>
      <c r="D428" s="9"/>
      <c r="E428" s="9">
        <f t="shared" si="51"/>
        <v>0</v>
      </c>
      <c r="F428" s="9">
        <f>F427+VLOOKUP((IF(MONTH($A428)=10,YEAR($A428),IF(MONTH($A428)=11,YEAR($A428),IF(MONTH($A428)=12, YEAR($A428),YEAR($A428)-1)))),Rainfall!$A$1:$Z$87,VLOOKUP(MONTH($A428),Conversion!$A$1:$B$12,2),FALSE)</f>
        <v>21692.46</v>
      </c>
      <c r="G428" s="9"/>
      <c r="H428" s="9"/>
      <c r="I428" s="9">
        <f>VLOOKUP((IF(MONTH($A428)=10,YEAR($A428),IF(MONTH($A428)=11,YEAR($A428),IF(MONTH($A428)=12, YEAR($A428),YEAR($A428)-1)))),FirstSim!$A$1:$Z$86,VLOOKUP(MONTH($A428),Conversion!$A$1:$B$12,2),FALSE)</f>
        <v>0.01</v>
      </c>
      <c r="J428" s="9"/>
      <c r="K428" s="9"/>
      <c r="L428" s="9"/>
      <c r="M428" s="12" t="e">
        <f>VLOOKUP((IF(MONTH($A428)=10,YEAR($A428),IF(MONTH($A428)=11,YEAR($A428),IF(MONTH($A428)=12, YEAR($A428),YEAR($A428)-1)))),#REF!,VLOOKUP(MONTH($A428),Conversion!$A$1:$B$12,2),FALSE)</f>
        <v>#REF!</v>
      </c>
      <c r="N428" s="9" t="e">
        <f>VLOOKUP((IF(MONTH($A428)=10,YEAR($A428),IF(MONTH($A428)=11,YEAR($A428),IF(MONTH($A428)=12, YEAR($A428),YEAR($A428)-1)))),#REF!,VLOOKUP(MONTH($A428),'Patch Conversion'!$A$1:$B$12,2),FALSE)</f>
        <v>#REF!</v>
      </c>
      <c r="O428" s="9"/>
      <c r="P428" s="11"/>
      <c r="Q428" s="9">
        <f t="shared" si="47"/>
        <v>0</v>
      </c>
      <c r="R428" s="9" t="str">
        <f t="shared" si="48"/>
        <v/>
      </c>
      <c r="S428" s="10" t="str">
        <f t="shared" si="49"/>
        <v/>
      </c>
      <c r="T428" s="9"/>
      <c r="U428" s="17">
        <f>VLOOKUP((IF(MONTH($A428)=10,YEAR($A428),IF(MONTH($A428)=11,YEAR($A428),IF(MONTH($A428)=12, YEAR($A428),YEAR($A428)-1)))),'Final Sim'!$A$1:$O$87,VLOOKUP(MONTH($A428),'Conversion WRSM'!$A$1:$B$12,2),FALSE)</f>
        <v>0</v>
      </c>
      <c r="W428" s="9">
        <f t="shared" si="46"/>
        <v>0</v>
      </c>
      <c r="X428" s="9" t="str">
        <f t="shared" si="52"/>
        <v/>
      </c>
      <c r="Y428" s="20" t="str">
        <f t="shared" si="50"/>
        <v/>
      </c>
    </row>
    <row r="429" spans="1:25" x14ac:dyDescent="0.25">
      <c r="A429" s="11">
        <v>25628</v>
      </c>
      <c r="B429" s="9">
        <f>VLOOKUP((IF(MONTH($A429)=10,YEAR($A429),IF(MONTH($A429)=11,YEAR($A429),IF(MONTH($A429)=12, YEAR($A429),YEAR($A429)-1)))),File_1.prn!$A$2:$AA$72,VLOOKUP(MONTH($A429),Conversion!$A$1:$B$12,2),FALSE)</f>
        <v>0</v>
      </c>
      <c r="C429" s="9" t="str">
        <f>IF(VLOOKUP((IF(MONTH($A429)=10,YEAR($A429),IF(MONTH($A429)=11,YEAR($A429),IF(MONTH($A429)=12, YEAR($A429),YEAR($A429)-1)))),File_1.prn!$A$2:$AA$72,VLOOKUP(MONTH($A429),'Patch Conversion'!$A$1:$B$12,2),FALSE)="","",VLOOKUP((IF(MONTH($A429)=10,YEAR($A429),IF(MONTH($A429)=11,YEAR($A429),IF(MONTH($A429)=12, YEAR($A429),YEAR($A429)-1)))),File_1.prn!$A$2:$AA$72,VLOOKUP(MONTH($A429),'Patch Conversion'!$A$1:$B$12,2),FALSE))</f>
        <v/>
      </c>
      <c r="D429" s="9"/>
      <c r="E429" s="9">
        <f t="shared" si="51"/>
        <v>0</v>
      </c>
      <c r="F429" s="9">
        <f>F428+VLOOKUP((IF(MONTH($A429)=10,YEAR($A429),IF(MONTH($A429)=11,YEAR($A429),IF(MONTH($A429)=12, YEAR($A429),YEAR($A429)-1)))),Rainfall!$A$1:$Z$87,VLOOKUP(MONTH($A429),Conversion!$A$1:$B$12,2),FALSE)</f>
        <v>21720.78</v>
      </c>
      <c r="G429" s="9"/>
      <c r="H429" s="9"/>
      <c r="I429" s="9">
        <f>VLOOKUP((IF(MONTH($A429)=10,YEAR($A429),IF(MONTH($A429)=11,YEAR($A429),IF(MONTH($A429)=12, YEAR($A429),YEAR($A429)-1)))),FirstSim!$A$1:$Z$86,VLOOKUP(MONTH($A429),Conversion!$A$1:$B$12,2),FALSE)</f>
        <v>0.01</v>
      </c>
      <c r="J429" s="9"/>
      <c r="K429" s="9"/>
      <c r="L429" s="9"/>
      <c r="M429" s="12" t="e">
        <f>VLOOKUP((IF(MONTH($A429)=10,YEAR($A429),IF(MONTH($A429)=11,YEAR($A429),IF(MONTH($A429)=12, YEAR($A429),YEAR($A429)-1)))),#REF!,VLOOKUP(MONTH($A429),Conversion!$A$1:$B$12,2),FALSE)</f>
        <v>#REF!</v>
      </c>
      <c r="N429" s="9" t="e">
        <f>VLOOKUP((IF(MONTH($A429)=10,YEAR($A429),IF(MONTH($A429)=11,YEAR($A429),IF(MONTH($A429)=12, YEAR($A429),YEAR($A429)-1)))),#REF!,VLOOKUP(MONTH($A429),'Patch Conversion'!$A$1:$B$12,2),FALSE)</f>
        <v>#REF!</v>
      </c>
      <c r="O429" s="9"/>
      <c r="P429" s="11"/>
      <c r="Q429" s="9">
        <f t="shared" si="47"/>
        <v>0</v>
      </c>
      <c r="R429" s="9" t="str">
        <f t="shared" si="48"/>
        <v/>
      </c>
      <c r="S429" s="10" t="str">
        <f t="shared" si="49"/>
        <v/>
      </c>
      <c r="T429" s="9"/>
      <c r="U429" s="17">
        <f>VLOOKUP((IF(MONTH($A429)=10,YEAR($A429),IF(MONTH($A429)=11,YEAR($A429),IF(MONTH($A429)=12, YEAR($A429),YEAR($A429)-1)))),'Final Sim'!$A$1:$O$87,VLOOKUP(MONTH($A429),'Conversion WRSM'!$A$1:$B$12,2),FALSE)</f>
        <v>0</v>
      </c>
      <c r="W429" s="9">
        <f t="shared" si="46"/>
        <v>0</v>
      </c>
      <c r="X429" s="9" t="str">
        <f t="shared" si="52"/>
        <v/>
      </c>
      <c r="Y429" s="20" t="str">
        <f t="shared" si="50"/>
        <v/>
      </c>
    </row>
    <row r="430" spans="1:25" x14ac:dyDescent="0.25">
      <c r="A430" s="11">
        <v>25659</v>
      </c>
      <c r="B430" s="9">
        <f>VLOOKUP((IF(MONTH($A430)=10,YEAR($A430),IF(MONTH($A430)=11,YEAR($A430),IF(MONTH($A430)=12, YEAR($A430),YEAR($A430)-1)))),File_1.prn!$A$2:$AA$72,VLOOKUP(MONTH($A430),Conversion!$A$1:$B$12,2),FALSE)</f>
        <v>0</v>
      </c>
      <c r="C430" s="9" t="str">
        <f>IF(VLOOKUP((IF(MONTH($A430)=10,YEAR($A430),IF(MONTH($A430)=11,YEAR($A430),IF(MONTH($A430)=12, YEAR($A430),YEAR($A430)-1)))),File_1.prn!$A$2:$AA$72,VLOOKUP(MONTH($A430),'Patch Conversion'!$A$1:$B$12,2),FALSE)="","",VLOOKUP((IF(MONTH($A430)=10,YEAR($A430),IF(MONTH($A430)=11,YEAR($A430),IF(MONTH($A430)=12, YEAR($A430),YEAR($A430)-1)))),File_1.prn!$A$2:$AA$72,VLOOKUP(MONTH($A430),'Patch Conversion'!$A$1:$B$12,2),FALSE))</f>
        <v/>
      </c>
      <c r="D430" s="9"/>
      <c r="E430" s="9">
        <f t="shared" si="51"/>
        <v>0</v>
      </c>
      <c r="F430" s="9">
        <f>F429+VLOOKUP((IF(MONTH($A430)=10,YEAR($A430),IF(MONTH($A430)=11,YEAR($A430),IF(MONTH($A430)=12, YEAR($A430),YEAR($A430)-1)))),Rainfall!$A$1:$Z$87,VLOOKUP(MONTH($A430),Conversion!$A$1:$B$12,2),FALSE)</f>
        <v>21748.5</v>
      </c>
      <c r="G430" s="9"/>
      <c r="H430" s="9"/>
      <c r="I430" s="9">
        <f>VLOOKUP((IF(MONTH($A430)=10,YEAR($A430),IF(MONTH($A430)=11,YEAR($A430),IF(MONTH($A430)=12, YEAR($A430),YEAR($A430)-1)))),FirstSim!$A$1:$Z$86,VLOOKUP(MONTH($A430),Conversion!$A$1:$B$12,2),FALSE)</f>
        <v>0</v>
      </c>
      <c r="J430" s="9"/>
      <c r="K430" s="9"/>
      <c r="L430" s="9"/>
      <c r="M430" s="12" t="e">
        <f>VLOOKUP((IF(MONTH($A430)=10,YEAR($A430),IF(MONTH($A430)=11,YEAR($A430),IF(MONTH($A430)=12, YEAR($A430),YEAR($A430)-1)))),#REF!,VLOOKUP(MONTH($A430),Conversion!$A$1:$B$12,2),FALSE)</f>
        <v>#REF!</v>
      </c>
      <c r="N430" s="9" t="e">
        <f>VLOOKUP((IF(MONTH($A430)=10,YEAR($A430),IF(MONTH($A430)=11,YEAR($A430),IF(MONTH($A430)=12, YEAR($A430),YEAR($A430)-1)))),#REF!,VLOOKUP(MONTH($A430),'Patch Conversion'!$A$1:$B$12,2),FALSE)</f>
        <v>#REF!</v>
      </c>
      <c r="O430" s="9"/>
      <c r="P430" s="11"/>
      <c r="Q430" s="9">
        <f t="shared" si="47"/>
        <v>0</v>
      </c>
      <c r="R430" s="9" t="str">
        <f t="shared" si="48"/>
        <v/>
      </c>
      <c r="S430" s="10" t="str">
        <f t="shared" si="49"/>
        <v/>
      </c>
      <c r="T430" s="9"/>
      <c r="U430" s="17">
        <f>VLOOKUP((IF(MONTH($A430)=10,YEAR($A430),IF(MONTH($A430)=11,YEAR($A430),IF(MONTH($A430)=12, YEAR($A430),YEAR($A430)-1)))),'Final Sim'!$A$1:$O$87,VLOOKUP(MONTH($A430),'Conversion WRSM'!$A$1:$B$12,2),FALSE)</f>
        <v>0</v>
      </c>
      <c r="W430" s="9">
        <f t="shared" si="46"/>
        <v>0</v>
      </c>
      <c r="X430" s="9" t="str">
        <f t="shared" si="52"/>
        <v/>
      </c>
      <c r="Y430" s="20" t="str">
        <f t="shared" si="50"/>
        <v/>
      </c>
    </row>
    <row r="431" spans="1:25" x14ac:dyDescent="0.25">
      <c r="A431" s="11">
        <v>25689</v>
      </c>
      <c r="B431" s="9">
        <f>VLOOKUP((IF(MONTH($A431)=10,YEAR($A431),IF(MONTH($A431)=11,YEAR($A431),IF(MONTH($A431)=12, YEAR($A431),YEAR($A431)-1)))),File_1.prn!$A$2:$AA$72,VLOOKUP(MONTH($A431),Conversion!$A$1:$B$12,2),FALSE)</f>
        <v>0</v>
      </c>
      <c r="C431" s="9" t="str">
        <f>IF(VLOOKUP((IF(MONTH($A431)=10,YEAR($A431),IF(MONTH($A431)=11,YEAR($A431),IF(MONTH($A431)=12, YEAR($A431),YEAR($A431)-1)))),File_1.prn!$A$2:$AA$72,VLOOKUP(MONTH($A431),'Patch Conversion'!$A$1:$B$12,2),FALSE)="","",VLOOKUP((IF(MONTH($A431)=10,YEAR($A431),IF(MONTH($A431)=11,YEAR($A431),IF(MONTH($A431)=12, YEAR($A431),YEAR($A431)-1)))),File_1.prn!$A$2:$AA$72,VLOOKUP(MONTH($A431),'Patch Conversion'!$A$1:$B$12,2),FALSE))</f>
        <v/>
      </c>
      <c r="D431" s="9"/>
      <c r="E431" s="9">
        <f t="shared" si="51"/>
        <v>0</v>
      </c>
      <c r="F431" s="9">
        <f>F430+VLOOKUP((IF(MONTH($A431)=10,YEAR($A431),IF(MONTH($A431)=11,YEAR($A431),IF(MONTH($A431)=12, YEAR($A431),YEAR($A431)-1)))),Rainfall!$A$1:$Z$87,VLOOKUP(MONTH($A431),Conversion!$A$1:$B$12,2),FALSE)</f>
        <v>21765.78</v>
      </c>
      <c r="G431" s="9"/>
      <c r="H431" s="9"/>
      <c r="I431" s="9">
        <f>VLOOKUP((IF(MONTH($A431)=10,YEAR($A431),IF(MONTH($A431)=11,YEAR($A431),IF(MONTH($A431)=12, YEAR($A431),YEAR($A431)-1)))),FirstSim!$A$1:$Z$86,VLOOKUP(MONTH($A431),Conversion!$A$1:$B$12,2),FALSE)</f>
        <v>0</v>
      </c>
      <c r="J431" s="9"/>
      <c r="K431" s="9"/>
      <c r="L431" s="9"/>
      <c r="M431" s="12" t="e">
        <f>VLOOKUP((IF(MONTH($A431)=10,YEAR($A431),IF(MONTH($A431)=11,YEAR($A431),IF(MONTH($A431)=12, YEAR($A431),YEAR($A431)-1)))),#REF!,VLOOKUP(MONTH($A431),Conversion!$A$1:$B$12,2),FALSE)</f>
        <v>#REF!</v>
      </c>
      <c r="N431" s="9" t="e">
        <f>VLOOKUP((IF(MONTH($A431)=10,YEAR($A431),IF(MONTH($A431)=11,YEAR($A431),IF(MONTH($A431)=12, YEAR($A431),YEAR($A431)-1)))),#REF!,VLOOKUP(MONTH($A431),'Patch Conversion'!$A$1:$B$12,2),FALSE)</f>
        <v>#REF!</v>
      </c>
      <c r="O431" s="9"/>
      <c r="P431" s="11"/>
      <c r="Q431" s="9">
        <f t="shared" si="47"/>
        <v>0</v>
      </c>
      <c r="R431" s="9" t="str">
        <f t="shared" si="48"/>
        <v/>
      </c>
      <c r="S431" s="10" t="str">
        <f t="shared" si="49"/>
        <v/>
      </c>
      <c r="T431" s="9"/>
      <c r="U431" s="17">
        <f>VLOOKUP((IF(MONTH($A431)=10,YEAR($A431),IF(MONTH($A431)=11,YEAR($A431),IF(MONTH($A431)=12, YEAR($A431),YEAR($A431)-1)))),'Final Sim'!$A$1:$O$87,VLOOKUP(MONTH($A431),'Conversion WRSM'!$A$1:$B$12,2),FALSE)</f>
        <v>0</v>
      </c>
      <c r="W431" s="9">
        <f t="shared" si="46"/>
        <v>0</v>
      </c>
      <c r="X431" s="9" t="str">
        <f t="shared" si="52"/>
        <v/>
      </c>
      <c r="Y431" s="20" t="str">
        <f t="shared" si="50"/>
        <v/>
      </c>
    </row>
    <row r="432" spans="1:25" x14ac:dyDescent="0.25">
      <c r="A432" s="11">
        <v>25720</v>
      </c>
      <c r="B432" s="9">
        <f>VLOOKUP((IF(MONTH($A432)=10,YEAR($A432),IF(MONTH($A432)=11,YEAR($A432),IF(MONTH($A432)=12, YEAR($A432),YEAR($A432)-1)))),File_1.prn!$A$2:$AA$72,VLOOKUP(MONTH($A432),Conversion!$A$1:$B$12,2),FALSE)</f>
        <v>0</v>
      </c>
      <c r="C432" s="9" t="str">
        <f>IF(VLOOKUP((IF(MONTH($A432)=10,YEAR($A432),IF(MONTH($A432)=11,YEAR($A432),IF(MONTH($A432)=12, YEAR($A432),YEAR($A432)-1)))),File_1.prn!$A$2:$AA$72,VLOOKUP(MONTH($A432),'Patch Conversion'!$A$1:$B$12,2),FALSE)="","",VLOOKUP((IF(MONTH($A432)=10,YEAR($A432),IF(MONTH($A432)=11,YEAR($A432),IF(MONTH($A432)=12, YEAR($A432),YEAR($A432)-1)))),File_1.prn!$A$2:$AA$72,VLOOKUP(MONTH($A432),'Patch Conversion'!$A$1:$B$12,2),FALSE))</f>
        <v/>
      </c>
      <c r="D432" s="9"/>
      <c r="E432" s="9">
        <f t="shared" si="51"/>
        <v>0</v>
      </c>
      <c r="F432" s="9">
        <f>F431+VLOOKUP((IF(MONTH($A432)=10,YEAR($A432),IF(MONTH($A432)=11,YEAR($A432),IF(MONTH($A432)=12, YEAR($A432),YEAR($A432)-1)))),Rainfall!$A$1:$Z$87,VLOOKUP(MONTH($A432),Conversion!$A$1:$B$12,2),FALSE)</f>
        <v>21766.62</v>
      </c>
      <c r="G432" s="9"/>
      <c r="H432" s="9"/>
      <c r="I432" s="9">
        <f>VLOOKUP((IF(MONTH($A432)=10,YEAR($A432),IF(MONTH($A432)=11,YEAR($A432),IF(MONTH($A432)=12, YEAR($A432),YEAR($A432)-1)))),FirstSim!$A$1:$Z$86,VLOOKUP(MONTH($A432),Conversion!$A$1:$B$12,2),FALSE)</f>
        <v>0</v>
      </c>
      <c r="J432" s="9"/>
      <c r="K432" s="9"/>
      <c r="L432" s="9"/>
      <c r="M432" s="12" t="e">
        <f>VLOOKUP((IF(MONTH($A432)=10,YEAR($A432),IF(MONTH($A432)=11,YEAR($A432),IF(MONTH($A432)=12, YEAR($A432),YEAR($A432)-1)))),#REF!,VLOOKUP(MONTH($A432),Conversion!$A$1:$B$12,2),FALSE)</f>
        <v>#REF!</v>
      </c>
      <c r="N432" s="9" t="e">
        <f>VLOOKUP((IF(MONTH($A432)=10,YEAR($A432),IF(MONTH($A432)=11,YEAR($A432),IF(MONTH($A432)=12, YEAR($A432),YEAR($A432)-1)))),#REF!,VLOOKUP(MONTH($A432),'Patch Conversion'!$A$1:$B$12,2),FALSE)</f>
        <v>#REF!</v>
      </c>
      <c r="O432" s="9"/>
      <c r="P432" s="11"/>
      <c r="Q432" s="9">
        <f t="shared" si="47"/>
        <v>0</v>
      </c>
      <c r="R432" s="9" t="str">
        <f t="shared" si="48"/>
        <v/>
      </c>
      <c r="S432" s="10" t="str">
        <f t="shared" si="49"/>
        <v/>
      </c>
      <c r="T432" s="9"/>
      <c r="U432" s="17">
        <f>VLOOKUP((IF(MONTH($A432)=10,YEAR($A432),IF(MONTH($A432)=11,YEAR($A432),IF(MONTH($A432)=12, YEAR($A432),YEAR($A432)-1)))),'Final Sim'!$A$1:$O$87,VLOOKUP(MONTH($A432),'Conversion WRSM'!$A$1:$B$12,2),FALSE)</f>
        <v>0</v>
      </c>
      <c r="W432" s="9">
        <f t="shared" si="46"/>
        <v>0</v>
      </c>
      <c r="X432" s="9" t="str">
        <f t="shared" si="52"/>
        <v/>
      </c>
      <c r="Y432" s="20" t="str">
        <f t="shared" si="50"/>
        <v/>
      </c>
    </row>
    <row r="433" spans="1:25" x14ac:dyDescent="0.25">
      <c r="A433" s="11">
        <v>25750</v>
      </c>
      <c r="B433" s="9">
        <f>VLOOKUP((IF(MONTH($A433)=10,YEAR($A433),IF(MONTH($A433)=11,YEAR($A433),IF(MONTH($A433)=12, YEAR($A433),YEAR($A433)-1)))),File_1.prn!$A$2:$AA$72,VLOOKUP(MONTH($A433),Conversion!$A$1:$B$12,2),FALSE)</f>
        <v>0</v>
      </c>
      <c r="C433" s="9" t="str">
        <f>IF(VLOOKUP((IF(MONTH($A433)=10,YEAR($A433),IF(MONTH($A433)=11,YEAR($A433),IF(MONTH($A433)=12, YEAR($A433),YEAR($A433)-1)))),File_1.prn!$A$2:$AA$72,VLOOKUP(MONTH($A433),'Patch Conversion'!$A$1:$B$12,2),FALSE)="","",VLOOKUP((IF(MONTH($A433)=10,YEAR($A433),IF(MONTH($A433)=11,YEAR($A433),IF(MONTH($A433)=12, YEAR($A433),YEAR($A433)-1)))),File_1.prn!$A$2:$AA$72,VLOOKUP(MONTH($A433),'Patch Conversion'!$A$1:$B$12,2),FALSE))</f>
        <v/>
      </c>
      <c r="D433" s="9"/>
      <c r="E433" s="9">
        <f t="shared" si="51"/>
        <v>0</v>
      </c>
      <c r="F433" s="9">
        <f>F432+VLOOKUP((IF(MONTH($A433)=10,YEAR($A433),IF(MONTH($A433)=11,YEAR($A433),IF(MONTH($A433)=12, YEAR($A433),YEAR($A433)-1)))),Rainfall!$A$1:$Z$87,VLOOKUP(MONTH($A433),Conversion!$A$1:$B$12,2),FALSE)</f>
        <v>21767.34</v>
      </c>
      <c r="G433" s="9"/>
      <c r="H433" s="9"/>
      <c r="I433" s="9">
        <f>VLOOKUP((IF(MONTH($A433)=10,YEAR($A433),IF(MONTH($A433)=11,YEAR($A433),IF(MONTH($A433)=12, YEAR($A433),YEAR($A433)-1)))),FirstSim!$A$1:$Z$86,VLOOKUP(MONTH($A433),Conversion!$A$1:$B$12,2),FALSE)</f>
        <v>0.01</v>
      </c>
      <c r="J433" s="9"/>
      <c r="K433" s="9"/>
      <c r="L433" s="9"/>
      <c r="M433" s="12" t="e">
        <f>VLOOKUP((IF(MONTH($A433)=10,YEAR($A433),IF(MONTH($A433)=11,YEAR($A433),IF(MONTH($A433)=12, YEAR($A433),YEAR($A433)-1)))),#REF!,VLOOKUP(MONTH($A433),Conversion!$A$1:$B$12,2),FALSE)</f>
        <v>#REF!</v>
      </c>
      <c r="N433" s="9" t="e">
        <f>VLOOKUP((IF(MONTH($A433)=10,YEAR($A433),IF(MONTH($A433)=11,YEAR($A433),IF(MONTH($A433)=12, YEAR($A433),YEAR($A433)-1)))),#REF!,VLOOKUP(MONTH($A433),'Patch Conversion'!$A$1:$B$12,2),FALSE)</f>
        <v>#REF!</v>
      </c>
      <c r="O433" s="9"/>
      <c r="P433" s="11"/>
      <c r="Q433" s="9">
        <f t="shared" si="47"/>
        <v>0</v>
      </c>
      <c r="R433" s="9" t="str">
        <f t="shared" si="48"/>
        <v/>
      </c>
      <c r="S433" s="10" t="str">
        <f t="shared" si="49"/>
        <v/>
      </c>
      <c r="T433" s="9"/>
      <c r="U433" s="17">
        <f>VLOOKUP((IF(MONTH($A433)=10,YEAR($A433),IF(MONTH($A433)=11,YEAR($A433),IF(MONTH($A433)=12, YEAR($A433),YEAR($A433)-1)))),'Final Sim'!$A$1:$O$87,VLOOKUP(MONTH($A433),'Conversion WRSM'!$A$1:$B$12,2),FALSE)</f>
        <v>0</v>
      </c>
      <c r="W433" s="9">
        <f t="shared" si="46"/>
        <v>0</v>
      </c>
      <c r="X433" s="9" t="str">
        <f t="shared" si="52"/>
        <v/>
      </c>
      <c r="Y433" s="20" t="str">
        <f t="shared" si="50"/>
        <v/>
      </c>
    </row>
    <row r="434" spans="1:25" x14ac:dyDescent="0.25">
      <c r="A434" s="11">
        <v>25781</v>
      </c>
      <c r="B434" s="9">
        <f>VLOOKUP((IF(MONTH($A434)=10,YEAR($A434),IF(MONTH($A434)=11,YEAR($A434),IF(MONTH($A434)=12, YEAR($A434),YEAR($A434)-1)))),File_1.prn!$A$2:$AA$72,VLOOKUP(MONTH($A434),Conversion!$A$1:$B$12,2),FALSE)</f>
        <v>0</v>
      </c>
      <c r="C434" s="9" t="str">
        <f>IF(VLOOKUP((IF(MONTH($A434)=10,YEAR($A434),IF(MONTH($A434)=11,YEAR($A434),IF(MONTH($A434)=12, YEAR($A434),YEAR($A434)-1)))),File_1.prn!$A$2:$AA$72,VLOOKUP(MONTH($A434),'Patch Conversion'!$A$1:$B$12,2),FALSE)="","",VLOOKUP((IF(MONTH($A434)=10,YEAR($A434),IF(MONTH($A434)=11,YEAR($A434),IF(MONTH($A434)=12, YEAR($A434),YEAR($A434)-1)))),File_1.prn!$A$2:$AA$72,VLOOKUP(MONTH($A434),'Patch Conversion'!$A$1:$B$12,2),FALSE))</f>
        <v/>
      </c>
      <c r="D434" s="9"/>
      <c r="E434" s="9">
        <f t="shared" si="51"/>
        <v>0</v>
      </c>
      <c r="F434" s="9">
        <f>F433+VLOOKUP((IF(MONTH($A434)=10,YEAR($A434),IF(MONTH($A434)=11,YEAR($A434),IF(MONTH($A434)=12, YEAR($A434),YEAR($A434)-1)))),Rainfall!$A$1:$Z$87,VLOOKUP(MONTH($A434),Conversion!$A$1:$B$12,2),FALSE)</f>
        <v>21769.920000000002</v>
      </c>
      <c r="G434" s="9"/>
      <c r="H434" s="9"/>
      <c r="I434" s="9">
        <f>VLOOKUP((IF(MONTH($A434)=10,YEAR($A434),IF(MONTH($A434)=11,YEAR($A434),IF(MONTH($A434)=12, YEAR($A434),YEAR($A434)-1)))),FirstSim!$A$1:$Z$86,VLOOKUP(MONTH($A434),Conversion!$A$1:$B$12,2),FALSE)</f>
        <v>0.01</v>
      </c>
      <c r="J434" s="9"/>
      <c r="K434" s="9"/>
      <c r="L434" s="9"/>
      <c r="M434" s="12" t="e">
        <f>VLOOKUP((IF(MONTH($A434)=10,YEAR($A434),IF(MONTH($A434)=11,YEAR($A434),IF(MONTH($A434)=12, YEAR($A434),YEAR($A434)-1)))),#REF!,VLOOKUP(MONTH($A434),Conversion!$A$1:$B$12,2),FALSE)</f>
        <v>#REF!</v>
      </c>
      <c r="N434" s="9" t="e">
        <f>VLOOKUP((IF(MONTH($A434)=10,YEAR($A434),IF(MONTH($A434)=11,YEAR($A434),IF(MONTH($A434)=12, YEAR($A434),YEAR($A434)-1)))),#REF!,VLOOKUP(MONTH($A434),'Patch Conversion'!$A$1:$B$12,2),FALSE)</f>
        <v>#REF!</v>
      </c>
      <c r="O434" s="9"/>
      <c r="P434" s="11"/>
      <c r="Q434" s="9">
        <f t="shared" si="47"/>
        <v>0</v>
      </c>
      <c r="R434" s="9" t="str">
        <f t="shared" si="48"/>
        <v/>
      </c>
      <c r="S434" s="10" t="str">
        <f t="shared" si="49"/>
        <v/>
      </c>
      <c r="T434" s="9"/>
      <c r="U434" s="17">
        <f>VLOOKUP((IF(MONTH($A434)=10,YEAR($A434),IF(MONTH($A434)=11,YEAR($A434),IF(MONTH($A434)=12, YEAR($A434),YEAR($A434)-1)))),'Final Sim'!$A$1:$O$87,VLOOKUP(MONTH($A434),'Conversion WRSM'!$A$1:$B$12,2),FALSE)</f>
        <v>0</v>
      </c>
      <c r="W434" s="9">
        <f t="shared" si="46"/>
        <v>0</v>
      </c>
      <c r="X434" s="9" t="str">
        <f t="shared" si="52"/>
        <v/>
      </c>
      <c r="Y434" s="20" t="str">
        <f t="shared" si="50"/>
        <v/>
      </c>
    </row>
    <row r="435" spans="1:25" x14ac:dyDescent="0.25">
      <c r="A435" s="11">
        <v>25812</v>
      </c>
      <c r="B435" s="9">
        <f>VLOOKUP((IF(MONTH($A435)=10,YEAR($A435),IF(MONTH($A435)=11,YEAR($A435),IF(MONTH($A435)=12, YEAR($A435),YEAR($A435)-1)))),File_1.prn!$A$2:$AA$72,VLOOKUP(MONTH($A435),Conversion!$A$1:$B$12,2),FALSE)</f>
        <v>0</v>
      </c>
      <c r="C435" s="9" t="str">
        <f>IF(VLOOKUP((IF(MONTH($A435)=10,YEAR($A435),IF(MONTH($A435)=11,YEAR($A435),IF(MONTH($A435)=12, YEAR($A435),YEAR($A435)-1)))),File_1.prn!$A$2:$AA$72,VLOOKUP(MONTH($A435),'Patch Conversion'!$A$1:$B$12,2),FALSE)="","",VLOOKUP((IF(MONTH($A435)=10,YEAR($A435),IF(MONTH($A435)=11,YEAR($A435),IF(MONTH($A435)=12, YEAR($A435),YEAR($A435)-1)))),File_1.prn!$A$2:$AA$72,VLOOKUP(MONTH($A435),'Patch Conversion'!$A$1:$B$12,2),FALSE))</f>
        <v/>
      </c>
      <c r="D435" s="9"/>
      <c r="E435" s="9">
        <f t="shared" si="51"/>
        <v>0</v>
      </c>
      <c r="F435" s="9">
        <f>F434+VLOOKUP((IF(MONTH($A435)=10,YEAR($A435),IF(MONTH($A435)=11,YEAR($A435),IF(MONTH($A435)=12, YEAR($A435),YEAR($A435)-1)))),Rainfall!$A$1:$Z$87,VLOOKUP(MONTH($A435),Conversion!$A$1:$B$12,2),FALSE)</f>
        <v>21785.7</v>
      </c>
      <c r="G435" s="9"/>
      <c r="H435" s="9"/>
      <c r="I435" s="9">
        <f>VLOOKUP((IF(MONTH($A435)=10,YEAR($A435),IF(MONTH($A435)=11,YEAR($A435),IF(MONTH($A435)=12, YEAR($A435),YEAR($A435)-1)))),FirstSim!$A$1:$Z$86,VLOOKUP(MONTH($A435),Conversion!$A$1:$B$12,2),FALSE)</f>
        <v>0.04</v>
      </c>
      <c r="J435" s="9"/>
      <c r="K435" s="9"/>
      <c r="L435" s="9"/>
      <c r="M435" s="12" t="e">
        <f>VLOOKUP((IF(MONTH($A435)=10,YEAR($A435),IF(MONTH($A435)=11,YEAR($A435),IF(MONTH($A435)=12, YEAR($A435),YEAR($A435)-1)))),#REF!,VLOOKUP(MONTH($A435),Conversion!$A$1:$B$12,2),FALSE)</f>
        <v>#REF!</v>
      </c>
      <c r="N435" s="9" t="e">
        <f>VLOOKUP((IF(MONTH($A435)=10,YEAR($A435),IF(MONTH($A435)=11,YEAR($A435),IF(MONTH($A435)=12, YEAR($A435),YEAR($A435)-1)))),#REF!,VLOOKUP(MONTH($A435),'Patch Conversion'!$A$1:$B$12,2),FALSE)</f>
        <v>#REF!</v>
      </c>
      <c r="O435" s="9"/>
      <c r="P435" s="11"/>
      <c r="Q435" s="9">
        <f t="shared" si="47"/>
        <v>0</v>
      </c>
      <c r="R435" s="9" t="str">
        <f t="shared" si="48"/>
        <v/>
      </c>
      <c r="S435" s="10" t="str">
        <f t="shared" si="49"/>
        <v/>
      </c>
      <c r="T435" s="9"/>
      <c r="U435" s="17">
        <f>VLOOKUP((IF(MONTH($A435)=10,YEAR($A435),IF(MONTH($A435)=11,YEAR($A435),IF(MONTH($A435)=12, YEAR($A435),YEAR($A435)-1)))),'Final Sim'!$A$1:$O$87,VLOOKUP(MONTH($A435),'Conversion WRSM'!$A$1:$B$12,2),FALSE)</f>
        <v>0</v>
      </c>
      <c r="W435" s="9">
        <f t="shared" si="46"/>
        <v>0</v>
      </c>
      <c r="X435" s="9" t="str">
        <f t="shared" si="52"/>
        <v/>
      </c>
      <c r="Y435" s="20" t="str">
        <f t="shared" si="50"/>
        <v/>
      </c>
    </row>
    <row r="436" spans="1:25" x14ac:dyDescent="0.25">
      <c r="A436" s="11">
        <v>25842</v>
      </c>
      <c r="B436" s="9">
        <f>VLOOKUP((IF(MONTH($A436)=10,YEAR($A436),IF(MONTH($A436)=11,YEAR($A436),IF(MONTH($A436)=12, YEAR($A436),YEAR($A436)-1)))),File_1.prn!$A$2:$AA$72,VLOOKUP(MONTH($A436),Conversion!$A$1:$B$12,2),FALSE)</f>
        <v>0</v>
      </c>
      <c r="C436" s="9" t="str">
        <f>IF(VLOOKUP((IF(MONTH($A436)=10,YEAR($A436),IF(MONTH($A436)=11,YEAR($A436),IF(MONTH($A436)=12, YEAR($A436),YEAR($A436)-1)))),File_1.prn!$A$2:$AA$72,VLOOKUP(MONTH($A436),'Patch Conversion'!$A$1:$B$12,2),FALSE)="","",VLOOKUP((IF(MONTH($A436)=10,YEAR($A436),IF(MONTH($A436)=11,YEAR($A436),IF(MONTH($A436)=12, YEAR($A436),YEAR($A436)-1)))),File_1.prn!$A$2:$AA$72,VLOOKUP(MONTH($A436),'Patch Conversion'!$A$1:$B$12,2),FALSE))</f>
        <v/>
      </c>
      <c r="D436" s="9"/>
      <c r="E436" s="9">
        <f t="shared" si="51"/>
        <v>0</v>
      </c>
      <c r="F436" s="9">
        <f>F435+VLOOKUP((IF(MONTH($A436)=10,YEAR($A436),IF(MONTH($A436)=11,YEAR($A436),IF(MONTH($A436)=12, YEAR($A436),YEAR($A436)-1)))),Rainfall!$A$1:$Z$87,VLOOKUP(MONTH($A436),Conversion!$A$1:$B$12,2),FALSE)</f>
        <v>21816.3</v>
      </c>
      <c r="G436" s="9"/>
      <c r="H436" s="9"/>
      <c r="I436" s="9">
        <f>VLOOKUP((IF(MONTH($A436)=10,YEAR($A436),IF(MONTH($A436)=11,YEAR($A436),IF(MONTH($A436)=12, YEAR($A436),YEAR($A436)-1)))),FirstSim!$A$1:$Z$86,VLOOKUP(MONTH($A436),Conversion!$A$1:$B$12,2),FALSE)</f>
        <v>0.06</v>
      </c>
      <c r="J436" s="9"/>
      <c r="K436" s="9"/>
      <c r="L436" s="9"/>
      <c r="M436" s="12" t="e">
        <f>VLOOKUP((IF(MONTH($A436)=10,YEAR($A436),IF(MONTH($A436)=11,YEAR($A436),IF(MONTH($A436)=12, YEAR($A436),YEAR($A436)-1)))),#REF!,VLOOKUP(MONTH($A436),Conversion!$A$1:$B$12,2),FALSE)</f>
        <v>#REF!</v>
      </c>
      <c r="N436" s="9" t="e">
        <f>VLOOKUP((IF(MONTH($A436)=10,YEAR($A436),IF(MONTH($A436)=11,YEAR($A436),IF(MONTH($A436)=12, YEAR($A436),YEAR($A436)-1)))),#REF!,VLOOKUP(MONTH($A436),'Patch Conversion'!$A$1:$B$12,2),FALSE)</f>
        <v>#REF!</v>
      </c>
      <c r="O436" s="9"/>
      <c r="P436" s="11"/>
      <c r="Q436" s="9">
        <f t="shared" si="47"/>
        <v>0</v>
      </c>
      <c r="R436" s="9" t="str">
        <f t="shared" si="48"/>
        <v/>
      </c>
      <c r="S436" s="10" t="str">
        <f t="shared" si="49"/>
        <v/>
      </c>
      <c r="T436" s="9"/>
      <c r="U436" s="17">
        <f>VLOOKUP((IF(MONTH($A436)=10,YEAR($A436),IF(MONTH($A436)=11,YEAR($A436),IF(MONTH($A436)=12, YEAR($A436),YEAR($A436)-1)))),'Final Sim'!$A$1:$O$87,VLOOKUP(MONTH($A436),'Conversion WRSM'!$A$1:$B$12,2),FALSE)</f>
        <v>0</v>
      </c>
      <c r="W436" s="9">
        <f t="shared" si="46"/>
        <v>0</v>
      </c>
      <c r="X436" s="9" t="str">
        <f t="shared" si="52"/>
        <v/>
      </c>
      <c r="Y436" s="20" t="str">
        <f t="shared" si="50"/>
        <v/>
      </c>
    </row>
    <row r="437" spans="1:25" x14ac:dyDescent="0.25">
      <c r="A437" s="11">
        <v>25873</v>
      </c>
      <c r="B437" s="9">
        <f>VLOOKUP((IF(MONTH($A437)=10,YEAR($A437),IF(MONTH($A437)=11,YEAR($A437),IF(MONTH($A437)=12, YEAR($A437),YEAR($A437)-1)))),File_1.prn!$A$2:$AA$72,VLOOKUP(MONTH($A437),Conversion!$A$1:$B$12,2),FALSE)</f>
        <v>0</v>
      </c>
      <c r="C437" s="9" t="str">
        <f>IF(VLOOKUP((IF(MONTH($A437)=10,YEAR($A437),IF(MONTH($A437)=11,YEAR($A437),IF(MONTH($A437)=12, YEAR($A437),YEAR($A437)-1)))),File_1.prn!$A$2:$AA$72,VLOOKUP(MONTH($A437),'Patch Conversion'!$A$1:$B$12,2),FALSE)="","",VLOOKUP((IF(MONTH($A437)=10,YEAR($A437),IF(MONTH($A437)=11,YEAR($A437),IF(MONTH($A437)=12, YEAR($A437),YEAR($A437)-1)))),File_1.prn!$A$2:$AA$72,VLOOKUP(MONTH($A437),'Patch Conversion'!$A$1:$B$12,2),FALSE))</f>
        <v/>
      </c>
      <c r="D437" s="9"/>
      <c r="E437" s="9">
        <f t="shared" si="51"/>
        <v>0</v>
      </c>
      <c r="F437" s="9">
        <f>F436+VLOOKUP((IF(MONTH($A437)=10,YEAR($A437),IF(MONTH($A437)=11,YEAR($A437),IF(MONTH($A437)=12, YEAR($A437),YEAR($A437)-1)))),Rainfall!$A$1:$Z$87,VLOOKUP(MONTH($A437),Conversion!$A$1:$B$12,2),FALSE)</f>
        <v>21865.62</v>
      </c>
      <c r="G437" s="9"/>
      <c r="H437" s="9"/>
      <c r="I437" s="9">
        <f>VLOOKUP((IF(MONTH($A437)=10,YEAR($A437),IF(MONTH($A437)=11,YEAR($A437),IF(MONTH($A437)=12, YEAR($A437),YEAR($A437)-1)))),FirstSim!$A$1:$Z$86,VLOOKUP(MONTH($A437),Conversion!$A$1:$B$12,2),FALSE)</f>
        <v>0.04</v>
      </c>
      <c r="J437" s="9"/>
      <c r="K437" s="9"/>
      <c r="L437" s="9"/>
      <c r="M437" s="12" t="e">
        <f>VLOOKUP((IF(MONTH($A437)=10,YEAR($A437),IF(MONTH($A437)=11,YEAR($A437),IF(MONTH($A437)=12, YEAR($A437),YEAR($A437)-1)))),#REF!,VLOOKUP(MONTH($A437),Conversion!$A$1:$B$12,2),FALSE)</f>
        <v>#REF!</v>
      </c>
      <c r="N437" s="9" t="e">
        <f>VLOOKUP((IF(MONTH($A437)=10,YEAR($A437),IF(MONTH($A437)=11,YEAR($A437),IF(MONTH($A437)=12, YEAR($A437),YEAR($A437)-1)))),#REF!,VLOOKUP(MONTH($A437),'Patch Conversion'!$A$1:$B$12,2),FALSE)</f>
        <v>#REF!</v>
      </c>
      <c r="O437" s="9"/>
      <c r="P437" s="11"/>
      <c r="Q437" s="9">
        <f t="shared" si="47"/>
        <v>0</v>
      </c>
      <c r="R437" s="9" t="str">
        <f t="shared" si="48"/>
        <v/>
      </c>
      <c r="S437" s="10" t="str">
        <f t="shared" si="49"/>
        <v/>
      </c>
      <c r="T437" s="9"/>
      <c r="U437" s="17">
        <f>VLOOKUP((IF(MONTH($A437)=10,YEAR($A437),IF(MONTH($A437)=11,YEAR($A437),IF(MONTH($A437)=12, YEAR($A437),YEAR($A437)-1)))),'Final Sim'!$A$1:$O$87,VLOOKUP(MONTH($A437),'Conversion WRSM'!$A$1:$B$12,2),FALSE)</f>
        <v>0</v>
      </c>
      <c r="W437" s="9">
        <f t="shared" si="46"/>
        <v>0</v>
      </c>
      <c r="X437" s="9" t="str">
        <f t="shared" si="52"/>
        <v/>
      </c>
      <c r="Y437" s="20" t="str">
        <f t="shared" si="50"/>
        <v/>
      </c>
    </row>
    <row r="438" spans="1:25" x14ac:dyDescent="0.25">
      <c r="A438" s="11">
        <v>25903</v>
      </c>
      <c r="B438" s="9">
        <f>VLOOKUP((IF(MONTH($A438)=10,YEAR($A438),IF(MONTH($A438)=11,YEAR($A438),IF(MONTH($A438)=12, YEAR($A438),YEAR($A438)-1)))),File_1.prn!$A$2:$AA$72,VLOOKUP(MONTH($A438),Conversion!$A$1:$B$12,2),FALSE)</f>
        <v>0</v>
      </c>
      <c r="C438" s="9" t="str">
        <f>IF(VLOOKUP((IF(MONTH($A438)=10,YEAR($A438),IF(MONTH($A438)=11,YEAR($A438),IF(MONTH($A438)=12, YEAR($A438),YEAR($A438)-1)))),File_1.prn!$A$2:$AA$72,VLOOKUP(MONTH($A438),'Patch Conversion'!$A$1:$B$12,2),FALSE)="","",VLOOKUP((IF(MONTH($A438)=10,YEAR($A438),IF(MONTH($A438)=11,YEAR($A438),IF(MONTH($A438)=12, YEAR($A438),YEAR($A438)-1)))),File_1.prn!$A$2:$AA$72,VLOOKUP(MONTH($A438),'Patch Conversion'!$A$1:$B$12,2),FALSE))</f>
        <v/>
      </c>
      <c r="D438" s="9" t="str">
        <f>IF(C438="","",B438)</f>
        <v/>
      </c>
      <c r="E438" s="9">
        <f t="shared" si="51"/>
        <v>0</v>
      </c>
      <c r="F438" s="9">
        <f>F437+VLOOKUP((IF(MONTH($A438)=10,YEAR($A438),IF(MONTH($A438)=11,YEAR($A438),IF(MONTH($A438)=12, YEAR($A438),YEAR($A438)-1)))),Rainfall!$A$1:$Z$87,VLOOKUP(MONTH($A438),Conversion!$A$1:$B$12,2),FALSE)</f>
        <v>22000.799999999999</v>
      </c>
      <c r="G438" s="9"/>
      <c r="H438" s="9"/>
      <c r="I438" s="9">
        <f>VLOOKUP((IF(MONTH($A438)=10,YEAR($A438),IF(MONTH($A438)=11,YEAR($A438),IF(MONTH($A438)=12, YEAR($A438),YEAR($A438)-1)))),FirstSim!$A$1:$Z$86,VLOOKUP(MONTH($A438),Conversion!$A$1:$B$12,2),FALSE)</f>
        <v>0.11</v>
      </c>
      <c r="J438" s="9"/>
      <c r="K438" s="9"/>
      <c r="L438" s="9"/>
      <c r="M438" s="12" t="e">
        <f>VLOOKUP((IF(MONTH($A438)=10,YEAR($A438),IF(MONTH($A438)=11,YEAR($A438),IF(MONTH($A438)=12, YEAR($A438),YEAR($A438)-1)))),#REF!,VLOOKUP(MONTH($A438),Conversion!$A$1:$B$12,2),FALSE)</f>
        <v>#REF!</v>
      </c>
      <c r="N438" s="9" t="e">
        <f>VLOOKUP((IF(MONTH($A438)=10,YEAR($A438),IF(MONTH($A438)=11,YEAR($A438),IF(MONTH($A438)=12, YEAR($A438),YEAR($A438)-1)))),#REF!,VLOOKUP(MONTH($A438),'Patch Conversion'!$A$1:$B$12,2),FALSE)</f>
        <v>#REF!</v>
      </c>
      <c r="O438" s="9"/>
      <c r="P438" s="11"/>
      <c r="Q438" s="9">
        <f t="shared" si="47"/>
        <v>0</v>
      </c>
      <c r="R438" s="9" t="str">
        <f t="shared" si="48"/>
        <v/>
      </c>
      <c r="S438" s="10" t="str">
        <f t="shared" si="49"/>
        <v/>
      </c>
      <c r="T438" s="9"/>
      <c r="U438" s="17">
        <f>VLOOKUP((IF(MONTH($A438)=10,YEAR($A438),IF(MONTH($A438)=11,YEAR($A438),IF(MONTH($A438)=12, YEAR($A438),YEAR($A438)-1)))),'Final Sim'!$A$1:$O$87,VLOOKUP(MONTH($A438),'Conversion WRSM'!$A$1:$B$12,2),FALSE)</f>
        <v>0</v>
      </c>
      <c r="W438" s="9">
        <f t="shared" si="46"/>
        <v>0</v>
      </c>
      <c r="X438" s="9" t="str">
        <f t="shared" si="52"/>
        <v/>
      </c>
      <c r="Y438" s="20" t="str">
        <f t="shared" si="50"/>
        <v/>
      </c>
    </row>
    <row r="439" spans="1:25" x14ac:dyDescent="0.25">
      <c r="A439" s="11">
        <v>25934</v>
      </c>
      <c r="B439" s="9">
        <f>VLOOKUP((IF(MONTH($A439)=10,YEAR($A439),IF(MONTH($A439)=11,YEAR($A439),IF(MONTH($A439)=12, YEAR($A439),YEAR($A439)-1)))),File_1.prn!$A$2:$AA$72,VLOOKUP(MONTH($A439),Conversion!$A$1:$B$12,2),FALSE)</f>
        <v>0</v>
      </c>
      <c r="C439" s="9" t="str">
        <f>IF(VLOOKUP((IF(MONTH($A439)=10,YEAR($A439),IF(MONTH($A439)=11,YEAR($A439),IF(MONTH($A439)=12, YEAR($A439),YEAR($A439)-1)))),File_1.prn!$A$2:$AA$72,VLOOKUP(MONTH($A439),'Patch Conversion'!$A$1:$B$12,2),FALSE)="","",VLOOKUP((IF(MONTH($A439)=10,YEAR($A439),IF(MONTH($A439)=11,YEAR($A439),IF(MONTH($A439)=12, YEAR($A439),YEAR($A439)-1)))),File_1.prn!$A$2:$AA$72,VLOOKUP(MONTH($A439),'Patch Conversion'!$A$1:$B$12,2),FALSE))</f>
        <v/>
      </c>
      <c r="D439" s="9"/>
      <c r="E439" s="9">
        <f t="shared" si="51"/>
        <v>0</v>
      </c>
      <c r="F439" s="9">
        <f>F438+VLOOKUP((IF(MONTH($A439)=10,YEAR($A439),IF(MONTH($A439)=11,YEAR($A439),IF(MONTH($A439)=12, YEAR($A439),YEAR($A439)-1)))),Rainfall!$A$1:$Z$87,VLOOKUP(MONTH($A439),Conversion!$A$1:$B$12,2),FALSE)</f>
        <v>22204.98</v>
      </c>
      <c r="G439" s="9"/>
      <c r="H439" s="9"/>
      <c r="I439" s="9">
        <f>VLOOKUP((IF(MONTH($A439)=10,YEAR($A439),IF(MONTH($A439)=11,YEAR($A439),IF(MONTH($A439)=12, YEAR($A439),YEAR($A439)-1)))),FirstSim!$A$1:$Z$86,VLOOKUP(MONTH($A439),Conversion!$A$1:$B$12,2),FALSE)</f>
        <v>0.39</v>
      </c>
      <c r="J439" s="9"/>
      <c r="K439" s="9"/>
      <c r="L439" s="9"/>
      <c r="M439" s="12" t="e">
        <f>VLOOKUP((IF(MONTH($A439)=10,YEAR($A439),IF(MONTH($A439)=11,YEAR($A439),IF(MONTH($A439)=12, YEAR($A439),YEAR($A439)-1)))),#REF!,VLOOKUP(MONTH($A439),Conversion!$A$1:$B$12,2),FALSE)</f>
        <v>#REF!</v>
      </c>
      <c r="N439" s="9" t="e">
        <f>VLOOKUP((IF(MONTH($A439)=10,YEAR($A439),IF(MONTH($A439)=11,YEAR($A439),IF(MONTH($A439)=12, YEAR($A439),YEAR($A439)-1)))),#REF!,VLOOKUP(MONTH($A439),'Patch Conversion'!$A$1:$B$12,2),FALSE)</f>
        <v>#REF!</v>
      </c>
      <c r="O439" s="9"/>
      <c r="P439" s="11"/>
      <c r="Q439" s="9">
        <f t="shared" si="47"/>
        <v>0</v>
      </c>
      <c r="R439" s="9" t="str">
        <f t="shared" si="48"/>
        <v/>
      </c>
      <c r="S439" s="10" t="str">
        <f t="shared" si="49"/>
        <v/>
      </c>
      <c r="T439" s="9"/>
      <c r="U439" s="17">
        <f>VLOOKUP((IF(MONTH($A439)=10,YEAR($A439),IF(MONTH($A439)=11,YEAR($A439),IF(MONTH($A439)=12, YEAR($A439),YEAR($A439)-1)))),'Final Sim'!$A$1:$O$87,VLOOKUP(MONTH($A439),'Conversion WRSM'!$A$1:$B$12,2),FALSE)</f>
        <v>0</v>
      </c>
      <c r="W439" s="9">
        <f t="shared" si="46"/>
        <v>0</v>
      </c>
      <c r="X439" s="9" t="str">
        <f t="shared" si="52"/>
        <v/>
      </c>
      <c r="Y439" s="20" t="str">
        <f t="shared" si="50"/>
        <v/>
      </c>
    </row>
    <row r="440" spans="1:25" x14ac:dyDescent="0.25">
      <c r="A440" s="11">
        <v>25965</v>
      </c>
      <c r="B440" s="9">
        <f>VLOOKUP((IF(MONTH($A440)=10,YEAR($A440),IF(MONTH($A440)=11,YEAR($A440),IF(MONTH($A440)=12, YEAR($A440),YEAR($A440)-1)))),File_1.prn!$A$2:$AA$72,VLOOKUP(MONTH($A440),Conversion!$A$1:$B$12,2),FALSE)</f>
        <v>0</v>
      </c>
      <c r="C440" s="9" t="str">
        <f>IF(VLOOKUP((IF(MONTH($A440)=10,YEAR($A440),IF(MONTH($A440)=11,YEAR($A440),IF(MONTH($A440)=12, YEAR($A440),YEAR($A440)-1)))),File_1.prn!$A$2:$AA$72,VLOOKUP(MONTH($A440),'Patch Conversion'!$A$1:$B$12,2),FALSE)="","",VLOOKUP((IF(MONTH($A440)=10,YEAR($A440),IF(MONTH($A440)=11,YEAR($A440),IF(MONTH($A440)=12, YEAR($A440),YEAR($A440)-1)))),File_1.prn!$A$2:$AA$72,VLOOKUP(MONTH($A440),'Patch Conversion'!$A$1:$B$12,2),FALSE))</f>
        <v/>
      </c>
      <c r="D440" s="9"/>
      <c r="E440" s="9">
        <f t="shared" si="51"/>
        <v>0</v>
      </c>
      <c r="F440" s="9">
        <f>F439+VLOOKUP((IF(MONTH($A440)=10,YEAR($A440),IF(MONTH($A440)=11,YEAR($A440),IF(MONTH($A440)=12, YEAR($A440),YEAR($A440)-1)))),Rainfall!$A$1:$Z$87,VLOOKUP(MONTH($A440),Conversion!$A$1:$B$12,2),FALSE)</f>
        <v>22298.399999999998</v>
      </c>
      <c r="G440" s="9"/>
      <c r="H440" s="9"/>
      <c r="I440" s="9">
        <f>VLOOKUP((IF(MONTH($A440)=10,YEAR($A440),IF(MONTH($A440)=11,YEAR($A440),IF(MONTH($A440)=12, YEAR($A440),YEAR($A440)-1)))),FirstSim!$A$1:$Z$86,VLOOKUP(MONTH($A440),Conversion!$A$1:$B$12,2),FALSE)</f>
        <v>1.32</v>
      </c>
      <c r="J440" s="9"/>
      <c r="K440" s="9"/>
      <c r="L440" s="9"/>
      <c r="M440" s="12" t="e">
        <f>VLOOKUP((IF(MONTH($A440)=10,YEAR($A440),IF(MONTH($A440)=11,YEAR($A440),IF(MONTH($A440)=12, YEAR($A440),YEAR($A440)-1)))),#REF!,VLOOKUP(MONTH($A440),Conversion!$A$1:$B$12,2),FALSE)</f>
        <v>#REF!</v>
      </c>
      <c r="N440" s="9" t="e">
        <f>VLOOKUP((IF(MONTH($A440)=10,YEAR($A440),IF(MONTH($A440)=11,YEAR($A440),IF(MONTH($A440)=12, YEAR($A440),YEAR($A440)-1)))),#REF!,VLOOKUP(MONTH($A440),'Patch Conversion'!$A$1:$B$12,2),FALSE)</f>
        <v>#REF!</v>
      </c>
      <c r="O440" s="9"/>
      <c r="P440" s="11"/>
      <c r="Q440" s="9">
        <f t="shared" si="47"/>
        <v>0</v>
      </c>
      <c r="R440" s="9" t="str">
        <f t="shared" si="48"/>
        <v/>
      </c>
      <c r="S440" s="10" t="str">
        <f t="shared" si="49"/>
        <v/>
      </c>
      <c r="T440" s="9"/>
      <c r="U440" s="17">
        <f>VLOOKUP((IF(MONTH($A440)=10,YEAR($A440),IF(MONTH($A440)=11,YEAR($A440),IF(MONTH($A440)=12, YEAR($A440),YEAR($A440)-1)))),'Final Sim'!$A$1:$O$87,VLOOKUP(MONTH($A440),'Conversion WRSM'!$A$1:$B$12,2),FALSE)</f>
        <v>0</v>
      </c>
      <c r="W440" s="9">
        <f t="shared" si="46"/>
        <v>0</v>
      </c>
      <c r="X440" s="9" t="str">
        <f t="shared" si="52"/>
        <v/>
      </c>
      <c r="Y440" s="20" t="str">
        <f t="shared" si="50"/>
        <v/>
      </c>
    </row>
    <row r="441" spans="1:25" x14ac:dyDescent="0.25">
      <c r="A441" s="11">
        <v>25993</v>
      </c>
      <c r="B441" s="9">
        <f>VLOOKUP((IF(MONTH($A441)=10,YEAR($A441),IF(MONTH($A441)=11,YEAR($A441),IF(MONTH($A441)=12, YEAR($A441),YEAR($A441)-1)))),File_1.prn!$A$2:$AA$72,VLOOKUP(MONTH($A441),Conversion!$A$1:$B$12,2),FALSE)</f>
        <v>0</v>
      </c>
      <c r="C441" s="9" t="str">
        <f>IF(VLOOKUP((IF(MONTH($A441)=10,YEAR($A441),IF(MONTH($A441)=11,YEAR($A441),IF(MONTH($A441)=12, YEAR($A441),YEAR($A441)-1)))),File_1.prn!$A$2:$AA$72,VLOOKUP(MONTH($A441),'Patch Conversion'!$A$1:$B$12,2),FALSE)="","",VLOOKUP((IF(MONTH($A441)=10,YEAR($A441),IF(MONTH($A441)=11,YEAR($A441),IF(MONTH($A441)=12, YEAR($A441),YEAR($A441)-1)))),File_1.prn!$A$2:$AA$72,VLOOKUP(MONTH($A441),'Patch Conversion'!$A$1:$B$12,2),FALSE))</f>
        <v/>
      </c>
      <c r="D441" s="9"/>
      <c r="E441" s="9">
        <f t="shared" si="51"/>
        <v>0</v>
      </c>
      <c r="F441" s="9">
        <f>F440+VLOOKUP((IF(MONTH($A441)=10,YEAR($A441),IF(MONTH($A441)=11,YEAR($A441),IF(MONTH($A441)=12, YEAR($A441),YEAR($A441)-1)))),Rainfall!$A$1:$Z$87,VLOOKUP(MONTH($A441),Conversion!$A$1:$B$12,2),FALSE)</f>
        <v>22337.699999999997</v>
      </c>
      <c r="G441" s="9"/>
      <c r="H441" s="9"/>
      <c r="I441" s="9">
        <f>VLOOKUP((IF(MONTH($A441)=10,YEAR($A441),IF(MONTH($A441)=11,YEAR($A441),IF(MONTH($A441)=12, YEAR($A441),YEAR($A441)-1)))),FirstSim!$A$1:$Z$86,VLOOKUP(MONTH($A441),Conversion!$A$1:$B$12,2),FALSE)</f>
        <v>0.68</v>
      </c>
      <c r="J441" s="9"/>
      <c r="K441" s="9"/>
      <c r="L441" s="9"/>
      <c r="M441" s="12" t="e">
        <f>VLOOKUP((IF(MONTH($A441)=10,YEAR($A441),IF(MONTH($A441)=11,YEAR($A441),IF(MONTH($A441)=12, YEAR($A441),YEAR($A441)-1)))),#REF!,VLOOKUP(MONTH($A441),Conversion!$A$1:$B$12,2),FALSE)</f>
        <v>#REF!</v>
      </c>
      <c r="N441" s="9" t="e">
        <f>VLOOKUP((IF(MONTH($A441)=10,YEAR($A441),IF(MONTH($A441)=11,YEAR($A441),IF(MONTH($A441)=12, YEAR($A441),YEAR($A441)-1)))),#REF!,VLOOKUP(MONTH($A441),'Patch Conversion'!$A$1:$B$12,2),FALSE)</f>
        <v>#REF!</v>
      </c>
      <c r="O441" s="9"/>
      <c r="P441" s="11"/>
      <c r="Q441" s="9">
        <f t="shared" si="47"/>
        <v>0</v>
      </c>
      <c r="R441" s="9" t="str">
        <f t="shared" si="48"/>
        <v/>
      </c>
      <c r="S441" s="10" t="str">
        <f t="shared" si="49"/>
        <v/>
      </c>
      <c r="T441" s="9"/>
      <c r="U441" s="17">
        <f>VLOOKUP((IF(MONTH($A441)=10,YEAR($A441),IF(MONTH($A441)=11,YEAR($A441),IF(MONTH($A441)=12, YEAR($A441),YEAR($A441)-1)))),'Final Sim'!$A$1:$O$87,VLOOKUP(MONTH($A441),'Conversion WRSM'!$A$1:$B$12,2),FALSE)</f>
        <v>0</v>
      </c>
      <c r="W441" s="9">
        <f t="shared" si="46"/>
        <v>0</v>
      </c>
      <c r="X441" s="9" t="str">
        <f t="shared" si="52"/>
        <v/>
      </c>
      <c r="Y441" s="20" t="str">
        <f t="shared" si="50"/>
        <v/>
      </c>
    </row>
    <row r="442" spans="1:25" x14ac:dyDescent="0.25">
      <c r="A442" s="11">
        <v>26024</v>
      </c>
      <c r="B442" s="9">
        <f>VLOOKUP((IF(MONTH($A442)=10,YEAR($A442),IF(MONTH($A442)=11,YEAR($A442),IF(MONTH($A442)=12, YEAR($A442),YEAR($A442)-1)))),File_1.prn!$A$2:$AA$72,VLOOKUP(MONTH($A442),Conversion!$A$1:$B$12,2),FALSE)</f>
        <v>0</v>
      </c>
      <c r="C442" s="9" t="str">
        <f>IF(VLOOKUP((IF(MONTH($A442)=10,YEAR($A442),IF(MONTH($A442)=11,YEAR($A442),IF(MONTH($A442)=12, YEAR($A442),YEAR($A442)-1)))),File_1.prn!$A$2:$AA$72,VLOOKUP(MONTH($A442),'Patch Conversion'!$A$1:$B$12,2),FALSE)="","",VLOOKUP((IF(MONTH($A442)=10,YEAR($A442),IF(MONTH($A442)=11,YEAR($A442),IF(MONTH($A442)=12, YEAR($A442),YEAR($A442)-1)))),File_1.prn!$A$2:$AA$72,VLOOKUP(MONTH($A442),'Patch Conversion'!$A$1:$B$12,2),FALSE))</f>
        <v/>
      </c>
      <c r="D442" s="9"/>
      <c r="E442" s="9">
        <f t="shared" si="51"/>
        <v>0</v>
      </c>
      <c r="F442" s="9">
        <f>F441+VLOOKUP((IF(MONTH($A442)=10,YEAR($A442),IF(MONTH($A442)=11,YEAR($A442),IF(MONTH($A442)=12, YEAR($A442),YEAR($A442)-1)))),Rainfall!$A$1:$Z$87,VLOOKUP(MONTH($A442),Conversion!$A$1:$B$12,2),FALSE)</f>
        <v>22478.94</v>
      </c>
      <c r="G442" s="9"/>
      <c r="H442" s="9"/>
      <c r="I442" s="9">
        <f>VLOOKUP((IF(MONTH($A442)=10,YEAR($A442),IF(MONTH($A442)=11,YEAR($A442),IF(MONTH($A442)=12, YEAR($A442),YEAR($A442)-1)))),FirstSim!$A$1:$Z$86,VLOOKUP(MONTH($A442),Conversion!$A$1:$B$12,2),FALSE)</f>
        <v>0.34</v>
      </c>
      <c r="J442" s="9"/>
      <c r="K442" s="9"/>
      <c r="L442" s="9"/>
      <c r="M442" s="12" t="e">
        <f>VLOOKUP((IF(MONTH($A442)=10,YEAR($A442),IF(MONTH($A442)=11,YEAR($A442),IF(MONTH($A442)=12, YEAR($A442),YEAR($A442)-1)))),#REF!,VLOOKUP(MONTH($A442),Conversion!$A$1:$B$12,2),FALSE)</f>
        <v>#REF!</v>
      </c>
      <c r="N442" s="9" t="e">
        <f>VLOOKUP((IF(MONTH($A442)=10,YEAR($A442),IF(MONTH($A442)=11,YEAR($A442),IF(MONTH($A442)=12, YEAR($A442),YEAR($A442)-1)))),#REF!,VLOOKUP(MONTH($A442),'Patch Conversion'!$A$1:$B$12,2),FALSE)</f>
        <v>#REF!</v>
      </c>
      <c r="O442" s="9"/>
      <c r="P442" s="11"/>
      <c r="Q442" s="9">
        <f t="shared" si="47"/>
        <v>0</v>
      </c>
      <c r="R442" s="9" t="str">
        <f t="shared" si="48"/>
        <v/>
      </c>
      <c r="S442" s="10" t="str">
        <f t="shared" si="49"/>
        <v/>
      </c>
      <c r="T442" s="9"/>
      <c r="U442" s="17">
        <f>VLOOKUP((IF(MONTH($A442)=10,YEAR($A442),IF(MONTH($A442)=11,YEAR($A442),IF(MONTH($A442)=12, YEAR($A442),YEAR($A442)-1)))),'Final Sim'!$A$1:$O$87,VLOOKUP(MONTH($A442),'Conversion WRSM'!$A$1:$B$12,2),FALSE)</f>
        <v>0</v>
      </c>
      <c r="W442" s="9">
        <f t="shared" si="46"/>
        <v>0</v>
      </c>
      <c r="X442" s="9" t="str">
        <f t="shared" si="52"/>
        <v/>
      </c>
      <c r="Y442" s="20" t="str">
        <f t="shared" si="50"/>
        <v/>
      </c>
    </row>
    <row r="443" spans="1:25" x14ac:dyDescent="0.25">
      <c r="A443" s="11">
        <v>26054</v>
      </c>
      <c r="B443" s="9">
        <f>VLOOKUP((IF(MONTH($A443)=10,YEAR($A443),IF(MONTH($A443)=11,YEAR($A443),IF(MONTH($A443)=12, YEAR($A443),YEAR($A443)-1)))),File_1.prn!$A$2:$AA$72,VLOOKUP(MONTH($A443),Conversion!$A$1:$B$12,2),FALSE)</f>
        <v>0</v>
      </c>
      <c r="C443" s="9" t="str">
        <f>IF(VLOOKUP((IF(MONTH($A443)=10,YEAR($A443),IF(MONTH($A443)=11,YEAR($A443),IF(MONTH($A443)=12, YEAR($A443),YEAR($A443)-1)))),File_1.prn!$A$2:$AA$72,VLOOKUP(MONTH($A443),'Patch Conversion'!$A$1:$B$12,2),FALSE)="","",VLOOKUP((IF(MONTH($A443)=10,YEAR($A443),IF(MONTH($A443)=11,YEAR($A443),IF(MONTH($A443)=12, YEAR($A443),YEAR($A443)-1)))),File_1.prn!$A$2:$AA$72,VLOOKUP(MONTH($A443),'Patch Conversion'!$A$1:$B$12,2),FALSE))</f>
        <v/>
      </c>
      <c r="D443" s="9"/>
      <c r="E443" s="9">
        <f t="shared" si="51"/>
        <v>0</v>
      </c>
      <c r="F443" s="9">
        <f>F442+VLOOKUP((IF(MONTH($A443)=10,YEAR($A443),IF(MONTH($A443)=11,YEAR($A443),IF(MONTH($A443)=12, YEAR($A443),YEAR($A443)-1)))),Rainfall!$A$1:$Z$87,VLOOKUP(MONTH($A443),Conversion!$A$1:$B$12,2),FALSE)</f>
        <v>22497.599999999999</v>
      </c>
      <c r="G443" s="9"/>
      <c r="H443" s="9"/>
      <c r="I443" s="9">
        <f>VLOOKUP((IF(MONTH($A443)=10,YEAR($A443),IF(MONTH($A443)=11,YEAR($A443),IF(MONTH($A443)=12, YEAR($A443),YEAR($A443)-1)))),FirstSim!$A$1:$Z$86,VLOOKUP(MONTH($A443),Conversion!$A$1:$B$12,2),FALSE)</f>
        <v>0.42</v>
      </c>
      <c r="J443" s="9"/>
      <c r="K443" s="9"/>
      <c r="L443" s="9"/>
      <c r="M443" s="12" t="e">
        <f>VLOOKUP((IF(MONTH($A443)=10,YEAR($A443),IF(MONTH($A443)=11,YEAR($A443),IF(MONTH($A443)=12, YEAR($A443),YEAR($A443)-1)))),#REF!,VLOOKUP(MONTH($A443),Conversion!$A$1:$B$12,2),FALSE)</f>
        <v>#REF!</v>
      </c>
      <c r="N443" s="9" t="e">
        <f>VLOOKUP((IF(MONTH($A443)=10,YEAR($A443),IF(MONTH($A443)=11,YEAR($A443),IF(MONTH($A443)=12, YEAR($A443),YEAR($A443)-1)))),#REF!,VLOOKUP(MONTH($A443),'Patch Conversion'!$A$1:$B$12,2),FALSE)</f>
        <v>#REF!</v>
      </c>
      <c r="O443" s="9"/>
      <c r="P443" s="11"/>
      <c r="Q443" s="9">
        <f t="shared" si="47"/>
        <v>0</v>
      </c>
      <c r="R443" s="9" t="str">
        <f t="shared" si="48"/>
        <v/>
      </c>
      <c r="S443" s="10" t="str">
        <f t="shared" si="49"/>
        <v/>
      </c>
      <c r="T443" s="9"/>
      <c r="U443" s="17">
        <f>VLOOKUP((IF(MONTH($A443)=10,YEAR($A443),IF(MONTH($A443)=11,YEAR($A443),IF(MONTH($A443)=12, YEAR($A443),YEAR($A443)-1)))),'Final Sim'!$A$1:$O$87,VLOOKUP(MONTH($A443),'Conversion WRSM'!$A$1:$B$12,2),FALSE)</f>
        <v>0</v>
      </c>
      <c r="W443" s="9">
        <f t="shared" si="46"/>
        <v>0</v>
      </c>
      <c r="X443" s="9" t="str">
        <f t="shared" si="52"/>
        <v/>
      </c>
      <c r="Y443" s="20" t="str">
        <f t="shared" si="50"/>
        <v/>
      </c>
    </row>
    <row r="444" spans="1:25" x14ac:dyDescent="0.25">
      <c r="A444" s="11">
        <v>26085</v>
      </c>
      <c r="B444" s="9">
        <f>VLOOKUP((IF(MONTH($A444)=10,YEAR($A444),IF(MONTH($A444)=11,YEAR($A444),IF(MONTH($A444)=12, YEAR($A444),YEAR($A444)-1)))),File_1.prn!$A$2:$AA$72,VLOOKUP(MONTH($A444),Conversion!$A$1:$B$12,2),FALSE)</f>
        <v>0</v>
      </c>
      <c r="C444" s="9" t="str">
        <f>IF(VLOOKUP((IF(MONTH($A444)=10,YEAR($A444),IF(MONTH($A444)=11,YEAR($A444),IF(MONTH($A444)=12, YEAR($A444),YEAR($A444)-1)))),File_1.prn!$A$2:$AA$72,VLOOKUP(MONTH($A444),'Patch Conversion'!$A$1:$B$12,2),FALSE)="","",VLOOKUP((IF(MONTH($A444)=10,YEAR($A444),IF(MONTH($A444)=11,YEAR($A444),IF(MONTH($A444)=12, YEAR($A444),YEAR($A444)-1)))),File_1.prn!$A$2:$AA$72,VLOOKUP(MONTH($A444),'Patch Conversion'!$A$1:$B$12,2),FALSE))</f>
        <v/>
      </c>
      <c r="D444" s="9"/>
      <c r="E444" s="9">
        <f t="shared" si="51"/>
        <v>0</v>
      </c>
      <c r="F444" s="9">
        <f>F443+VLOOKUP((IF(MONTH($A444)=10,YEAR($A444),IF(MONTH($A444)=11,YEAR($A444),IF(MONTH($A444)=12, YEAR($A444),YEAR($A444)-1)))),Rainfall!$A$1:$Z$87,VLOOKUP(MONTH($A444),Conversion!$A$1:$B$12,2),FALSE)</f>
        <v>22517.579999999998</v>
      </c>
      <c r="G444" s="9"/>
      <c r="H444" s="9"/>
      <c r="I444" s="9">
        <f>VLOOKUP((IF(MONTH($A444)=10,YEAR($A444),IF(MONTH($A444)=11,YEAR($A444),IF(MONTH($A444)=12, YEAR($A444),YEAR($A444)-1)))),FirstSim!$A$1:$Z$86,VLOOKUP(MONTH($A444),Conversion!$A$1:$B$12,2),FALSE)</f>
        <v>0.35</v>
      </c>
      <c r="J444" s="9"/>
      <c r="K444" s="9"/>
      <c r="L444" s="9"/>
      <c r="M444" s="12" t="e">
        <f>VLOOKUP((IF(MONTH($A444)=10,YEAR($A444),IF(MONTH($A444)=11,YEAR($A444),IF(MONTH($A444)=12, YEAR($A444),YEAR($A444)-1)))),#REF!,VLOOKUP(MONTH($A444),Conversion!$A$1:$B$12,2),FALSE)</f>
        <v>#REF!</v>
      </c>
      <c r="N444" s="9" t="e">
        <f>VLOOKUP((IF(MONTH($A444)=10,YEAR($A444),IF(MONTH($A444)=11,YEAR($A444),IF(MONTH($A444)=12, YEAR($A444),YEAR($A444)-1)))),#REF!,VLOOKUP(MONTH($A444),'Patch Conversion'!$A$1:$B$12,2),FALSE)</f>
        <v>#REF!</v>
      </c>
      <c r="O444" s="9"/>
      <c r="P444" s="11"/>
      <c r="Q444" s="9">
        <f t="shared" si="47"/>
        <v>0</v>
      </c>
      <c r="R444" s="9" t="str">
        <f t="shared" si="48"/>
        <v/>
      </c>
      <c r="S444" s="10" t="str">
        <f t="shared" si="49"/>
        <v/>
      </c>
      <c r="T444" s="9"/>
      <c r="U444" s="17">
        <f>VLOOKUP((IF(MONTH($A444)=10,YEAR($A444),IF(MONTH($A444)=11,YEAR($A444),IF(MONTH($A444)=12, YEAR($A444),YEAR($A444)-1)))),'Final Sim'!$A$1:$O$87,VLOOKUP(MONTH($A444),'Conversion WRSM'!$A$1:$B$12,2),FALSE)</f>
        <v>0</v>
      </c>
      <c r="W444" s="9">
        <f t="shared" si="46"/>
        <v>0</v>
      </c>
      <c r="X444" s="9" t="str">
        <f t="shared" si="52"/>
        <v/>
      </c>
      <c r="Y444" s="20" t="str">
        <f t="shared" si="50"/>
        <v/>
      </c>
    </row>
    <row r="445" spans="1:25" x14ac:dyDescent="0.25">
      <c r="A445" s="11">
        <v>26115</v>
      </c>
      <c r="B445" s="9">
        <f>VLOOKUP((IF(MONTH($A445)=10,YEAR($A445),IF(MONTH($A445)=11,YEAR($A445),IF(MONTH($A445)=12, YEAR($A445),YEAR($A445)-1)))),File_1.prn!$A$2:$AA$72,VLOOKUP(MONTH($A445),Conversion!$A$1:$B$12,2),FALSE)</f>
        <v>0</v>
      </c>
      <c r="C445" s="9" t="str">
        <f>IF(VLOOKUP((IF(MONTH($A445)=10,YEAR($A445),IF(MONTH($A445)=11,YEAR($A445),IF(MONTH($A445)=12, YEAR($A445),YEAR($A445)-1)))),File_1.prn!$A$2:$AA$72,VLOOKUP(MONTH($A445),'Patch Conversion'!$A$1:$B$12,2),FALSE)="","",VLOOKUP((IF(MONTH($A445)=10,YEAR($A445),IF(MONTH($A445)=11,YEAR($A445),IF(MONTH($A445)=12, YEAR($A445),YEAR($A445)-1)))),File_1.prn!$A$2:$AA$72,VLOOKUP(MONTH($A445),'Patch Conversion'!$A$1:$B$12,2),FALSE))</f>
        <v/>
      </c>
      <c r="D445" s="9"/>
      <c r="E445" s="9">
        <f t="shared" si="51"/>
        <v>0</v>
      </c>
      <c r="F445" s="9">
        <f>F444+VLOOKUP((IF(MONTH($A445)=10,YEAR($A445),IF(MONTH($A445)=11,YEAR($A445),IF(MONTH($A445)=12, YEAR($A445),YEAR($A445)-1)))),Rainfall!$A$1:$Z$87,VLOOKUP(MONTH($A445),Conversion!$A$1:$B$12,2),FALSE)</f>
        <v>22517.94</v>
      </c>
      <c r="G445" s="9"/>
      <c r="H445" s="9"/>
      <c r="I445" s="9">
        <f>VLOOKUP((IF(MONTH($A445)=10,YEAR($A445),IF(MONTH($A445)=11,YEAR($A445),IF(MONTH($A445)=12, YEAR($A445),YEAR($A445)-1)))),FirstSim!$A$1:$Z$86,VLOOKUP(MONTH($A445),Conversion!$A$1:$B$12,2),FALSE)</f>
        <v>0.19</v>
      </c>
      <c r="J445" s="9"/>
      <c r="K445" s="9"/>
      <c r="L445" s="9"/>
      <c r="M445" s="12" t="e">
        <f>VLOOKUP((IF(MONTH($A445)=10,YEAR($A445),IF(MONTH($A445)=11,YEAR($A445),IF(MONTH($A445)=12, YEAR($A445),YEAR($A445)-1)))),#REF!,VLOOKUP(MONTH($A445),Conversion!$A$1:$B$12,2),FALSE)</f>
        <v>#REF!</v>
      </c>
      <c r="N445" s="9" t="e">
        <f>VLOOKUP((IF(MONTH($A445)=10,YEAR($A445),IF(MONTH($A445)=11,YEAR($A445),IF(MONTH($A445)=12, YEAR($A445),YEAR($A445)-1)))),#REF!,VLOOKUP(MONTH($A445),'Patch Conversion'!$A$1:$B$12,2),FALSE)</f>
        <v>#REF!</v>
      </c>
      <c r="O445" s="9"/>
      <c r="P445" s="11"/>
      <c r="Q445" s="9">
        <f t="shared" si="47"/>
        <v>0</v>
      </c>
      <c r="R445" s="9" t="str">
        <f t="shared" si="48"/>
        <v/>
      </c>
      <c r="S445" s="10" t="str">
        <f t="shared" si="49"/>
        <v/>
      </c>
      <c r="T445" s="9"/>
      <c r="U445" s="17">
        <f>VLOOKUP((IF(MONTH($A445)=10,YEAR($A445),IF(MONTH($A445)=11,YEAR($A445),IF(MONTH($A445)=12, YEAR($A445),YEAR($A445)-1)))),'Final Sim'!$A$1:$O$87,VLOOKUP(MONTH($A445),'Conversion WRSM'!$A$1:$B$12,2),FALSE)</f>
        <v>0</v>
      </c>
      <c r="W445" s="9">
        <f t="shared" si="46"/>
        <v>0</v>
      </c>
      <c r="X445" s="9" t="str">
        <f t="shared" si="52"/>
        <v/>
      </c>
      <c r="Y445" s="20" t="str">
        <f t="shared" si="50"/>
        <v/>
      </c>
    </row>
    <row r="446" spans="1:25" x14ac:dyDescent="0.25">
      <c r="A446" s="11">
        <v>26146</v>
      </c>
      <c r="B446" s="9">
        <f>VLOOKUP((IF(MONTH($A446)=10,YEAR($A446),IF(MONTH($A446)=11,YEAR($A446),IF(MONTH($A446)=12, YEAR($A446),YEAR($A446)-1)))),File_1.prn!$A$2:$AA$72,VLOOKUP(MONTH($A446),Conversion!$A$1:$B$12,2),FALSE)</f>
        <v>0</v>
      </c>
      <c r="C446" s="9" t="str">
        <f>IF(VLOOKUP((IF(MONTH($A446)=10,YEAR($A446),IF(MONTH($A446)=11,YEAR($A446),IF(MONTH($A446)=12, YEAR($A446),YEAR($A446)-1)))),File_1.prn!$A$2:$AA$72,VLOOKUP(MONTH($A446),'Patch Conversion'!$A$1:$B$12,2),FALSE)="","",VLOOKUP((IF(MONTH($A446)=10,YEAR($A446),IF(MONTH($A446)=11,YEAR($A446),IF(MONTH($A446)=12, YEAR($A446),YEAR($A446)-1)))),File_1.prn!$A$2:$AA$72,VLOOKUP(MONTH($A446),'Patch Conversion'!$A$1:$B$12,2),FALSE))</f>
        <v/>
      </c>
      <c r="D446" s="9"/>
      <c r="E446" s="9">
        <f t="shared" si="51"/>
        <v>0</v>
      </c>
      <c r="F446" s="9">
        <f>F445+VLOOKUP((IF(MONTH($A446)=10,YEAR($A446),IF(MONTH($A446)=11,YEAR($A446),IF(MONTH($A446)=12, YEAR($A446),YEAR($A446)-1)))),Rainfall!$A$1:$Z$87,VLOOKUP(MONTH($A446),Conversion!$A$1:$B$12,2),FALSE)</f>
        <v>22517.94</v>
      </c>
      <c r="G446" s="9"/>
      <c r="H446" s="9"/>
      <c r="I446" s="9">
        <f>VLOOKUP((IF(MONTH($A446)=10,YEAR($A446),IF(MONTH($A446)=11,YEAR($A446),IF(MONTH($A446)=12, YEAR($A446),YEAR($A446)-1)))),FirstSim!$A$1:$Z$86,VLOOKUP(MONTH($A446),Conversion!$A$1:$B$12,2),FALSE)</f>
        <v>0.05</v>
      </c>
      <c r="J446" s="9"/>
      <c r="K446" s="9"/>
      <c r="L446" s="9"/>
      <c r="M446" s="12" t="e">
        <f>VLOOKUP((IF(MONTH($A446)=10,YEAR($A446),IF(MONTH($A446)=11,YEAR($A446),IF(MONTH($A446)=12, YEAR($A446),YEAR($A446)-1)))),#REF!,VLOOKUP(MONTH($A446),Conversion!$A$1:$B$12,2),FALSE)</f>
        <v>#REF!</v>
      </c>
      <c r="N446" s="9" t="e">
        <f>VLOOKUP((IF(MONTH($A446)=10,YEAR($A446),IF(MONTH($A446)=11,YEAR($A446),IF(MONTH($A446)=12, YEAR($A446),YEAR($A446)-1)))),#REF!,VLOOKUP(MONTH($A446),'Patch Conversion'!$A$1:$B$12,2),FALSE)</f>
        <v>#REF!</v>
      </c>
      <c r="O446" s="9"/>
      <c r="P446" s="11"/>
      <c r="Q446" s="9">
        <f t="shared" si="47"/>
        <v>0</v>
      </c>
      <c r="R446" s="9" t="str">
        <f t="shared" si="48"/>
        <v/>
      </c>
      <c r="S446" s="10" t="str">
        <f t="shared" si="49"/>
        <v/>
      </c>
      <c r="T446" s="9"/>
      <c r="U446" s="17">
        <f>VLOOKUP((IF(MONTH($A446)=10,YEAR($A446),IF(MONTH($A446)=11,YEAR($A446),IF(MONTH($A446)=12, YEAR($A446),YEAR($A446)-1)))),'Final Sim'!$A$1:$O$87,VLOOKUP(MONTH($A446),'Conversion WRSM'!$A$1:$B$12,2),FALSE)</f>
        <v>0</v>
      </c>
      <c r="W446" s="9">
        <f t="shared" si="46"/>
        <v>0</v>
      </c>
      <c r="X446" s="9" t="str">
        <f t="shared" si="52"/>
        <v/>
      </c>
      <c r="Y446" s="20" t="str">
        <f t="shared" si="50"/>
        <v/>
      </c>
    </row>
    <row r="447" spans="1:25" x14ac:dyDescent="0.25">
      <c r="A447" s="11">
        <v>26177</v>
      </c>
      <c r="B447" s="9">
        <f>VLOOKUP((IF(MONTH($A447)=10,YEAR($A447),IF(MONTH($A447)=11,YEAR($A447),IF(MONTH($A447)=12, YEAR($A447),YEAR($A447)-1)))),File_1.prn!$A$2:$AA$72,VLOOKUP(MONTH($A447),Conversion!$A$1:$B$12,2),FALSE)</f>
        <v>0</v>
      </c>
      <c r="C447" s="9" t="str">
        <f>IF(VLOOKUP((IF(MONTH($A447)=10,YEAR($A447),IF(MONTH($A447)=11,YEAR($A447),IF(MONTH($A447)=12, YEAR($A447),YEAR($A447)-1)))),File_1.prn!$A$2:$AA$72,VLOOKUP(MONTH($A447),'Patch Conversion'!$A$1:$B$12,2),FALSE)="","",VLOOKUP((IF(MONTH($A447)=10,YEAR($A447),IF(MONTH($A447)=11,YEAR($A447),IF(MONTH($A447)=12, YEAR($A447),YEAR($A447)-1)))),File_1.prn!$A$2:$AA$72,VLOOKUP(MONTH($A447),'Patch Conversion'!$A$1:$B$12,2),FALSE))</f>
        <v/>
      </c>
      <c r="D447" s="9"/>
      <c r="E447" s="9">
        <f t="shared" si="51"/>
        <v>0</v>
      </c>
      <c r="F447" s="9">
        <f>F446+VLOOKUP((IF(MONTH($A447)=10,YEAR($A447),IF(MONTH($A447)=11,YEAR($A447),IF(MONTH($A447)=12, YEAR($A447),YEAR($A447)-1)))),Rainfall!$A$1:$Z$87,VLOOKUP(MONTH($A447),Conversion!$A$1:$B$12,2),FALSE)</f>
        <v>22544.82</v>
      </c>
      <c r="G447" s="9"/>
      <c r="H447" s="9"/>
      <c r="I447" s="9">
        <f>VLOOKUP((IF(MONTH($A447)=10,YEAR($A447),IF(MONTH($A447)=11,YEAR($A447),IF(MONTH($A447)=12, YEAR($A447),YEAR($A447)-1)))),FirstSim!$A$1:$Z$86,VLOOKUP(MONTH($A447),Conversion!$A$1:$B$12,2),FALSE)</f>
        <v>0.02</v>
      </c>
      <c r="J447" s="9"/>
      <c r="K447" s="9"/>
      <c r="L447" s="9"/>
      <c r="M447" s="12" t="e">
        <f>VLOOKUP((IF(MONTH($A447)=10,YEAR($A447),IF(MONTH($A447)=11,YEAR($A447),IF(MONTH($A447)=12, YEAR($A447),YEAR($A447)-1)))),#REF!,VLOOKUP(MONTH($A447),Conversion!$A$1:$B$12,2),FALSE)</f>
        <v>#REF!</v>
      </c>
      <c r="N447" s="9" t="e">
        <f>VLOOKUP((IF(MONTH($A447)=10,YEAR($A447),IF(MONTH($A447)=11,YEAR($A447),IF(MONTH($A447)=12, YEAR($A447),YEAR($A447)-1)))),#REF!,VLOOKUP(MONTH($A447),'Patch Conversion'!$A$1:$B$12,2),FALSE)</f>
        <v>#REF!</v>
      </c>
      <c r="O447" s="9"/>
      <c r="P447" s="11"/>
      <c r="Q447" s="9">
        <f t="shared" si="47"/>
        <v>0</v>
      </c>
      <c r="R447" s="9" t="str">
        <f t="shared" si="48"/>
        <v/>
      </c>
      <c r="S447" s="10" t="str">
        <f t="shared" si="49"/>
        <v/>
      </c>
      <c r="T447" s="9"/>
      <c r="U447" s="17">
        <f>VLOOKUP((IF(MONTH($A447)=10,YEAR($A447),IF(MONTH($A447)=11,YEAR($A447),IF(MONTH($A447)=12, YEAR($A447),YEAR($A447)-1)))),'Final Sim'!$A$1:$O$87,VLOOKUP(MONTH($A447),'Conversion WRSM'!$A$1:$B$12,2),FALSE)</f>
        <v>0</v>
      </c>
      <c r="W447" s="9">
        <f t="shared" si="46"/>
        <v>0</v>
      </c>
      <c r="X447" s="9" t="str">
        <f t="shared" si="52"/>
        <v/>
      </c>
      <c r="Y447" s="20" t="str">
        <f t="shared" si="50"/>
        <v/>
      </c>
    </row>
    <row r="448" spans="1:25" x14ac:dyDescent="0.25">
      <c r="A448" s="11">
        <v>26207</v>
      </c>
      <c r="B448" s="9">
        <f>VLOOKUP((IF(MONTH($A448)=10,YEAR($A448),IF(MONTH($A448)=11,YEAR($A448),IF(MONTH($A448)=12, YEAR($A448),YEAR($A448)-1)))),File_1.prn!$A$2:$AA$72,VLOOKUP(MONTH($A448),Conversion!$A$1:$B$12,2),FALSE)</f>
        <v>0</v>
      </c>
      <c r="C448" s="9" t="str">
        <f>IF(VLOOKUP((IF(MONTH($A448)=10,YEAR($A448),IF(MONTH($A448)=11,YEAR($A448),IF(MONTH($A448)=12, YEAR($A448),YEAR($A448)-1)))),File_1.prn!$A$2:$AA$72,VLOOKUP(MONTH($A448),'Patch Conversion'!$A$1:$B$12,2),FALSE)="","",VLOOKUP((IF(MONTH($A448)=10,YEAR($A448),IF(MONTH($A448)=11,YEAR($A448),IF(MONTH($A448)=12, YEAR($A448),YEAR($A448)-1)))),File_1.prn!$A$2:$AA$72,VLOOKUP(MONTH($A448),'Patch Conversion'!$A$1:$B$12,2),FALSE))</f>
        <v/>
      </c>
      <c r="D448" s="9"/>
      <c r="E448" s="9">
        <f t="shared" si="51"/>
        <v>0</v>
      </c>
      <c r="F448" s="9">
        <f>F447+VLOOKUP((IF(MONTH($A448)=10,YEAR($A448),IF(MONTH($A448)=11,YEAR($A448),IF(MONTH($A448)=12, YEAR($A448),YEAR($A448)-1)))),Rainfall!$A$1:$Z$87,VLOOKUP(MONTH($A448),Conversion!$A$1:$B$12,2),FALSE)</f>
        <v>22585.919999999998</v>
      </c>
      <c r="G448" s="9"/>
      <c r="H448" s="9"/>
      <c r="I448" s="9">
        <f>VLOOKUP((IF(MONTH($A448)=10,YEAR($A448),IF(MONTH($A448)=11,YEAR($A448),IF(MONTH($A448)=12, YEAR($A448),YEAR($A448)-1)))),FirstSim!$A$1:$Z$86,VLOOKUP(MONTH($A448),Conversion!$A$1:$B$12,2),FALSE)</f>
        <v>0.01</v>
      </c>
      <c r="J448" s="9"/>
      <c r="K448" s="9"/>
      <c r="L448" s="9"/>
      <c r="M448" s="12" t="e">
        <f>VLOOKUP((IF(MONTH($A448)=10,YEAR($A448),IF(MONTH($A448)=11,YEAR($A448),IF(MONTH($A448)=12, YEAR($A448),YEAR($A448)-1)))),#REF!,VLOOKUP(MONTH($A448),Conversion!$A$1:$B$12,2),FALSE)</f>
        <v>#REF!</v>
      </c>
      <c r="N448" s="9" t="e">
        <f>VLOOKUP((IF(MONTH($A448)=10,YEAR($A448),IF(MONTH($A448)=11,YEAR($A448),IF(MONTH($A448)=12, YEAR($A448),YEAR($A448)-1)))),#REF!,VLOOKUP(MONTH($A448),'Patch Conversion'!$A$1:$B$12,2),FALSE)</f>
        <v>#REF!</v>
      </c>
      <c r="O448" s="9"/>
      <c r="P448" s="11"/>
      <c r="Q448" s="9">
        <f t="shared" si="47"/>
        <v>0</v>
      </c>
      <c r="R448" s="9" t="str">
        <f t="shared" si="48"/>
        <v/>
      </c>
      <c r="S448" s="10" t="str">
        <f t="shared" si="49"/>
        <v/>
      </c>
      <c r="T448" s="9"/>
      <c r="U448" s="17">
        <f>VLOOKUP((IF(MONTH($A448)=10,YEAR($A448),IF(MONTH($A448)=11,YEAR($A448),IF(MONTH($A448)=12, YEAR($A448),YEAR($A448)-1)))),'Final Sim'!$A$1:$O$87,VLOOKUP(MONTH($A448),'Conversion WRSM'!$A$1:$B$12,2),FALSE)</f>
        <v>0</v>
      </c>
      <c r="W448" s="9">
        <f t="shared" si="46"/>
        <v>0</v>
      </c>
      <c r="X448" s="9" t="str">
        <f t="shared" si="52"/>
        <v/>
      </c>
      <c r="Y448" s="20" t="str">
        <f t="shared" si="50"/>
        <v/>
      </c>
    </row>
    <row r="449" spans="1:25" x14ac:dyDescent="0.25">
      <c r="A449" s="11">
        <v>26238</v>
      </c>
      <c r="B449" s="9">
        <f>VLOOKUP((IF(MONTH($A449)=10,YEAR($A449),IF(MONTH($A449)=11,YEAR($A449),IF(MONTH($A449)=12, YEAR($A449),YEAR($A449)-1)))),File_1.prn!$A$2:$AA$72,VLOOKUP(MONTH($A449),Conversion!$A$1:$B$12,2),FALSE)</f>
        <v>0</v>
      </c>
      <c r="C449" s="9" t="str">
        <f>IF(VLOOKUP((IF(MONTH($A449)=10,YEAR($A449),IF(MONTH($A449)=11,YEAR($A449),IF(MONTH($A449)=12, YEAR($A449),YEAR($A449)-1)))),File_1.prn!$A$2:$AA$72,VLOOKUP(MONTH($A449),'Patch Conversion'!$A$1:$B$12,2),FALSE)="","",VLOOKUP((IF(MONTH($A449)=10,YEAR($A449),IF(MONTH($A449)=11,YEAR($A449),IF(MONTH($A449)=12, YEAR($A449),YEAR($A449)-1)))),File_1.prn!$A$2:$AA$72,VLOOKUP(MONTH($A449),'Patch Conversion'!$A$1:$B$12,2),FALSE))</f>
        <v/>
      </c>
      <c r="D449" s="9"/>
      <c r="E449" s="9">
        <f t="shared" si="51"/>
        <v>0</v>
      </c>
      <c r="F449" s="9">
        <f>F448+VLOOKUP((IF(MONTH($A449)=10,YEAR($A449),IF(MONTH($A449)=11,YEAR($A449),IF(MONTH($A449)=12, YEAR($A449),YEAR($A449)-1)))),Rainfall!$A$1:$Z$87,VLOOKUP(MONTH($A449),Conversion!$A$1:$B$12,2),FALSE)</f>
        <v>22694.699999999997</v>
      </c>
      <c r="G449" s="9"/>
      <c r="H449" s="9"/>
      <c r="I449" s="9">
        <f>VLOOKUP((IF(MONTH($A449)=10,YEAR($A449),IF(MONTH($A449)=11,YEAR($A449),IF(MONTH($A449)=12, YEAR($A449),YEAR($A449)-1)))),FirstSim!$A$1:$Z$86,VLOOKUP(MONTH($A449),Conversion!$A$1:$B$12,2),FALSE)</f>
        <v>0.01</v>
      </c>
      <c r="J449" s="9"/>
      <c r="K449" s="9"/>
      <c r="L449" s="9"/>
      <c r="M449" s="12" t="e">
        <f>VLOOKUP((IF(MONTH($A449)=10,YEAR($A449),IF(MONTH($A449)=11,YEAR($A449),IF(MONTH($A449)=12, YEAR($A449),YEAR($A449)-1)))),#REF!,VLOOKUP(MONTH($A449),Conversion!$A$1:$B$12,2),FALSE)</f>
        <v>#REF!</v>
      </c>
      <c r="N449" s="9" t="e">
        <f>VLOOKUP((IF(MONTH($A449)=10,YEAR($A449),IF(MONTH($A449)=11,YEAR($A449),IF(MONTH($A449)=12, YEAR($A449),YEAR($A449)-1)))),#REF!,VLOOKUP(MONTH($A449),'Patch Conversion'!$A$1:$B$12,2),FALSE)</f>
        <v>#REF!</v>
      </c>
      <c r="O449" s="9"/>
      <c r="P449" s="11"/>
      <c r="Q449" s="9">
        <f t="shared" si="47"/>
        <v>0</v>
      </c>
      <c r="R449" s="9" t="str">
        <f t="shared" si="48"/>
        <v/>
      </c>
      <c r="S449" s="10" t="str">
        <f t="shared" si="49"/>
        <v/>
      </c>
      <c r="T449" s="9"/>
      <c r="U449" s="17">
        <f>VLOOKUP((IF(MONTH($A449)=10,YEAR($A449),IF(MONTH($A449)=11,YEAR($A449),IF(MONTH($A449)=12, YEAR($A449),YEAR($A449)-1)))),'Final Sim'!$A$1:$O$87,VLOOKUP(MONTH($A449),'Conversion WRSM'!$A$1:$B$12,2),FALSE)</f>
        <v>0</v>
      </c>
      <c r="W449" s="9">
        <f t="shared" si="46"/>
        <v>0</v>
      </c>
      <c r="X449" s="9" t="str">
        <f t="shared" si="52"/>
        <v/>
      </c>
      <c r="Y449" s="20" t="str">
        <f t="shared" si="50"/>
        <v/>
      </c>
    </row>
    <row r="450" spans="1:25" x14ac:dyDescent="0.25">
      <c r="A450" s="11">
        <v>26268</v>
      </c>
      <c r="B450" s="9">
        <f>VLOOKUP((IF(MONTH($A450)=10,YEAR($A450),IF(MONTH($A450)=11,YEAR($A450),IF(MONTH($A450)=12, YEAR($A450),YEAR($A450)-1)))),File_1.prn!$A$2:$AA$72,VLOOKUP(MONTH($A450),Conversion!$A$1:$B$12,2),FALSE)</f>
        <v>0</v>
      </c>
      <c r="C450" s="9" t="str">
        <f>IF(VLOOKUP((IF(MONTH($A450)=10,YEAR($A450),IF(MONTH($A450)=11,YEAR($A450),IF(MONTH($A450)=12, YEAR($A450),YEAR($A450)-1)))),File_1.prn!$A$2:$AA$72,VLOOKUP(MONTH($A450),'Patch Conversion'!$A$1:$B$12,2),FALSE)="","",VLOOKUP((IF(MONTH($A450)=10,YEAR($A450),IF(MONTH($A450)=11,YEAR($A450),IF(MONTH($A450)=12, YEAR($A450),YEAR($A450)-1)))),File_1.prn!$A$2:$AA$72,VLOOKUP(MONTH($A450),'Patch Conversion'!$A$1:$B$12,2),FALSE))</f>
        <v/>
      </c>
      <c r="D450" s="9"/>
      <c r="E450" s="9">
        <f t="shared" si="51"/>
        <v>0</v>
      </c>
      <c r="F450" s="9">
        <f>F449+VLOOKUP((IF(MONTH($A450)=10,YEAR($A450),IF(MONTH($A450)=11,YEAR($A450),IF(MONTH($A450)=12, YEAR($A450),YEAR($A450)-1)))),Rainfall!$A$1:$Z$87,VLOOKUP(MONTH($A450),Conversion!$A$1:$B$12,2),FALSE)</f>
        <v>22798.619999999995</v>
      </c>
      <c r="G450" s="9"/>
      <c r="H450" s="9"/>
      <c r="I450" s="9">
        <f>VLOOKUP((IF(MONTH($A450)=10,YEAR($A450),IF(MONTH($A450)=11,YEAR($A450),IF(MONTH($A450)=12, YEAR($A450),YEAR($A450)-1)))),FirstSim!$A$1:$Z$86,VLOOKUP(MONTH($A450),Conversion!$A$1:$B$12,2),FALSE)</f>
        <v>0.02</v>
      </c>
      <c r="J450" s="9"/>
      <c r="K450" s="9"/>
      <c r="L450" s="9"/>
      <c r="M450" s="12" t="e">
        <f>VLOOKUP((IF(MONTH($A450)=10,YEAR($A450),IF(MONTH($A450)=11,YEAR($A450),IF(MONTH($A450)=12, YEAR($A450),YEAR($A450)-1)))),#REF!,VLOOKUP(MONTH($A450),Conversion!$A$1:$B$12,2),FALSE)</f>
        <v>#REF!</v>
      </c>
      <c r="N450" s="9" t="e">
        <f>VLOOKUP((IF(MONTH($A450)=10,YEAR($A450),IF(MONTH($A450)=11,YEAR($A450),IF(MONTH($A450)=12, YEAR($A450),YEAR($A450)-1)))),#REF!,VLOOKUP(MONTH($A450),'Patch Conversion'!$A$1:$B$12,2),FALSE)</f>
        <v>#REF!</v>
      </c>
      <c r="O450" s="9"/>
      <c r="P450" s="11"/>
      <c r="Q450" s="9">
        <f t="shared" si="47"/>
        <v>0</v>
      </c>
      <c r="R450" s="9" t="str">
        <f t="shared" si="48"/>
        <v/>
      </c>
      <c r="S450" s="10" t="str">
        <f t="shared" si="49"/>
        <v/>
      </c>
      <c r="T450" s="9"/>
      <c r="U450" s="17">
        <f>VLOOKUP((IF(MONTH($A450)=10,YEAR($A450),IF(MONTH($A450)=11,YEAR($A450),IF(MONTH($A450)=12, YEAR($A450),YEAR($A450)-1)))),'Final Sim'!$A$1:$O$87,VLOOKUP(MONTH($A450),'Conversion WRSM'!$A$1:$B$12,2),FALSE)</f>
        <v>0</v>
      </c>
      <c r="W450" s="9">
        <f t="shared" si="46"/>
        <v>0</v>
      </c>
      <c r="X450" s="9" t="str">
        <f t="shared" si="52"/>
        <v/>
      </c>
      <c r="Y450" s="20" t="str">
        <f t="shared" si="50"/>
        <v/>
      </c>
    </row>
    <row r="451" spans="1:25" x14ac:dyDescent="0.25">
      <c r="A451" s="11">
        <v>26299</v>
      </c>
      <c r="B451" s="9">
        <f>VLOOKUP((IF(MONTH($A451)=10,YEAR($A451),IF(MONTH($A451)=11,YEAR($A451),IF(MONTH($A451)=12, YEAR($A451),YEAR($A451)-1)))),File_1.prn!$A$2:$AA$72,VLOOKUP(MONTH($A451),Conversion!$A$1:$B$12,2),FALSE)</f>
        <v>0</v>
      </c>
      <c r="C451" s="9" t="str">
        <f>IF(VLOOKUP((IF(MONTH($A451)=10,YEAR($A451),IF(MONTH($A451)=11,YEAR($A451),IF(MONTH($A451)=12, YEAR($A451),YEAR($A451)-1)))),File_1.prn!$A$2:$AA$72,VLOOKUP(MONTH($A451),'Patch Conversion'!$A$1:$B$12,2),FALSE)="","",VLOOKUP((IF(MONTH($A451)=10,YEAR($A451),IF(MONTH($A451)=11,YEAR($A451),IF(MONTH($A451)=12, YEAR($A451),YEAR($A451)-1)))),File_1.prn!$A$2:$AA$72,VLOOKUP(MONTH($A451),'Patch Conversion'!$A$1:$B$12,2),FALSE))</f>
        <v/>
      </c>
      <c r="D451" s="9"/>
      <c r="E451" s="9">
        <f t="shared" si="51"/>
        <v>0</v>
      </c>
      <c r="F451" s="9">
        <f>F450+VLOOKUP((IF(MONTH($A451)=10,YEAR($A451),IF(MONTH($A451)=11,YEAR($A451),IF(MONTH($A451)=12, YEAR($A451),YEAR($A451)-1)))),Rainfall!$A$1:$Z$87,VLOOKUP(MONTH($A451),Conversion!$A$1:$B$12,2),FALSE)</f>
        <v>23091.779999999995</v>
      </c>
      <c r="G451" s="9"/>
      <c r="H451" s="9"/>
      <c r="I451" s="9">
        <f>VLOOKUP((IF(MONTH($A451)=10,YEAR($A451),IF(MONTH($A451)=11,YEAR($A451),IF(MONTH($A451)=12, YEAR($A451),YEAR($A451)-1)))),FirstSim!$A$1:$Z$86,VLOOKUP(MONTH($A451),Conversion!$A$1:$B$12,2),FALSE)</f>
        <v>3.16</v>
      </c>
      <c r="J451" s="9"/>
      <c r="K451" s="9"/>
      <c r="L451" s="9"/>
      <c r="M451" s="12" t="e">
        <f>VLOOKUP((IF(MONTH($A451)=10,YEAR($A451),IF(MONTH($A451)=11,YEAR($A451),IF(MONTH($A451)=12, YEAR($A451),YEAR($A451)-1)))),#REF!,VLOOKUP(MONTH($A451),Conversion!$A$1:$B$12,2),FALSE)</f>
        <v>#REF!</v>
      </c>
      <c r="N451" s="9" t="e">
        <f>VLOOKUP((IF(MONTH($A451)=10,YEAR($A451),IF(MONTH($A451)=11,YEAR($A451),IF(MONTH($A451)=12, YEAR($A451),YEAR($A451)-1)))),#REF!,VLOOKUP(MONTH($A451),'Patch Conversion'!$A$1:$B$12,2),FALSE)</f>
        <v>#REF!</v>
      </c>
      <c r="O451" s="9"/>
      <c r="P451" s="11"/>
      <c r="Q451" s="9">
        <f t="shared" si="47"/>
        <v>0</v>
      </c>
      <c r="R451" s="9" t="str">
        <f t="shared" si="48"/>
        <v/>
      </c>
      <c r="S451" s="10" t="str">
        <f t="shared" si="49"/>
        <v/>
      </c>
      <c r="T451" s="9"/>
      <c r="U451" s="17">
        <f>VLOOKUP((IF(MONTH($A451)=10,YEAR($A451),IF(MONTH($A451)=11,YEAR($A451),IF(MONTH($A451)=12, YEAR($A451),YEAR($A451)-1)))),'Final Sim'!$A$1:$O$87,VLOOKUP(MONTH($A451),'Conversion WRSM'!$A$1:$B$12,2),FALSE)</f>
        <v>0</v>
      </c>
      <c r="W451" s="9">
        <f t="shared" si="46"/>
        <v>0</v>
      </c>
      <c r="X451" s="9" t="str">
        <f t="shared" si="52"/>
        <v/>
      </c>
      <c r="Y451" s="20" t="str">
        <f t="shared" si="50"/>
        <v/>
      </c>
    </row>
    <row r="452" spans="1:25" x14ac:dyDescent="0.25">
      <c r="A452" s="11">
        <v>26330</v>
      </c>
      <c r="B452" s="9">
        <f>VLOOKUP((IF(MONTH($A452)=10,YEAR($A452),IF(MONTH($A452)=11,YEAR($A452),IF(MONTH($A452)=12, YEAR($A452),YEAR($A452)-1)))),File_1.prn!$A$2:$AA$72,VLOOKUP(MONTH($A452),Conversion!$A$1:$B$12,2),FALSE)</f>
        <v>0</v>
      </c>
      <c r="C452" s="9" t="str">
        <f>IF(VLOOKUP((IF(MONTH($A452)=10,YEAR($A452),IF(MONTH($A452)=11,YEAR($A452),IF(MONTH($A452)=12, YEAR($A452),YEAR($A452)-1)))),File_1.prn!$A$2:$AA$72,VLOOKUP(MONTH($A452),'Patch Conversion'!$A$1:$B$12,2),FALSE)="","",VLOOKUP((IF(MONTH($A452)=10,YEAR($A452),IF(MONTH($A452)=11,YEAR($A452),IF(MONTH($A452)=12, YEAR($A452),YEAR($A452)-1)))),File_1.prn!$A$2:$AA$72,VLOOKUP(MONTH($A452),'Patch Conversion'!$A$1:$B$12,2),FALSE))</f>
        <v/>
      </c>
      <c r="D452" s="9"/>
      <c r="E452" s="9">
        <f t="shared" si="51"/>
        <v>0</v>
      </c>
      <c r="F452" s="9">
        <f>F451+VLOOKUP((IF(MONTH($A452)=10,YEAR($A452),IF(MONTH($A452)=11,YEAR($A452),IF(MONTH($A452)=12, YEAR($A452),YEAR($A452)-1)))),Rainfall!$A$1:$Z$87,VLOOKUP(MONTH($A452),Conversion!$A$1:$B$12,2),FALSE)</f>
        <v>23141.219999999994</v>
      </c>
      <c r="G452" s="9"/>
      <c r="H452" s="9"/>
      <c r="I452" s="9">
        <f>VLOOKUP((IF(MONTH($A452)=10,YEAR($A452),IF(MONTH($A452)=11,YEAR($A452),IF(MONTH($A452)=12, YEAR($A452),YEAR($A452)-1)))),FirstSim!$A$1:$Z$86,VLOOKUP(MONTH($A452),Conversion!$A$1:$B$12,2),FALSE)</f>
        <v>13.54</v>
      </c>
      <c r="J452" s="9"/>
      <c r="K452" s="9"/>
      <c r="L452" s="9"/>
      <c r="M452" s="12" t="e">
        <f>VLOOKUP((IF(MONTH($A452)=10,YEAR($A452),IF(MONTH($A452)=11,YEAR($A452),IF(MONTH($A452)=12, YEAR($A452),YEAR($A452)-1)))),#REF!,VLOOKUP(MONTH($A452),Conversion!$A$1:$B$12,2),FALSE)</f>
        <v>#REF!</v>
      </c>
      <c r="N452" s="9" t="e">
        <f>VLOOKUP((IF(MONTH($A452)=10,YEAR($A452),IF(MONTH($A452)=11,YEAR($A452),IF(MONTH($A452)=12, YEAR($A452),YEAR($A452)-1)))),#REF!,VLOOKUP(MONTH($A452),'Patch Conversion'!$A$1:$B$12,2),FALSE)</f>
        <v>#REF!</v>
      </c>
      <c r="O452" s="9"/>
      <c r="P452" s="11"/>
      <c r="Q452" s="9">
        <f t="shared" si="47"/>
        <v>0</v>
      </c>
      <c r="R452" s="9" t="str">
        <f t="shared" si="48"/>
        <v/>
      </c>
      <c r="S452" s="10" t="str">
        <f t="shared" si="49"/>
        <v/>
      </c>
      <c r="T452" s="9"/>
      <c r="U452" s="17">
        <f>VLOOKUP((IF(MONTH($A452)=10,YEAR($A452),IF(MONTH($A452)=11,YEAR($A452),IF(MONTH($A452)=12, YEAR($A452),YEAR($A452)-1)))),'Final Sim'!$A$1:$O$87,VLOOKUP(MONTH($A452),'Conversion WRSM'!$A$1:$B$12,2),FALSE)</f>
        <v>0</v>
      </c>
      <c r="W452" s="9">
        <f t="shared" ref="W452:W515" si="53">IF(C452="",B452,IF(C452="*",B452,IF(U452&gt;B452,U452,B452)))</f>
        <v>0</v>
      </c>
      <c r="X452" s="9" t="str">
        <f t="shared" si="52"/>
        <v/>
      </c>
      <c r="Y452" s="20" t="str">
        <f t="shared" si="50"/>
        <v/>
      </c>
    </row>
    <row r="453" spans="1:25" x14ac:dyDescent="0.25">
      <c r="A453" s="11">
        <v>26359</v>
      </c>
      <c r="B453" s="9">
        <f>VLOOKUP((IF(MONTH($A453)=10,YEAR($A453),IF(MONTH($A453)=11,YEAR($A453),IF(MONTH($A453)=12, YEAR($A453),YEAR($A453)-1)))),File_1.prn!$A$2:$AA$72,VLOOKUP(MONTH($A453),Conversion!$A$1:$B$12,2),FALSE)</f>
        <v>0</v>
      </c>
      <c r="C453" s="9" t="str">
        <f>IF(VLOOKUP((IF(MONTH($A453)=10,YEAR($A453),IF(MONTH($A453)=11,YEAR($A453),IF(MONTH($A453)=12, YEAR($A453),YEAR($A453)-1)))),File_1.prn!$A$2:$AA$72,VLOOKUP(MONTH($A453),'Patch Conversion'!$A$1:$B$12,2),FALSE)="","",VLOOKUP((IF(MONTH($A453)=10,YEAR($A453),IF(MONTH($A453)=11,YEAR($A453),IF(MONTH($A453)=12, YEAR($A453),YEAR($A453)-1)))),File_1.prn!$A$2:$AA$72,VLOOKUP(MONTH($A453),'Patch Conversion'!$A$1:$B$12,2),FALSE))</f>
        <v/>
      </c>
      <c r="D453" s="9"/>
      <c r="E453" s="9">
        <f t="shared" si="51"/>
        <v>0</v>
      </c>
      <c r="F453" s="9">
        <f>F452+VLOOKUP((IF(MONTH($A453)=10,YEAR($A453),IF(MONTH($A453)=11,YEAR($A453),IF(MONTH($A453)=12, YEAR($A453),YEAR($A453)-1)))),Rainfall!$A$1:$Z$87,VLOOKUP(MONTH($A453),Conversion!$A$1:$B$12,2),FALSE)</f>
        <v>23240.819999999992</v>
      </c>
      <c r="G453" s="9"/>
      <c r="H453" s="9"/>
      <c r="I453" s="9">
        <f>VLOOKUP((IF(MONTH($A453)=10,YEAR($A453),IF(MONTH($A453)=11,YEAR($A453),IF(MONTH($A453)=12, YEAR($A453),YEAR($A453)-1)))),FirstSim!$A$1:$Z$86,VLOOKUP(MONTH($A453),Conversion!$A$1:$B$12,2),FALSE)</f>
        <v>13.78</v>
      </c>
      <c r="J453" s="9"/>
      <c r="K453" s="9"/>
      <c r="L453" s="9"/>
      <c r="M453" s="12" t="e">
        <f>VLOOKUP((IF(MONTH($A453)=10,YEAR($A453),IF(MONTH($A453)=11,YEAR($A453),IF(MONTH($A453)=12, YEAR($A453),YEAR($A453)-1)))),#REF!,VLOOKUP(MONTH($A453),Conversion!$A$1:$B$12,2),FALSE)</f>
        <v>#REF!</v>
      </c>
      <c r="N453" s="9" t="e">
        <f>VLOOKUP((IF(MONTH($A453)=10,YEAR($A453),IF(MONTH($A453)=11,YEAR($A453),IF(MONTH($A453)=12, YEAR($A453),YEAR($A453)-1)))),#REF!,VLOOKUP(MONTH($A453),'Patch Conversion'!$A$1:$B$12,2),FALSE)</f>
        <v>#REF!</v>
      </c>
      <c r="O453" s="9"/>
      <c r="P453" s="11"/>
      <c r="Q453" s="9">
        <f t="shared" ref="Q453:Q516" si="54">IF(C453="",B453,IF(C453="*",B453,IF(I453&lt;B453,B453,I453)))</f>
        <v>0</v>
      </c>
      <c r="R453" s="9" t="str">
        <f t="shared" ref="R453:R516" si="55">IF(C453="",C453,IF(C453="*",C453,IF(I453&lt;B453,C453,"*")))</f>
        <v/>
      </c>
      <c r="S453" s="10" t="str">
        <f t="shared" ref="S453:S516" si="56">IF(C453="","",IF(C453="*","Estimated",IF(I453&lt;B453,"First Simulation&lt;Observed, Observed Used","First Silumation patch")))</f>
        <v/>
      </c>
      <c r="T453" s="9"/>
      <c r="U453" s="17">
        <f>VLOOKUP((IF(MONTH($A453)=10,YEAR($A453),IF(MONTH($A453)=11,YEAR($A453),IF(MONTH($A453)=12, YEAR($A453),YEAR($A453)-1)))),'Final Sim'!$A$1:$O$87,VLOOKUP(MONTH($A453),'Conversion WRSM'!$A$1:$B$12,2),FALSE)</f>
        <v>0</v>
      </c>
      <c r="W453" s="9">
        <f t="shared" si="53"/>
        <v>0</v>
      </c>
      <c r="X453" s="9" t="str">
        <f t="shared" si="52"/>
        <v/>
      </c>
      <c r="Y453" s="20" t="str">
        <f t="shared" ref="Y453:Y516" si="57">IF(C453="","",IF(C453="*","Observed estimate used",IF(C453="#","Simulated value used", IF(U453&gt;B453,"Simulated value used","Observed estimate used"))))</f>
        <v/>
      </c>
    </row>
    <row r="454" spans="1:25" x14ac:dyDescent="0.25">
      <c r="A454" s="11">
        <v>26390</v>
      </c>
      <c r="B454" s="9">
        <f>VLOOKUP((IF(MONTH($A454)=10,YEAR($A454),IF(MONTH($A454)=11,YEAR($A454),IF(MONTH($A454)=12, YEAR($A454),YEAR($A454)-1)))),File_1.prn!$A$2:$AA$72,VLOOKUP(MONTH($A454),Conversion!$A$1:$B$12,2),FALSE)</f>
        <v>0</v>
      </c>
      <c r="C454" s="9" t="str">
        <f>IF(VLOOKUP((IF(MONTH($A454)=10,YEAR($A454),IF(MONTH($A454)=11,YEAR($A454),IF(MONTH($A454)=12, YEAR($A454),YEAR($A454)-1)))),File_1.prn!$A$2:$AA$72,VLOOKUP(MONTH($A454),'Patch Conversion'!$A$1:$B$12,2),FALSE)="","",VLOOKUP((IF(MONTH($A454)=10,YEAR($A454),IF(MONTH($A454)=11,YEAR($A454),IF(MONTH($A454)=12, YEAR($A454),YEAR($A454)-1)))),File_1.prn!$A$2:$AA$72,VLOOKUP(MONTH($A454),'Patch Conversion'!$A$1:$B$12,2),FALSE))</f>
        <v/>
      </c>
      <c r="D454" s="9"/>
      <c r="E454" s="9">
        <f t="shared" ref="E454:E517" si="58">E453+B454</f>
        <v>0</v>
      </c>
      <c r="F454" s="9">
        <f>F453+VLOOKUP((IF(MONTH($A454)=10,YEAR($A454),IF(MONTH($A454)=11,YEAR($A454),IF(MONTH($A454)=12, YEAR($A454),YEAR($A454)-1)))),Rainfall!$A$1:$Z$87,VLOOKUP(MONTH($A454),Conversion!$A$1:$B$12,2),FALSE)</f>
        <v>23262.359999999993</v>
      </c>
      <c r="G454" s="9"/>
      <c r="H454" s="9"/>
      <c r="I454" s="9">
        <f>VLOOKUP((IF(MONTH($A454)=10,YEAR($A454),IF(MONTH($A454)=11,YEAR($A454),IF(MONTH($A454)=12, YEAR($A454),YEAR($A454)-1)))),FirstSim!$A$1:$Z$86,VLOOKUP(MONTH($A454),Conversion!$A$1:$B$12,2),FALSE)</f>
        <v>4.53</v>
      </c>
      <c r="J454" s="9"/>
      <c r="K454" s="9"/>
      <c r="L454" s="9"/>
      <c r="M454" s="12" t="e">
        <f>VLOOKUP((IF(MONTH($A454)=10,YEAR($A454),IF(MONTH($A454)=11,YEAR($A454),IF(MONTH($A454)=12, YEAR($A454),YEAR($A454)-1)))),#REF!,VLOOKUP(MONTH($A454),Conversion!$A$1:$B$12,2),FALSE)</f>
        <v>#REF!</v>
      </c>
      <c r="N454" s="9" t="e">
        <f>VLOOKUP((IF(MONTH($A454)=10,YEAR($A454),IF(MONTH($A454)=11,YEAR($A454),IF(MONTH($A454)=12, YEAR($A454),YEAR($A454)-1)))),#REF!,VLOOKUP(MONTH($A454),'Patch Conversion'!$A$1:$B$12,2),FALSE)</f>
        <v>#REF!</v>
      </c>
      <c r="O454" s="9"/>
      <c r="P454" s="11"/>
      <c r="Q454" s="9">
        <f t="shared" si="54"/>
        <v>0</v>
      </c>
      <c r="R454" s="9" t="str">
        <f t="shared" si="55"/>
        <v/>
      </c>
      <c r="S454" s="10" t="str">
        <f t="shared" si="56"/>
        <v/>
      </c>
      <c r="T454" s="9"/>
      <c r="U454" s="17">
        <f>VLOOKUP((IF(MONTH($A454)=10,YEAR($A454),IF(MONTH($A454)=11,YEAR($A454),IF(MONTH($A454)=12, YEAR($A454),YEAR($A454)-1)))),'Final Sim'!$A$1:$O$87,VLOOKUP(MONTH($A454),'Conversion WRSM'!$A$1:$B$12,2),FALSE)</f>
        <v>0</v>
      </c>
      <c r="W454" s="9">
        <f t="shared" si="53"/>
        <v>0</v>
      </c>
      <c r="X454" s="9" t="str">
        <f t="shared" ref="X454:X517" si="59">IF(C454="","",IF(C454="*","*",IF(C454="#","*", IF(U454&gt;B454,"*",C454))))</f>
        <v/>
      </c>
      <c r="Y454" s="20" t="str">
        <f t="shared" si="57"/>
        <v/>
      </c>
    </row>
    <row r="455" spans="1:25" x14ac:dyDescent="0.25">
      <c r="A455" s="11">
        <v>26420</v>
      </c>
      <c r="B455" s="9">
        <f>VLOOKUP((IF(MONTH($A455)=10,YEAR($A455),IF(MONTH($A455)=11,YEAR($A455),IF(MONTH($A455)=12, YEAR($A455),YEAR($A455)-1)))),File_1.prn!$A$2:$AA$72,VLOOKUP(MONTH($A455),Conversion!$A$1:$B$12,2),FALSE)</f>
        <v>0</v>
      </c>
      <c r="C455" s="9" t="str">
        <f>IF(VLOOKUP((IF(MONTH($A455)=10,YEAR($A455),IF(MONTH($A455)=11,YEAR($A455),IF(MONTH($A455)=12, YEAR($A455),YEAR($A455)-1)))),File_1.prn!$A$2:$AA$72,VLOOKUP(MONTH($A455),'Patch Conversion'!$A$1:$B$12,2),FALSE)="","",VLOOKUP((IF(MONTH($A455)=10,YEAR($A455),IF(MONTH($A455)=11,YEAR($A455),IF(MONTH($A455)=12, YEAR($A455),YEAR($A455)-1)))),File_1.prn!$A$2:$AA$72,VLOOKUP(MONTH($A455),'Patch Conversion'!$A$1:$B$12,2),FALSE))</f>
        <v/>
      </c>
      <c r="D455" s="9"/>
      <c r="E455" s="9">
        <f t="shared" si="58"/>
        <v>0</v>
      </c>
      <c r="F455" s="9">
        <f>F454+VLOOKUP((IF(MONTH($A455)=10,YEAR($A455),IF(MONTH($A455)=11,YEAR($A455),IF(MONTH($A455)=12, YEAR($A455),YEAR($A455)-1)))),Rainfall!$A$1:$Z$87,VLOOKUP(MONTH($A455),Conversion!$A$1:$B$12,2),FALSE)</f>
        <v>23262.899999999994</v>
      </c>
      <c r="G455" s="9"/>
      <c r="H455" s="9"/>
      <c r="I455" s="9">
        <f>VLOOKUP((IF(MONTH($A455)=10,YEAR($A455),IF(MONTH($A455)=11,YEAR($A455),IF(MONTH($A455)=12, YEAR($A455),YEAR($A455)-1)))),FirstSim!$A$1:$Z$86,VLOOKUP(MONTH($A455),Conversion!$A$1:$B$12,2),FALSE)</f>
        <v>0.77</v>
      </c>
      <c r="J455" s="9"/>
      <c r="K455" s="9"/>
      <c r="L455" s="9"/>
      <c r="M455" s="12" t="e">
        <f>VLOOKUP((IF(MONTH($A455)=10,YEAR($A455),IF(MONTH($A455)=11,YEAR($A455),IF(MONTH($A455)=12, YEAR($A455),YEAR($A455)-1)))),#REF!,VLOOKUP(MONTH($A455),Conversion!$A$1:$B$12,2),FALSE)</f>
        <v>#REF!</v>
      </c>
      <c r="N455" s="9" t="e">
        <f>VLOOKUP((IF(MONTH($A455)=10,YEAR($A455),IF(MONTH($A455)=11,YEAR($A455),IF(MONTH($A455)=12, YEAR($A455),YEAR($A455)-1)))),#REF!,VLOOKUP(MONTH($A455),'Patch Conversion'!$A$1:$B$12,2),FALSE)</f>
        <v>#REF!</v>
      </c>
      <c r="O455" s="9"/>
      <c r="P455" s="11"/>
      <c r="Q455" s="9">
        <f t="shared" si="54"/>
        <v>0</v>
      </c>
      <c r="R455" s="9" t="str">
        <f t="shared" si="55"/>
        <v/>
      </c>
      <c r="S455" s="10" t="str">
        <f t="shared" si="56"/>
        <v/>
      </c>
      <c r="T455" s="9"/>
      <c r="U455" s="17">
        <f>VLOOKUP((IF(MONTH($A455)=10,YEAR($A455),IF(MONTH($A455)=11,YEAR($A455),IF(MONTH($A455)=12, YEAR($A455),YEAR($A455)-1)))),'Final Sim'!$A$1:$O$87,VLOOKUP(MONTH($A455),'Conversion WRSM'!$A$1:$B$12,2),FALSE)</f>
        <v>0</v>
      </c>
      <c r="W455" s="9">
        <f t="shared" si="53"/>
        <v>0</v>
      </c>
      <c r="X455" s="9" t="str">
        <f t="shared" si="59"/>
        <v/>
      </c>
      <c r="Y455" s="20" t="str">
        <f t="shared" si="57"/>
        <v/>
      </c>
    </row>
    <row r="456" spans="1:25" x14ac:dyDescent="0.25">
      <c r="A456" s="11">
        <v>26451</v>
      </c>
      <c r="B456" s="9">
        <f>VLOOKUP((IF(MONTH($A456)=10,YEAR($A456),IF(MONTH($A456)=11,YEAR($A456),IF(MONTH($A456)=12, YEAR($A456),YEAR($A456)-1)))),File_1.prn!$A$2:$AA$72,VLOOKUP(MONTH($A456),Conversion!$A$1:$B$12,2),FALSE)</f>
        <v>0</v>
      </c>
      <c r="C456" s="9" t="str">
        <f>IF(VLOOKUP((IF(MONTH($A456)=10,YEAR($A456),IF(MONTH($A456)=11,YEAR($A456),IF(MONTH($A456)=12, YEAR($A456),YEAR($A456)-1)))),File_1.prn!$A$2:$AA$72,VLOOKUP(MONTH($A456),'Patch Conversion'!$A$1:$B$12,2),FALSE)="","",VLOOKUP((IF(MONTH($A456)=10,YEAR($A456),IF(MONTH($A456)=11,YEAR($A456),IF(MONTH($A456)=12, YEAR($A456),YEAR($A456)-1)))),File_1.prn!$A$2:$AA$72,VLOOKUP(MONTH($A456),'Patch Conversion'!$A$1:$B$12,2),FALSE))</f>
        <v/>
      </c>
      <c r="D456" s="9"/>
      <c r="E456" s="9">
        <f t="shared" si="58"/>
        <v>0</v>
      </c>
      <c r="F456" s="9">
        <f>F455+VLOOKUP((IF(MONTH($A456)=10,YEAR($A456),IF(MONTH($A456)=11,YEAR($A456),IF(MONTH($A456)=12, YEAR($A456),YEAR($A456)-1)))),Rainfall!$A$1:$Z$87,VLOOKUP(MONTH($A456),Conversion!$A$1:$B$12,2),FALSE)</f>
        <v>23265.779999999995</v>
      </c>
      <c r="G456" s="9"/>
      <c r="H456" s="9"/>
      <c r="I456" s="9">
        <f>VLOOKUP((IF(MONTH($A456)=10,YEAR($A456),IF(MONTH($A456)=11,YEAR($A456),IF(MONTH($A456)=12, YEAR($A456),YEAR($A456)-1)))),FirstSim!$A$1:$Z$86,VLOOKUP(MONTH($A456),Conversion!$A$1:$B$12,2),FALSE)</f>
        <v>0.38</v>
      </c>
      <c r="J456" s="9"/>
      <c r="K456" s="9"/>
      <c r="L456" s="9"/>
      <c r="M456" s="12" t="e">
        <f>VLOOKUP((IF(MONTH($A456)=10,YEAR($A456),IF(MONTH($A456)=11,YEAR($A456),IF(MONTH($A456)=12, YEAR($A456),YEAR($A456)-1)))),#REF!,VLOOKUP(MONTH($A456),Conversion!$A$1:$B$12,2),FALSE)</f>
        <v>#REF!</v>
      </c>
      <c r="N456" s="9" t="e">
        <f>VLOOKUP((IF(MONTH($A456)=10,YEAR($A456),IF(MONTH($A456)=11,YEAR($A456),IF(MONTH($A456)=12, YEAR($A456),YEAR($A456)-1)))),#REF!,VLOOKUP(MONTH($A456),'Patch Conversion'!$A$1:$B$12,2),FALSE)</f>
        <v>#REF!</v>
      </c>
      <c r="O456" s="9"/>
      <c r="P456" s="11"/>
      <c r="Q456" s="9">
        <f t="shared" si="54"/>
        <v>0</v>
      </c>
      <c r="R456" s="9" t="str">
        <f t="shared" si="55"/>
        <v/>
      </c>
      <c r="S456" s="10" t="str">
        <f t="shared" si="56"/>
        <v/>
      </c>
      <c r="T456" s="9"/>
      <c r="U456" s="17">
        <f>VLOOKUP((IF(MONTH($A456)=10,YEAR($A456),IF(MONTH($A456)=11,YEAR($A456),IF(MONTH($A456)=12, YEAR($A456),YEAR($A456)-1)))),'Final Sim'!$A$1:$O$87,VLOOKUP(MONTH($A456),'Conversion WRSM'!$A$1:$B$12,2),FALSE)</f>
        <v>0</v>
      </c>
      <c r="W456" s="9">
        <f t="shared" si="53"/>
        <v>0</v>
      </c>
      <c r="X456" s="9" t="str">
        <f t="shared" si="59"/>
        <v/>
      </c>
      <c r="Y456" s="20" t="str">
        <f t="shared" si="57"/>
        <v/>
      </c>
    </row>
    <row r="457" spans="1:25" x14ac:dyDescent="0.25">
      <c r="A457" s="11">
        <v>26481</v>
      </c>
      <c r="B457" s="9">
        <f>VLOOKUP((IF(MONTH($A457)=10,YEAR($A457),IF(MONTH($A457)=11,YEAR($A457),IF(MONTH($A457)=12, YEAR($A457),YEAR($A457)-1)))),File_1.prn!$A$2:$AA$72,VLOOKUP(MONTH($A457),Conversion!$A$1:$B$12,2),FALSE)</f>
        <v>0</v>
      </c>
      <c r="C457" s="9" t="str">
        <f>IF(VLOOKUP((IF(MONTH($A457)=10,YEAR($A457),IF(MONTH($A457)=11,YEAR($A457),IF(MONTH($A457)=12, YEAR($A457),YEAR($A457)-1)))),File_1.prn!$A$2:$AA$72,VLOOKUP(MONTH($A457),'Patch Conversion'!$A$1:$B$12,2),FALSE)="","",VLOOKUP((IF(MONTH($A457)=10,YEAR($A457),IF(MONTH($A457)=11,YEAR($A457),IF(MONTH($A457)=12, YEAR($A457),YEAR($A457)-1)))),File_1.prn!$A$2:$AA$72,VLOOKUP(MONTH($A457),'Patch Conversion'!$A$1:$B$12,2),FALSE))</f>
        <v/>
      </c>
      <c r="D457" s="9"/>
      <c r="E457" s="9">
        <f t="shared" si="58"/>
        <v>0</v>
      </c>
      <c r="F457" s="9">
        <f>F456+VLOOKUP((IF(MONTH($A457)=10,YEAR($A457),IF(MONTH($A457)=11,YEAR($A457),IF(MONTH($A457)=12, YEAR($A457),YEAR($A457)-1)))),Rainfall!$A$1:$Z$87,VLOOKUP(MONTH($A457),Conversion!$A$1:$B$12,2),FALSE)</f>
        <v>23265.779999999995</v>
      </c>
      <c r="G457" s="9"/>
      <c r="H457" s="9"/>
      <c r="I457" s="9">
        <f>VLOOKUP((IF(MONTH($A457)=10,YEAR($A457),IF(MONTH($A457)=11,YEAR($A457),IF(MONTH($A457)=12, YEAR($A457),YEAR($A457)-1)))),FirstSim!$A$1:$Z$86,VLOOKUP(MONTH($A457),Conversion!$A$1:$B$12,2),FALSE)</f>
        <v>0.18</v>
      </c>
      <c r="J457" s="9"/>
      <c r="K457" s="9"/>
      <c r="L457" s="9"/>
      <c r="M457" s="12" t="e">
        <f>VLOOKUP((IF(MONTH($A457)=10,YEAR($A457),IF(MONTH($A457)=11,YEAR($A457),IF(MONTH($A457)=12, YEAR($A457),YEAR($A457)-1)))),#REF!,VLOOKUP(MONTH($A457),Conversion!$A$1:$B$12,2),FALSE)</f>
        <v>#REF!</v>
      </c>
      <c r="N457" s="9" t="e">
        <f>VLOOKUP((IF(MONTH($A457)=10,YEAR($A457),IF(MONTH($A457)=11,YEAR($A457),IF(MONTH($A457)=12, YEAR($A457),YEAR($A457)-1)))),#REF!,VLOOKUP(MONTH($A457),'Patch Conversion'!$A$1:$B$12,2),FALSE)</f>
        <v>#REF!</v>
      </c>
      <c r="O457" s="9"/>
      <c r="P457" s="11"/>
      <c r="Q457" s="9">
        <f t="shared" si="54"/>
        <v>0</v>
      </c>
      <c r="R457" s="9" t="str">
        <f t="shared" si="55"/>
        <v/>
      </c>
      <c r="S457" s="10" t="str">
        <f t="shared" si="56"/>
        <v/>
      </c>
      <c r="T457" s="9"/>
      <c r="U457" s="17">
        <f>VLOOKUP((IF(MONTH($A457)=10,YEAR($A457),IF(MONTH($A457)=11,YEAR($A457),IF(MONTH($A457)=12, YEAR($A457),YEAR($A457)-1)))),'Final Sim'!$A$1:$O$87,VLOOKUP(MONTH($A457),'Conversion WRSM'!$A$1:$B$12,2),FALSE)</f>
        <v>0</v>
      </c>
      <c r="W457" s="9">
        <f t="shared" si="53"/>
        <v>0</v>
      </c>
      <c r="X457" s="9" t="str">
        <f t="shared" si="59"/>
        <v/>
      </c>
      <c r="Y457" s="20" t="str">
        <f t="shared" si="57"/>
        <v/>
      </c>
    </row>
    <row r="458" spans="1:25" x14ac:dyDescent="0.25">
      <c r="A458" s="11">
        <v>26512</v>
      </c>
      <c r="B458" s="9">
        <f>VLOOKUP((IF(MONTH($A458)=10,YEAR($A458),IF(MONTH($A458)=11,YEAR($A458),IF(MONTH($A458)=12, YEAR($A458),YEAR($A458)-1)))),File_1.prn!$A$2:$AA$72,VLOOKUP(MONTH($A458),Conversion!$A$1:$B$12,2),FALSE)</f>
        <v>0</v>
      </c>
      <c r="C458" s="9" t="str">
        <f>IF(VLOOKUP((IF(MONTH($A458)=10,YEAR($A458),IF(MONTH($A458)=11,YEAR($A458),IF(MONTH($A458)=12, YEAR($A458),YEAR($A458)-1)))),File_1.prn!$A$2:$AA$72,VLOOKUP(MONTH($A458),'Patch Conversion'!$A$1:$B$12,2),FALSE)="","",VLOOKUP((IF(MONTH($A458)=10,YEAR($A458),IF(MONTH($A458)=11,YEAR($A458),IF(MONTH($A458)=12, YEAR($A458),YEAR($A458)-1)))),File_1.prn!$A$2:$AA$72,VLOOKUP(MONTH($A458),'Patch Conversion'!$A$1:$B$12,2),FALSE))</f>
        <v/>
      </c>
      <c r="D458" s="9"/>
      <c r="E458" s="9">
        <f t="shared" si="58"/>
        <v>0</v>
      </c>
      <c r="F458" s="9">
        <f>F457+VLOOKUP((IF(MONTH($A458)=10,YEAR($A458),IF(MONTH($A458)=11,YEAR($A458),IF(MONTH($A458)=12, YEAR($A458),YEAR($A458)-1)))),Rainfall!$A$1:$Z$87,VLOOKUP(MONTH($A458),Conversion!$A$1:$B$12,2),FALSE)</f>
        <v>23267.519999999997</v>
      </c>
      <c r="G458" s="9"/>
      <c r="H458" s="9"/>
      <c r="I458" s="9">
        <f>VLOOKUP((IF(MONTH($A458)=10,YEAR($A458),IF(MONTH($A458)=11,YEAR($A458),IF(MONTH($A458)=12, YEAR($A458),YEAR($A458)-1)))),FirstSim!$A$1:$Z$86,VLOOKUP(MONTH($A458),Conversion!$A$1:$B$12,2),FALSE)</f>
        <v>0.05</v>
      </c>
      <c r="J458" s="9"/>
      <c r="K458" s="9"/>
      <c r="L458" s="9"/>
      <c r="M458" s="12" t="e">
        <f>VLOOKUP((IF(MONTH($A458)=10,YEAR($A458),IF(MONTH($A458)=11,YEAR($A458),IF(MONTH($A458)=12, YEAR($A458),YEAR($A458)-1)))),#REF!,VLOOKUP(MONTH($A458),Conversion!$A$1:$B$12,2),FALSE)</f>
        <v>#REF!</v>
      </c>
      <c r="N458" s="9" t="e">
        <f>VLOOKUP((IF(MONTH($A458)=10,YEAR($A458),IF(MONTH($A458)=11,YEAR($A458),IF(MONTH($A458)=12, YEAR($A458),YEAR($A458)-1)))),#REF!,VLOOKUP(MONTH($A458),'Patch Conversion'!$A$1:$B$12,2),FALSE)</f>
        <v>#REF!</v>
      </c>
      <c r="O458" s="9"/>
      <c r="P458" s="11"/>
      <c r="Q458" s="9">
        <f t="shared" si="54"/>
        <v>0</v>
      </c>
      <c r="R458" s="9" t="str">
        <f t="shared" si="55"/>
        <v/>
      </c>
      <c r="S458" s="10" t="str">
        <f t="shared" si="56"/>
        <v/>
      </c>
      <c r="T458" s="9"/>
      <c r="U458" s="17">
        <f>VLOOKUP((IF(MONTH($A458)=10,YEAR($A458),IF(MONTH($A458)=11,YEAR($A458),IF(MONTH($A458)=12, YEAR($A458),YEAR($A458)-1)))),'Final Sim'!$A$1:$O$87,VLOOKUP(MONTH($A458),'Conversion WRSM'!$A$1:$B$12,2),FALSE)</f>
        <v>0</v>
      </c>
      <c r="W458" s="9">
        <f t="shared" si="53"/>
        <v>0</v>
      </c>
      <c r="X458" s="9" t="str">
        <f t="shared" si="59"/>
        <v/>
      </c>
      <c r="Y458" s="20" t="str">
        <f t="shared" si="57"/>
        <v/>
      </c>
    </row>
    <row r="459" spans="1:25" x14ac:dyDescent="0.25">
      <c r="A459" s="11">
        <v>26543</v>
      </c>
      <c r="B459" s="9">
        <f>VLOOKUP((IF(MONTH($A459)=10,YEAR($A459),IF(MONTH($A459)=11,YEAR($A459),IF(MONTH($A459)=12, YEAR($A459),YEAR($A459)-1)))),File_1.prn!$A$2:$AA$72,VLOOKUP(MONTH($A459),Conversion!$A$1:$B$12,2),FALSE)</f>
        <v>0</v>
      </c>
      <c r="C459" s="9" t="str">
        <f>IF(VLOOKUP((IF(MONTH($A459)=10,YEAR($A459),IF(MONTH($A459)=11,YEAR($A459),IF(MONTH($A459)=12, YEAR($A459),YEAR($A459)-1)))),File_1.prn!$A$2:$AA$72,VLOOKUP(MONTH($A459),'Patch Conversion'!$A$1:$B$12,2),FALSE)="","",VLOOKUP((IF(MONTH($A459)=10,YEAR($A459),IF(MONTH($A459)=11,YEAR($A459),IF(MONTH($A459)=12, YEAR($A459),YEAR($A459)-1)))),File_1.prn!$A$2:$AA$72,VLOOKUP(MONTH($A459),'Patch Conversion'!$A$1:$B$12,2),FALSE))</f>
        <v/>
      </c>
      <c r="D459" s="9"/>
      <c r="E459" s="9">
        <f t="shared" si="58"/>
        <v>0</v>
      </c>
      <c r="F459" s="9">
        <f>F458+VLOOKUP((IF(MONTH($A459)=10,YEAR($A459),IF(MONTH($A459)=11,YEAR($A459),IF(MONTH($A459)=12, YEAR($A459),YEAR($A459)-1)))),Rainfall!$A$1:$Z$87,VLOOKUP(MONTH($A459),Conversion!$A$1:$B$12,2),FALSE)</f>
        <v>23270.1</v>
      </c>
      <c r="G459" s="9"/>
      <c r="H459" s="9"/>
      <c r="I459" s="9">
        <f>VLOOKUP((IF(MONTH($A459)=10,YEAR($A459),IF(MONTH($A459)=11,YEAR($A459),IF(MONTH($A459)=12, YEAR($A459),YEAR($A459)-1)))),FirstSim!$A$1:$Z$86,VLOOKUP(MONTH($A459),Conversion!$A$1:$B$12,2),FALSE)</f>
        <v>0.02</v>
      </c>
      <c r="J459" s="9"/>
      <c r="K459" s="9"/>
      <c r="L459" s="9"/>
      <c r="M459" s="12" t="e">
        <f>VLOOKUP((IF(MONTH($A459)=10,YEAR($A459),IF(MONTH($A459)=11,YEAR($A459),IF(MONTH($A459)=12, YEAR($A459),YEAR($A459)-1)))),#REF!,VLOOKUP(MONTH($A459),Conversion!$A$1:$B$12,2),FALSE)</f>
        <v>#REF!</v>
      </c>
      <c r="N459" s="9" t="e">
        <f>VLOOKUP((IF(MONTH($A459)=10,YEAR($A459),IF(MONTH($A459)=11,YEAR($A459),IF(MONTH($A459)=12, YEAR($A459),YEAR($A459)-1)))),#REF!,VLOOKUP(MONTH($A459),'Patch Conversion'!$A$1:$B$12,2),FALSE)</f>
        <v>#REF!</v>
      </c>
      <c r="O459" s="9"/>
      <c r="P459" s="11"/>
      <c r="Q459" s="9">
        <f t="shared" si="54"/>
        <v>0</v>
      </c>
      <c r="R459" s="9" t="str">
        <f t="shared" si="55"/>
        <v/>
      </c>
      <c r="S459" s="10" t="str">
        <f t="shared" si="56"/>
        <v/>
      </c>
      <c r="T459" s="9"/>
      <c r="U459" s="17">
        <f>VLOOKUP((IF(MONTH($A459)=10,YEAR($A459),IF(MONTH($A459)=11,YEAR($A459),IF(MONTH($A459)=12, YEAR($A459),YEAR($A459)-1)))),'Final Sim'!$A$1:$O$87,VLOOKUP(MONTH($A459),'Conversion WRSM'!$A$1:$B$12,2),FALSE)</f>
        <v>0</v>
      </c>
      <c r="W459" s="9">
        <f t="shared" si="53"/>
        <v>0</v>
      </c>
      <c r="X459" s="9" t="str">
        <f t="shared" si="59"/>
        <v/>
      </c>
      <c r="Y459" s="20" t="str">
        <f t="shared" si="57"/>
        <v/>
      </c>
    </row>
    <row r="460" spans="1:25" x14ac:dyDescent="0.25">
      <c r="A460" s="11">
        <v>26573</v>
      </c>
      <c r="B460" s="9">
        <f>VLOOKUP((IF(MONTH($A460)=10,YEAR($A460),IF(MONTH($A460)=11,YEAR($A460),IF(MONTH($A460)=12, YEAR($A460),YEAR($A460)-1)))),File_1.prn!$A$2:$AA$72,VLOOKUP(MONTH($A460),Conversion!$A$1:$B$12,2),FALSE)</f>
        <v>0</v>
      </c>
      <c r="C460" s="9" t="str">
        <f>IF(VLOOKUP((IF(MONTH($A460)=10,YEAR($A460),IF(MONTH($A460)=11,YEAR($A460),IF(MONTH($A460)=12, YEAR($A460),YEAR($A460)-1)))),File_1.prn!$A$2:$AA$72,VLOOKUP(MONTH($A460),'Patch Conversion'!$A$1:$B$12,2),FALSE)="","",VLOOKUP((IF(MONTH($A460)=10,YEAR($A460),IF(MONTH($A460)=11,YEAR($A460),IF(MONTH($A460)=12, YEAR($A460),YEAR($A460)-1)))),File_1.prn!$A$2:$AA$72,VLOOKUP(MONTH($A460),'Patch Conversion'!$A$1:$B$12,2),FALSE))</f>
        <v/>
      </c>
      <c r="D460" s="9"/>
      <c r="E460" s="9">
        <f t="shared" si="58"/>
        <v>0</v>
      </c>
      <c r="F460" s="9">
        <f>F459+VLOOKUP((IF(MONTH($A460)=10,YEAR($A460),IF(MONTH($A460)=11,YEAR($A460),IF(MONTH($A460)=12, YEAR($A460),YEAR($A460)-1)))),Rainfall!$A$1:$Z$87,VLOOKUP(MONTH($A460),Conversion!$A$1:$B$12,2),FALSE)</f>
        <v>23282.219999999998</v>
      </c>
      <c r="G460" s="9"/>
      <c r="H460" s="9"/>
      <c r="I460" s="9">
        <f>VLOOKUP((IF(MONTH($A460)=10,YEAR($A460),IF(MONTH($A460)=11,YEAR($A460),IF(MONTH($A460)=12, YEAR($A460),YEAR($A460)-1)))),FirstSim!$A$1:$Z$86,VLOOKUP(MONTH($A460),Conversion!$A$1:$B$12,2),FALSE)</f>
        <v>0.04</v>
      </c>
      <c r="J460" s="9"/>
      <c r="K460" s="9"/>
      <c r="L460" s="9"/>
      <c r="M460" s="12" t="e">
        <f>VLOOKUP((IF(MONTH($A460)=10,YEAR($A460),IF(MONTH($A460)=11,YEAR($A460),IF(MONTH($A460)=12, YEAR($A460),YEAR($A460)-1)))),#REF!,VLOOKUP(MONTH($A460),Conversion!$A$1:$B$12,2),FALSE)</f>
        <v>#REF!</v>
      </c>
      <c r="N460" s="9" t="e">
        <f>VLOOKUP((IF(MONTH($A460)=10,YEAR($A460),IF(MONTH($A460)=11,YEAR($A460),IF(MONTH($A460)=12, YEAR($A460),YEAR($A460)-1)))),#REF!,VLOOKUP(MONTH($A460),'Patch Conversion'!$A$1:$B$12,2),FALSE)</f>
        <v>#REF!</v>
      </c>
      <c r="O460" s="9"/>
      <c r="P460" s="11"/>
      <c r="Q460" s="9">
        <f t="shared" si="54"/>
        <v>0</v>
      </c>
      <c r="R460" s="9" t="str">
        <f t="shared" si="55"/>
        <v/>
      </c>
      <c r="S460" s="10" t="str">
        <f t="shared" si="56"/>
        <v/>
      </c>
      <c r="T460" s="9"/>
      <c r="U460" s="17">
        <f>VLOOKUP((IF(MONTH($A460)=10,YEAR($A460),IF(MONTH($A460)=11,YEAR($A460),IF(MONTH($A460)=12, YEAR($A460),YEAR($A460)-1)))),'Final Sim'!$A$1:$O$87,VLOOKUP(MONTH($A460),'Conversion WRSM'!$A$1:$B$12,2),FALSE)</f>
        <v>0</v>
      </c>
      <c r="W460" s="9">
        <f t="shared" si="53"/>
        <v>0</v>
      </c>
      <c r="X460" s="9" t="str">
        <f t="shared" si="59"/>
        <v/>
      </c>
      <c r="Y460" s="20" t="str">
        <f t="shared" si="57"/>
        <v/>
      </c>
    </row>
    <row r="461" spans="1:25" x14ac:dyDescent="0.25">
      <c r="A461" s="11">
        <v>26604</v>
      </c>
      <c r="B461" s="9">
        <f>VLOOKUP((IF(MONTH($A461)=10,YEAR($A461),IF(MONTH($A461)=11,YEAR($A461),IF(MONTH($A461)=12, YEAR($A461),YEAR($A461)-1)))),File_1.prn!$A$2:$AA$72,VLOOKUP(MONTH($A461),Conversion!$A$1:$B$12,2),FALSE)</f>
        <v>0</v>
      </c>
      <c r="C461" s="9" t="str">
        <f>IF(VLOOKUP((IF(MONTH($A461)=10,YEAR($A461),IF(MONTH($A461)=11,YEAR($A461),IF(MONTH($A461)=12, YEAR($A461),YEAR($A461)-1)))),File_1.prn!$A$2:$AA$72,VLOOKUP(MONTH($A461),'Patch Conversion'!$A$1:$B$12,2),FALSE)="","",VLOOKUP((IF(MONTH($A461)=10,YEAR($A461),IF(MONTH($A461)=11,YEAR($A461),IF(MONTH($A461)=12, YEAR($A461),YEAR($A461)-1)))),File_1.prn!$A$2:$AA$72,VLOOKUP(MONTH($A461),'Patch Conversion'!$A$1:$B$12,2),FALSE))</f>
        <v/>
      </c>
      <c r="D461" s="9"/>
      <c r="E461" s="9">
        <f t="shared" si="58"/>
        <v>0</v>
      </c>
      <c r="F461" s="9">
        <f>F460+VLOOKUP((IF(MONTH($A461)=10,YEAR($A461),IF(MONTH($A461)=11,YEAR($A461),IF(MONTH($A461)=12, YEAR($A461),YEAR($A461)-1)))),Rainfall!$A$1:$Z$87,VLOOKUP(MONTH($A461),Conversion!$A$1:$B$12,2),FALSE)</f>
        <v>23350.499999999996</v>
      </c>
      <c r="G461" s="9"/>
      <c r="H461" s="9"/>
      <c r="I461" s="9">
        <f>VLOOKUP((IF(MONTH($A461)=10,YEAR($A461),IF(MONTH($A461)=11,YEAR($A461),IF(MONTH($A461)=12, YEAR($A461),YEAR($A461)-1)))),FirstSim!$A$1:$Z$86,VLOOKUP(MONTH($A461),Conversion!$A$1:$B$12,2),FALSE)</f>
        <v>0.03</v>
      </c>
      <c r="J461" s="9"/>
      <c r="K461" s="9"/>
      <c r="L461" s="9"/>
      <c r="M461" s="12" t="e">
        <f>VLOOKUP((IF(MONTH($A461)=10,YEAR($A461),IF(MONTH($A461)=11,YEAR($A461),IF(MONTH($A461)=12, YEAR($A461),YEAR($A461)-1)))),#REF!,VLOOKUP(MONTH($A461),Conversion!$A$1:$B$12,2),FALSE)</f>
        <v>#REF!</v>
      </c>
      <c r="N461" s="9" t="e">
        <f>VLOOKUP((IF(MONTH($A461)=10,YEAR($A461),IF(MONTH($A461)=11,YEAR($A461),IF(MONTH($A461)=12, YEAR($A461),YEAR($A461)-1)))),#REF!,VLOOKUP(MONTH($A461),'Patch Conversion'!$A$1:$B$12,2),FALSE)</f>
        <v>#REF!</v>
      </c>
      <c r="O461" s="9"/>
      <c r="P461" s="11"/>
      <c r="Q461" s="9">
        <f t="shared" si="54"/>
        <v>0</v>
      </c>
      <c r="R461" s="9" t="str">
        <f t="shared" si="55"/>
        <v/>
      </c>
      <c r="S461" s="10" t="str">
        <f t="shared" si="56"/>
        <v/>
      </c>
      <c r="T461" s="9"/>
      <c r="U461" s="17">
        <f>VLOOKUP((IF(MONTH($A461)=10,YEAR($A461),IF(MONTH($A461)=11,YEAR($A461),IF(MONTH($A461)=12, YEAR($A461),YEAR($A461)-1)))),'Final Sim'!$A$1:$O$87,VLOOKUP(MONTH($A461),'Conversion WRSM'!$A$1:$B$12,2),FALSE)</f>
        <v>0</v>
      </c>
      <c r="W461" s="9">
        <f t="shared" si="53"/>
        <v>0</v>
      </c>
      <c r="X461" s="9" t="str">
        <f t="shared" si="59"/>
        <v/>
      </c>
      <c r="Y461" s="20" t="str">
        <f t="shared" si="57"/>
        <v/>
      </c>
    </row>
    <row r="462" spans="1:25" x14ac:dyDescent="0.25">
      <c r="A462" s="11">
        <v>26634</v>
      </c>
      <c r="B462" s="9">
        <f>VLOOKUP((IF(MONTH($A462)=10,YEAR($A462),IF(MONTH($A462)=11,YEAR($A462),IF(MONTH($A462)=12, YEAR($A462),YEAR($A462)-1)))),File_1.prn!$A$2:$AA$72,VLOOKUP(MONTH($A462),Conversion!$A$1:$B$12,2),FALSE)</f>
        <v>0</v>
      </c>
      <c r="C462" s="9" t="str">
        <f>IF(VLOOKUP((IF(MONTH($A462)=10,YEAR($A462),IF(MONTH($A462)=11,YEAR($A462),IF(MONTH($A462)=12, YEAR($A462),YEAR($A462)-1)))),File_1.prn!$A$2:$AA$72,VLOOKUP(MONTH($A462),'Patch Conversion'!$A$1:$B$12,2),FALSE)="","",VLOOKUP((IF(MONTH($A462)=10,YEAR($A462),IF(MONTH($A462)=11,YEAR($A462),IF(MONTH($A462)=12, YEAR($A462),YEAR($A462)-1)))),File_1.prn!$A$2:$AA$72,VLOOKUP(MONTH($A462),'Patch Conversion'!$A$1:$B$12,2),FALSE))</f>
        <v/>
      </c>
      <c r="D462" s="9"/>
      <c r="E462" s="9">
        <f t="shared" si="58"/>
        <v>0</v>
      </c>
      <c r="F462" s="9">
        <f>F461+VLOOKUP((IF(MONTH($A462)=10,YEAR($A462),IF(MONTH($A462)=11,YEAR($A462),IF(MONTH($A462)=12, YEAR($A462),YEAR($A462)-1)))),Rainfall!$A$1:$Z$87,VLOOKUP(MONTH($A462),Conversion!$A$1:$B$12,2),FALSE)</f>
        <v>23368.079999999998</v>
      </c>
      <c r="G462" s="9"/>
      <c r="H462" s="9"/>
      <c r="I462" s="9">
        <f>VLOOKUP((IF(MONTH($A462)=10,YEAR($A462),IF(MONTH($A462)=11,YEAR($A462),IF(MONTH($A462)=12, YEAR($A462),YEAR($A462)-1)))),FirstSim!$A$1:$Z$86,VLOOKUP(MONTH($A462),Conversion!$A$1:$B$12,2),FALSE)</f>
        <v>0.01</v>
      </c>
      <c r="J462" s="9"/>
      <c r="K462" s="9"/>
      <c r="L462" s="9"/>
      <c r="M462" s="12" t="e">
        <f>VLOOKUP((IF(MONTH($A462)=10,YEAR($A462),IF(MONTH($A462)=11,YEAR($A462),IF(MONTH($A462)=12, YEAR($A462),YEAR($A462)-1)))),#REF!,VLOOKUP(MONTH($A462),Conversion!$A$1:$B$12,2),FALSE)</f>
        <v>#REF!</v>
      </c>
      <c r="N462" s="9" t="e">
        <f>VLOOKUP((IF(MONTH($A462)=10,YEAR($A462),IF(MONTH($A462)=11,YEAR($A462),IF(MONTH($A462)=12, YEAR($A462),YEAR($A462)-1)))),#REF!,VLOOKUP(MONTH($A462),'Patch Conversion'!$A$1:$B$12,2),FALSE)</f>
        <v>#REF!</v>
      </c>
      <c r="O462" s="9"/>
      <c r="P462" s="11"/>
      <c r="Q462" s="9">
        <f t="shared" si="54"/>
        <v>0</v>
      </c>
      <c r="R462" s="9" t="str">
        <f t="shared" si="55"/>
        <v/>
      </c>
      <c r="S462" s="10" t="str">
        <f t="shared" si="56"/>
        <v/>
      </c>
      <c r="T462" s="9"/>
      <c r="U462" s="17">
        <f>VLOOKUP((IF(MONTH($A462)=10,YEAR($A462),IF(MONTH($A462)=11,YEAR($A462),IF(MONTH($A462)=12, YEAR($A462),YEAR($A462)-1)))),'Final Sim'!$A$1:$O$87,VLOOKUP(MONTH($A462),'Conversion WRSM'!$A$1:$B$12,2),FALSE)</f>
        <v>0</v>
      </c>
      <c r="W462" s="9">
        <f t="shared" si="53"/>
        <v>0</v>
      </c>
      <c r="X462" s="9" t="str">
        <f t="shared" si="59"/>
        <v/>
      </c>
      <c r="Y462" s="20" t="str">
        <f t="shared" si="57"/>
        <v/>
      </c>
    </row>
    <row r="463" spans="1:25" x14ac:dyDescent="0.25">
      <c r="A463" s="11">
        <v>26665</v>
      </c>
      <c r="B463" s="9">
        <f>VLOOKUP((IF(MONTH($A463)=10,YEAR($A463),IF(MONTH($A463)=11,YEAR($A463),IF(MONTH($A463)=12, YEAR($A463),YEAR($A463)-1)))),File_1.prn!$A$2:$AA$72,VLOOKUP(MONTH($A463),Conversion!$A$1:$B$12,2),FALSE)</f>
        <v>0</v>
      </c>
      <c r="C463" s="9" t="str">
        <f>IF(VLOOKUP((IF(MONTH($A463)=10,YEAR($A463),IF(MONTH($A463)=11,YEAR($A463),IF(MONTH($A463)=12, YEAR($A463),YEAR($A463)-1)))),File_1.prn!$A$2:$AA$72,VLOOKUP(MONTH($A463),'Patch Conversion'!$A$1:$B$12,2),FALSE)="","",VLOOKUP((IF(MONTH($A463)=10,YEAR($A463),IF(MONTH($A463)=11,YEAR($A463),IF(MONTH($A463)=12, YEAR($A463),YEAR($A463)-1)))),File_1.prn!$A$2:$AA$72,VLOOKUP(MONTH($A463),'Patch Conversion'!$A$1:$B$12,2),FALSE))</f>
        <v/>
      </c>
      <c r="D463" s="9"/>
      <c r="E463" s="9">
        <f t="shared" si="58"/>
        <v>0</v>
      </c>
      <c r="F463" s="9">
        <f>F462+VLOOKUP((IF(MONTH($A463)=10,YEAR($A463),IF(MONTH($A463)=11,YEAR($A463),IF(MONTH($A463)=12, YEAR($A463),YEAR($A463)-1)))),Rainfall!$A$1:$Z$87,VLOOKUP(MONTH($A463),Conversion!$A$1:$B$12,2),FALSE)</f>
        <v>23437.98</v>
      </c>
      <c r="G463" s="9"/>
      <c r="H463" s="9"/>
      <c r="I463" s="9">
        <f>VLOOKUP((IF(MONTH($A463)=10,YEAR($A463),IF(MONTH($A463)=11,YEAR($A463),IF(MONTH($A463)=12, YEAR($A463),YEAR($A463)-1)))),FirstSim!$A$1:$Z$86,VLOOKUP(MONTH($A463),Conversion!$A$1:$B$12,2),FALSE)</f>
        <v>0</v>
      </c>
      <c r="J463" s="9"/>
      <c r="K463" s="9"/>
      <c r="L463" s="9"/>
      <c r="M463" s="12" t="e">
        <f>VLOOKUP((IF(MONTH($A463)=10,YEAR($A463),IF(MONTH($A463)=11,YEAR($A463),IF(MONTH($A463)=12, YEAR($A463),YEAR($A463)-1)))),#REF!,VLOOKUP(MONTH($A463),Conversion!$A$1:$B$12,2),FALSE)</f>
        <v>#REF!</v>
      </c>
      <c r="N463" s="9" t="e">
        <f>VLOOKUP((IF(MONTH($A463)=10,YEAR($A463),IF(MONTH($A463)=11,YEAR($A463),IF(MONTH($A463)=12, YEAR($A463),YEAR($A463)-1)))),#REF!,VLOOKUP(MONTH($A463),'Patch Conversion'!$A$1:$B$12,2),FALSE)</f>
        <v>#REF!</v>
      </c>
      <c r="O463" s="9"/>
      <c r="P463" s="11"/>
      <c r="Q463" s="9">
        <f t="shared" si="54"/>
        <v>0</v>
      </c>
      <c r="R463" s="9" t="str">
        <f t="shared" si="55"/>
        <v/>
      </c>
      <c r="S463" s="10" t="str">
        <f t="shared" si="56"/>
        <v/>
      </c>
      <c r="T463" s="9"/>
      <c r="U463" s="17">
        <f>VLOOKUP((IF(MONTH($A463)=10,YEAR($A463),IF(MONTH($A463)=11,YEAR($A463),IF(MONTH($A463)=12, YEAR($A463),YEAR($A463)-1)))),'Final Sim'!$A$1:$O$87,VLOOKUP(MONTH($A463),'Conversion WRSM'!$A$1:$B$12,2),FALSE)</f>
        <v>0</v>
      </c>
      <c r="W463" s="9">
        <f t="shared" si="53"/>
        <v>0</v>
      </c>
      <c r="X463" s="9" t="str">
        <f t="shared" si="59"/>
        <v/>
      </c>
      <c r="Y463" s="20" t="str">
        <f t="shared" si="57"/>
        <v/>
      </c>
    </row>
    <row r="464" spans="1:25" x14ac:dyDescent="0.25">
      <c r="A464" s="11">
        <v>26696</v>
      </c>
      <c r="B464" s="9">
        <f>VLOOKUP((IF(MONTH($A464)=10,YEAR($A464),IF(MONTH($A464)=11,YEAR($A464),IF(MONTH($A464)=12, YEAR($A464),YEAR($A464)-1)))),File_1.prn!$A$2:$AA$72,VLOOKUP(MONTH($A464),Conversion!$A$1:$B$12,2),FALSE)</f>
        <v>0</v>
      </c>
      <c r="C464" s="9" t="str">
        <f>IF(VLOOKUP((IF(MONTH($A464)=10,YEAR($A464),IF(MONTH($A464)=11,YEAR($A464),IF(MONTH($A464)=12, YEAR($A464),YEAR($A464)-1)))),File_1.prn!$A$2:$AA$72,VLOOKUP(MONTH($A464),'Patch Conversion'!$A$1:$B$12,2),FALSE)="","",VLOOKUP((IF(MONTH($A464)=10,YEAR($A464),IF(MONTH($A464)=11,YEAR($A464),IF(MONTH($A464)=12, YEAR($A464),YEAR($A464)-1)))),File_1.prn!$A$2:$AA$72,VLOOKUP(MONTH($A464),'Patch Conversion'!$A$1:$B$12,2),FALSE))</f>
        <v/>
      </c>
      <c r="D464" s="9"/>
      <c r="E464" s="9">
        <f t="shared" si="58"/>
        <v>0</v>
      </c>
      <c r="F464" s="9">
        <f>F463+VLOOKUP((IF(MONTH($A464)=10,YEAR($A464),IF(MONTH($A464)=11,YEAR($A464),IF(MONTH($A464)=12, YEAR($A464),YEAR($A464)-1)))),Rainfall!$A$1:$Z$87,VLOOKUP(MONTH($A464),Conversion!$A$1:$B$12,2),FALSE)</f>
        <v>23523.42</v>
      </c>
      <c r="G464" s="9"/>
      <c r="H464" s="9"/>
      <c r="I464" s="9">
        <f>VLOOKUP((IF(MONTH($A464)=10,YEAR($A464),IF(MONTH($A464)=11,YEAR($A464),IF(MONTH($A464)=12, YEAR($A464),YEAR($A464)-1)))),FirstSim!$A$1:$Z$86,VLOOKUP(MONTH($A464),Conversion!$A$1:$B$12,2),FALSE)</f>
        <v>0.2</v>
      </c>
      <c r="J464" s="9"/>
      <c r="K464" s="9"/>
      <c r="L464" s="9"/>
      <c r="M464" s="12" t="e">
        <f>VLOOKUP((IF(MONTH($A464)=10,YEAR($A464),IF(MONTH($A464)=11,YEAR($A464),IF(MONTH($A464)=12, YEAR($A464),YEAR($A464)-1)))),#REF!,VLOOKUP(MONTH($A464),Conversion!$A$1:$B$12,2),FALSE)</f>
        <v>#REF!</v>
      </c>
      <c r="N464" s="9" t="e">
        <f>VLOOKUP((IF(MONTH($A464)=10,YEAR($A464),IF(MONTH($A464)=11,YEAR($A464),IF(MONTH($A464)=12, YEAR($A464),YEAR($A464)-1)))),#REF!,VLOOKUP(MONTH($A464),'Patch Conversion'!$A$1:$B$12,2),FALSE)</f>
        <v>#REF!</v>
      </c>
      <c r="O464" s="9"/>
      <c r="P464" s="11"/>
      <c r="Q464" s="9">
        <f t="shared" si="54"/>
        <v>0</v>
      </c>
      <c r="R464" s="9" t="str">
        <f t="shared" si="55"/>
        <v/>
      </c>
      <c r="S464" s="10" t="str">
        <f t="shared" si="56"/>
        <v/>
      </c>
      <c r="T464" s="9"/>
      <c r="U464" s="17">
        <f>VLOOKUP((IF(MONTH($A464)=10,YEAR($A464),IF(MONTH($A464)=11,YEAR($A464),IF(MONTH($A464)=12, YEAR($A464),YEAR($A464)-1)))),'Final Sim'!$A$1:$O$87,VLOOKUP(MONTH($A464),'Conversion WRSM'!$A$1:$B$12,2),FALSE)</f>
        <v>0</v>
      </c>
      <c r="W464" s="9">
        <f t="shared" si="53"/>
        <v>0</v>
      </c>
      <c r="X464" s="9" t="str">
        <f t="shared" si="59"/>
        <v/>
      </c>
      <c r="Y464" s="20" t="str">
        <f t="shared" si="57"/>
        <v/>
      </c>
    </row>
    <row r="465" spans="1:25" x14ac:dyDescent="0.25">
      <c r="A465" s="11">
        <v>26724</v>
      </c>
      <c r="B465" s="9">
        <f>VLOOKUP((IF(MONTH($A465)=10,YEAR($A465),IF(MONTH($A465)=11,YEAR($A465),IF(MONTH($A465)=12, YEAR($A465),YEAR($A465)-1)))),File_1.prn!$A$2:$AA$72,VLOOKUP(MONTH($A465),Conversion!$A$1:$B$12,2),FALSE)</f>
        <v>0</v>
      </c>
      <c r="C465" s="9" t="str">
        <f>IF(VLOOKUP((IF(MONTH($A465)=10,YEAR($A465),IF(MONTH($A465)=11,YEAR($A465),IF(MONTH($A465)=12, YEAR($A465),YEAR($A465)-1)))),File_1.prn!$A$2:$AA$72,VLOOKUP(MONTH($A465),'Patch Conversion'!$A$1:$B$12,2),FALSE)="","",VLOOKUP((IF(MONTH($A465)=10,YEAR($A465),IF(MONTH($A465)=11,YEAR($A465),IF(MONTH($A465)=12, YEAR($A465),YEAR($A465)-1)))),File_1.prn!$A$2:$AA$72,VLOOKUP(MONTH($A465),'Patch Conversion'!$A$1:$B$12,2),FALSE))</f>
        <v/>
      </c>
      <c r="D465" s="9"/>
      <c r="E465" s="9">
        <f t="shared" si="58"/>
        <v>0</v>
      </c>
      <c r="F465" s="9">
        <f>F464+VLOOKUP((IF(MONTH($A465)=10,YEAR($A465),IF(MONTH($A465)=11,YEAR($A465),IF(MONTH($A465)=12, YEAR($A465),YEAR($A465)-1)))),Rainfall!$A$1:$Z$87,VLOOKUP(MONTH($A465),Conversion!$A$1:$B$12,2),FALSE)</f>
        <v>23612.039999999997</v>
      </c>
      <c r="G465" s="9"/>
      <c r="H465" s="9"/>
      <c r="I465" s="9">
        <f>VLOOKUP((IF(MONTH($A465)=10,YEAR($A465),IF(MONTH($A465)=11,YEAR($A465),IF(MONTH($A465)=12, YEAR($A465),YEAR($A465)-1)))),FirstSim!$A$1:$Z$86,VLOOKUP(MONTH($A465),Conversion!$A$1:$B$12,2),FALSE)</f>
        <v>0.12</v>
      </c>
      <c r="J465" s="9"/>
      <c r="K465" s="9"/>
      <c r="L465" s="9"/>
      <c r="M465" s="12" t="e">
        <f>VLOOKUP((IF(MONTH($A465)=10,YEAR($A465),IF(MONTH($A465)=11,YEAR($A465),IF(MONTH($A465)=12, YEAR($A465),YEAR($A465)-1)))),#REF!,VLOOKUP(MONTH($A465),Conversion!$A$1:$B$12,2),FALSE)</f>
        <v>#REF!</v>
      </c>
      <c r="N465" s="9" t="e">
        <f>VLOOKUP((IF(MONTH($A465)=10,YEAR($A465),IF(MONTH($A465)=11,YEAR($A465),IF(MONTH($A465)=12, YEAR($A465),YEAR($A465)-1)))),#REF!,VLOOKUP(MONTH($A465),'Patch Conversion'!$A$1:$B$12,2),FALSE)</f>
        <v>#REF!</v>
      </c>
      <c r="O465" s="9"/>
      <c r="P465" s="11"/>
      <c r="Q465" s="9">
        <f t="shared" si="54"/>
        <v>0</v>
      </c>
      <c r="R465" s="9" t="str">
        <f t="shared" si="55"/>
        <v/>
      </c>
      <c r="S465" s="10" t="str">
        <f t="shared" si="56"/>
        <v/>
      </c>
      <c r="T465" s="9"/>
      <c r="U465" s="17">
        <f>VLOOKUP((IF(MONTH($A465)=10,YEAR($A465),IF(MONTH($A465)=11,YEAR($A465),IF(MONTH($A465)=12, YEAR($A465),YEAR($A465)-1)))),'Final Sim'!$A$1:$O$87,VLOOKUP(MONTH($A465),'Conversion WRSM'!$A$1:$B$12,2),FALSE)</f>
        <v>0</v>
      </c>
      <c r="W465" s="9">
        <f t="shared" si="53"/>
        <v>0</v>
      </c>
      <c r="X465" s="9" t="str">
        <f t="shared" si="59"/>
        <v/>
      </c>
      <c r="Y465" s="20" t="str">
        <f t="shared" si="57"/>
        <v/>
      </c>
    </row>
    <row r="466" spans="1:25" x14ac:dyDescent="0.25">
      <c r="A466" s="11">
        <v>26755</v>
      </c>
      <c r="B466" s="9">
        <f>VLOOKUP((IF(MONTH($A466)=10,YEAR($A466),IF(MONTH($A466)=11,YEAR($A466),IF(MONTH($A466)=12, YEAR($A466),YEAR($A466)-1)))),File_1.prn!$A$2:$AA$72,VLOOKUP(MONTH($A466),Conversion!$A$1:$B$12,2),FALSE)</f>
        <v>0</v>
      </c>
      <c r="C466" s="9" t="str">
        <f>IF(VLOOKUP((IF(MONTH($A466)=10,YEAR($A466),IF(MONTH($A466)=11,YEAR($A466),IF(MONTH($A466)=12, YEAR($A466),YEAR($A466)-1)))),File_1.prn!$A$2:$AA$72,VLOOKUP(MONTH($A466),'Patch Conversion'!$A$1:$B$12,2),FALSE)="","",VLOOKUP((IF(MONTH($A466)=10,YEAR($A466),IF(MONTH($A466)=11,YEAR($A466),IF(MONTH($A466)=12, YEAR($A466),YEAR($A466)-1)))),File_1.prn!$A$2:$AA$72,VLOOKUP(MONTH($A466),'Patch Conversion'!$A$1:$B$12,2),FALSE))</f>
        <v/>
      </c>
      <c r="D466" s="9"/>
      <c r="E466" s="9">
        <f t="shared" si="58"/>
        <v>0</v>
      </c>
      <c r="F466" s="9">
        <f>F465+VLOOKUP((IF(MONTH($A466)=10,YEAR($A466),IF(MONTH($A466)=11,YEAR($A466),IF(MONTH($A466)=12, YEAR($A466),YEAR($A466)-1)))),Rainfall!$A$1:$Z$87,VLOOKUP(MONTH($A466),Conversion!$A$1:$B$12,2),FALSE)</f>
        <v>23715.179999999997</v>
      </c>
      <c r="G466" s="9"/>
      <c r="H466" s="9"/>
      <c r="I466" s="9">
        <f>VLOOKUP((IF(MONTH($A466)=10,YEAR($A466),IF(MONTH($A466)=11,YEAR($A466),IF(MONTH($A466)=12, YEAR($A466),YEAR($A466)-1)))),FirstSim!$A$1:$Z$86,VLOOKUP(MONTH($A466),Conversion!$A$1:$B$12,2),FALSE)</f>
        <v>0.05</v>
      </c>
      <c r="J466" s="9"/>
      <c r="K466" s="9"/>
      <c r="L466" s="9"/>
      <c r="M466" s="12" t="e">
        <f>VLOOKUP((IF(MONTH($A466)=10,YEAR($A466),IF(MONTH($A466)=11,YEAR($A466),IF(MONTH($A466)=12, YEAR($A466),YEAR($A466)-1)))),#REF!,VLOOKUP(MONTH($A466),Conversion!$A$1:$B$12,2),FALSE)</f>
        <v>#REF!</v>
      </c>
      <c r="N466" s="9" t="e">
        <f>VLOOKUP((IF(MONTH($A466)=10,YEAR($A466),IF(MONTH($A466)=11,YEAR($A466),IF(MONTH($A466)=12, YEAR($A466),YEAR($A466)-1)))),#REF!,VLOOKUP(MONTH($A466),'Patch Conversion'!$A$1:$B$12,2),FALSE)</f>
        <v>#REF!</v>
      </c>
      <c r="O466" s="9"/>
      <c r="P466" s="11"/>
      <c r="Q466" s="9">
        <f t="shared" si="54"/>
        <v>0</v>
      </c>
      <c r="R466" s="9" t="str">
        <f t="shared" si="55"/>
        <v/>
      </c>
      <c r="S466" s="10" t="str">
        <f t="shared" si="56"/>
        <v/>
      </c>
      <c r="T466" s="9"/>
      <c r="U466" s="17">
        <f>VLOOKUP((IF(MONTH($A466)=10,YEAR($A466),IF(MONTH($A466)=11,YEAR($A466),IF(MONTH($A466)=12, YEAR($A466),YEAR($A466)-1)))),'Final Sim'!$A$1:$O$87,VLOOKUP(MONTH($A466),'Conversion WRSM'!$A$1:$B$12,2),FALSE)</f>
        <v>0</v>
      </c>
      <c r="W466" s="9">
        <f t="shared" si="53"/>
        <v>0</v>
      </c>
      <c r="X466" s="9" t="str">
        <f t="shared" si="59"/>
        <v/>
      </c>
      <c r="Y466" s="20" t="str">
        <f t="shared" si="57"/>
        <v/>
      </c>
    </row>
    <row r="467" spans="1:25" x14ac:dyDescent="0.25">
      <c r="A467" s="11">
        <v>26785</v>
      </c>
      <c r="B467" s="9">
        <f>VLOOKUP((IF(MONTH($A467)=10,YEAR($A467),IF(MONTH($A467)=11,YEAR($A467),IF(MONTH($A467)=12, YEAR($A467),YEAR($A467)-1)))),File_1.prn!$A$2:$AA$72,VLOOKUP(MONTH($A467),Conversion!$A$1:$B$12,2),FALSE)</f>
        <v>0</v>
      </c>
      <c r="C467" s="9" t="str">
        <f>IF(VLOOKUP((IF(MONTH($A467)=10,YEAR($A467),IF(MONTH($A467)=11,YEAR($A467),IF(MONTH($A467)=12, YEAR($A467),YEAR($A467)-1)))),File_1.prn!$A$2:$AA$72,VLOOKUP(MONTH($A467),'Patch Conversion'!$A$1:$B$12,2),FALSE)="","",VLOOKUP((IF(MONTH($A467)=10,YEAR($A467),IF(MONTH($A467)=11,YEAR($A467),IF(MONTH($A467)=12, YEAR($A467),YEAR($A467)-1)))),File_1.prn!$A$2:$AA$72,VLOOKUP(MONTH($A467),'Patch Conversion'!$A$1:$B$12,2),FALSE))</f>
        <v/>
      </c>
      <c r="D467" s="9"/>
      <c r="E467" s="9">
        <f t="shared" si="58"/>
        <v>0</v>
      </c>
      <c r="F467" s="9">
        <f>F466+VLOOKUP((IF(MONTH($A467)=10,YEAR($A467),IF(MONTH($A467)=11,YEAR($A467),IF(MONTH($A467)=12, YEAR($A467),YEAR($A467)-1)))),Rainfall!$A$1:$Z$87,VLOOKUP(MONTH($A467),Conversion!$A$1:$B$12,2),FALSE)</f>
        <v>23715.479999999996</v>
      </c>
      <c r="G467" s="9"/>
      <c r="H467" s="9"/>
      <c r="I467" s="9">
        <f>VLOOKUP((IF(MONTH($A467)=10,YEAR($A467),IF(MONTH($A467)=11,YEAR($A467),IF(MONTH($A467)=12, YEAR($A467),YEAR($A467)-1)))),FirstSim!$A$1:$Z$86,VLOOKUP(MONTH($A467),Conversion!$A$1:$B$12,2),FALSE)</f>
        <v>0.05</v>
      </c>
      <c r="J467" s="9"/>
      <c r="K467" s="9"/>
      <c r="L467" s="9"/>
      <c r="M467" s="12" t="e">
        <f>VLOOKUP((IF(MONTH($A467)=10,YEAR($A467),IF(MONTH($A467)=11,YEAR($A467),IF(MONTH($A467)=12, YEAR($A467),YEAR($A467)-1)))),#REF!,VLOOKUP(MONTH($A467),Conversion!$A$1:$B$12,2),FALSE)</f>
        <v>#REF!</v>
      </c>
      <c r="N467" s="9" t="e">
        <f>VLOOKUP((IF(MONTH($A467)=10,YEAR($A467),IF(MONTH($A467)=11,YEAR($A467),IF(MONTH($A467)=12, YEAR($A467),YEAR($A467)-1)))),#REF!,VLOOKUP(MONTH($A467),'Patch Conversion'!$A$1:$B$12,2),FALSE)</f>
        <v>#REF!</v>
      </c>
      <c r="O467" s="9"/>
      <c r="P467" s="11"/>
      <c r="Q467" s="9">
        <f t="shared" si="54"/>
        <v>0</v>
      </c>
      <c r="R467" s="9" t="str">
        <f t="shared" si="55"/>
        <v/>
      </c>
      <c r="S467" s="10" t="str">
        <f t="shared" si="56"/>
        <v/>
      </c>
      <c r="T467" s="9"/>
      <c r="U467" s="17">
        <f>VLOOKUP((IF(MONTH($A467)=10,YEAR($A467),IF(MONTH($A467)=11,YEAR($A467),IF(MONTH($A467)=12, YEAR($A467),YEAR($A467)-1)))),'Final Sim'!$A$1:$O$87,VLOOKUP(MONTH($A467),'Conversion WRSM'!$A$1:$B$12,2),FALSE)</f>
        <v>0</v>
      </c>
      <c r="W467" s="9">
        <f t="shared" si="53"/>
        <v>0</v>
      </c>
      <c r="X467" s="9" t="str">
        <f t="shared" si="59"/>
        <v/>
      </c>
      <c r="Y467" s="20" t="str">
        <f t="shared" si="57"/>
        <v/>
      </c>
    </row>
    <row r="468" spans="1:25" x14ac:dyDescent="0.25">
      <c r="A468" s="11">
        <v>26816</v>
      </c>
      <c r="B468" s="9">
        <f>VLOOKUP((IF(MONTH($A468)=10,YEAR($A468),IF(MONTH($A468)=11,YEAR($A468),IF(MONTH($A468)=12, YEAR($A468),YEAR($A468)-1)))),File_1.prn!$A$2:$AA$72,VLOOKUP(MONTH($A468),Conversion!$A$1:$B$12,2),FALSE)</f>
        <v>0</v>
      </c>
      <c r="C468" s="9" t="str">
        <f>IF(VLOOKUP((IF(MONTH($A468)=10,YEAR($A468),IF(MONTH($A468)=11,YEAR($A468),IF(MONTH($A468)=12, YEAR($A468),YEAR($A468)-1)))),File_1.prn!$A$2:$AA$72,VLOOKUP(MONTH($A468),'Patch Conversion'!$A$1:$B$12,2),FALSE)="","",VLOOKUP((IF(MONTH($A468)=10,YEAR($A468),IF(MONTH($A468)=11,YEAR($A468),IF(MONTH($A468)=12, YEAR($A468),YEAR($A468)-1)))),File_1.prn!$A$2:$AA$72,VLOOKUP(MONTH($A468),'Patch Conversion'!$A$1:$B$12,2),FALSE))</f>
        <v/>
      </c>
      <c r="D468" s="9"/>
      <c r="E468" s="9">
        <f t="shared" si="58"/>
        <v>0</v>
      </c>
      <c r="F468" s="9">
        <f>F467+VLOOKUP((IF(MONTH($A468)=10,YEAR($A468),IF(MONTH($A468)=11,YEAR($A468),IF(MONTH($A468)=12, YEAR($A468),YEAR($A468)-1)))),Rainfall!$A$1:$Z$87,VLOOKUP(MONTH($A468),Conversion!$A$1:$B$12,2),FALSE)</f>
        <v>23715.479999999996</v>
      </c>
      <c r="G468" s="9"/>
      <c r="H468" s="9"/>
      <c r="I468" s="9">
        <f>VLOOKUP((IF(MONTH($A468)=10,YEAR($A468),IF(MONTH($A468)=11,YEAR($A468),IF(MONTH($A468)=12, YEAR($A468),YEAR($A468)-1)))),FirstSim!$A$1:$Z$86,VLOOKUP(MONTH($A468),Conversion!$A$1:$B$12,2),FALSE)</f>
        <v>0.03</v>
      </c>
      <c r="J468" s="9"/>
      <c r="K468" s="9"/>
      <c r="L468" s="9"/>
      <c r="M468" s="12" t="e">
        <f>VLOOKUP((IF(MONTH($A468)=10,YEAR($A468),IF(MONTH($A468)=11,YEAR($A468),IF(MONTH($A468)=12, YEAR($A468),YEAR($A468)-1)))),#REF!,VLOOKUP(MONTH($A468),Conversion!$A$1:$B$12,2),FALSE)</f>
        <v>#REF!</v>
      </c>
      <c r="N468" s="9" t="e">
        <f>VLOOKUP((IF(MONTH($A468)=10,YEAR($A468),IF(MONTH($A468)=11,YEAR($A468),IF(MONTH($A468)=12, YEAR($A468),YEAR($A468)-1)))),#REF!,VLOOKUP(MONTH($A468),'Patch Conversion'!$A$1:$B$12,2),FALSE)</f>
        <v>#REF!</v>
      </c>
      <c r="O468" s="9"/>
      <c r="P468" s="11"/>
      <c r="Q468" s="9">
        <f t="shared" si="54"/>
        <v>0</v>
      </c>
      <c r="R468" s="9" t="str">
        <f t="shared" si="55"/>
        <v/>
      </c>
      <c r="S468" s="10" t="str">
        <f t="shared" si="56"/>
        <v/>
      </c>
      <c r="T468" s="9"/>
      <c r="U468" s="17">
        <f>VLOOKUP((IF(MONTH($A468)=10,YEAR($A468),IF(MONTH($A468)=11,YEAR($A468),IF(MONTH($A468)=12, YEAR($A468),YEAR($A468)-1)))),'Final Sim'!$A$1:$O$87,VLOOKUP(MONTH($A468),'Conversion WRSM'!$A$1:$B$12,2),FALSE)</f>
        <v>0</v>
      </c>
      <c r="W468" s="9">
        <f t="shared" si="53"/>
        <v>0</v>
      </c>
      <c r="X468" s="9" t="str">
        <f t="shared" si="59"/>
        <v/>
      </c>
      <c r="Y468" s="20" t="str">
        <f t="shared" si="57"/>
        <v/>
      </c>
    </row>
    <row r="469" spans="1:25" x14ac:dyDescent="0.25">
      <c r="A469" s="11">
        <v>26846</v>
      </c>
      <c r="B469" s="9">
        <f>VLOOKUP((IF(MONTH($A469)=10,YEAR($A469),IF(MONTH($A469)=11,YEAR($A469),IF(MONTH($A469)=12, YEAR($A469),YEAR($A469)-1)))),File_1.prn!$A$2:$AA$72,VLOOKUP(MONTH($A469),Conversion!$A$1:$B$12,2),FALSE)</f>
        <v>0</v>
      </c>
      <c r="C469" s="9" t="str">
        <f>IF(VLOOKUP((IF(MONTH($A469)=10,YEAR($A469),IF(MONTH($A469)=11,YEAR($A469),IF(MONTH($A469)=12, YEAR($A469),YEAR($A469)-1)))),File_1.prn!$A$2:$AA$72,VLOOKUP(MONTH($A469),'Patch Conversion'!$A$1:$B$12,2),FALSE)="","",VLOOKUP((IF(MONTH($A469)=10,YEAR($A469),IF(MONTH($A469)=11,YEAR($A469),IF(MONTH($A469)=12, YEAR($A469),YEAR($A469)-1)))),File_1.prn!$A$2:$AA$72,VLOOKUP(MONTH($A469),'Patch Conversion'!$A$1:$B$12,2),FALSE))</f>
        <v/>
      </c>
      <c r="D469" s="9"/>
      <c r="E469" s="9">
        <f t="shared" si="58"/>
        <v>0</v>
      </c>
      <c r="F469" s="9">
        <f>F468+VLOOKUP((IF(MONTH($A469)=10,YEAR($A469),IF(MONTH($A469)=11,YEAR($A469),IF(MONTH($A469)=12, YEAR($A469),YEAR($A469)-1)))),Rainfall!$A$1:$Z$87,VLOOKUP(MONTH($A469),Conversion!$A$1:$B$12,2),FALSE)</f>
        <v>23715.479999999996</v>
      </c>
      <c r="G469" s="9"/>
      <c r="H469" s="9"/>
      <c r="I469" s="9">
        <f>VLOOKUP((IF(MONTH($A469)=10,YEAR($A469),IF(MONTH($A469)=11,YEAR($A469),IF(MONTH($A469)=12, YEAR($A469),YEAR($A469)-1)))),FirstSim!$A$1:$Z$86,VLOOKUP(MONTH($A469),Conversion!$A$1:$B$12,2),FALSE)</f>
        <v>0.02</v>
      </c>
      <c r="J469" s="9"/>
      <c r="K469" s="9"/>
      <c r="L469" s="9"/>
      <c r="M469" s="12" t="e">
        <f>VLOOKUP((IF(MONTH($A469)=10,YEAR($A469),IF(MONTH($A469)=11,YEAR($A469),IF(MONTH($A469)=12, YEAR($A469),YEAR($A469)-1)))),#REF!,VLOOKUP(MONTH($A469),Conversion!$A$1:$B$12,2),FALSE)</f>
        <v>#REF!</v>
      </c>
      <c r="N469" s="9" t="e">
        <f>VLOOKUP((IF(MONTH($A469)=10,YEAR($A469),IF(MONTH($A469)=11,YEAR($A469),IF(MONTH($A469)=12, YEAR($A469),YEAR($A469)-1)))),#REF!,VLOOKUP(MONTH($A469),'Patch Conversion'!$A$1:$B$12,2),FALSE)</f>
        <v>#REF!</v>
      </c>
      <c r="O469" s="9"/>
      <c r="P469" s="11"/>
      <c r="Q469" s="9">
        <f t="shared" si="54"/>
        <v>0</v>
      </c>
      <c r="R469" s="9" t="str">
        <f t="shared" si="55"/>
        <v/>
      </c>
      <c r="S469" s="10" t="str">
        <f t="shared" si="56"/>
        <v/>
      </c>
      <c r="T469" s="9"/>
      <c r="U469" s="17">
        <f>VLOOKUP((IF(MONTH($A469)=10,YEAR($A469),IF(MONTH($A469)=11,YEAR($A469),IF(MONTH($A469)=12, YEAR($A469),YEAR($A469)-1)))),'Final Sim'!$A$1:$O$87,VLOOKUP(MONTH($A469),'Conversion WRSM'!$A$1:$B$12,2),FALSE)</f>
        <v>0</v>
      </c>
      <c r="W469" s="9">
        <f t="shared" si="53"/>
        <v>0</v>
      </c>
      <c r="X469" s="9" t="str">
        <f t="shared" si="59"/>
        <v/>
      </c>
      <c r="Y469" s="20" t="str">
        <f t="shared" si="57"/>
        <v/>
      </c>
    </row>
    <row r="470" spans="1:25" x14ac:dyDescent="0.25">
      <c r="A470" s="11">
        <v>26877</v>
      </c>
      <c r="B470" s="9">
        <f>VLOOKUP((IF(MONTH($A470)=10,YEAR($A470),IF(MONTH($A470)=11,YEAR($A470),IF(MONTH($A470)=12, YEAR($A470),YEAR($A470)-1)))),File_1.prn!$A$2:$AA$72,VLOOKUP(MONTH($A470),Conversion!$A$1:$B$12,2),FALSE)</f>
        <v>0</v>
      </c>
      <c r="C470" s="9" t="str">
        <f>IF(VLOOKUP((IF(MONTH($A470)=10,YEAR($A470),IF(MONTH($A470)=11,YEAR($A470),IF(MONTH($A470)=12, YEAR($A470),YEAR($A470)-1)))),File_1.prn!$A$2:$AA$72,VLOOKUP(MONTH($A470),'Patch Conversion'!$A$1:$B$12,2),FALSE)="","",VLOOKUP((IF(MONTH($A470)=10,YEAR($A470),IF(MONTH($A470)=11,YEAR($A470),IF(MONTH($A470)=12, YEAR($A470),YEAR($A470)-1)))),File_1.prn!$A$2:$AA$72,VLOOKUP(MONTH($A470),'Patch Conversion'!$A$1:$B$12,2),FALSE))</f>
        <v/>
      </c>
      <c r="D470" s="9"/>
      <c r="E470" s="9">
        <f t="shared" si="58"/>
        <v>0</v>
      </c>
      <c r="F470" s="9">
        <f>F469+VLOOKUP((IF(MONTH($A470)=10,YEAR($A470),IF(MONTH($A470)=11,YEAR($A470),IF(MONTH($A470)=12, YEAR($A470),YEAR($A470)-1)))),Rainfall!$A$1:$Z$87,VLOOKUP(MONTH($A470),Conversion!$A$1:$B$12,2),FALSE)</f>
        <v>23716.439999999995</v>
      </c>
      <c r="G470" s="9"/>
      <c r="H470" s="9"/>
      <c r="I470" s="9">
        <f>VLOOKUP((IF(MONTH($A470)=10,YEAR($A470),IF(MONTH($A470)=11,YEAR($A470),IF(MONTH($A470)=12, YEAR($A470),YEAR($A470)-1)))),FirstSim!$A$1:$Z$86,VLOOKUP(MONTH($A470),Conversion!$A$1:$B$12,2),FALSE)</f>
        <v>0.02</v>
      </c>
      <c r="J470" s="9"/>
      <c r="K470" s="9"/>
      <c r="L470" s="9"/>
      <c r="M470" s="12" t="e">
        <f>VLOOKUP((IF(MONTH($A470)=10,YEAR($A470),IF(MONTH($A470)=11,YEAR($A470),IF(MONTH($A470)=12, YEAR($A470),YEAR($A470)-1)))),#REF!,VLOOKUP(MONTH($A470),Conversion!$A$1:$B$12,2),FALSE)</f>
        <v>#REF!</v>
      </c>
      <c r="N470" s="9" t="e">
        <f>VLOOKUP((IF(MONTH($A470)=10,YEAR($A470),IF(MONTH($A470)=11,YEAR($A470),IF(MONTH($A470)=12, YEAR($A470),YEAR($A470)-1)))),#REF!,VLOOKUP(MONTH($A470),'Patch Conversion'!$A$1:$B$12,2),FALSE)</f>
        <v>#REF!</v>
      </c>
      <c r="O470" s="9"/>
      <c r="P470" s="11"/>
      <c r="Q470" s="9">
        <f t="shared" si="54"/>
        <v>0</v>
      </c>
      <c r="R470" s="9" t="str">
        <f t="shared" si="55"/>
        <v/>
      </c>
      <c r="S470" s="10" t="str">
        <f t="shared" si="56"/>
        <v/>
      </c>
      <c r="T470" s="9"/>
      <c r="U470" s="17">
        <f>VLOOKUP((IF(MONTH($A470)=10,YEAR($A470),IF(MONTH($A470)=11,YEAR($A470),IF(MONTH($A470)=12, YEAR($A470),YEAR($A470)-1)))),'Final Sim'!$A$1:$O$87,VLOOKUP(MONTH($A470),'Conversion WRSM'!$A$1:$B$12,2),FALSE)</f>
        <v>0</v>
      </c>
      <c r="W470" s="9">
        <f t="shared" si="53"/>
        <v>0</v>
      </c>
      <c r="X470" s="9" t="str">
        <f t="shared" si="59"/>
        <v/>
      </c>
      <c r="Y470" s="20" t="str">
        <f t="shared" si="57"/>
        <v/>
      </c>
    </row>
    <row r="471" spans="1:25" x14ac:dyDescent="0.25">
      <c r="A471" s="11">
        <v>26908</v>
      </c>
      <c r="B471" s="9">
        <f>VLOOKUP((IF(MONTH($A471)=10,YEAR($A471),IF(MONTH($A471)=11,YEAR($A471),IF(MONTH($A471)=12, YEAR($A471),YEAR($A471)-1)))),File_1.prn!$A$2:$AA$72,VLOOKUP(MONTH($A471),Conversion!$A$1:$B$12,2),FALSE)</f>
        <v>0</v>
      </c>
      <c r="C471" s="9" t="str">
        <f>IF(VLOOKUP((IF(MONTH($A471)=10,YEAR($A471),IF(MONTH($A471)=11,YEAR($A471),IF(MONTH($A471)=12, YEAR($A471),YEAR($A471)-1)))),File_1.prn!$A$2:$AA$72,VLOOKUP(MONTH($A471),'Patch Conversion'!$A$1:$B$12,2),FALSE)="","",VLOOKUP((IF(MONTH($A471)=10,YEAR($A471),IF(MONTH($A471)=11,YEAR($A471),IF(MONTH($A471)=12, YEAR($A471),YEAR($A471)-1)))),File_1.prn!$A$2:$AA$72,VLOOKUP(MONTH($A471),'Patch Conversion'!$A$1:$B$12,2),FALSE))</f>
        <v/>
      </c>
      <c r="D471" s="9"/>
      <c r="E471" s="9">
        <f t="shared" si="58"/>
        <v>0</v>
      </c>
      <c r="F471" s="9">
        <f>F470+VLOOKUP((IF(MONTH($A471)=10,YEAR($A471),IF(MONTH($A471)=11,YEAR($A471),IF(MONTH($A471)=12, YEAR($A471),YEAR($A471)-1)))),Rainfall!$A$1:$Z$87,VLOOKUP(MONTH($A471),Conversion!$A$1:$B$12,2),FALSE)</f>
        <v>23788.259999999995</v>
      </c>
      <c r="G471" s="9"/>
      <c r="H471" s="9"/>
      <c r="I471" s="9">
        <f>VLOOKUP((IF(MONTH($A471)=10,YEAR($A471),IF(MONTH($A471)=11,YEAR($A471),IF(MONTH($A471)=12, YEAR($A471),YEAR($A471)-1)))),FirstSim!$A$1:$Z$86,VLOOKUP(MONTH($A471),Conversion!$A$1:$B$12,2),FALSE)</f>
        <v>0.04</v>
      </c>
      <c r="J471" s="9"/>
      <c r="K471" s="9"/>
      <c r="L471" s="9"/>
      <c r="M471" s="12" t="e">
        <f>VLOOKUP((IF(MONTH($A471)=10,YEAR($A471),IF(MONTH($A471)=11,YEAR($A471),IF(MONTH($A471)=12, YEAR($A471),YEAR($A471)-1)))),#REF!,VLOOKUP(MONTH($A471),Conversion!$A$1:$B$12,2),FALSE)</f>
        <v>#REF!</v>
      </c>
      <c r="N471" s="9" t="e">
        <f>VLOOKUP((IF(MONTH($A471)=10,YEAR($A471),IF(MONTH($A471)=11,YEAR($A471),IF(MONTH($A471)=12, YEAR($A471),YEAR($A471)-1)))),#REF!,VLOOKUP(MONTH($A471),'Patch Conversion'!$A$1:$B$12,2),FALSE)</f>
        <v>#REF!</v>
      </c>
      <c r="O471" s="9"/>
      <c r="P471" s="11"/>
      <c r="Q471" s="9">
        <f t="shared" si="54"/>
        <v>0</v>
      </c>
      <c r="R471" s="9" t="str">
        <f t="shared" si="55"/>
        <v/>
      </c>
      <c r="S471" s="10" t="str">
        <f t="shared" si="56"/>
        <v/>
      </c>
      <c r="T471" s="9"/>
      <c r="U471" s="17">
        <f>VLOOKUP((IF(MONTH($A471)=10,YEAR($A471),IF(MONTH($A471)=11,YEAR($A471),IF(MONTH($A471)=12, YEAR($A471),YEAR($A471)-1)))),'Final Sim'!$A$1:$O$87,VLOOKUP(MONTH($A471),'Conversion WRSM'!$A$1:$B$12,2),FALSE)</f>
        <v>0</v>
      </c>
      <c r="W471" s="9">
        <f t="shared" si="53"/>
        <v>0</v>
      </c>
      <c r="X471" s="9" t="str">
        <f t="shared" si="59"/>
        <v/>
      </c>
      <c r="Y471" s="20" t="str">
        <f t="shared" si="57"/>
        <v/>
      </c>
    </row>
    <row r="472" spans="1:25" x14ac:dyDescent="0.25">
      <c r="A472" s="11">
        <v>26938</v>
      </c>
      <c r="B472" s="9">
        <f>VLOOKUP((IF(MONTH($A472)=10,YEAR($A472),IF(MONTH($A472)=11,YEAR($A472),IF(MONTH($A472)=12, YEAR($A472),YEAR($A472)-1)))),File_1.prn!$A$2:$AA$72,VLOOKUP(MONTH($A472),Conversion!$A$1:$B$12,2),FALSE)</f>
        <v>0</v>
      </c>
      <c r="C472" s="9" t="str">
        <f>IF(VLOOKUP((IF(MONTH($A472)=10,YEAR($A472),IF(MONTH($A472)=11,YEAR($A472),IF(MONTH($A472)=12, YEAR($A472),YEAR($A472)-1)))),File_1.prn!$A$2:$AA$72,VLOOKUP(MONTH($A472),'Patch Conversion'!$A$1:$B$12,2),FALSE)="","",VLOOKUP((IF(MONTH($A472)=10,YEAR($A472),IF(MONTH($A472)=11,YEAR($A472),IF(MONTH($A472)=12, YEAR($A472),YEAR($A472)-1)))),File_1.prn!$A$2:$AA$72,VLOOKUP(MONTH($A472),'Patch Conversion'!$A$1:$B$12,2),FALSE))</f>
        <v/>
      </c>
      <c r="D472" s="9"/>
      <c r="E472" s="9">
        <f t="shared" si="58"/>
        <v>0</v>
      </c>
      <c r="F472" s="9">
        <f>F471+VLOOKUP((IF(MONTH($A472)=10,YEAR($A472),IF(MONTH($A472)=11,YEAR($A472),IF(MONTH($A472)=12, YEAR($A472),YEAR($A472)-1)))),Rainfall!$A$1:$Z$87,VLOOKUP(MONTH($A472),Conversion!$A$1:$B$12,2),FALSE)</f>
        <v>23834.099999999995</v>
      </c>
      <c r="G472" s="9"/>
      <c r="H472" s="9"/>
      <c r="I472" s="9">
        <f>VLOOKUP((IF(MONTH($A472)=10,YEAR($A472),IF(MONTH($A472)=11,YEAR($A472),IF(MONTH($A472)=12, YEAR($A472),YEAR($A472)-1)))),FirstSim!$A$1:$Z$86,VLOOKUP(MONTH($A472),Conversion!$A$1:$B$12,2),FALSE)</f>
        <v>0.03</v>
      </c>
      <c r="J472" s="9"/>
      <c r="K472" s="9"/>
      <c r="L472" s="9"/>
      <c r="M472" s="12" t="e">
        <f>VLOOKUP((IF(MONTH($A472)=10,YEAR($A472),IF(MONTH($A472)=11,YEAR($A472),IF(MONTH($A472)=12, YEAR($A472),YEAR($A472)-1)))),#REF!,VLOOKUP(MONTH($A472),Conversion!$A$1:$B$12,2),FALSE)</f>
        <v>#REF!</v>
      </c>
      <c r="N472" s="9" t="e">
        <f>VLOOKUP((IF(MONTH($A472)=10,YEAR($A472),IF(MONTH($A472)=11,YEAR($A472),IF(MONTH($A472)=12, YEAR($A472),YEAR($A472)-1)))),#REF!,VLOOKUP(MONTH($A472),'Patch Conversion'!$A$1:$B$12,2),FALSE)</f>
        <v>#REF!</v>
      </c>
      <c r="O472" s="9"/>
      <c r="P472" s="11"/>
      <c r="Q472" s="9">
        <f t="shared" si="54"/>
        <v>0</v>
      </c>
      <c r="R472" s="9" t="str">
        <f t="shared" si="55"/>
        <v/>
      </c>
      <c r="S472" s="10" t="str">
        <f t="shared" si="56"/>
        <v/>
      </c>
      <c r="T472" s="9"/>
      <c r="U472" s="17">
        <f>VLOOKUP((IF(MONTH($A472)=10,YEAR($A472),IF(MONTH($A472)=11,YEAR($A472),IF(MONTH($A472)=12, YEAR($A472),YEAR($A472)-1)))),'Final Sim'!$A$1:$O$87,VLOOKUP(MONTH($A472),'Conversion WRSM'!$A$1:$B$12,2),FALSE)</f>
        <v>0</v>
      </c>
      <c r="W472" s="9">
        <f t="shared" si="53"/>
        <v>0</v>
      </c>
      <c r="X472" s="9" t="str">
        <f t="shared" si="59"/>
        <v/>
      </c>
      <c r="Y472" s="20" t="str">
        <f t="shared" si="57"/>
        <v/>
      </c>
    </row>
    <row r="473" spans="1:25" x14ac:dyDescent="0.25">
      <c r="A473" s="11">
        <v>26969</v>
      </c>
      <c r="B473" s="9">
        <f>VLOOKUP((IF(MONTH($A473)=10,YEAR($A473),IF(MONTH($A473)=11,YEAR($A473),IF(MONTH($A473)=12, YEAR($A473),YEAR($A473)-1)))),File_1.prn!$A$2:$AA$72,VLOOKUP(MONTH($A473),Conversion!$A$1:$B$12,2),FALSE)</f>
        <v>0</v>
      </c>
      <c r="C473" s="9" t="str">
        <f>IF(VLOOKUP((IF(MONTH($A473)=10,YEAR($A473),IF(MONTH($A473)=11,YEAR($A473),IF(MONTH($A473)=12, YEAR($A473),YEAR($A473)-1)))),File_1.prn!$A$2:$AA$72,VLOOKUP(MONTH($A473),'Patch Conversion'!$A$1:$B$12,2),FALSE)="","",VLOOKUP((IF(MONTH($A473)=10,YEAR($A473),IF(MONTH($A473)=11,YEAR($A473),IF(MONTH($A473)=12, YEAR($A473),YEAR($A473)-1)))),File_1.prn!$A$2:$AA$72,VLOOKUP(MONTH($A473),'Patch Conversion'!$A$1:$B$12,2),FALSE))</f>
        <v/>
      </c>
      <c r="D473" s="9"/>
      <c r="E473" s="9">
        <f t="shared" si="58"/>
        <v>0</v>
      </c>
      <c r="F473" s="9">
        <f>F472+VLOOKUP((IF(MONTH($A473)=10,YEAR($A473),IF(MONTH($A473)=11,YEAR($A473),IF(MONTH($A473)=12, YEAR($A473),YEAR($A473)-1)))),Rainfall!$A$1:$Z$87,VLOOKUP(MONTH($A473),Conversion!$A$1:$B$12,2),FALSE)</f>
        <v>23922.719999999994</v>
      </c>
      <c r="G473" s="9"/>
      <c r="H473" s="9"/>
      <c r="I473" s="9">
        <f>VLOOKUP((IF(MONTH($A473)=10,YEAR($A473),IF(MONTH($A473)=11,YEAR($A473),IF(MONTH($A473)=12, YEAR($A473),YEAR($A473)-1)))),FirstSim!$A$1:$Z$86,VLOOKUP(MONTH($A473),Conversion!$A$1:$B$12,2),FALSE)</f>
        <v>0.02</v>
      </c>
      <c r="J473" s="9"/>
      <c r="K473" s="9"/>
      <c r="L473" s="9"/>
      <c r="M473" s="12" t="e">
        <f>VLOOKUP((IF(MONTH($A473)=10,YEAR($A473),IF(MONTH($A473)=11,YEAR($A473),IF(MONTH($A473)=12, YEAR($A473),YEAR($A473)-1)))),#REF!,VLOOKUP(MONTH($A473),Conversion!$A$1:$B$12,2),FALSE)</f>
        <v>#REF!</v>
      </c>
      <c r="N473" s="9" t="e">
        <f>VLOOKUP((IF(MONTH($A473)=10,YEAR($A473),IF(MONTH($A473)=11,YEAR($A473),IF(MONTH($A473)=12, YEAR($A473),YEAR($A473)-1)))),#REF!,VLOOKUP(MONTH($A473),'Patch Conversion'!$A$1:$B$12,2),FALSE)</f>
        <v>#REF!</v>
      </c>
      <c r="O473" s="9"/>
      <c r="P473" s="11"/>
      <c r="Q473" s="9">
        <f t="shared" si="54"/>
        <v>0</v>
      </c>
      <c r="R473" s="9" t="str">
        <f t="shared" si="55"/>
        <v/>
      </c>
      <c r="S473" s="10" t="str">
        <f t="shared" si="56"/>
        <v/>
      </c>
      <c r="T473" s="9"/>
      <c r="U473" s="17">
        <f>VLOOKUP((IF(MONTH($A473)=10,YEAR($A473),IF(MONTH($A473)=11,YEAR($A473),IF(MONTH($A473)=12, YEAR($A473),YEAR($A473)-1)))),'Final Sim'!$A$1:$O$87,VLOOKUP(MONTH($A473),'Conversion WRSM'!$A$1:$B$12,2),FALSE)</f>
        <v>0</v>
      </c>
      <c r="W473" s="9">
        <f t="shared" si="53"/>
        <v>0</v>
      </c>
      <c r="X473" s="9" t="str">
        <f t="shared" si="59"/>
        <v/>
      </c>
      <c r="Y473" s="20" t="str">
        <f t="shared" si="57"/>
        <v/>
      </c>
    </row>
    <row r="474" spans="1:25" x14ac:dyDescent="0.25">
      <c r="A474" s="11">
        <v>26999</v>
      </c>
      <c r="B474" s="9">
        <f>VLOOKUP((IF(MONTH($A474)=10,YEAR($A474),IF(MONTH($A474)=11,YEAR($A474),IF(MONTH($A474)=12, YEAR($A474),YEAR($A474)-1)))),File_1.prn!$A$2:$AA$72,VLOOKUP(MONTH($A474),Conversion!$A$1:$B$12,2),FALSE)</f>
        <v>0</v>
      </c>
      <c r="C474" s="9" t="str">
        <f>IF(VLOOKUP((IF(MONTH($A474)=10,YEAR($A474),IF(MONTH($A474)=11,YEAR($A474),IF(MONTH($A474)=12, YEAR($A474),YEAR($A474)-1)))),File_1.prn!$A$2:$AA$72,VLOOKUP(MONTH($A474),'Patch Conversion'!$A$1:$B$12,2),FALSE)="","",VLOOKUP((IF(MONTH($A474)=10,YEAR($A474),IF(MONTH($A474)=11,YEAR($A474),IF(MONTH($A474)=12, YEAR($A474),YEAR($A474)-1)))),File_1.prn!$A$2:$AA$72,VLOOKUP(MONTH($A474),'Patch Conversion'!$A$1:$B$12,2),FALSE))</f>
        <v/>
      </c>
      <c r="D474" s="9" t="str">
        <f>IF(C474="","",B474)</f>
        <v/>
      </c>
      <c r="E474" s="9">
        <f t="shared" si="58"/>
        <v>0</v>
      </c>
      <c r="F474" s="9">
        <f>F473+VLOOKUP((IF(MONTH($A474)=10,YEAR($A474),IF(MONTH($A474)=11,YEAR($A474),IF(MONTH($A474)=12, YEAR($A474),YEAR($A474)-1)))),Rainfall!$A$1:$Z$87,VLOOKUP(MONTH($A474),Conversion!$A$1:$B$12,2),FALSE)</f>
        <v>24030.179999999993</v>
      </c>
      <c r="G474" s="9"/>
      <c r="H474" s="9"/>
      <c r="I474" s="9">
        <f>VLOOKUP((IF(MONTH($A474)=10,YEAR($A474),IF(MONTH($A474)=11,YEAR($A474),IF(MONTH($A474)=12, YEAR($A474),YEAR($A474)-1)))),FirstSim!$A$1:$Z$86,VLOOKUP(MONTH($A474),Conversion!$A$1:$B$12,2),FALSE)</f>
        <v>0.2</v>
      </c>
      <c r="J474" s="9"/>
      <c r="K474" s="9"/>
      <c r="L474" s="9"/>
      <c r="M474" s="12" t="e">
        <f>VLOOKUP((IF(MONTH($A474)=10,YEAR($A474),IF(MONTH($A474)=11,YEAR($A474),IF(MONTH($A474)=12, YEAR($A474),YEAR($A474)-1)))),#REF!,VLOOKUP(MONTH($A474),Conversion!$A$1:$B$12,2),FALSE)</f>
        <v>#REF!</v>
      </c>
      <c r="N474" s="9" t="e">
        <f>VLOOKUP((IF(MONTH($A474)=10,YEAR($A474),IF(MONTH($A474)=11,YEAR($A474),IF(MONTH($A474)=12, YEAR($A474),YEAR($A474)-1)))),#REF!,VLOOKUP(MONTH($A474),'Patch Conversion'!$A$1:$B$12,2),FALSE)</f>
        <v>#REF!</v>
      </c>
      <c r="O474" s="9"/>
      <c r="P474" s="11"/>
      <c r="Q474" s="9">
        <f t="shared" si="54"/>
        <v>0</v>
      </c>
      <c r="R474" s="9" t="str">
        <f t="shared" si="55"/>
        <v/>
      </c>
      <c r="S474" s="10" t="str">
        <f t="shared" si="56"/>
        <v/>
      </c>
      <c r="T474" s="9"/>
      <c r="U474" s="17">
        <f>VLOOKUP((IF(MONTH($A474)=10,YEAR($A474),IF(MONTH($A474)=11,YEAR($A474),IF(MONTH($A474)=12, YEAR($A474),YEAR($A474)-1)))),'Final Sim'!$A$1:$O$87,VLOOKUP(MONTH($A474),'Conversion WRSM'!$A$1:$B$12,2),FALSE)</f>
        <v>0</v>
      </c>
      <c r="W474" s="9">
        <f t="shared" si="53"/>
        <v>0</v>
      </c>
      <c r="X474" s="9" t="str">
        <f t="shared" si="59"/>
        <v/>
      </c>
      <c r="Y474" s="20" t="str">
        <f t="shared" si="57"/>
        <v/>
      </c>
    </row>
    <row r="475" spans="1:25" x14ac:dyDescent="0.25">
      <c r="A475" s="11">
        <v>27030</v>
      </c>
      <c r="B475" s="9">
        <f>VLOOKUP((IF(MONTH($A475)=10,YEAR($A475),IF(MONTH($A475)=11,YEAR($A475),IF(MONTH($A475)=12, YEAR($A475),YEAR($A475)-1)))),File_1.prn!$A$2:$AA$72,VLOOKUP(MONTH($A475),Conversion!$A$1:$B$12,2),FALSE)</f>
        <v>0</v>
      </c>
      <c r="C475" s="9" t="str">
        <f>IF(VLOOKUP((IF(MONTH($A475)=10,YEAR($A475),IF(MONTH($A475)=11,YEAR($A475),IF(MONTH($A475)=12, YEAR($A475),YEAR($A475)-1)))),File_1.prn!$A$2:$AA$72,VLOOKUP(MONTH($A475),'Patch Conversion'!$A$1:$B$12,2),FALSE)="","",VLOOKUP((IF(MONTH($A475)=10,YEAR($A475),IF(MONTH($A475)=11,YEAR($A475),IF(MONTH($A475)=12, YEAR($A475),YEAR($A475)-1)))),File_1.prn!$A$2:$AA$72,VLOOKUP(MONTH($A475),'Patch Conversion'!$A$1:$B$12,2),FALSE))</f>
        <v/>
      </c>
      <c r="D475" s="9" t="str">
        <f>IF(C475="","",B475)</f>
        <v/>
      </c>
      <c r="E475" s="9">
        <f t="shared" si="58"/>
        <v>0</v>
      </c>
      <c r="F475" s="9">
        <f>F474+VLOOKUP((IF(MONTH($A475)=10,YEAR($A475),IF(MONTH($A475)=11,YEAR($A475),IF(MONTH($A475)=12, YEAR($A475),YEAR($A475)-1)))),Rainfall!$A$1:$Z$87,VLOOKUP(MONTH($A475),Conversion!$A$1:$B$12,2),FALSE)</f>
        <v>24207.779999999992</v>
      </c>
      <c r="G475" s="9"/>
      <c r="H475" s="9"/>
      <c r="I475" s="9">
        <f>VLOOKUP((IF(MONTH($A475)=10,YEAR($A475),IF(MONTH($A475)=11,YEAR($A475),IF(MONTH($A475)=12, YEAR($A475),YEAR($A475)-1)))),FirstSim!$A$1:$Z$86,VLOOKUP(MONTH($A475),Conversion!$A$1:$B$12,2),FALSE)</f>
        <v>16.37</v>
      </c>
      <c r="J475" s="9"/>
      <c r="K475" s="9"/>
      <c r="L475" s="9"/>
      <c r="M475" s="12" t="e">
        <f>VLOOKUP((IF(MONTH($A475)=10,YEAR($A475),IF(MONTH($A475)=11,YEAR($A475),IF(MONTH($A475)=12, YEAR($A475),YEAR($A475)-1)))),#REF!,VLOOKUP(MONTH($A475),Conversion!$A$1:$B$12,2),FALSE)</f>
        <v>#REF!</v>
      </c>
      <c r="N475" s="9" t="e">
        <f>VLOOKUP((IF(MONTH($A475)=10,YEAR($A475),IF(MONTH($A475)=11,YEAR($A475),IF(MONTH($A475)=12, YEAR($A475),YEAR($A475)-1)))),#REF!,VLOOKUP(MONTH($A475),'Patch Conversion'!$A$1:$B$12,2),FALSE)</f>
        <v>#REF!</v>
      </c>
      <c r="O475" s="9"/>
      <c r="P475" s="11"/>
      <c r="Q475" s="9">
        <f t="shared" si="54"/>
        <v>0</v>
      </c>
      <c r="R475" s="9" t="str">
        <f t="shared" si="55"/>
        <v/>
      </c>
      <c r="S475" s="10" t="str">
        <f t="shared" si="56"/>
        <v/>
      </c>
      <c r="T475" s="9"/>
      <c r="U475" s="17">
        <f>VLOOKUP((IF(MONTH($A475)=10,YEAR($A475),IF(MONTH($A475)=11,YEAR($A475),IF(MONTH($A475)=12, YEAR($A475),YEAR($A475)-1)))),'Final Sim'!$A$1:$O$87,VLOOKUP(MONTH($A475),'Conversion WRSM'!$A$1:$B$12,2),FALSE)</f>
        <v>0</v>
      </c>
      <c r="W475" s="9">
        <f t="shared" si="53"/>
        <v>0</v>
      </c>
      <c r="X475" s="9" t="str">
        <f t="shared" si="59"/>
        <v/>
      </c>
      <c r="Y475" s="20" t="str">
        <f t="shared" si="57"/>
        <v/>
      </c>
    </row>
    <row r="476" spans="1:25" x14ac:dyDescent="0.25">
      <c r="A476" s="11">
        <v>27061</v>
      </c>
      <c r="B476" s="9">
        <f>VLOOKUP((IF(MONTH($A476)=10,YEAR($A476),IF(MONTH($A476)=11,YEAR($A476),IF(MONTH($A476)=12, YEAR($A476),YEAR($A476)-1)))),File_1.prn!$A$2:$AA$72,VLOOKUP(MONTH($A476),Conversion!$A$1:$B$12,2),FALSE)</f>
        <v>0</v>
      </c>
      <c r="C476" s="9" t="str">
        <f>IF(VLOOKUP((IF(MONTH($A476)=10,YEAR($A476),IF(MONTH($A476)=11,YEAR($A476),IF(MONTH($A476)=12, YEAR($A476),YEAR($A476)-1)))),File_1.prn!$A$2:$AA$72,VLOOKUP(MONTH($A476),'Patch Conversion'!$A$1:$B$12,2),FALSE)="","",VLOOKUP((IF(MONTH($A476)=10,YEAR($A476),IF(MONTH($A476)=11,YEAR($A476),IF(MONTH($A476)=12, YEAR($A476),YEAR($A476)-1)))),File_1.prn!$A$2:$AA$72,VLOOKUP(MONTH($A476),'Patch Conversion'!$A$1:$B$12,2),FALSE))</f>
        <v/>
      </c>
      <c r="D476" s="9"/>
      <c r="E476" s="9">
        <f t="shared" si="58"/>
        <v>0</v>
      </c>
      <c r="F476" s="9">
        <f>F475+VLOOKUP((IF(MONTH($A476)=10,YEAR($A476),IF(MONTH($A476)=11,YEAR($A476),IF(MONTH($A476)=12, YEAR($A476),YEAR($A476)-1)))),Rainfall!$A$1:$Z$87,VLOOKUP(MONTH($A476),Conversion!$A$1:$B$12,2),FALSE)</f>
        <v>24315.779999999992</v>
      </c>
      <c r="G476" s="9"/>
      <c r="H476" s="9"/>
      <c r="I476" s="9">
        <f>VLOOKUP((IF(MONTH($A476)=10,YEAR($A476),IF(MONTH($A476)=11,YEAR($A476),IF(MONTH($A476)=12, YEAR($A476),YEAR($A476)-1)))),FirstSim!$A$1:$Z$86,VLOOKUP(MONTH($A476),Conversion!$A$1:$B$12,2),FALSE)</f>
        <v>16.600000000000001</v>
      </c>
      <c r="J476" s="9"/>
      <c r="K476" s="9"/>
      <c r="L476" s="9"/>
      <c r="M476" s="12" t="e">
        <f>VLOOKUP((IF(MONTH($A476)=10,YEAR($A476),IF(MONTH($A476)=11,YEAR($A476),IF(MONTH($A476)=12, YEAR($A476),YEAR($A476)-1)))),#REF!,VLOOKUP(MONTH($A476),Conversion!$A$1:$B$12,2),FALSE)</f>
        <v>#REF!</v>
      </c>
      <c r="N476" s="9" t="e">
        <f>VLOOKUP((IF(MONTH($A476)=10,YEAR($A476),IF(MONTH($A476)=11,YEAR($A476),IF(MONTH($A476)=12, YEAR($A476),YEAR($A476)-1)))),#REF!,VLOOKUP(MONTH($A476),'Patch Conversion'!$A$1:$B$12,2),FALSE)</f>
        <v>#REF!</v>
      </c>
      <c r="O476" s="9"/>
      <c r="P476" s="11"/>
      <c r="Q476" s="9">
        <f t="shared" si="54"/>
        <v>0</v>
      </c>
      <c r="R476" s="9" t="str">
        <f t="shared" si="55"/>
        <v/>
      </c>
      <c r="S476" s="10" t="str">
        <f t="shared" si="56"/>
        <v/>
      </c>
      <c r="T476" s="9"/>
      <c r="U476" s="17">
        <f>VLOOKUP((IF(MONTH($A476)=10,YEAR($A476),IF(MONTH($A476)=11,YEAR($A476),IF(MONTH($A476)=12, YEAR($A476),YEAR($A476)-1)))),'Final Sim'!$A$1:$O$87,VLOOKUP(MONTH($A476),'Conversion WRSM'!$A$1:$B$12,2),FALSE)</f>
        <v>0</v>
      </c>
      <c r="W476" s="9">
        <f t="shared" si="53"/>
        <v>0</v>
      </c>
      <c r="X476" s="9" t="str">
        <f t="shared" si="59"/>
        <v/>
      </c>
      <c r="Y476" s="20" t="str">
        <f t="shared" si="57"/>
        <v/>
      </c>
    </row>
    <row r="477" spans="1:25" x14ac:dyDescent="0.25">
      <c r="A477" s="11">
        <v>27089</v>
      </c>
      <c r="B477" s="9">
        <f>VLOOKUP((IF(MONTH($A477)=10,YEAR($A477),IF(MONTH($A477)=11,YEAR($A477),IF(MONTH($A477)=12, YEAR($A477),YEAR($A477)-1)))),File_1.prn!$A$2:$AA$72,VLOOKUP(MONTH($A477),Conversion!$A$1:$B$12,2),FALSE)</f>
        <v>0</v>
      </c>
      <c r="C477" s="9" t="str">
        <f>IF(VLOOKUP((IF(MONTH($A477)=10,YEAR($A477),IF(MONTH($A477)=11,YEAR($A477),IF(MONTH($A477)=12, YEAR($A477),YEAR($A477)-1)))),File_1.prn!$A$2:$AA$72,VLOOKUP(MONTH($A477),'Patch Conversion'!$A$1:$B$12,2),FALSE)="","",VLOOKUP((IF(MONTH($A477)=10,YEAR($A477),IF(MONTH($A477)=11,YEAR($A477),IF(MONTH($A477)=12, YEAR($A477),YEAR($A477)-1)))),File_1.prn!$A$2:$AA$72,VLOOKUP(MONTH($A477),'Patch Conversion'!$A$1:$B$12,2),FALSE))</f>
        <v/>
      </c>
      <c r="D477" s="9" t="str">
        <f>IF(C477="","",B477)</f>
        <v/>
      </c>
      <c r="E477" s="9">
        <f t="shared" si="58"/>
        <v>0</v>
      </c>
      <c r="F477" s="9">
        <f>F476+VLOOKUP((IF(MONTH($A477)=10,YEAR($A477),IF(MONTH($A477)=11,YEAR($A477),IF(MONTH($A477)=12, YEAR($A477),YEAR($A477)-1)))),Rainfall!$A$1:$Z$87,VLOOKUP(MONTH($A477),Conversion!$A$1:$B$12,2),FALSE)</f>
        <v>24413.87999999999</v>
      </c>
      <c r="G477" s="9"/>
      <c r="H477" s="9"/>
      <c r="I477" s="9">
        <f>VLOOKUP((IF(MONTH($A477)=10,YEAR($A477),IF(MONTH($A477)=11,YEAR($A477),IF(MONTH($A477)=12, YEAR($A477),YEAR($A477)-1)))),FirstSim!$A$1:$Z$86,VLOOKUP(MONTH($A477),Conversion!$A$1:$B$12,2),FALSE)</f>
        <v>5.95</v>
      </c>
      <c r="J477" s="9"/>
      <c r="K477" s="9"/>
      <c r="L477" s="9"/>
      <c r="M477" s="12" t="e">
        <f>VLOOKUP((IF(MONTH($A477)=10,YEAR($A477),IF(MONTH($A477)=11,YEAR($A477),IF(MONTH($A477)=12, YEAR($A477),YEAR($A477)-1)))),#REF!,VLOOKUP(MONTH($A477),Conversion!$A$1:$B$12,2),FALSE)</f>
        <v>#REF!</v>
      </c>
      <c r="N477" s="9" t="e">
        <f>VLOOKUP((IF(MONTH($A477)=10,YEAR($A477),IF(MONTH($A477)=11,YEAR($A477),IF(MONTH($A477)=12, YEAR($A477),YEAR($A477)-1)))),#REF!,VLOOKUP(MONTH($A477),'Patch Conversion'!$A$1:$B$12,2),FALSE)</f>
        <v>#REF!</v>
      </c>
      <c r="O477" s="9"/>
      <c r="P477" s="11"/>
      <c r="Q477" s="9">
        <f t="shared" si="54"/>
        <v>0</v>
      </c>
      <c r="R477" s="9" t="str">
        <f t="shared" si="55"/>
        <v/>
      </c>
      <c r="S477" s="10" t="str">
        <f t="shared" si="56"/>
        <v/>
      </c>
      <c r="T477" s="9"/>
      <c r="U477" s="17">
        <f>VLOOKUP((IF(MONTH($A477)=10,YEAR($A477),IF(MONTH($A477)=11,YEAR($A477),IF(MONTH($A477)=12, YEAR($A477),YEAR($A477)-1)))),'Final Sim'!$A$1:$O$87,VLOOKUP(MONTH($A477),'Conversion WRSM'!$A$1:$B$12,2),FALSE)</f>
        <v>0</v>
      </c>
      <c r="W477" s="9">
        <f t="shared" si="53"/>
        <v>0</v>
      </c>
      <c r="X477" s="9" t="str">
        <f t="shared" si="59"/>
        <v/>
      </c>
      <c r="Y477" s="20" t="str">
        <f t="shared" si="57"/>
        <v/>
      </c>
    </row>
    <row r="478" spans="1:25" x14ac:dyDescent="0.25">
      <c r="A478" s="11">
        <v>27120</v>
      </c>
      <c r="B478" s="9">
        <f>VLOOKUP((IF(MONTH($A478)=10,YEAR($A478),IF(MONTH($A478)=11,YEAR($A478),IF(MONTH($A478)=12, YEAR($A478),YEAR($A478)-1)))),File_1.prn!$A$2:$AA$72,VLOOKUP(MONTH($A478),Conversion!$A$1:$B$12,2),FALSE)</f>
        <v>0</v>
      </c>
      <c r="C478" s="9" t="str">
        <f>IF(VLOOKUP((IF(MONTH($A478)=10,YEAR($A478),IF(MONTH($A478)=11,YEAR($A478),IF(MONTH($A478)=12, YEAR($A478),YEAR($A478)-1)))),File_1.prn!$A$2:$AA$72,VLOOKUP(MONTH($A478),'Patch Conversion'!$A$1:$B$12,2),FALSE)="","",VLOOKUP((IF(MONTH($A478)=10,YEAR($A478),IF(MONTH($A478)=11,YEAR($A478),IF(MONTH($A478)=12, YEAR($A478),YEAR($A478)-1)))),File_1.prn!$A$2:$AA$72,VLOOKUP(MONTH($A478),'Patch Conversion'!$A$1:$B$12,2),FALSE))</f>
        <v/>
      </c>
      <c r="D478" s="9"/>
      <c r="E478" s="9">
        <f t="shared" si="58"/>
        <v>0</v>
      </c>
      <c r="F478" s="9">
        <f>F477+VLOOKUP((IF(MONTH($A478)=10,YEAR($A478),IF(MONTH($A478)=11,YEAR($A478),IF(MONTH($A478)=12, YEAR($A478),YEAR($A478)-1)))),Rainfall!$A$1:$Z$87,VLOOKUP(MONTH($A478),Conversion!$A$1:$B$12,2),FALSE)</f>
        <v>24500.579999999991</v>
      </c>
      <c r="G478" s="9"/>
      <c r="H478" s="9"/>
      <c r="I478" s="9">
        <f>VLOOKUP((IF(MONTH($A478)=10,YEAR($A478),IF(MONTH($A478)=11,YEAR($A478),IF(MONTH($A478)=12, YEAR($A478),YEAR($A478)-1)))),FirstSim!$A$1:$Z$86,VLOOKUP(MONTH($A478),Conversion!$A$1:$B$12,2),FALSE)</f>
        <v>1.44</v>
      </c>
      <c r="J478" s="9"/>
      <c r="K478" s="9"/>
      <c r="L478" s="9"/>
      <c r="M478" s="12" t="e">
        <f>VLOOKUP((IF(MONTH($A478)=10,YEAR($A478),IF(MONTH($A478)=11,YEAR($A478),IF(MONTH($A478)=12, YEAR($A478),YEAR($A478)-1)))),#REF!,VLOOKUP(MONTH($A478),Conversion!$A$1:$B$12,2),FALSE)</f>
        <v>#REF!</v>
      </c>
      <c r="N478" s="9" t="e">
        <f>VLOOKUP((IF(MONTH($A478)=10,YEAR($A478),IF(MONTH($A478)=11,YEAR($A478),IF(MONTH($A478)=12, YEAR($A478),YEAR($A478)-1)))),#REF!,VLOOKUP(MONTH($A478),'Patch Conversion'!$A$1:$B$12,2),FALSE)</f>
        <v>#REF!</v>
      </c>
      <c r="O478" s="9"/>
      <c r="P478" s="11"/>
      <c r="Q478" s="9">
        <f t="shared" si="54"/>
        <v>0</v>
      </c>
      <c r="R478" s="9" t="str">
        <f t="shared" si="55"/>
        <v/>
      </c>
      <c r="S478" s="10" t="str">
        <f t="shared" si="56"/>
        <v/>
      </c>
      <c r="T478" s="9"/>
      <c r="U478" s="17">
        <f>VLOOKUP((IF(MONTH($A478)=10,YEAR($A478),IF(MONTH($A478)=11,YEAR($A478),IF(MONTH($A478)=12, YEAR($A478),YEAR($A478)-1)))),'Final Sim'!$A$1:$O$87,VLOOKUP(MONTH($A478),'Conversion WRSM'!$A$1:$B$12,2),FALSE)</f>
        <v>0</v>
      </c>
      <c r="W478" s="9">
        <f t="shared" si="53"/>
        <v>0</v>
      </c>
      <c r="X478" s="9" t="str">
        <f t="shared" si="59"/>
        <v/>
      </c>
      <c r="Y478" s="20" t="str">
        <f t="shared" si="57"/>
        <v/>
      </c>
    </row>
    <row r="479" spans="1:25" x14ac:dyDescent="0.25">
      <c r="A479" s="11">
        <v>27150</v>
      </c>
      <c r="B479" s="9">
        <f>VLOOKUP((IF(MONTH($A479)=10,YEAR($A479),IF(MONTH($A479)=11,YEAR($A479),IF(MONTH($A479)=12, YEAR($A479),YEAR($A479)-1)))),File_1.prn!$A$2:$AA$72,VLOOKUP(MONTH($A479),Conversion!$A$1:$B$12,2),FALSE)</f>
        <v>0</v>
      </c>
      <c r="C479" s="9" t="str">
        <f>IF(VLOOKUP((IF(MONTH($A479)=10,YEAR($A479),IF(MONTH($A479)=11,YEAR($A479),IF(MONTH($A479)=12, YEAR($A479),YEAR($A479)-1)))),File_1.prn!$A$2:$AA$72,VLOOKUP(MONTH($A479),'Patch Conversion'!$A$1:$B$12,2),FALSE)="","",VLOOKUP((IF(MONTH($A479)=10,YEAR($A479),IF(MONTH($A479)=11,YEAR($A479),IF(MONTH($A479)=12, YEAR($A479),YEAR($A479)-1)))),File_1.prn!$A$2:$AA$72,VLOOKUP(MONTH($A479),'Patch Conversion'!$A$1:$B$12,2),FALSE))</f>
        <v/>
      </c>
      <c r="D479" s="9"/>
      <c r="E479" s="9">
        <f t="shared" si="58"/>
        <v>0</v>
      </c>
      <c r="F479" s="9">
        <f>F478+VLOOKUP((IF(MONTH($A479)=10,YEAR($A479),IF(MONTH($A479)=11,YEAR($A479),IF(MONTH($A479)=12, YEAR($A479),YEAR($A479)-1)))),Rainfall!$A$1:$Z$87,VLOOKUP(MONTH($A479),Conversion!$A$1:$B$12,2),FALSE)</f>
        <v>24500.69999999999</v>
      </c>
      <c r="G479" s="9"/>
      <c r="H479" s="9"/>
      <c r="I479" s="9">
        <f>VLOOKUP((IF(MONTH($A479)=10,YEAR($A479),IF(MONTH($A479)=11,YEAR($A479),IF(MONTH($A479)=12, YEAR($A479),YEAR($A479)-1)))),FirstSim!$A$1:$Z$86,VLOOKUP(MONTH($A479),Conversion!$A$1:$B$12,2),FALSE)</f>
        <v>0.71</v>
      </c>
      <c r="J479" s="9"/>
      <c r="K479" s="9"/>
      <c r="L479" s="9"/>
      <c r="M479" s="12" t="e">
        <f>VLOOKUP((IF(MONTH($A479)=10,YEAR($A479),IF(MONTH($A479)=11,YEAR($A479),IF(MONTH($A479)=12, YEAR($A479),YEAR($A479)-1)))),#REF!,VLOOKUP(MONTH($A479),Conversion!$A$1:$B$12,2),FALSE)</f>
        <v>#REF!</v>
      </c>
      <c r="N479" s="9" t="e">
        <f>VLOOKUP((IF(MONTH($A479)=10,YEAR($A479),IF(MONTH($A479)=11,YEAR($A479),IF(MONTH($A479)=12, YEAR($A479),YEAR($A479)-1)))),#REF!,VLOOKUP(MONTH($A479),'Patch Conversion'!$A$1:$B$12,2),FALSE)</f>
        <v>#REF!</v>
      </c>
      <c r="O479" s="9"/>
      <c r="P479" s="11"/>
      <c r="Q479" s="9">
        <f t="shared" si="54"/>
        <v>0</v>
      </c>
      <c r="R479" s="9" t="str">
        <f t="shared" si="55"/>
        <v/>
      </c>
      <c r="S479" s="10" t="str">
        <f t="shared" si="56"/>
        <v/>
      </c>
      <c r="T479" s="9"/>
      <c r="U479" s="17">
        <f>VLOOKUP((IF(MONTH($A479)=10,YEAR($A479),IF(MONTH($A479)=11,YEAR($A479),IF(MONTH($A479)=12, YEAR($A479),YEAR($A479)-1)))),'Final Sim'!$A$1:$O$87,VLOOKUP(MONTH($A479),'Conversion WRSM'!$A$1:$B$12,2),FALSE)</f>
        <v>0</v>
      </c>
      <c r="W479" s="9">
        <f t="shared" si="53"/>
        <v>0</v>
      </c>
      <c r="X479" s="9" t="str">
        <f t="shared" si="59"/>
        <v/>
      </c>
      <c r="Y479" s="20" t="str">
        <f t="shared" si="57"/>
        <v/>
      </c>
    </row>
    <row r="480" spans="1:25" x14ac:dyDescent="0.25">
      <c r="A480" s="11">
        <v>27181</v>
      </c>
      <c r="B480" s="9">
        <f>VLOOKUP((IF(MONTH($A480)=10,YEAR($A480),IF(MONTH($A480)=11,YEAR($A480),IF(MONTH($A480)=12, YEAR($A480),YEAR($A480)-1)))),File_1.prn!$A$2:$AA$72,VLOOKUP(MONTH($A480),Conversion!$A$1:$B$12,2),FALSE)</f>
        <v>0</v>
      </c>
      <c r="C480" s="9" t="str">
        <f>IF(VLOOKUP((IF(MONTH($A480)=10,YEAR($A480),IF(MONTH($A480)=11,YEAR($A480),IF(MONTH($A480)=12, YEAR($A480),YEAR($A480)-1)))),File_1.prn!$A$2:$AA$72,VLOOKUP(MONTH($A480),'Patch Conversion'!$A$1:$B$12,2),FALSE)="","",VLOOKUP((IF(MONTH($A480)=10,YEAR($A480),IF(MONTH($A480)=11,YEAR($A480),IF(MONTH($A480)=12, YEAR($A480),YEAR($A480)-1)))),File_1.prn!$A$2:$AA$72,VLOOKUP(MONTH($A480),'Patch Conversion'!$A$1:$B$12,2),FALSE))</f>
        <v/>
      </c>
      <c r="D480" s="9"/>
      <c r="E480" s="9">
        <f t="shared" si="58"/>
        <v>0</v>
      </c>
      <c r="F480" s="9">
        <f>F479+VLOOKUP((IF(MONTH($A480)=10,YEAR($A480),IF(MONTH($A480)=11,YEAR($A480),IF(MONTH($A480)=12, YEAR($A480),YEAR($A480)-1)))),Rainfall!$A$1:$Z$87,VLOOKUP(MONTH($A480),Conversion!$A$1:$B$12,2),FALSE)</f>
        <v>24500.69999999999</v>
      </c>
      <c r="G480" s="9"/>
      <c r="H480" s="9"/>
      <c r="I480" s="9">
        <f>VLOOKUP((IF(MONTH($A480)=10,YEAR($A480),IF(MONTH($A480)=11,YEAR($A480),IF(MONTH($A480)=12, YEAR($A480),YEAR($A480)-1)))),FirstSim!$A$1:$Z$86,VLOOKUP(MONTH($A480),Conversion!$A$1:$B$12,2),FALSE)</f>
        <v>0.41</v>
      </c>
      <c r="J480" s="9"/>
      <c r="K480" s="9"/>
      <c r="L480" s="9"/>
      <c r="M480" s="12" t="e">
        <f>VLOOKUP((IF(MONTH($A480)=10,YEAR($A480),IF(MONTH($A480)=11,YEAR($A480),IF(MONTH($A480)=12, YEAR($A480),YEAR($A480)-1)))),#REF!,VLOOKUP(MONTH($A480),Conversion!$A$1:$B$12,2),FALSE)</f>
        <v>#REF!</v>
      </c>
      <c r="N480" s="9" t="e">
        <f>VLOOKUP((IF(MONTH($A480)=10,YEAR($A480),IF(MONTH($A480)=11,YEAR($A480),IF(MONTH($A480)=12, YEAR($A480),YEAR($A480)-1)))),#REF!,VLOOKUP(MONTH($A480),'Patch Conversion'!$A$1:$B$12,2),FALSE)</f>
        <v>#REF!</v>
      </c>
      <c r="O480" s="9"/>
      <c r="P480" s="11"/>
      <c r="Q480" s="9">
        <f t="shared" si="54"/>
        <v>0</v>
      </c>
      <c r="R480" s="9" t="str">
        <f t="shared" si="55"/>
        <v/>
      </c>
      <c r="S480" s="10" t="str">
        <f t="shared" si="56"/>
        <v/>
      </c>
      <c r="T480" s="9"/>
      <c r="U480" s="17">
        <f>VLOOKUP((IF(MONTH($A480)=10,YEAR($A480),IF(MONTH($A480)=11,YEAR($A480),IF(MONTH($A480)=12, YEAR($A480),YEAR($A480)-1)))),'Final Sim'!$A$1:$O$87,VLOOKUP(MONTH($A480),'Conversion WRSM'!$A$1:$B$12,2),FALSE)</f>
        <v>0</v>
      </c>
      <c r="W480" s="9">
        <f t="shared" si="53"/>
        <v>0</v>
      </c>
      <c r="X480" s="9" t="str">
        <f t="shared" si="59"/>
        <v/>
      </c>
      <c r="Y480" s="20" t="str">
        <f t="shared" si="57"/>
        <v/>
      </c>
    </row>
    <row r="481" spans="1:25" x14ac:dyDescent="0.25">
      <c r="A481" s="11">
        <v>27211</v>
      </c>
      <c r="B481" s="9">
        <f>VLOOKUP((IF(MONTH($A481)=10,YEAR($A481),IF(MONTH($A481)=11,YEAR($A481),IF(MONTH($A481)=12, YEAR($A481),YEAR($A481)-1)))),File_1.prn!$A$2:$AA$72,VLOOKUP(MONTH($A481),Conversion!$A$1:$B$12,2),FALSE)</f>
        <v>0</v>
      </c>
      <c r="C481" s="9" t="str">
        <f>IF(VLOOKUP((IF(MONTH($A481)=10,YEAR($A481),IF(MONTH($A481)=11,YEAR($A481),IF(MONTH($A481)=12, YEAR($A481),YEAR($A481)-1)))),File_1.prn!$A$2:$AA$72,VLOOKUP(MONTH($A481),'Patch Conversion'!$A$1:$B$12,2),FALSE)="","",VLOOKUP((IF(MONTH($A481)=10,YEAR($A481),IF(MONTH($A481)=11,YEAR($A481),IF(MONTH($A481)=12, YEAR($A481),YEAR($A481)-1)))),File_1.prn!$A$2:$AA$72,VLOOKUP(MONTH($A481),'Patch Conversion'!$A$1:$B$12,2),FALSE))</f>
        <v/>
      </c>
      <c r="D481" s="9"/>
      <c r="E481" s="9">
        <f t="shared" si="58"/>
        <v>0</v>
      </c>
      <c r="F481" s="9">
        <f>F480+VLOOKUP((IF(MONTH($A481)=10,YEAR($A481),IF(MONTH($A481)=11,YEAR($A481),IF(MONTH($A481)=12, YEAR($A481),YEAR($A481)-1)))),Rainfall!$A$1:$Z$87,VLOOKUP(MONTH($A481),Conversion!$A$1:$B$12,2),FALSE)</f>
        <v>24500.69999999999</v>
      </c>
      <c r="G481" s="9"/>
      <c r="H481" s="9"/>
      <c r="I481" s="9">
        <f>VLOOKUP((IF(MONTH($A481)=10,YEAR($A481),IF(MONTH($A481)=11,YEAR($A481),IF(MONTH($A481)=12, YEAR($A481),YEAR($A481)-1)))),FirstSim!$A$1:$Z$86,VLOOKUP(MONTH($A481),Conversion!$A$1:$B$12,2),FALSE)</f>
        <v>0.17</v>
      </c>
      <c r="J481" s="9"/>
      <c r="K481" s="9"/>
      <c r="L481" s="9"/>
      <c r="M481" s="12" t="e">
        <f>VLOOKUP((IF(MONTH($A481)=10,YEAR($A481),IF(MONTH($A481)=11,YEAR($A481),IF(MONTH($A481)=12, YEAR($A481),YEAR($A481)-1)))),#REF!,VLOOKUP(MONTH($A481),Conversion!$A$1:$B$12,2),FALSE)</f>
        <v>#REF!</v>
      </c>
      <c r="N481" s="9" t="e">
        <f>VLOOKUP((IF(MONTH($A481)=10,YEAR($A481),IF(MONTH($A481)=11,YEAR($A481),IF(MONTH($A481)=12, YEAR($A481),YEAR($A481)-1)))),#REF!,VLOOKUP(MONTH($A481),'Patch Conversion'!$A$1:$B$12,2),FALSE)</f>
        <v>#REF!</v>
      </c>
      <c r="O481" s="9"/>
      <c r="P481" s="11"/>
      <c r="Q481" s="9">
        <f t="shared" si="54"/>
        <v>0</v>
      </c>
      <c r="R481" s="9" t="str">
        <f t="shared" si="55"/>
        <v/>
      </c>
      <c r="S481" s="10" t="str">
        <f t="shared" si="56"/>
        <v/>
      </c>
      <c r="T481" s="9"/>
      <c r="U481" s="17">
        <f>VLOOKUP((IF(MONTH($A481)=10,YEAR($A481),IF(MONTH($A481)=11,YEAR($A481),IF(MONTH($A481)=12, YEAR($A481),YEAR($A481)-1)))),'Final Sim'!$A$1:$O$87,VLOOKUP(MONTH($A481),'Conversion WRSM'!$A$1:$B$12,2),FALSE)</f>
        <v>0</v>
      </c>
      <c r="W481" s="9">
        <f t="shared" si="53"/>
        <v>0</v>
      </c>
      <c r="X481" s="9" t="str">
        <f t="shared" si="59"/>
        <v/>
      </c>
      <c r="Y481" s="20" t="str">
        <f t="shared" si="57"/>
        <v/>
      </c>
    </row>
    <row r="482" spans="1:25" x14ac:dyDescent="0.25">
      <c r="A482" s="11">
        <v>27242</v>
      </c>
      <c r="B482" s="9">
        <f>VLOOKUP((IF(MONTH($A482)=10,YEAR($A482),IF(MONTH($A482)=11,YEAR($A482),IF(MONTH($A482)=12, YEAR($A482),YEAR($A482)-1)))),File_1.prn!$A$2:$AA$72,VLOOKUP(MONTH($A482),Conversion!$A$1:$B$12,2),FALSE)</f>
        <v>0</v>
      </c>
      <c r="C482" s="9" t="str">
        <f>IF(VLOOKUP((IF(MONTH($A482)=10,YEAR($A482),IF(MONTH($A482)=11,YEAR($A482),IF(MONTH($A482)=12, YEAR($A482),YEAR($A482)-1)))),File_1.prn!$A$2:$AA$72,VLOOKUP(MONTH($A482),'Patch Conversion'!$A$1:$B$12,2),FALSE)="","",VLOOKUP((IF(MONTH($A482)=10,YEAR($A482),IF(MONTH($A482)=11,YEAR($A482),IF(MONTH($A482)=12, YEAR($A482),YEAR($A482)-1)))),File_1.prn!$A$2:$AA$72,VLOOKUP(MONTH($A482),'Patch Conversion'!$A$1:$B$12,2),FALSE))</f>
        <v/>
      </c>
      <c r="D482" s="9"/>
      <c r="E482" s="9">
        <f t="shared" si="58"/>
        <v>0</v>
      </c>
      <c r="F482" s="9">
        <f>F481+VLOOKUP((IF(MONTH($A482)=10,YEAR($A482),IF(MONTH($A482)=11,YEAR($A482),IF(MONTH($A482)=12, YEAR($A482),YEAR($A482)-1)))),Rainfall!$A$1:$Z$87,VLOOKUP(MONTH($A482),Conversion!$A$1:$B$12,2),FALSE)</f>
        <v>24501.119999999988</v>
      </c>
      <c r="G482" s="9"/>
      <c r="H482" s="9"/>
      <c r="I482" s="9">
        <f>VLOOKUP((IF(MONTH($A482)=10,YEAR($A482),IF(MONTH($A482)=11,YEAR($A482),IF(MONTH($A482)=12, YEAR($A482),YEAR($A482)-1)))),FirstSim!$A$1:$Z$86,VLOOKUP(MONTH($A482),Conversion!$A$1:$B$12,2),FALSE)</f>
        <v>0.09</v>
      </c>
      <c r="J482" s="9"/>
      <c r="K482" s="9"/>
      <c r="L482" s="9"/>
      <c r="M482" s="12" t="e">
        <f>VLOOKUP((IF(MONTH($A482)=10,YEAR($A482),IF(MONTH($A482)=11,YEAR($A482),IF(MONTH($A482)=12, YEAR($A482),YEAR($A482)-1)))),#REF!,VLOOKUP(MONTH($A482),Conversion!$A$1:$B$12,2),FALSE)</f>
        <v>#REF!</v>
      </c>
      <c r="N482" s="9" t="e">
        <f>VLOOKUP((IF(MONTH($A482)=10,YEAR($A482),IF(MONTH($A482)=11,YEAR($A482),IF(MONTH($A482)=12, YEAR($A482),YEAR($A482)-1)))),#REF!,VLOOKUP(MONTH($A482),'Patch Conversion'!$A$1:$B$12,2),FALSE)</f>
        <v>#REF!</v>
      </c>
      <c r="O482" s="9"/>
      <c r="P482" s="11"/>
      <c r="Q482" s="9">
        <f t="shared" si="54"/>
        <v>0</v>
      </c>
      <c r="R482" s="9" t="str">
        <f t="shared" si="55"/>
        <v/>
      </c>
      <c r="S482" s="10" t="str">
        <f t="shared" si="56"/>
        <v/>
      </c>
      <c r="T482" s="9"/>
      <c r="U482" s="17">
        <f>VLOOKUP((IF(MONTH($A482)=10,YEAR($A482),IF(MONTH($A482)=11,YEAR($A482),IF(MONTH($A482)=12, YEAR($A482),YEAR($A482)-1)))),'Final Sim'!$A$1:$O$87,VLOOKUP(MONTH($A482),'Conversion WRSM'!$A$1:$B$12,2),FALSE)</f>
        <v>0</v>
      </c>
      <c r="W482" s="9">
        <f t="shared" si="53"/>
        <v>0</v>
      </c>
      <c r="X482" s="9" t="str">
        <f t="shared" si="59"/>
        <v/>
      </c>
      <c r="Y482" s="20" t="str">
        <f t="shared" si="57"/>
        <v/>
      </c>
    </row>
    <row r="483" spans="1:25" x14ac:dyDescent="0.25">
      <c r="A483" s="11">
        <v>27273</v>
      </c>
      <c r="B483" s="9">
        <f>VLOOKUP((IF(MONTH($A483)=10,YEAR($A483),IF(MONTH($A483)=11,YEAR($A483),IF(MONTH($A483)=12, YEAR($A483),YEAR($A483)-1)))),File_1.prn!$A$2:$AA$72,VLOOKUP(MONTH($A483),Conversion!$A$1:$B$12,2),FALSE)</f>
        <v>0</v>
      </c>
      <c r="C483" s="9" t="str">
        <f>IF(VLOOKUP((IF(MONTH($A483)=10,YEAR($A483),IF(MONTH($A483)=11,YEAR($A483),IF(MONTH($A483)=12, YEAR($A483),YEAR($A483)-1)))),File_1.prn!$A$2:$AA$72,VLOOKUP(MONTH($A483),'Patch Conversion'!$A$1:$B$12,2),FALSE)="","",VLOOKUP((IF(MONTH($A483)=10,YEAR($A483),IF(MONTH($A483)=11,YEAR($A483),IF(MONTH($A483)=12, YEAR($A483),YEAR($A483)-1)))),File_1.prn!$A$2:$AA$72,VLOOKUP(MONTH($A483),'Patch Conversion'!$A$1:$B$12,2),FALSE))</f>
        <v/>
      </c>
      <c r="D483" s="9"/>
      <c r="E483" s="9">
        <f t="shared" si="58"/>
        <v>0</v>
      </c>
      <c r="F483" s="9">
        <f>F482+VLOOKUP((IF(MONTH($A483)=10,YEAR($A483),IF(MONTH($A483)=11,YEAR($A483),IF(MONTH($A483)=12, YEAR($A483),YEAR($A483)-1)))),Rainfall!$A$1:$Z$87,VLOOKUP(MONTH($A483),Conversion!$A$1:$B$12,2),FALSE)</f>
        <v>24519.539999999986</v>
      </c>
      <c r="G483" s="9"/>
      <c r="H483" s="9"/>
      <c r="I483" s="9">
        <f>VLOOKUP((IF(MONTH($A483)=10,YEAR($A483),IF(MONTH($A483)=11,YEAR($A483),IF(MONTH($A483)=12, YEAR($A483),YEAR($A483)-1)))),FirstSim!$A$1:$Z$86,VLOOKUP(MONTH($A483),Conversion!$A$1:$B$12,2),FALSE)</f>
        <v>0.04</v>
      </c>
      <c r="J483" s="9"/>
      <c r="K483" s="9"/>
      <c r="L483" s="9"/>
      <c r="M483" s="12" t="e">
        <f>VLOOKUP((IF(MONTH($A483)=10,YEAR($A483),IF(MONTH($A483)=11,YEAR($A483),IF(MONTH($A483)=12, YEAR($A483),YEAR($A483)-1)))),#REF!,VLOOKUP(MONTH($A483),Conversion!$A$1:$B$12,2),FALSE)</f>
        <v>#REF!</v>
      </c>
      <c r="N483" s="9" t="e">
        <f>VLOOKUP((IF(MONTH($A483)=10,YEAR($A483),IF(MONTH($A483)=11,YEAR($A483),IF(MONTH($A483)=12, YEAR($A483),YEAR($A483)-1)))),#REF!,VLOOKUP(MONTH($A483),'Patch Conversion'!$A$1:$B$12,2),FALSE)</f>
        <v>#REF!</v>
      </c>
      <c r="O483" s="9"/>
      <c r="P483" s="11"/>
      <c r="Q483" s="9">
        <f t="shared" si="54"/>
        <v>0</v>
      </c>
      <c r="R483" s="9" t="str">
        <f t="shared" si="55"/>
        <v/>
      </c>
      <c r="S483" s="10" t="str">
        <f t="shared" si="56"/>
        <v/>
      </c>
      <c r="T483" s="9"/>
      <c r="U483" s="17">
        <f>VLOOKUP((IF(MONTH($A483)=10,YEAR($A483),IF(MONTH($A483)=11,YEAR($A483),IF(MONTH($A483)=12, YEAR($A483),YEAR($A483)-1)))),'Final Sim'!$A$1:$O$87,VLOOKUP(MONTH($A483),'Conversion WRSM'!$A$1:$B$12,2),FALSE)</f>
        <v>0</v>
      </c>
      <c r="W483" s="9">
        <f t="shared" si="53"/>
        <v>0</v>
      </c>
      <c r="X483" s="9" t="str">
        <f t="shared" si="59"/>
        <v/>
      </c>
      <c r="Y483" s="20" t="str">
        <f t="shared" si="57"/>
        <v/>
      </c>
    </row>
    <row r="484" spans="1:25" x14ac:dyDescent="0.25">
      <c r="A484" s="11">
        <v>27303</v>
      </c>
      <c r="B484" s="9">
        <f>VLOOKUP((IF(MONTH($A484)=10,YEAR($A484),IF(MONTH($A484)=11,YEAR($A484),IF(MONTH($A484)=12, YEAR($A484),YEAR($A484)-1)))),File_1.prn!$A$2:$AA$72,VLOOKUP(MONTH($A484),Conversion!$A$1:$B$12,2),FALSE)</f>
        <v>0</v>
      </c>
      <c r="C484" s="9" t="str">
        <f>IF(VLOOKUP((IF(MONTH($A484)=10,YEAR($A484),IF(MONTH($A484)=11,YEAR($A484),IF(MONTH($A484)=12, YEAR($A484),YEAR($A484)-1)))),File_1.prn!$A$2:$AA$72,VLOOKUP(MONTH($A484),'Patch Conversion'!$A$1:$B$12,2),FALSE)="","",VLOOKUP((IF(MONTH($A484)=10,YEAR($A484),IF(MONTH($A484)=11,YEAR($A484),IF(MONTH($A484)=12, YEAR($A484),YEAR($A484)-1)))),File_1.prn!$A$2:$AA$72,VLOOKUP(MONTH($A484),'Patch Conversion'!$A$1:$B$12,2),FALSE))</f>
        <v/>
      </c>
      <c r="D484" s="9"/>
      <c r="E484" s="9">
        <f t="shared" si="58"/>
        <v>0</v>
      </c>
      <c r="F484" s="9">
        <f>F483+VLOOKUP((IF(MONTH($A484)=10,YEAR($A484),IF(MONTH($A484)=11,YEAR($A484),IF(MONTH($A484)=12, YEAR($A484),YEAR($A484)-1)))),Rainfall!$A$1:$Z$87,VLOOKUP(MONTH($A484),Conversion!$A$1:$B$12,2),FALSE)</f>
        <v>24546.359999999986</v>
      </c>
      <c r="G484" s="9"/>
      <c r="H484" s="9"/>
      <c r="I484" s="9">
        <f>VLOOKUP((IF(MONTH($A484)=10,YEAR($A484),IF(MONTH($A484)=11,YEAR($A484),IF(MONTH($A484)=12, YEAR($A484),YEAR($A484)-1)))),FirstSim!$A$1:$Z$86,VLOOKUP(MONTH($A484),Conversion!$A$1:$B$12,2),FALSE)</f>
        <v>0.02</v>
      </c>
      <c r="J484" s="9"/>
      <c r="K484" s="9"/>
      <c r="L484" s="9"/>
      <c r="M484" s="12" t="e">
        <f>VLOOKUP((IF(MONTH($A484)=10,YEAR($A484),IF(MONTH($A484)=11,YEAR($A484),IF(MONTH($A484)=12, YEAR($A484),YEAR($A484)-1)))),#REF!,VLOOKUP(MONTH($A484),Conversion!$A$1:$B$12,2),FALSE)</f>
        <v>#REF!</v>
      </c>
      <c r="N484" s="9" t="e">
        <f>VLOOKUP((IF(MONTH($A484)=10,YEAR($A484),IF(MONTH($A484)=11,YEAR($A484),IF(MONTH($A484)=12, YEAR($A484),YEAR($A484)-1)))),#REF!,VLOOKUP(MONTH($A484),'Patch Conversion'!$A$1:$B$12,2),FALSE)</f>
        <v>#REF!</v>
      </c>
      <c r="O484" s="9"/>
      <c r="P484" s="11"/>
      <c r="Q484" s="9">
        <f t="shared" si="54"/>
        <v>0</v>
      </c>
      <c r="R484" s="9" t="str">
        <f t="shared" si="55"/>
        <v/>
      </c>
      <c r="S484" s="10" t="str">
        <f t="shared" si="56"/>
        <v/>
      </c>
      <c r="T484" s="9"/>
      <c r="U484" s="17">
        <f>VLOOKUP((IF(MONTH($A484)=10,YEAR($A484),IF(MONTH($A484)=11,YEAR($A484),IF(MONTH($A484)=12, YEAR($A484),YEAR($A484)-1)))),'Final Sim'!$A$1:$O$87,VLOOKUP(MONTH($A484),'Conversion WRSM'!$A$1:$B$12,2),FALSE)</f>
        <v>0</v>
      </c>
      <c r="W484" s="9">
        <f t="shared" si="53"/>
        <v>0</v>
      </c>
      <c r="X484" s="9" t="str">
        <f t="shared" si="59"/>
        <v/>
      </c>
      <c r="Y484" s="20" t="str">
        <f t="shared" si="57"/>
        <v/>
      </c>
    </row>
    <row r="485" spans="1:25" x14ac:dyDescent="0.25">
      <c r="A485" s="11">
        <v>27334</v>
      </c>
      <c r="B485" s="9">
        <f>VLOOKUP((IF(MONTH($A485)=10,YEAR($A485),IF(MONTH($A485)=11,YEAR($A485),IF(MONTH($A485)=12, YEAR($A485),YEAR($A485)-1)))),File_1.prn!$A$2:$AA$72,VLOOKUP(MONTH($A485),Conversion!$A$1:$B$12,2),FALSE)</f>
        <v>0</v>
      </c>
      <c r="C485" s="9" t="str">
        <f>IF(VLOOKUP((IF(MONTH($A485)=10,YEAR($A485),IF(MONTH($A485)=11,YEAR($A485),IF(MONTH($A485)=12, YEAR($A485),YEAR($A485)-1)))),File_1.prn!$A$2:$AA$72,VLOOKUP(MONTH($A485),'Patch Conversion'!$A$1:$B$12,2),FALSE)="","",VLOOKUP((IF(MONTH($A485)=10,YEAR($A485),IF(MONTH($A485)=11,YEAR($A485),IF(MONTH($A485)=12, YEAR($A485),YEAR($A485)-1)))),File_1.prn!$A$2:$AA$72,VLOOKUP(MONTH($A485),'Patch Conversion'!$A$1:$B$12,2),FALSE))</f>
        <v/>
      </c>
      <c r="D485" s="9"/>
      <c r="E485" s="9">
        <f t="shared" si="58"/>
        <v>0</v>
      </c>
      <c r="F485" s="9">
        <f>F484+VLOOKUP((IF(MONTH($A485)=10,YEAR($A485),IF(MONTH($A485)=11,YEAR($A485),IF(MONTH($A485)=12, YEAR($A485),YEAR($A485)-1)))),Rainfall!$A$1:$Z$87,VLOOKUP(MONTH($A485),Conversion!$A$1:$B$12,2),FALSE)</f>
        <v>24671.879999999986</v>
      </c>
      <c r="G485" s="9"/>
      <c r="H485" s="9"/>
      <c r="I485" s="9">
        <f>VLOOKUP((IF(MONTH($A485)=10,YEAR($A485),IF(MONTH($A485)=11,YEAR($A485),IF(MONTH($A485)=12, YEAR($A485),YEAR($A485)-1)))),FirstSim!$A$1:$Z$86,VLOOKUP(MONTH($A485),Conversion!$A$1:$B$12,2),FALSE)</f>
        <v>0.52</v>
      </c>
      <c r="J485" s="9"/>
      <c r="K485" s="9"/>
      <c r="L485" s="9"/>
      <c r="M485" s="12" t="e">
        <f>VLOOKUP((IF(MONTH($A485)=10,YEAR($A485),IF(MONTH($A485)=11,YEAR($A485),IF(MONTH($A485)=12, YEAR($A485),YEAR($A485)-1)))),#REF!,VLOOKUP(MONTH($A485),Conversion!$A$1:$B$12,2),FALSE)</f>
        <v>#REF!</v>
      </c>
      <c r="N485" s="9" t="e">
        <f>VLOOKUP((IF(MONTH($A485)=10,YEAR($A485),IF(MONTH($A485)=11,YEAR($A485),IF(MONTH($A485)=12, YEAR($A485),YEAR($A485)-1)))),#REF!,VLOOKUP(MONTH($A485),'Patch Conversion'!$A$1:$B$12,2),FALSE)</f>
        <v>#REF!</v>
      </c>
      <c r="O485" s="9"/>
      <c r="P485" s="11"/>
      <c r="Q485" s="9">
        <f t="shared" si="54"/>
        <v>0</v>
      </c>
      <c r="R485" s="9" t="str">
        <f t="shared" si="55"/>
        <v/>
      </c>
      <c r="S485" s="10" t="str">
        <f t="shared" si="56"/>
        <v/>
      </c>
      <c r="T485" s="9"/>
      <c r="U485" s="17">
        <f>VLOOKUP((IF(MONTH($A485)=10,YEAR($A485),IF(MONTH($A485)=11,YEAR($A485),IF(MONTH($A485)=12, YEAR($A485),YEAR($A485)-1)))),'Final Sim'!$A$1:$O$87,VLOOKUP(MONTH($A485),'Conversion WRSM'!$A$1:$B$12,2),FALSE)</f>
        <v>0</v>
      </c>
      <c r="W485" s="9">
        <f t="shared" si="53"/>
        <v>0</v>
      </c>
      <c r="X485" s="9" t="str">
        <f t="shared" si="59"/>
        <v/>
      </c>
      <c r="Y485" s="20" t="str">
        <f t="shared" si="57"/>
        <v/>
      </c>
    </row>
    <row r="486" spans="1:25" x14ac:dyDescent="0.25">
      <c r="A486" s="11">
        <v>27364</v>
      </c>
      <c r="B486" s="9">
        <f>VLOOKUP((IF(MONTH($A486)=10,YEAR($A486),IF(MONTH($A486)=11,YEAR($A486),IF(MONTH($A486)=12, YEAR($A486),YEAR($A486)-1)))),File_1.prn!$A$2:$AA$72,VLOOKUP(MONTH($A486),Conversion!$A$1:$B$12,2),FALSE)</f>
        <v>0</v>
      </c>
      <c r="C486" s="9" t="str">
        <f>IF(VLOOKUP((IF(MONTH($A486)=10,YEAR($A486),IF(MONTH($A486)=11,YEAR($A486),IF(MONTH($A486)=12, YEAR($A486),YEAR($A486)-1)))),File_1.prn!$A$2:$AA$72,VLOOKUP(MONTH($A486),'Patch Conversion'!$A$1:$B$12,2),FALSE)="","",VLOOKUP((IF(MONTH($A486)=10,YEAR($A486),IF(MONTH($A486)=11,YEAR($A486),IF(MONTH($A486)=12, YEAR($A486),YEAR($A486)-1)))),File_1.prn!$A$2:$AA$72,VLOOKUP(MONTH($A486),'Patch Conversion'!$A$1:$B$12,2),FALSE))</f>
        <v/>
      </c>
      <c r="D486" s="9"/>
      <c r="E486" s="9">
        <f t="shared" si="58"/>
        <v>0</v>
      </c>
      <c r="F486" s="9">
        <f>F485+VLOOKUP((IF(MONTH($A486)=10,YEAR($A486),IF(MONTH($A486)=11,YEAR($A486),IF(MONTH($A486)=12, YEAR($A486),YEAR($A486)-1)))),Rainfall!$A$1:$Z$87,VLOOKUP(MONTH($A486),Conversion!$A$1:$B$12,2),FALSE)</f>
        <v>24808.319999999985</v>
      </c>
      <c r="G486" s="9"/>
      <c r="H486" s="9"/>
      <c r="I486" s="9">
        <f>VLOOKUP((IF(MONTH($A486)=10,YEAR($A486),IF(MONTH($A486)=11,YEAR($A486),IF(MONTH($A486)=12, YEAR($A486),YEAR($A486)-1)))),FirstSim!$A$1:$Z$86,VLOOKUP(MONTH($A486),Conversion!$A$1:$B$12,2),FALSE)</f>
        <v>0.46</v>
      </c>
      <c r="J486" s="9"/>
      <c r="K486" s="9"/>
      <c r="L486" s="9"/>
      <c r="M486" s="12" t="e">
        <f>VLOOKUP((IF(MONTH($A486)=10,YEAR($A486),IF(MONTH($A486)=11,YEAR($A486),IF(MONTH($A486)=12, YEAR($A486),YEAR($A486)-1)))),#REF!,VLOOKUP(MONTH($A486),Conversion!$A$1:$B$12,2),FALSE)</f>
        <v>#REF!</v>
      </c>
      <c r="N486" s="9" t="e">
        <f>VLOOKUP((IF(MONTH($A486)=10,YEAR($A486),IF(MONTH($A486)=11,YEAR($A486),IF(MONTH($A486)=12, YEAR($A486),YEAR($A486)-1)))),#REF!,VLOOKUP(MONTH($A486),'Patch Conversion'!$A$1:$B$12,2),FALSE)</f>
        <v>#REF!</v>
      </c>
      <c r="O486" s="9"/>
      <c r="P486" s="11"/>
      <c r="Q486" s="9">
        <f t="shared" si="54"/>
        <v>0</v>
      </c>
      <c r="R486" s="9" t="str">
        <f t="shared" si="55"/>
        <v/>
      </c>
      <c r="S486" s="10" t="str">
        <f t="shared" si="56"/>
        <v/>
      </c>
      <c r="T486" s="9"/>
      <c r="U486" s="17">
        <f>VLOOKUP((IF(MONTH($A486)=10,YEAR($A486),IF(MONTH($A486)=11,YEAR($A486),IF(MONTH($A486)=12, YEAR($A486),YEAR($A486)-1)))),'Final Sim'!$A$1:$O$87,VLOOKUP(MONTH($A486),'Conversion WRSM'!$A$1:$B$12,2),FALSE)</f>
        <v>0</v>
      </c>
      <c r="W486" s="9">
        <f t="shared" si="53"/>
        <v>0</v>
      </c>
      <c r="X486" s="9" t="str">
        <f t="shared" si="59"/>
        <v/>
      </c>
      <c r="Y486" s="20" t="str">
        <f t="shared" si="57"/>
        <v/>
      </c>
    </row>
    <row r="487" spans="1:25" x14ac:dyDescent="0.25">
      <c r="A487" s="11">
        <v>27395</v>
      </c>
      <c r="B487" s="9">
        <f>VLOOKUP((IF(MONTH($A487)=10,YEAR($A487),IF(MONTH($A487)=11,YEAR($A487),IF(MONTH($A487)=12, YEAR($A487),YEAR($A487)-1)))),File_1.prn!$A$2:$AA$72,VLOOKUP(MONTH($A487),Conversion!$A$1:$B$12,2),FALSE)</f>
        <v>0</v>
      </c>
      <c r="C487" s="9" t="str">
        <f>IF(VLOOKUP((IF(MONTH($A487)=10,YEAR($A487),IF(MONTH($A487)=11,YEAR($A487),IF(MONTH($A487)=12, YEAR($A487),YEAR($A487)-1)))),File_1.prn!$A$2:$AA$72,VLOOKUP(MONTH($A487),'Patch Conversion'!$A$1:$B$12,2),FALSE)="","",VLOOKUP((IF(MONTH($A487)=10,YEAR($A487),IF(MONTH($A487)=11,YEAR($A487),IF(MONTH($A487)=12, YEAR($A487),YEAR($A487)-1)))),File_1.prn!$A$2:$AA$72,VLOOKUP(MONTH($A487),'Patch Conversion'!$A$1:$B$12,2),FALSE))</f>
        <v/>
      </c>
      <c r="D487" s="9"/>
      <c r="E487" s="9">
        <f t="shared" si="58"/>
        <v>0</v>
      </c>
      <c r="F487" s="9">
        <f>F486+VLOOKUP((IF(MONTH($A487)=10,YEAR($A487),IF(MONTH($A487)=11,YEAR($A487),IF(MONTH($A487)=12, YEAR($A487),YEAR($A487)-1)))),Rainfall!$A$1:$Z$87,VLOOKUP(MONTH($A487),Conversion!$A$1:$B$12,2),FALSE)</f>
        <v>24936.719999999987</v>
      </c>
      <c r="G487" s="9"/>
      <c r="H487" s="9"/>
      <c r="I487" s="9">
        <f>VLOOKUP((IF(MONTH($A487)=10,YEAR($A487),IF(MONTH($A487)=11,YEAR($A487),IF(MONTH($A487)=12, YEAR($A487),YEAR($A487)-1)))),FirstSim!$A$1:$Z$86,VLOOKUP(MONTH($A487),Conversion!$A$1:$B$12,2),FALSE)</f>
        <v>0.06</v>
      </c>
      <c r="J487" s="9"/>
      <c r="K487" s="9"/>
      <c r="L487" s="9"/>
      <c r="M487" s="12" t="e">
        <f>VLOOKUP((IF(MONTH($A487)=10,YEAR($A487),IF(MONTH($A487)=11,YEAR($A487),IF(MONTH($A487)=12, YEAR($A487),YEAR($A487)-1)))),#REF!,VLOOKUP(MONTH($A487),Conversion!$A$1:$B$12,2),FALSE)</f>
        <v>#REF!</v>
      </c>
      <c r="N487" s="9" t="e">
        <f>VLOOKUP((IF(MONTH($A487)=10,YEAR($A487),IF(MONTH($A487)=11,YEAR($A487),IF(MONTH($A487)=12, YEAR($A487),YEAR($A487)-1)))),#REF!,VLOOKUP(MONTH($A487),'Patch Conversion'!$A$1:$B$12,2),FALSE)</f>
        <v>#REF!</v>
      </c>
      <c r="O487" s="9"/>
      <c r="P487" s="11"/>
      <c r="Q487" s="9">
        <f t="shared" si="54"/>
        <v>0</v>
      </c>
      <c r="R487" s="9" t="str">
        <f t="shared" si="55"/>
        <v/>
      </c>
      <c r="S487" s="10" t="str">
        <f t="shared" si="56"/>
        <v/>
      </c>
      <c r="T487" s="9"/>
      <c r="U487" s="17">
        <f>VLOOKUP((IF(MONTH($A487)=10,YEAR($A487),IF(MONTH($A487)=11,YEAR($A487),IF(MONTH($A487)=12, YEAR($A487),YEAR($A487)-1)))),'Final Sim'!$A$1:$O$87,VLOOKUP(MONTH($A487),'Conversion WRSM'!$A$1:$B$12,2),FALSE)</f>
        <v>0</v>
      </c>
      <c r="W487" s="9">
        <f t="shared" si="53"/>
        <v>0</v>
      </c>
      <c r="X487" s="9" t="str">
        <f t="shared" si="59"/>
        <v/>
      </c>
      <c r="Y487" s="20" t="str">
        <f t="shared" si="57"/>
        <v/>
      </c>
    </row>
    <row r="488" spans="1:25" x14ac:dyDescent="0.25">
      <c r="A488" s="11">
        <v>27426</v>
      </c>
      <c r="B488" s="9">
        <f>VLOOKUP((IF(MONTH($A488)=10,YEAR($A488),IF(MONTH($A488)=11,YEAR($A488),IF(MONTH($A488)=12, YEAR($A488),YEAR($A488)-1)))),File_1.prn!$A$2:$AA$72,VLOOKUP(MONTH($A488),Conversion!$A$1:$B$12,2),FALSE)</f>
        <v>0</v>
      </c>
      <c r="C488" s="9" t="str">
        <f>IF(VLOOKUP((IF(MONTH($A488)=10,YEAR($A488),IF(MONTH($A488)=11,YEAR($A488),IF(MONTH($A488)=12, YEAR($A488),YEAR($A488)-1)))),File_1.prn!$A$2:$AA$72,VLOOKUP(MONTH($A488),'Patch Conversion'!$A$1:$B$12,2),FALSE)="","",VLOOKUP((IF(MONTH($A488)=10,YEAR($A488),IF(MONTH($A488)=11,YEAR($A488),IF(MONTH($A488)=12, YEAR($A488),YEAR($A488)-1)))),File_1.prn!$A$2:$AA$72,VLOOKUP(MONTH($A488),'Patch Conversion'!$A$1:$B$12,2),FALSE))</f>
        <v/>
      </c>
      <c r="D488" s="9" t="str">
        <f>IF(C488="","",B488)</f>
        <v/>
      </c>
      <c r="E488" s="9">
        <f t="shared" si="58"/>
        <v>0</v>
      </c>
      <c r="F488" s="9">
        <f>F487+VLOOKUP((IF(MONTH($A488)=10,YEAR($A488),IF(MONTH($A488)=11,YEAR($A488),IF(MONTH($A488)=12, YEAR($A488),YEAR($A488)-1)))),Rainfall!$A$1:$Z$87,VLOOKUP(MONTH($A488),Conversion!$A$1:$B$12,2),FALSE)</f>
        <v>25047.479999999985</v>
      </c>
      <c r="G488" s="9"/>
      <c r="H488" s="9"/>
      <c r="I488" s="9">
        <f>VLOOKUP((IF(MONTH($A488)=10,YEAR($A488),IF(MONTH($A488)=11,YEAR($A488),IF(MONTH($A488)=12, YEAR($A488),YEAR($A488)-1)))),FirstSim!$A$1:$Z$86,VLOOKUP(MONTH($A488),Conversion!$A$1:$B$12,2),FALSE)</f>
        <v>1.68</v>
      </c>
      <c r="J488" s="9"/>
      <c r="K488" s="9"/>
      <c r="L488" s="9"/>
      <c r="M488" s="12" t="e">
        <f>VLOOKUP((IF(MONTH($A488)=10,YEAR($A488),IF(MONTH($A488)=11,YEAR($A488),IF(MONTH($A488)=12, YEAR($A488),YEAR($A488)-1)))),#REF!,VLOOKUP(MONTH($A488),Conversion!$A$1:$B$12,2),FALSE)</f>
        <v>#REF!</v>
      </c>
      <c r="N488" s="9" t="e">
        <f>VLOOKUP((IF(MONTH($A488)=10,YEAR($A488),IF(MONTH($A488)=11,YEAR($A488),IF(MONTH($A488)=12, YEAR($A488),YEAR($A488)-1)))),#REF!,VLOOKUP(MONTH($A488),'Patch Conversion'!$A$1:$B$12,2),FALSE)</f>
        <v>#REF!</v>
      </c>
      <c r="O488" s="9"/>
      <c r="P488" s="11"/>
      <c r="Q488" s="9">
        <f t="shared" si="54"/>
        <v>0</v>
      </c>
      <c r="R488" s="9" t="str">
        <f t="shared" si="55"/>
        <v/>
      </c>
      <c r="S488" s="10" t="str">
        <f t="shared" si="56"/>
        <v/>
      </c>
      <c r="T488" s="9"/>
      <c r="U488" s="17">
        <f>VLOOKUP((IF(MONTH($A488)=10,YEAR($A488),IF(MONTH($A488)=11,YEAR($A488),IF(MONTH($A488)=12, YEAR($A488),YEAR($A488)-1)))),'Final Sim'!$A$1:$O$87,VLOOKUP(MONTH($A488),'Conversion WRSM'!$A$1:$B$12,2),FALSE)</f>
        <v>0</v>
      </c>
      <c r="W488" s="9">
        <f t="shared" si="53"/>
        <v>0</v>
      </c>
      <c r="X488" s="9" t="str">
        <f t="shared" si="59"/>
        <v/>
      </c>
      <c r="Y488" s="20" t="str">
        <f t="shared" si="57"/>
        <v/>
      </c>
    </row>
    <row r="489" spans="1:25" x14ac:dyDescent="0.25">
      <c r="A489" s="11">
        <v>27454</v>
      </c>
      <c r="B489" s="9">
        <f>VLOOKUP((IF(MONTH($A489)=10,YEAR($A489),IF(MONTH($A489)=11,YEAR($A489),IF(MONTH($A489)=12, YEAR($A489),YEAR($A489)-1)))),File_1.prn!$A$2:$AA$72,VLOOKUP(MONTH($A489),Conversion!$A$1:$B$12,2),FALSE)</f>
        <v>0</v>
      </c>
      <c r="C489" s="9" t="str">
        <f>IF(VLOOKUP((IF(MONTH($A489)=10,YEAR($A489),IF(MONTH($A489)=11,YEAR($A489),IF(MONTH($A489)=12, YEAR($A489),YEAR($A489)-1)))),File_1.prn!$A$2:$AA$72,VLOOKUP(MONTH($A489),'Patch Conversion'!$A$1:$B$12,2),FALSE)="","",VLOOKUP((IF(MONTH($A489)=10,YEAR($A489),IF(MONTH($A489)=11,YEAR($A489),IF(MONTH($A489)=12, YEAR($A489),YEAR($A489)-1)))),File_1.prn!$A$2:$AA$72,VLOOKUP(MONTH($A489),'Patch Conversion'!$A$1:$B$12,2),FALSE))</f>
        <v/>
      </c>
      <c r="D489" s="9" t="str">
        <f>IF(C489="","",B489)</f>
        <v/>
      </c>
      <c r="E489" s="9">
        <f t="shared" si="58"/>
        <v>0</v>
      </c>
      <c r="F489" s="9">
        <f>F488+VLOOKUP((IF(MONTH($A489)=10,YEAR($A489),IF(MONTH($A489)=11,YEAR($A489),IF(MONTH($A489)=12, YEAR($A489),YEAR($A489)-1)))),Rainfall!$A$1:$Z$87,VLOOKUP(MONTH($A489),Conversion!$A$1:$B$12,2),FALSE)</f>
        <v>25181.939999999984</v>
      </c>
      <c r="G489" s="9"/>
      <c r="H489" s="9"/>
      <c r="I489" s="9">
        <f>VLOOKUP((IF(MONTH($A489)=10,YEAR($A489),IF(MONTH($A489)=11,YEAR($A489),IF(MONTH($A489)=12, YEAR($A489),YEAR($A489)-1)))),FirstSim!$A$1:$Z$86,VLOOKUP(MONTH($A489),Conversion!$A$1:$B$12,2),FALSE)</f>
        <v>1.1399999999999999</v>
      </c>
      <c r="J489" s="9"/>
      <c r="K489" s="9"/>
      <c r="L489" s="9"/>
      <c r="M489" s="12" t="e">
        <f>VLOOKUP((IF(MONTH($A489)=10,YEAR($A489),IF(MONTH($A489)=11,YEAR($A489),IF(MONTH($A489)=12, YEAR($A489),YEAR($A489)-1)))),#REF!,VLOOKUP(MONTH($A489),Conversion!$A$1:$B$12,2),FALSE)</f>
        <v>#REF!</v>
      </c>
      <c r="N489" s="9" t="e">
        <f>VLOOKUP((IF(MONTH($A489)=10,YEAR($A489),IF(MONTH($A489)=11,YEAR($A489),IF(MONTH($A489)=12, YEAR($A489),YEAR($A489)-1)))),#REF!,VLOOKUP(MONTH($A489),'Patch Conversion'!$A$1:$B$12,2),FALSE)</f>
        <v>#REF!</v>
      </c>
      <c r="O489" s="9"/>
      <c r="P489" s="11"/>
      <c r="Q489" s="9">
        <f t="shared" si="54"/>
        <v>0</v>
      </c>
      <c r="R489" s="9" t="str">
        <f t="shared" si="55"/>
        <v/>
      </c>
      <c r="S489" s="10" t="str">
        <f t="shared" si="56"/>
        <v/>
      </c>
      <c r="T489" s="9"/>
      <c r="U489" s="17">
        <f>VLOOKUP((IF(MONTH($A489)=10,YEAR($A489),IF(MONTH($A489)=11,YEAR($A489),IF(MONTH($A489)=12, YEAR($A489),YEAR($A489)-1)))),'Final Sim'!$A$1:$O$87,VLOOKUP(MONTH($A489),'Conversion WRSM'!$A$1:$B$12,2),FALSE)</f>
        <v>0</v>
      </c>
      <c r="W489" s="9">
        <f t="shared" si="53"/>
        <v>0</v>
      </c>
      <c r="X489" s="9" t="str">
        <f t="shared" si="59"/>
        <v/>
      </c>
      <c r="Y489" s="20" t="str">
        <f t="shared" si="57"/>
        <v/>
      </c>
    </row>
    <row r="490" spans="1:25" x14ac:dyDescent="0.25">
      <c r="A490" s="11">
        <v>27485</v>
      </c>
      <c r="B490" s="9">
        <f>VLOOKUP((IF(MONTH($A490)=10,YEAR($A490),IF(MONTH($A490)=11,YEAR($A490),IF(MONTH($A490)=12, YEAR($A490),YEAR($A490)-1)))),File_1.prn!$A$2:$AA$72,VLOOKUP(MONTH($A490),Conversion!$A$1:$B$12,2),FALSE)</f>
        <v>0</v>
      </c>
      <c r="C490" s="9" t="str">
        <f>IF(VLOOKUP((IF(MONTH($A490)=10,YEAR($A490),IF(MONTH($A490)=11,YEAR($A490),IF(MONTH($A490)=12, YEAR($A490),YEAR($A490)-1)))),File_1.prn!$A$2:$AA$72,VLOOKUP(MONTH($A490),'Patch Conversion'!$A$1:$B$12,2),FALSE)="","",VLOOKUP((IF(MONTH($A490)=10,YEAR($A490),IF(MONTH($A490)=11,YEAR($A490),IF(MONTH($A490)=12, YEAR($A490),YEAR($A490)-1)))),File_1.prn!$A$2:$AA$72,VLOOKUP(MONTH($A490),'Patch Conversion'!$A$1:$B$12,2),FALSE))</f>
        <v/>
      </c>
      <c r="D490" s="9"/>
      <c r="E490" s="9">
        <f t="shared" si="58"/>
        <v>0</v>
      </c>
      <c r="F490" s="9">
        <f>F489+VLOOKUP((IF(MONTH($A490)=10,YEAR($A490),IF(MONTH($A490)=11,YEAR($A490),IF(MONTH($A490)=12, YEAR($A490),YEAR($A490)-1)))),Rainfall!$A$1:$Z$87,VLOOKUP(MONTH($A490),Conversion!$A$1:$B$12,2),FALSE)</f>
        <v>25280.519999999986</v>
      </c>
      <c r="G490" s="9"/>
      <c r="H490" s="9"/>
      <c r="I490" s="9">
        <f>VLOOKUP((IF(MONTH($A490)=10,YEAR($A490),IF(MONTH($A490)=11,YEAR($A490),IF(MONTH($A490)=12, YEAR($A490),YEAR($A490)-1)))),FirstSim!$A$1:$Z$86,VLOOKUP(MONTH($A490),Conversion!$A$1:$B$12,2),FALSE)</f>
        <v>0.52</v>
      </c>
      <c r="J490" s="9"/>
      <c r="K490" s="9"/>
      <c r="L490" s="9"/>
      <c r="M490" s="12" t="e">
        <f>VLOOKUP((IF(MONTH($A490)=10,YEAR($A490),IF(MONTH($A490)=11,YEAR($A490),IF(MONTH($A490)=12, YEAR($A490),YEAR($A490)-1)))),#REF!,VLOOKUP(MONTH($A490),Conversion!$A$1:$B$12,2),FALSE)</f>
        <v>#REF!</v>
      </c>
      <c r="N490" s="9" t="e">
        <f>VLOOKUP((IF(MONTH($A490)=10,YEAR($A490),IF(MONTH($A490)=11,YEAR($A490),IF(MONTH($A490)=12, YEAR($A490),YEAR($A490)-1)))),#REF!,VLOOKUP(MONTH($A490),'Patch Conversion'!$A$1:$B$12,2),FALSE)</f>
        <v>#REF!</v>
      </c>
      <c r="O490" s="9"/>
      <c r="P490" s="11"/>
      <c r="Q490" s="9">
        <f t="shared" si="54"/>
        <v>0</v>
      </c>
      <c r="R490" s="9" t="str">
        <f t="shared" si="55"/>
        <v/>
      </c>
      <c r="S490" s="10" t="str">
        <f t="shared" si="56"/>
        <v/>
      </c>
      <c r="T490" s="9"/>
      <c r="U490" s="17">
        <f>VLOOKUP((IF(MONTH($A490)=10,YEAR($A490),IF(MONTH($A490)=11,YEAR($A490),IF(MONTH($A490)=12, YEAR($A490),YEAR($A490)-1)))),'Final Sim'!$A$1:$O$87,VLOOKUP(MONTH($A490),'Conversion WRSM'!$A$1:$B$12,2),FALSE)</f>
        <v>0</v>
      </c>
      <c r="W490" s="9">
        <f t="shared" si="53"/>
        <v>0</v>
      </c>
      <c r="X490" s="9" t="str">
        <f t="shared" si="59"/>
        <v/>
      </c>
      <c r="Y490" s="20" t="str">
        <f t="shared" si="57"/>
        <v/>
      </c>
    </row>
    <row r="491" spans="1:25" x14ac:dyDescent="0.25">
      <c r="A491" s="11">
        <v>27515</v>
      </c>
      <c r="B491" s="9">
        <f>VLOOKUP((IF(MONTH($A491)=10,YEAR($A491),IF(MONTH($A491)=11,YEAR($A491),IF(MONTH($A491)=12, YEAR($A491),YEAR($A491)-1)))),File_1.prn!$A$2:$AA$72,VLOOKUP(MONTH($A491),Conversion!$A$1:$B$12,2),FALSE)</f>
        <v>0</v>
      </c>
      <c r="C491" s="9" t="str">
        <f>IF(VLOOKUP((IF(MONTH($A491)=10,YEAR($A491),IF(MONTH($A491)=11,YEAR($A491),IF(MONTH($A491)=12, YEAR($A491),YEAR($A491)-1)))),File_1.prn!$A$2:$AA$72,VLOOKUP(MONTH($A491),'Patch Conversion'!$A$1:$B$12,2),FALSE)="","",VLOOKUP((IF(MONTH($A491)=10,YEAR($A491),IF(MONTH($A491)=11,YEAR($A491),IF(MONTH($A491)=12, YEAR($A491),YEAR($A491)-1)))),File_1.prn!$A$2:$AA$72,VLOOKUP(MONTH($A491),'Patch Conversion'!$A$1:$B$12,2),FALSE))</f>
        <v/>
      </c>
      <c r="D491" s="9"/>
      <c r="E491" s="9">
        <f t="shared" si="58"/>
        <v>0</v>
      </c>
      <c r="F491" s="9">
        <f>F490+VLOOKUP((IF(MONTH($A491)=10,YEAR($A491),IF(MONTH($A491)=11,YEAR($A491),IF(MONTH($A491)=12, YEAR($A491),YEAR($A491)-1)))),Rainfall!$A$1:$Z$87,VLOOKUP(MONTH($A491),Conversion!$A$1:$B$12,2),FALSE)</f>
        <v>25327.319999999985</v>
      </c>
      <c r="G491" s="9"/>
      <c r="H491" s="9"/>
      <c r="I491" s="9">
        <f>VLOOKUP((IF(MONTH($A491)=10,YEAR($A491),IF(MONTH($A491)=11,YEAR($A491),IF(MONTH($A491)=12, YEAR($A491),YEAR($A491)-1)))),FirstSim!$A$1:$Z$86,VLOOKUP(MONTH($A491),Conversion!$A$1:$B$12,2),FALSE)</f>
        <v>0.3</v>
      </c>
      <c r="J491" s="9"/>
      <c r="K491" s="9"/>
      <c r="L491" s="9"/>
      <c r="M491" s="12" t="e">
        <f>VLOOKUP((IF(MONTH($A491)=10,YEAR($A491),IF(MONTH($A491)=11,YEAR($A491),IF(MONTH($A491)=12, YEAR($A491),YEAR($A491)-1)))),#REF!,VLOOKUP(MONTH($A491),Conversion!$A$1:$B$12,2),FALSE)</f>
        <v>#REF!</v>
      </c>
      <c r="N491" s="9" t="e">
        <f>VLOOKUP((IF(MONTH($A491)=10,YEAR($A491),IF(MONTH($A491)=11,YEAR($A491),IF(MONTH($A491)=12, YEAR($A491),YEAR($A491)-1)))),#REF!,VLOOKUP(MONTH($A491),'Patch Conversion'!$A$1:$B$12,2),FALSE)</f>
        <v>#REF!</v>
      </c>
      <c r="O491" s="9"/>
      <c r="P491" s="11"/>
      <c r="Q491" s="9">
        <f t="shared" si="54"/>
        <v>0</v>
      </c>
      <c r="R491" s="9" t="str">
        <f t="shared" si="55"/>
        <v/>
      </c>
      <c r="S491" s="10" t="str">
        <f t="shared" si="56"/>
        <v/>
      </c>
      <c r="T491" s="9"/>
      <c r="U491" s="17">
        <f>VLOOKUP((IF(MONTH($A491)=10,YEAR($A491),IF(MONTH($A491)=11,YEAR($A491),IF(MONTH($A491)=12, YEAR($A491),YEAR($A491)-1)))),'Final Sim'!$A$1:$O$87,VLOOKUP(MONTH($A491),'Conversion WRSM'!$A$1:$B$12,2),FALSE)</f>
        <v>0</v>
      </c>
      <c r="W491" s="9">
        <f t="shared" si="53"/>
        <v>0</v>
      </c>
      <c r="X491" s="9" t="str">
        <f t="shared" si="59"/>
        <v/>
      </c>
      <c r="Y491" s="20" t="str">
        <f t="shared" si="57"/>
        <v/>
      </c>
    </row>
    <row r="492" spans="1:25" x14ac:dyDescent="0.25">
      <c r="A492" s="11">
        <v>27546</v>
      </c>
      <c r="B492" s="9">
        <f>VLOOKUP((IF(MONTH($A492)=10,YEAR($A492),IF(MONTH($A492)=11,YEAR($A492),IF(MONTH($A492)=12, YEAR($A492),YEAR($A492)-1)))),File_1.prn!$A$2:$AA$72,VLOOKUP(MONTH($A492),Conversion!$A$1:$B$12,2),FALSE)</f>
        <v>0</v>
      </c>
      <c r="C492" s="9" t="str">
        <f>IF(VLOOKUP((IF(MONTH($A492)=10,YEAR($A492),IF(MONTH($A492)=11,YEAR($A492),IF(MONTH($A492)=12, YEAR($A492),YEAR($A492)-1)))),File_1.prn!$A$2:$AA$72,VLOOKUP(MONTH($A492),'Patch Conversion'!$A$1:$B$12,2),FALSE)="","",VLOOKUP((IF(MONTH($A492)=10,YEAR($A492),IF(MONTH($A492)=11,YEAR($A492),IF(MONTH($A492)=12, YEAR($A492),YEAR($A492)-1)))),File_1.prn!$A$2:$AA$72,VLOOKUP(MONTH($A492),'Patch Conversion'!$A$1:$B$12,2),FALSE))</f>
        <v/>
      </c>
      <c r="D492" s="9"/>
      <c r="E492" s="9">
        <f t="shared" si="58"/>
        <v>0</v>
      </c>
      <c r="F492" s="9">
        <f>F491+VLOOKUP((IF(MONTH($A492)=10,YEAR($A492),IF(MONTH($A492)=11,YEAR($A492),IF(MONTH($A492)=12, YEAR($A492),YEAR($A492)-1)))),Rainfall!$A$1:$Z$87,VLOOKUP(MONTH($A492),Conversion!$A$1:$B$12,2),FALSE)</f>
        <v>25332.959999999985</v>
      </c>
      <c r="G492" s="9"/>
      <c r="H492" s="9"/>
      <c r="I492" s="9">
        <f>VLOOKUP((IF(MONTH($A492)=10,YEAR($A492),IF(MONTH($A492)=11,YEAR($A492),IF(MONTH($A492)=12, YEAR($A492),YEAR($A492)-1)))),FirstSim!$A$1:$Z$86,VLOOKUP(MONTH($A492),Conversion!$A$1:$B$12,2),FALSE)</f>
        <v>0.24</v>
      </c>
      <c r="J492" s="9"/>
      <c r="K492" s="9"/>
      <c r="L492" s="9"/>
      <c r="M492" s="12" t="e">
        <f>VLOOKUP((IF(MONTH($A492)=10,YEAR($A492),IF(MONTH($A492)=11,YEAR($A492),IF(MONTH($A492)=12, YEAR($A492),YEAR($A492)-1)))),#REF!,VLOOKUP(MONTH($A492),Conversion!$A$1:$B$12,2),FALSE)</f>
        <v>#REF!</v>
      </c>
      <c r="N492" s="9" t="e">
        <f>VLOOKUP((IF(MONTH($A492)=10,YEAR($A492),IF(MONTH($A492)=11,YEAR($A492),IF(MONTH($A492)=12, YEAR($A492),YEAR($A492)-1)))),#REF!,VLOOKUP(MONTH($A492),'Patch Conversion'!$A$1:$B$12,2),FALSE)</f>
        <v>#REF!</v>
      </c>
      <c r="O492" s="9"/>
      <c r="P492" s="11"/>
      <c r="Q492" s="9">
        <f t="shared" si="54"/>
        <v>0</v>
      </c>
      <c r="R492" s="9" t="str">
        <f t="shared" si="55"/>
        <v/>
      </c>
      <c r="S492" s="10" t="str">
        <f t="shared" si="56"/>
        <v/>
      </c>
      <c r="T492" s="9"/>
      <c r="U492" s="17">
        <f>VLOOKUP((IF(MONTH($A492)=10,YEAR($A492),IF(MONTH($A492)=11,YEAR($A492),IF(MONTH($A492)=12, YEAR($A492),YEAR($A492)-1)))),'Final Sim'!$A$1:$O$87,VLOOKUP(MONTH($A492),'Conversion WRSM'!$A$1:$B$12,2),FALSE)</f>
        <v>0</v>
      </c>
      <c r="W492" s="9">
        <f t="shared" si="53"/>
        <v>0</v>
      </c>
      <c r="X492" s="9" t="str">
        <f t="shared" si="59"/>
        <v/>
      </c>
      <c r="Y492" s="20" t="str">
        <f t="shared" si="57"/>
        <v/>
      </c>
    </row>
    <row r="493" spans="1:25" x14ac:dyDescent="0.25">
      <c r="A493" s="11">
        <v>27576</v>
      </c>
      <c r="B493" s="9">
        <f>VLOOKUP((IF(MONTH($A493)=10,YEAR($A493),IF(MONTH($A493)=11,YEAR($A493),IF(MONTH($A493)=12, YEAR($A493),YEAR($A493)-1)))),File_1.prn!$A$2:$AA$72,VLOOKUP(MONTH($A493),Conversion!$A$1:$B$12,2),FALSE)</f>
        <v>0</v>
      </c>
      <c r="C493" s="9" t="str">
        <f>IF(VLOOKUP((IF(MONTH($A493)=10,YEAR($A493),IF(MONTH($A493)=11,YEAR($A493),IF(MONTH($A493)=12, YEAR($A493),YEAR($A493)-1)))),File_1.prn!$A$2:$AA$72,VLOOKUP(MONTH($A493),'Patch Conversion'!$A$1:$B$12,2),FALSE)="","",VLOOKUP((IF(MONTH($A493)=10,YEAR($A493),IF(MONTH($A493)=11,YEAR($A493),IF(MONTH($A493)=12, YEAR($A493),YEAR($A493)-1)))),File_1.prn!$A$2:$AA$72,VLOOKUP(MONTH($A493),'Patch Conversion'!$A$1:$B$12,2),FALSE))</f>
        <v/>
      </c>
      <c r="D493" s="9"/>
      <c r="E493" s="9">
        <f t="shared" si="58"/>
        <v>0</v>
      </c>
      <c r="F493" s="9">
        <f>F492+VLOOKUP((IF(MONTH($A493)=10,YEAR($A493),IF(MONTH($A493)=11,YEAR($A493),IF(MONTH($A493)=12, YEAR($A493),YEAR($A493)-1)))),Rainfall!$A$1:$Z$87,VLOOKUP(MONTH($A493),Conversion!$A$1:$B$12,2),FALSE)</f>
        <v>25332.959999999985</v>
      </c>
      <c r="G493" s="9"/>
      <c r="H493" s="9"/>
      <c r="I493" s="9">
        <f>VLOOKUP((IF(MONTH($A493)=10,YEAR($A493),IF(MONTH($A493)=11,YEAR($A493),IF(MONTH($A493)=12, YEAR($A493),YEAR($A493)-1)))),FirstSim!$A$1:$Z$86,VLOOKUP(MONTH($A493),Conversion!$A$1:$B$12,2),FALSE)</f>
        <v>0.21</v>
      </c>
      <c r="J493" s="9"/>
      <c r="K493" s="9"/>
      <c r="L493" s="9"/>
      <c r="M493" s="12" t="e">
        <f>VLOOKUP((IF(MONTH($A493)=10,YEAR($A493),IF(MONTH($A493)=11,YEAR($A493),IF(MONTH($A493)=12, YEAR($A493),YEAR($A493)-1)))),#REF!,VLOOKUP(MONTH($A493),Conversion!$A$1:$B$12,2),FALSE)</f>
        <v>#REF!</v>
      </c>
      <c r="N493" s="9" t="e">
        <f>VLOOKUP((IF(MONTH($A493)=10,YEAR($A493),IF(MONTH($A493)=11,YEAR($A493),IF(MONTH($A493)=12, YEAR($A493),YEAR($A493)-1)))),#REF!,VLOOKUP(MONTH($A493),'Patch Conversion'!$A$1:$B$12,2),FALSE)</f>
        <v>#REF!</v>
      </c>
      <c r="O493" s="9"/>
      <c r="P493" s="11"/>
      <c r="Q493" s="9">
        <f t="shared" si="54"/>
        <v>0</v>
      </c>
      <c r="R493" s="9" t="str">
        <f t="shared" si="55"/>
        <v/>
      </c>
      <c r="S493" s="10" t="str">
        <f t="shared" si="56"/>
        <v/>
      </c>
      <c r="T493" s="9"/>
      <c r="U493" s="17">
        <f>VLOOKUP((IF(MONTH($A493)=10,YEAR($A493),IF(MONTH($A493)=11,YEAR($A493),IF(MONTH($A493)=12, YEAR($A493),YEAR($A493)-1)))),'Final Sim'!$A$1:$O$87,VLOOKUP(MONTH($A493),'Conversion WRSM'!$A$1:$B$12,2),FALSE)</f>
        <v>0</v>
      </c>
      <c r="W493" s="9">
        <f t="shared" si="53"/>
        <v>0</v>
      </c>
      <c r="X493" s="9" t="str">
        <f t="shared" si="59"/>
        <v/>
      </c>
      <c r="Y493" s="20" t="str">
        <f t="shared" si="57"/>
        <v/>
      </c>
    </row>
    <row r="494" spans="1:25" x14ac:dyDescent="0.25">
      <c r="A494" s="11">
        <v>27607</v>
      </c>
      <c r="B494" s="9">
        <f>VLOOKUP((IF(MONTH($A494)=10,YEAR($A494),IF(MONTH($A494)=11,YEAR($A494),IF(MONTH($A494)=12, YEAR($A494),YEAR($A494)-1)))),File_1.prn!$A$2:$AA$72,VLOOKUP(MONTH($A494),Conversion!$A$1:$B$12,2),FALSE)</f>
        <v>0</v>
      </c>
      <c r="C494" s="9" t="str">
        <f>IF(VLOOKUP((IF(MONTH($A494)=10,YEAR($A494),IF(MONTH($A494)=11,YEAR($A494),IF(MONTH($A494)=12, YEAR($A494),YEAR($A494)-1)))),File_1.prn!$A$2:$AA$72,VLOOKUP(MONTH($A494),'Patch Conversion'!$A$1:$B$12,2),FALSE)="","",VLOOKUP((IF(MONTH($A494)=10,YEAR($A494),IF(MONTH($A494)=11,YEAR($A494),IF(MONTH($A494)=12, YEAR($A494),YEAR($A494)-1)))),File_1.prn!$A$2:$AA$72,VLOOKUP(MONTH($A494),'Patch Conversion'!$A$1:$B$12,2),FALSE))</f>
        <v/>
      </c>
      <c r="D494" s="9"/>
      <c r="E494" s="9">
        <f t="shared" si="58"/>
        <v>0</v>
      </c>
      <c r="F494" s="9">
        <f>F493+VLOOKUP((IF(MONTH($A494)=10,YEAR($A494),IF(MONTH($A494)=11,YEAR($A494),IF(MONTH($A494)=12, YEAR($A494),YEAR($A494)-1)))),Rainfall!$A$1:$Z$87,VLOOKUP(MONTH($A494),Conversion!$A$1:$B$12,2),FALSE)</f>
        <v>25343.219999999983</v>
      </c>
      <c r="G494" s="9"/>
      <c r="H494" s="9"/>
      <c r="I494" s="9">
        <f>VLOOKUP((IF(MONTH($A494)=10,YEAR($A494),IF(MONTH($A494)=11,YEAR($A494),IF(MONTH($A494)=12, YEAR($A494),YEAR($A494)-1)))),FirstSim!$A$1:$Z$86,VLOOKUP(MONTH($A494),Conversion!$A$1:$B$12,2),FALSE)</f>
        <v>0.08</v>
      </c>
      <c r="J494" s="9"/>
      <c r="K494" s="9"/>
      <c r="L494" s="9"/>
      <c r="M494" s="12" t="e">
        <f>VLOOKUP((IF(MONTH($A494)=10,YEAR($A494),IF(MONTH($A494)=11,YEAR($A494),IF(MONTH($A494)=12, YEAR($A494),YEAR($A494)-1)))),#REF!,VLOOKUP(MONTH($A494),Conversion!$A$1:$B$12,2),FALSE)</f>
        <v>#REF!</v>
      </c>
      <c r="N494" s="9" t="e">
        <f>VLOOKUP((IF(MONTH($A494)=10,YEAR($A494),IF(MONTH($A494)=11,YEAR($A494),IF(MONTH($A494)=12, YEAR($A494),YEAR($A494)-1)))),#REF!,VLOOKUP(MONTH($A494),'Patch Conversion'!$A$1:$B$12,2),FALSE)</f>
        <v>#REF!</v>
      </c>
      <c r="O494" s="9"/>
      <c r="P494" s="11"/>
      <c r="Q494" s="9">
        <f t="shared" si="54"/>
        <v>0</v>
      </c>
      <c r="R494" s="9" t="str">
        <f t="shared" si="55"/>
        <v/>
      </c>
      <c r="S494" s="10" t="str">
        <f t="shared" si="56"/>
        <v/>
      </c>
      <c r="T494" s="9"/>
      <c r="U494" s="17">
        <f>VLOOKUP((IF(MONTH($A494)=10,YEAR($A494),IF(MONTH($A494)=11,YEAR($A494),IF(MONTH($A494)=12, YEAR($A494),YEAR($A494)-1)))),'Final Sim'!$A$1:$O$87,VLOOKUP(MONTH($A494),'Conversion WRSM'!$A$1:$B$12,2),FALSE)</f>
        <v>0</v>
      </c>
      <c r="W494" s="9">
        <f t="shared" si="53"/>
        <v>0</v>
      </c>
      <c r="X494" s="9" t="str">
        <f t="shared" si="59"/>
        <v/>
      </c>
      <c r="Y494" s="20" t="str">
        <f t="shared" si="57"/>
        <v/>
      </c>
    </row>
    <row r="495" spans="1:25" x14ac:dyDescent="0.25">
      <c r="A495" s="11">
        <v>27638</v>
      </c>
      <c r="B495" s="9">
        <f>VLOOKUP((IF(MONTH($A495)=10,YEAR($A495),IF(MONTH($A495)=11,YEAR($A495),IF(MONTH($A495)=12, YEAR($A495),YEAR($A495)-1)))),File_1.prn!$A$2:$AA$72,VLOOKUP(MONTH($A495),Conversion!$A$1:$B$12,2),FALSE)</f>
        <v>0</v>
      </c>
      <c r="C495" s="9" t="str">
        <f>IF(VLOOKUP((IF(MONTH($A495)=10,YEAR($A495),IF(MONTH($A495)=11,YEAR($A495),IF(MONTH($A495)=12, YEAR($A495),YEAR($A495)-1)))),File_1.prn!$A$2:$AA$72,VLOOKUP(MONTH($A495),'Patch Conversion'!$A$1:$B$12,2),FALSE)="","",VLOOKUP((IF(MONTH($A495)=10,YEAR($A495),IF(MONTH($A495)=11,YEAR($A495),IF(MONTH($A495)=12, YEAR($A495),YEAR($A495)-1)))),File_1.prn!$A$2:$AA$72,VLOOKUP(MONTH($A495),'Patch Conversion'!$A$1:$B$12,2),FALSE))</f>
        <v/>
      </c>
      <c r="D495" s="9"/>
      <c r="E495" s="9">
        <f t="shared" si="58"/>
        <v>0</v>
      </c>
      <c r="F495" s="9">
        <f>F494+VLOOKUP((IF(MONTH($A495)=10,YEAR($A495),IF(MONTH($A495)=11,YEAR($A495),IF(MONTH($A495)=12, YEAR($A495),YEAR($A495)-1)))),Rainfall!$A$1:$Z$87,VLOOKUP(MONTH($A495),Conversion!$A$1:$B$12,2),FALSE)</f>
        <v>25350.059999999983</v>
      </c>
      <c r="G495" s="9"/>
      <c r="H495" s="9"/>
      <c r="I495" s="9">
        <f>VLOOKUP((IF(MONTH($A495)=10,YEAR($A495),IF(MONTH($A495)=11,YEAR($A495),IF(MONTH($A495)=12, YEAR($A495),YEAR($A495)-1)))),FirstSim!$A$1:$Z$86,VLOOKUP(MONTH($A495),Conversion!$A$1:$B$12,2),FALSE)</f>
        <v>0.06</v>
      </c>
      <c r="J495" s="9"/>
      <c r="K495" s="9"/>
      <c r="L495" s="9"/>
      <c r="M495" s="12" t="e">
        <f>VLOOKUP((IF(MONTH($A495)=10,YEAR($A495),IF(MONTH($A495)=11,YEAR($A495),IF(MONTH($A495)=12, YEAR($A495),YEAR($A495)-1)))),#REF!,VLOOKUP(MONTH($A495),Conversion!$A$1:$B$12,2),FALSE)</f>
        <v>#REF!</v>
      </c>
      <c r="N495" s="9" t="e">
        <f>VLOOKUP((IF(MONTH($A495)=10,YEAR($A495),IF(MONTH($A495)=11,YEAR($A495),IF(MONTH($A495)=12, YEAR($A495),YEAR($A495)-1)))),#REF!,VLOOKUP(MONTH($A495),'Patch Conversion'!$A$1:$B$12,2),FALSE)</f>
        <v>#REF!</v>
      </c>
      <c r="O495" s="9"/>
      <c r="P495" s="11"/>
      <c r="Q495" s="9">
        <f t="shared" si="54"/>
        <v>0</v>
      </c>
      <c r="R495" s="9" t="str">
        <f t="shared" si="55"/>
        <v/>
      </c>
      <c r="S495" s="10" t="str">
        <f t="shared" si="56"/>
        <v/>
      </c>
      <c r="T495" s="9"/>
      <c r="U495" s="17">
        <f>VLOOKUP((IF(MONTH($A495)=10,YEAR($A495),IF(MONTH($A495)=11,YEAR($A495),IF(MONTH($A495)=12, YEAR($A495),YEAR($A495)-1)))),'Final Sim'!$A$1:$O$87,VLOOKUP(MONTH($A495),'Conversion WRSM'!$A$1:$B$12,2),FALSE)</f>
        <v>0</v>
      </c>
      <c r="W495" s="9">
        <f t="shared" si="53"/>
        <v>0</v>
      </c>
      <c r="X495" s="9" t="str">
        <f t="shared" si="59"/>
        <v/>
      </c>
      <c r="Y495" s="20" t="str">
        <f t="shared" si="57"/>
        <v/>
      </c>
    </row>
    <row r="496" spans="1:25" x14ac:dyDescent="0.25">
      <c r="A496" s="11">
        <v>27668</v>
      </c>
      <c r="B496" s="9">
        <f>VLOOKUP((IF(MONTH($A496)=10,YEAR($A496),IF(MONTH($A496)=11,YEAR($A496),IF(MONTH($A496)=12, YEAR($A496),YEAR($A496)-1)))),File_1.prn!$A$2:$AA$72,VLOOKUP(MONTH($A496),Conversion!$A$1:$B$12,2),FALSE)</f>
        <v>0</v>
      </c>
      <c r="C496" s="9" t="str">
        <f>IF(VLOOKUP((IF(MONTH($A496)=10,YEAR($A496),IF(MONTH($A496)=11,YEAR($A496),IF(MONTH($A496)=12, YEAR($A496),YEAR($A496)-1)))),File_1.prn!$A$2:$AA$72,VLOOKUP(MONTH($A496),'Patch Conversion'!$A$1:$B$12,2),FALSE)="","",VLOOKUP((IF(MONTH($A496)=10,YEAR($A496),IF(MONTH($A496)=11,YEAR($A496),IF(MONTH($A496)=12, YEAR($A496),YEAR($A496)-1)))),File_1.prn!$A$2:$AA$72,VLOOKUP(MONTH($A496),'Patch Conversion'!$A$1:$B$12,2),FALSE))</f>
        <v/>
      </c>
      <c r="D496" s="9"/>
      <c r="E496" s="9">
        <f t="shared" si="58"/>
        <v>0</v>
      </c>
      <c r="F496" s="9">
        <f>F495+VLOOKUP((IF(MONTH($A496)=10,YEAR($A496),IF(MONTH($A496)=11,YEAR($A496),IF(MONTH($A496)=12, YEAR($A496),YEAR($A496)-1)))),Rainfall!$A$1:$Z$87,VLOOKUP(MONTH($A496),Conversion!$A$1:$B$12,2),FALSE)</f>
        <v>25381.319999999982</v>
      </c>
      <c r="G496" s="9"/>
      <c r="H496" s="9"/>
      <c r="I496" s="9">
        <f>VLOOKUP((IF(MONTH($A496)=10,YEAR($A496),IF(MONTH($A496)=11,YEAR($A496),IF(MONTH($A496)=12, YEAR($A496),YEAR($A496)-1)))),FirstSim!$A$1:$Z$86,VLOOKUP(MONTH($A496),Conversion!$A$1:$B$12,2),FALSE)</f>
        <v>0.04</v>
      </c>
      <c r="J496" s="9"/>
      <c r="K496" s="9"/>
      <c r="L496" s="9"/>
      <c r="M496" s="12" t="e">
        <f>VLOOKUP((IF(MONTH($A496)=10,YEAR($A496),IF(MONTH($A496)=11,YEAR($A496),IF(MONTH($A496)=12, YEAR($A496),YEAR($A496)-1)))),#REF!,VLOOKUP(MONTH($A496),Conversion!$A$1:$B$12,2),FALSE)</f>
        <v>#REF!</v>
      </c>
      <c r="N496" s="9" t="e">
        <f>VLOOKUP((IF(MONTH($A496)=10,YEAR($A496),IF(MONTH($A496)=11,YEAR($A496),IF(MONTH($A496)=12, YEAR($A496),YEAR($A496)-1)))),#REF!,VLOOKUP(MONTH($A496),'Patch Conversion'!$A$1:$B$12,2),FALSE)</f>
        <v>#REF!</v>
      </c>
      <c r="O496" s="9"/>
      <c r="P496" s="11"/>
      <c r="Q496" s="9">
        <f t="shared" si="54"/>
        <v>0</v>
      </c>
      <c r="R496" s="9" t="str">
        <f t="shared" si="55"/>
        <v/>
      </c>
      <c r="S496" s="10" t="str">
        <f t="shared" si="56"/>
        <v/>
      </c>
      <c r="T496" s="9"/>
      <c r="U496" s="17">
        <f>VLOOKUP((IF(MONTH($A496)=10,YEAR($A496),IF(MONTH($A496)=11,YEAR($A496),IF(MONTH($A496)=12, YEAR($A496),YEAR($A496)-1)))),'Final Sim'!$A$1:$O$87,VLOOKUP(MONTH($A496),'Conversion WRSM'!$A$1:$B$12,2),FALSE)</f>
        <v>0</v>
      </c>
      <c r="W496" s="9">
        <f t="shared" si="53"/>
        <v>0</v>
      </c>
      <c r="X496" s="9" t="str">
        <f t="shared" si="59"/>
        <v/>
      </c>
      <c r="Y496" s="20" t="str">
        <f t="shared" si="57"/>
        <v/>
      </c>
    </row>
    <row r="497" spans="1:25" x14ac:dyDescent="0.25">
      <c r="A497" s="11">
        <v>27699</v>
      </c>
      <c r="B497" s="9">
        <f>VLOOKUP((IF(MONTH($A497)=10,YEAR($A497),IF(MONTH($A497)=11,YEAR($A497),IF(MONTH($A497)=12, YEAR($A497),YEAR($A497)-1)))),File_1.prn!$A$2:$AA$72,VLOOKUP(MONTH($A497),Conversion!$A$1:$B$12,2),FALSE)</f>
        <v>0</v>
      </c>
      <c r="C497" s="9" t="str">
        <f>IF(VLOOKUP((IF(MONTH($A497)=10,YEAR($A497),IF(MONTH($A497)=11,YEAR($A497),IF(MONTH($A497)=12, YEAR($A497),YEAR($A497)-1)))),File_1.prn!$A$2:$AA$72,VLOOKUP(MONTH($A497),'Patch Conversion'!$A$1:$B$12,2),FALSE)="","",VLOOKUP((IF(MONTH($A497)=10,YEAR($A497),IF(MONTH($A497)=11,YEAR($A497),IF(MONTH($A497)=12, YEAR($A497),YEAR($A497)-1)))),File_1.prn!$A$2:$AA$72,VLOOKUP(MONTH($A497),'Patch Conversion'!$A$1:$B$12,2),FALSE))</f>
        <v/>
      </c>
      <c r="D497" s="9"/>
      <c r="E497" s="9">
        <f t="shared" si="58"/>
        <v>0</v>
      </c>
      <c r="F497" s="9">
        <f>F496+VLOOKUP((IF(MONTH($A497)=10,YEAR($A497),IF(MONTH($A497)=11,YEAR($A497),IF(MONTH($A497)=12, YEAR($A497),YEAR($A497)-1)))),Rainfall!$A$1:$Z$87,VLOOKUP(MONTH($A497),Conversion!$A$1:$B$12,2),FALSE)</f>
        <v>25486.979999999981</v>
      </c>
      <c r="G497" s="9"/>
      <c r="H497" s="9"/>
      <c r="I497" s="9">
        <f>VLOOKUP((IF(MONTH($A497)=10,YEAR($A497),IF(MONTH($A497)=11,YEAR($A497),IF(MONTH($A497)=12, YEAR($A497),YEAR($A497)-1)))),FirstSim!$A$1:$Z$86,VLOOKUP(MONTH($A497),Conversion!$A$1:$B$12,2),FALSE)</f>
        <v>0.2</v>
      </c>
      <c r="J497" s="9"/>
      <c r="K497" s="9"/>
      <c r="L497" s="9"/>
      <c r="M497" s="12" t="e">
        <f>VLOOKUP((IF(MONTH($A497)=10,YEAR($A497),IF(MONTH($A497)=11,YEAR($A497),IF(MONTH($A497)=12, YEAR($A497),YEAR($A497)-1)))),#REF!,VLOOKUP(MONTH($A497),Conversion!$A$1:$B$12,2),FALSE)</f>
        <v>#REF!</v>
      </c>
      <c r="N497" s="9" t="e">
        <f>VLOOKUP((IF(MONTH($A497)=10,YEAR($A497),IF(MONTH($A497)=11,YEAR($A497),IF(MONTH($A497)=12, YEAR($A497),YEAR($A497)-1)))),#REF!,VLOOKUP(MONTH($A497),'Patch Conversion'!$A$1:$B$12,2),FALSE)</f>
        <v>#REF!</v>
      </c>
      <c r="O497" s="9"/>
      <c r="P497" s="11"/>
      <c r="Q497" s="9">
        <f t="shared" si="54"/>
        <v>0</v>
      </c>
      <c r="R497" s="9" t="str">
        <f t="shared" si="55"/>
        <v/>
      </c>
      <c r="S497" s="10" t="str">
        <f t="shared" si="56"/>
        <v/>
      </c>
      <c r="T497" s="9"/>
      <c r="U497" s="17">
        <f>VLOOKUP((IF(MONTH($A497)=10,YEAR($A497),IF(MONTH($A497)=11,YEAR($A497),IF(MONTH($A497)=12, YEAR($A497),YEAR($A497)-1)))),'Final Sim'!$A$1:$O$87,VLOOKUP(MONTH($A497),'Conversion WRSM'!$A$1:$B$12,2),FALSE)</f>
        <v>0</v>
      </c>
      <c r="W497" s="9">
        <f t="shared" si="53"/>
        <v>0</v>
      </c>
      <c r="X497" s="9" t="str">
        <f t="shared" si="59"/>
        <v/>
      </c>
      <c r="Y497" s="20" t="str">
        <f t="shared" si="57"/>
        <v/>
      </c>
    </row>
    <row r="498" spans="1:25" x14ac:dyDescent="0.25">
      <c r="A498" s="11">
        <v>27729</v>
      </c>
      <c r="B498" s="9">
        <f>VLOOKUP((IF(MONTH($A498)=10,YEAR($A498),IF(MONTH($A498)=11,YEAR($A498),IF(MONTH($A498)=12, YEAR($A498),YEAR($A498)-1)))),File_1.prn!$A$2:$AA$72,VLOOKUP(MONTH($A498),Conversion!$A$1:$B$12,2),FALSE)</f>
        <v>0</v>
      </c>
      <c r="C498" s="9" t="str">
        <f>IF(VLOOKUP((IF(MONTH($A498)=10,YEAR($A498),IF(MONTH($A498)=11,YEAR($A498),IF(MONTH($A498)=12, YEAR($A498),YEAR($A498)-1)))),File_1.prn!$A$2:$AA$72,VLOOKUP(MONTH($A498),'Patch Conversion'!$A$1:$B$12,2),FALSE)="","",VLOOKUP((IF(MONTH($A498)=10,YEAR($A498),IF(MONTH($A498)=11,YEAR($A498),IF(MONTH($A498)=12, YEAR($A498),YEAR($A498)-1)))),File_1.prn!$A$2:$AA$72,VLOOKUP(MONTH($A498),'Patch Conversion'!$A$1:$B$12,2),FALSE))</f>
        <v/>
      </c>
      <c r="D498" s="9"/>
      <c r="E498" s="9">
        <f t="shared" si="58"/>
        <v>0</v>
      </c>
      <c r="F498" s="9">
        <f>F497+VLOOKUP((IF(MONTH($A498)=10,YEAR($A498),IF(MONTH($A498)=11,YEAR($A498),IF(MONTH($A498)=12, YEAR($A498),YEAR($A498)-1)))),Rainfall!$A$1:$Z$87,VLOOKUP(MONTH($A498),Conversion!$A$1:$B$12,2),FALSE)</f>
        <v>25636.25999999998</v>
      </c>
      <c r="G498" s="9"/>
      <c r="H498" s="9"/>
      <c r="I498" s="9">
        <f>VLOOKUP((IF(MONTH($A498)=10,YEAR($A498),IF(MONTH($A498)=11,YEAR($A498),IF(MONTH($A498)=12, YEAR($A498),YEAR($A498)-1)))),FirstSim!$A$1:$Z$86,VLOOKUP(MONTH($A498),Conversion!$A$1:$B$12,2),FALSE)</f>
        <v>5.83</v>
      </c>
      <c r="J498" s="9"/>
      <c r="K498" s="9"/>
      <c r="L498" s="9"/>
      <c r="M498" s="12" t="e">
        <f>VLOOKUP((IF(MONTH($A498)=10,YEAR($A498),IF(MONTH($A498)=11,YEAR($A498),IF(MONTH($A498)=12, YEAR($A498),YEAR($A498)-1)))),#REF!,VLOOKUP(MONTH($A498),Conversion!$A$1:$B$12,2),FALSE)</f>
        <v>#REF!</v>
      </c>
      <c r="N498" s="9" t="e">
        <f>VLOOKUP((IF(MONTH($A498)=10,YEAR($A498),IF(MONTH($A498)=11,YEAR($A498),IF(MONTH($A498)=12, YEAR($A498),YEAR($A498)-1)))),#REF!,VLOOKUP(MONTH($A498),'Patch Conversion'!$A$1:$B$12,2),FALSE)</f>
        <v>#REF!</v>
      </c>
      <c r="O498" s="9"/>
      <c r="P498" s="11"/>
      <c r="Q498" s="9">
        <f t="shared" si="54"/>
        <v>0</v>
      </c>
      <c r="R498" s="9" t="str">
        <f t="shared" si="55"/>
        <v/>
      </c>
      <c r="S498" s="10" t="str">
        <f t="shared" si="56"/>
        <v/>
      </c>
      <c r="T498" s="9"/>
      <c r="U498" s="17">
        <f>VLOOKUP((IF(MONTH($A498)=10,YEAR($A498),IF(MONTH($A498)=11,YEAR($A498),IF(MONTH($A498)=12, YEAR($A498),YEAR($A498)-1)))),'Final Sim'!$A$1:$O$87,VLOOKUP(MONTH($A498),'Conversion WRSM'!$A$1:$B$12,2),FALSE)</f>
        <v>0</v>
      </c>
      <c r="W498" s="9">
        <f t="shared" si="53"/>
        <v>0</v>
      </c>
      <c r="X498" s="9" t="str">
        <f t="shared" si="59"/>
        <v/>
      </c>
      <c r="Y498" s="20" t="str">
        <f t="shared" si="57"/>
        <v/>
      </c>
    </row>
    <row r="499" spans="1:25" x14ac:dyDescent="0.25">
      <c r="A499" s="11">
        <v>27760</v>
      </c>
      <c r="B499" s="9">
        <f>VLOOKUP((IF(MONTH($A499)=10,YEAR($A499),IF(MONTH($A499)=11,YEAR($A499),IF(MONTH($A499)=12, YEAR($A499),YEAR($A499)-1)))),File_1.prn!$A$2:$AA$72,VLOOKUP(MONTH($A499),Conversion!$A$1:$B$12,2),FALSE)</f>
        <v>0</v>
      </c>
      <c r="C499" s="9" t="str">
        <f>IF(VLOOKUP((IF(MONTH($A499)=10,YEAR($A499),IF(MONTH($A499)=11,YEAR($A499),IF(MONTH($A499)=12, YEAR($A499),YEAR($A499)-1)))),File_1.prn!$A$2:$AA$72,VLOOKUP(MONTH($A499),'Patch Conversion'!$A$1:$B$12,2),FALSE)="","",VLOOKUP((IF(MONTH($A499)=10,YEAR($A499),IF(MONTH($A499)=11,YEAR($A499),IF(MONTH($A499)=12, YEAR($A499),YEAR($A499)-1)))),File_1.prn!$A$2:$AA$72,VLOOKUP(MONTH($A499),'Patch Conversion'!$A$1:$B$12,2),FALSE))</f>
        <v/>
      </c>
      <c r="D499" s="9"/>
      <c r="E499" s="9">
        <f t="shared" si="58"/>
        <v>0</v>
      </c>
      <c r="F499" s="9">
        <f>F498+VLOOKUP((IF(MONTH($A499)=10,YEAR($A499),IF(MONTH($A499)=11,YEAR($A499),IF(MONTH($A499)=12, YEAR($A499),YEAR($A499)-1)))),Rainfall!$A$1:$Z$87,VLOOKUP(MONTH($A499),Conversion!$A$1:$B$12,2),FALSE)</f>
        <v>25928.57999999998</v>
      </c>
      <c r="G499" s="9"/>
      <c r="H499" s="9"/>
      <c r="I499" s="9">
        <f>VLOOKUP((IF(MONTH($A499)=10,YEAR($A499),IF(MONTH($A499)=11,YEAR($A499),IF(MONTH($A499)=12, YEAR($A499),YEAR($A499)-1)))),FirstSim!$A$1:$Z$86,VLOOKUP(MONTH($A499),Conversion!$A$1:$B$12,2),FALSE)</f>
        <v>9.6300000000000008</v>
      </c>
      <c r="J499" s="9"/>
      <c r="K499" s="9"/>
      <c r="L499" s="9"/>
      <c r="M499" s="12" t="e">
        <f>VLOOKUP((IF(MONTH($A499)=10,YEAR($A499),IF(MONTH($A499)=11,YEAR($A499),IF(MONTH($A499)=12, YEAR($A499),YEAR($A499)-1)))),#REF!,VLOOKUP(MONTH($A499),Conversion!$A$1:$B$12,2),FALSE)</f>
        <v>#REF!</v>
      </c>
      <c r="N499" s="9" t="e">
        <f>VLOOKUP((IF(MONTH($A499)=10,YEAR($A499),IF(MONTH($A499)=11,YEAR($A499),IF(MONTH($A499)=12, YEAR($A499),YEAR($A499)-1)))),#REF!,VLOOKUP(MONTH($A499),'Patch Conversion'!$A$1:$B$12,2),FALSE)</f>
        <v>#REF!</v>
      </c>
      <c r="O499" s="9"/>
      <c r="P499" s="11"/>
      <c r="Q499" s="9">
        <f t="shared" si="54"/>
        <v>0</v>
      </c>
      <c r="R499" s="9" t="str">
        <f t="shared" si="55"/>
        <v/>
      </c>
      <c r="S499" s="10" t="str">
        <f t="shared" si="56"/>
        <v/>
      </c>
      <c r="T499" s="9"/>
      <c r="U499" s="17">
        <f>VLOOKUP((IF(MONTH($A499)=10,YEAR($A499),IF(MONTH($A499)=11,YEAR($A499),IF(MONTH($A499)=12, YEAR($A499),YEAR($A499)-1)))),'Final Sim'!$A$1:$O$87,VLOOKUP(MONTH($A499),'Conversion WRSM'!$A$1:$B$12,2),FALSE)</f>
        <v>0</v>
      </c>
      <c r="W499" s="9">
        <f t="shared" si="53"/>
        <v>0</v>
      </c>
      <c r="X499" s="9" t="str">
        <f t="shared" si="59"/>
        <v/>
      </c>
      <c r="Y499" s="20" t="str">
        <f t="shared" si="57"/>
        <v/>
      </c>
    </row>
    <row r="500" spans="1:25" x14ac:dyDescent="0.25">
      <c r="A500" s="11">
        <v>27791</v>
      </c>
      <c r="B500" s="9">
        <f>VLOOKUP((IF(MONTH($A500)=10,YEAR($A500),IF(MONTH($A500)=11,YEAR($A500),IF(MONTH($A500)=12, YEAR($A500),YEAR($A500)-1)))),File_1.prn!$A$2:$AA$72,VLOOKUP(MONTH($A500),Conversion!$A$1:$B$12,2),FALSE)</f>
        <v>0</v>
      </c>
      <c r="C500" s="9" t="str">
        <f>IF(VLOOKUP((IF(MONTH($A500)=10,YEAR($A500),IF(MONTH($A500)=11,YEAR($A500),IF(MONTH($A500)=12, YEAR($A500),YEAR($A500)-1)))),File_1.prn!$A$2:$AA$72,VLOOKUP(MONTH($A500),'Patch Conversion'!$A$1:$B$12,2),FALSE)="","",VLOOKUP((IF(MONTH($A500)=10,YEAR($A500),IF(MONTH($A500)=11,YEAR($A500),IF(MONTH($A500)=12, YEAR($A500),YEAR($A500)-1)))),File_1.prn!$A$2:$AA$72,VLOOKUP(MONTH($A500),'Patch Conversion'!$A$1:$B$12,2),FALSE))</f>
        <v/>
      </c>
      <c r="D500" s="9"/>
      <c r="E500" s="9">
        <f t="shared" si="58"/>
        <v>0</v>
      </c>
      <c r="F500" s="9">
        <f>F499+VLOOKUP((IF(MONTH($A500)=10,YEAR($A500),IF(MONTH($A500)=11,YEAR($A500),IF(MONTH($A500)=12, YEAR($A500),YEAR($A500)-1)))),Rainfall!$A$1:$Z$87,VLOOKUP(MONTH($A500),Conversion!$A$1:$B$12,2),FALSE)</f>
        <v>26041.379999999979</v>
      </c>
      <c r="G500" s="9"/>
      <c r="H500" s="9"/>
      <c r="I500" s="9">
        <f>VLOOKUP((IF(MONTH($A500)=10,YEAR($A500),IF(MONTH($A500)=11,YEAR($A500),IF(MONTH($A500)=12, YEAR($A500),YEAR($A500)-1)))),FirstSim!$A$1:$Z$86,VLOOKUP(MONTH($A500),Conversion!$A$1:$B$12,2),FALSE)</f>
        <v>3.92</v>
      </c>
      <c r="J500" s="9"/>
      <c r="K500" s="9"/>
      <c r="L500" s="9"/>
      <c r="M500" s="12" t="e">
        <f>VLOOKUP((IF(MONTH($A500)=10,YEAR($A500),IF(MONTH($A500)=11,YEAR($A500),IF(MONTH($A500)=12, YEAR($A500),YEAR($A500)-1)))),#REF!,VLOOKUP(MONTH($A500),Conversion!$A$1:$B$12,2),FALSE)</f>
        <v>#REF!</v>
      </c>
      <c r="N500" s="9" t="e">
        <f>VLOOKUP((IF(MONTH($A500)=10,YEAR($A500),IF(MONTH($A500)=11,YEAR($A500),IF(MONTH($A500)=12, YEAR($A500),YEAR($A500)-1)))),#REF!,VLOOKUP(MONTH($A500),'Patch Conversion'!$A$1:$B$12,2),FALSE)</f>
        <v>#REF!</v>
      </c>
      <c r="O500" s="9"/>
      <c r="P500" s="11"/>
      <c r="Q500" s="9">
        <f t="shared" si="54"/>
        <v>0</v>
      </c>
      <c r="R500" s="9" t="str">
        <f t="shared" si="55"/>
        <v/>
      </c>
      <c r="S500" s="10" t="str">
        <f t="shared" si="56"/>
        <v/>
      </c>
      <c r="T500" s="9"/>
      <c r="U500" s="17">
        <f>VLOOKUP((IF(MONTH($A500)=10,YEAR($A500),IF(MONTH($A500)=11,YEAR($A500),IF(MONTH($A500)=12, YEAR($A500),YEAR($A500)-1)))),'Final Sim'!$A$1:$O$87,VLOOKUP(MONTH($A500),'Conversion WRSM'!$A$1:$B$12,2),FALSE)</f>
        <v>0</v>
      </c>
      <c r="W500" s="9">
        <f t="shared" si="53"/>
        <v>0</v>
      </c>
      <c r="X500" s="9" t="str">
        <f t="shared" si="59"/>
        <v/>
      </c>
      <c r="Y500" s="20" t="str">
        <f t="shared" si="57"/>
        <v/>
      </c>
    </row>
    <row r="501" spans="1:25" x14ac:dyDescent="0.25">
      <c r="A501" s="11">
        <v>27820</v>
      </c>
      <c r="B501" s="9">
        <f>VLOOKUP((IF(MONTH($A501)=10,YEAR($A501),IF(MONTH($A501)=11,YEAR($A501),IF(MONTH($A501)=12, YEAR($A501),YEAR($A501)-1)))),File_1.prn!$A$2:$AA$72,VLOOKUP(MONTH($A501),Conversion!$A$1:$B$12,2),FALSE)</f>
        <v>0</v>
      </c>
      <c r="C501" s="9" t="str">
        <f>IF(VLOOKUP((IF(MONTH($A501)=10,YEAR($A501),IF(MONTH($A501)=11,YEAR($A501),IF(MONTH($A501)=12, YEAR($A501),YEAR($A501)-1)))),File_1.prn!$A$2:$AA$72,VLOOKUP(MONTH($A501),'Patch Conversion'!$A$1:$B$12,2),FALSE)="","",VLOOKUP((IF(MONTH($A501)=10,YEAR($A501),IF(MONTH($A501)=11,YEAR($A501),IF(MONTH($A501)=12, YEAR($A501),YEAR($A501)-1)))),File_1.prn!$A$2:$AA$72,VLOOKUP(MONTH($A501),'Patch Conversion'!$A$1:$B$12,2),FALSE))</f>
        <v/>
      </c>
      <c r="D501" s="9"/>
      <c r="E501" s="9">
        <f t="shared" si="58"/>
        <v>0</v>
      </c>
      <c r="F501" s="9">
        <f>F500+VLOOKUP((IF(MONTH($A501)=10,YEAR($A501),IF(MONTH($A501)=11,YEAR($A501),IF(MONTH($A501)=12, YEAR($A501),YEAR($A501)-1)))),Rainfall!$A$1:$Z$87,VLOOKUP(MONTH($A501),Conversion!$A$1:$B$12,2),FALSE)</f>
        <v>26272.199999999979</v>
      </c>
      <c r="G501" s="9"/>
      <c r="H501" s="9"/>
      <c r="I501" s="9">
        <f>VLOOKUP((IF(MONTH($A501)=10,YEAR($A501),IF(MONTH($A501)=11,YEAR($A501),IF(MONTH($A501)=12, YEAR($A501),YEAR($A501)-1)))),FirstSim!$A$1:$Z$86,VLOOKUP(MONTH($A501),Conversion!$A$1:$B$12,2),FALSE)</f>
        <v>7.69</v>
      </c>
      <c r="J501" s="9"/>
      <c r="K501" s="9"/>
      <c r="L501" s="9"/>
      <c r="M501" s="12" t="e">
        <f>VLOOKUP((IF(MONTH($A501)=10,YEAR($A501),IF(MONTH($A501)=11,YEAR($A501),IF(MONTH($A501)=12, YEAR($A501),YEAR($A501)-1)))),#REF!,VLOOKUP(MONTH($A501),Conversion!$A$1:$B$12,2),FALSE)</f>
        <v>#REF!</v>
      </c>
      <c r="N501" s="9" t="e">
        <f>VLOOKUP((IF(MONTH($A501)=10,YEAR($A501),IF(MONTH($A501)=11,YEAR($A501),IF(MONTH($A501)=12, YEAR($A501),YEAR($A501)-1)))),#REF!,VLOOKUP(MONTH($A501),'Patch Conversion'!$A$1:$B$12,2),FALSE)</f>
        <v>#REF!</v>
      </c>
      <c r="O501" s="9"/>
      <c r="P501" s="11"/>
      <c r="Q501" s="9">
        <f t="shared" si="54"/>
        <v>0</v>
      </c>
      <c r="R501" s="9" t="str">
        <f t="shared" si="55"/>
        <v/>
      </c>
      <c r="S501" s="10" t="str">
        <f t="shared" si="56"/>
        <v/>
      </c>
      <c r="T501" s="9"/>
      <c r="U501" s="17">
        <f>VLOOKUP((IF(MONTH($A501)=10,YEAR($A501),IF(MONTH($A501)=11,YEAR($A501),IF(MONTH($A501)=12, YEAR($A501),YEAR($A501)-1)))),'Final Sim'!$A$1:$O$87,VLOOKUP(MONTH($A501),'Conversion WRSM'!$A$1:$B$12,2),FALSE)</f>
        <v>0</v>
      </c>
      <c r="W501" s="9">
        <f t="shared" si="53"/>
        <v>0</v>
      </c>
      <c r="X501" s="9" t="str">
        <f t="shared" si="59"/>
        <v/>
      </c>
      <c r="Y501" s="20" t="str">
        <f t="shared" si="57"/>
        <v/>
      </c>
    </row>
    <row r="502" spans="1:25" x14ac:dyDescent="0.25">
      <c r="A502" s="11">
        <v>27851</v>
      </c>
      <c r="B502" s="9">
        <f>VLOOKUP((IF(MONTH($A502)=10,YEAR($A502),IF(MONTH($A502)=11,YEAR($A502),IF(MONTH($A502)=12, YEAR($A502),YEAR($A502)-1)))),File_1.prn!$A$2:$AA$72,VLOOKUP(MONTH($A502),Conversion!$A$1:$B$12,2),FALSE)</f>
        <v>0</v>
      </c>
      <c r="C502" s="9" t="str">
        <f>IF(VLOOKUP((IF(MONTH($A502)=10,YEAR($A502),IF(MONTH($A502)=11,YEAR($A502),IF(MONTH($A502)=12, YEAR($A502),YEAR($A502)-1)))),File_1.prn!$A$2:$AA$72,VLOOKUP(MONTH($A502),'Patch Conversion'!$A$1:$B$12,2),FALSE)="","",VLOOKUP((IF(MONTH($A502)=10,YEAR($A502),IF(MONTH($A502)=11,YEAR($A502),IF(MONTH($A502)=12, YEAR($A502),YEAR($A502)-1)))),File_1.prn!$A$2:$AA$72,VLOOKUP(MONTH($A502),'Patch Conversion'!$A$1:$B$12,2),FALSE))</f>
        <v/>
      </c>
      <c r="D502" s="9"/>
      <c r="E502" s="9">
        <f t="shared" si="58"/>
        <v>0</v>
      </c>
      <c r="F502" s="9">
        <f>F501+VLOOKUP((IF(MONTH($A502)=10,YEAR($A502),IF(MONTH($A502)=11,YEAR($A502),IF(MONTH($A502)=12, YEAR($A502),YEAR($A502)-1)))),Rainfall!$A$1:$Z$87,VLOOKUP(MONTH($A502),Conversion!$A$1:$B$12,2),FALSE)</f>
        <v>26352.479999999978</v>
      </c>
      <c r="G502" s="9"/>
      <c r="H502" s="9"/>
      <c r="I502" s="9">
        <f>VLOOKUP((IF(MONTH($A502)=10,YEAR($A502),IF(MONTH($A502)=11,YEAR($A502),IF(MONTH($A502)=12, YEAR($A502),YEAR($A502)-1)))),FirstSim!$A$1:$Z$86,VLOOKUP(MONTH($A502),Conversion!$A$1:$B$12,2),FALSE)</f>
        <v>3.93</v>
      </c>
      <c r="J502" s="9"/>
      <c r="K502" s="9"/>
      <c r="L502" s="9"/>
      <c r="M502" s="12" t="e">
        <f>VLOOKUP((IF(MONTH($A502)=10,YEAR($A502),IF(MONTH($A502)=11,YEAR($A502),IF(MONTH($A502)=12, YEAR($A502),YEAR($A502)-1)))),#REF!,VLOOKUP(MONTH($A502),Conversion!$A$1:$B$12,2),FALSE)</f>
        <v>#REF!</v>
      </c>
      <c r="N502" s="9" t="e">
        <f>VLOOKUP((IF(MONTH($A502)=10,YEAR($A502),IF(MONTH($A502)=11,YEAR($A502),IF(MONTH($A502)=12, YEAR($A502),YEAR($A502)-1)))),#REF!,VLOOKUP(MONTH($A502),'Patch Conversion'!$A$1:$B$12,2),FALSE)</f>
        <v>#REF!</v>
      </c>
      <c r="O502" s="9"/>
      <c r="P502" s="11"/>
      <c r="Q502" s="9">
        <f t="shared" si="54"/>
        <v>0</v>
      </c>
      <c r="R502" s="9" t="str">
        <f t="shared" si="55"/>
        <v/>
      </c>
      <c r="S502" s="10" t="str">
        <f t="shared" si="56"/>
        <v/>
      </c>
      <c r="T502" s="9"/>
      <c r="U502" s="17">
        <f>VLOOKUP((IF(MONTH($A502)=10,YEAR($A502),IF(MONTH($A502)=11,YEAR($A502),IF(MONTH($A502)=12, YEAR($A502),YEAR($A502)-1)))),'Final Sim'!$A$1:$O$87,VLOOKUP(MONTH($A502),'Conversion WRSM'!$A$1:$B$12,2),FALSE)</f>
        <v>0</v>
      </c>
      <c r="W502" s="9">
        <f t="shared" si="53"/>
        <v>0</v>
      </c>
      <c r="X502" s="9" t="str">
        <f t="shared" si="59"/>
        <v/>
      </c>
      <c r="Y502" s="20" t="str">
        <f t="shared" si="57"/>
        <v/>
      </c>
    </row>
    <row r="503" spans="1:25" x14ac:dyDescent="0.25">
      <c r="A503" s="11">
        <v>27881</v>
      </c>
      <c r="B503" s="9">
        <f>VLOOKUP((IF(MONTH($A503)=10,YEAR($A503),IF(MONTH($A503)=11,YEAR($A503),IF(MONTH($A503)=12, YEAR($A503),YEAR($A503)-1)))),File_1.prn!$A$2:$AA$72,VLOOKUP(MONTH($A503),Conversion!$A$1:$B$12,2),FALSE)</f>
        <v>0</v>
      </c>
      <c r="C503" s="9" t="str">
        <f>IF(VLOOKUP((IF(MONTH($A503)=10,YEAR($A503),IF(MONTH($A503)=11,YEAR($A503),IF(MONTH($A503)=12, YEAR($A503),YEAR($A503)-1)))),File_1.prn!$A$2:$AA$72,VLOOKUP(MONTH($A503),'Patch Conversion'!$A$1:$B$12,2),FALSE)="","",VLOOKUP((IF(MONTH($A503)=10,YEAR($A503),IF(MONTH($A503)=11,YEAR($A503),IF(MONTH($A503)=12, YEAR($A503),YEAR($A503)-1)))),File_1.prn!$A$2:$AA$72,VLOOKUP(MONTH($A503),'Patch Conversion'!$A$1:$B$12,2),FALSE))</f>
        <v/>
      </c>
      <c r="D503" s="9"/>
      <c r="E503" s="9">
        <f t="shared" si="58"/>
        <v>0</v>
      </c>
      <c r="F503" s="9">
        <f>F502+VLOOKUP((IF(MONTH($A503)=10,YEAR($A503),IF(MONTH($A503)=11,YEAR($A503),IF(MONTH($A503)=12, YEAR($A503),YEAR($A503)-1)))),Rainfall!$A$1:$Z$87,VLOOKUP(MONTH($A503),Conversion!$A$1:$B$12,2),FALSE)</f>
        <v>26392.919999999976</v>
      </c>
      <c r="G503" s="9"/>
      <c r="H503" s="9"/>
      <c r="I503" s="9">
        <f>VLOOKUP((IF(MONTH($A503)=10,YEAR($A503),IF(MONTH($A503)=11,YEAR($A503),IF(MONTH($A503)=12, YEAR($A503),YEAR($A503)-1)))),FirstSim!$A$1:$Z$86,VLOOKUP(MONTH($A503),Conversion!$A$1:$B$12,2),FALSE)</f>
        <v>1.04</v>
      </c>
      <c r="J503" s="9"/>
      <c r="K503" s="9"/>
      <c r="L503" s="9"/>
      <c r="M503" s="12" t="e">
        <f>VLOOKUP((IF(MONTH($A503)=10,YEAR($A503),IF(MONTH($A503)=11,YEAR($A503),IF(MONTH($A503)=12, YEAR($A503),YEAR($A503)-1)))),#REF!,VLOOKUP(MONTH($A503),Conversion!$A$1:$B$12,2),FALSE)</f>
        <v>#REF!</v>
      </c>
      <c r="N503" s="9" t="e">
        <f>VLOOKUP((IF(MONTH($A503)=10,YEAR($A503),IF(MONTH($A503)=11,YEAR($A503),IF(MONTH($A503)=12, YEAR($A503),YEAR($A503)-1)))),#REF!,VLOOKUP(MONTH($A503),'Patch Conversion'!$A$1:$B$12,2),FALSE)</f>
        <v>#REF!</v>
      </c>
      <c r="O503" s="9"/>
      <c r="P503" s="11"/>
      <c r="Q503" s="9">
        <f t="shared" si="54"/>
        <v>0</v>
      </c>
      <c r="R503" s="9" t="str">
        <f t="shared" si="55"/>
        <v/>
      </c>
      <c r="S503" s="10" t="str">
        <f t="shared" si="56"/>
        <v/>
      </c>
      <c r="T503" s="9"/>
      <c r="U503" s="17">
        <f>VLOOKUP((IF(MONTH($A503)=10,YEAR($A503),IF(MONTH($A503)=11,YEAR($A503),IF(MONTH($A503)=12, YEAR($A503),YEAR($A503)-1)))),'Final Sim'!$A$1:$O$87,VLOOKUP(MONTH($A503),'Conversion WRSM'!$A$1:$B$12,2),FALSE)</f>
        <v>0</v>
      </c>
      <c r="W503" s="9">
        <f t="shared" si="53"/>
        <v>0</v>
      </c>
      <c r="X503" s="9" t="str">
        <f t="shared" si="59"/>
        <v/>
      </c>
      <c r="Y503" s="20" t="str">
        <f t="shared" si="57"/>
        <v/>
      </c>
    </row>
    <row r="504" spans="1:25" x14ac:dyDescent="0.25">
      <c r="A504" s="11">
        <v>27912</v>
      </c>
      <c r="B504" s="9">
        <f>VLOOKUP((IF(MONTH($A504)=10,YEAR($A504),IF(MONTH($A504)=11,YEAR($A504),IF(MONTH($A504)=12, YEAR($A504),YEAR($A504)-1)))),File_1.prn!$A$2:$AA$72,VLOOKUP(MONTH($A504),Conversion!$A$1:$B$12,2),FALSE)</f>
        <v>0</v>
      </c>
      <c r="C504" s="9" t="str">
        <f>IF(VLOOKUP((IF(MONTH($A504)=10,YEAR($A504),IF(MONTH($A504)=11,YEAR($A504),IF(MONTH($A504)=12, YEAR($A504),YEAR($A504)-1)))),File_1.prn!$A$2:$AA$72,VLOOKUP(MONTH($A504),'Patch Conversion'!$A$1:$B$12,2),FALSE)="","",VLOOKUP((IF(MONTH($A504)=10,YEAR($A504),IF(MONTH($A504)=11,YEAR($A504),IF(MONTH($A504)=12, YEAR($A504),YEAR($A504)-1)))),File_1.prn!$A$2:$AA$72,VLOOKUP(MONTH($A504),'Patch Conversion'!$A$1:$B$12,2),FALSE))</f>
        <v/>
      </c>
      <c r="D504" s="9"/>
      <c r="E504" s="9">
        <f t="shared" si="58"/>
        <v>0</v>
      </c>
      <c r="F504" s="9">
        <f>F503+VLOOKUP((IF(MONTH($A504)=10,YEAR($A504),IF(MONTH($A504)=11,YEAR($A504),IF(MONTH($A504)=12, YEAR($A504),YEAR($A504)-1)))),Rainfall!$A$1:$Z$87,VLOOKUP(MONTH($A504),Conversion!$A$1:$B$12,2),FALSE)</f>
        <v>26393.339999999975</v>
      </c>
      <c r="G504" s="9"/>
      <c r="H504" s="9"/>
      <c r="I504" s="9">
        <f>VLOOKUP((IF(MONTH($A504)=10,YEAR($A504),IF(MONTH($A504)=11,YEAR($A504),IF(MONTH($A504)=12, YEAR($A504),YEAR($A504)-1)))),FirstSim!$A$1:$Z$86,VLOOKUP(MONTH($A504),Conversion!$A$1:$B$12,2),FALSE)</f>
        <v>0.69</v>
      </c>
      <c r="J504" s="9"/>
      <c r="K504" s="9"/>
      <c r="L504" s="9"/>
      <c r="M504" s="12" t="e">
        <f>VLOOKUP((IF(MONTH($A504)=10,YEAR($A504),IF(MONTH($A504)=11,YEAR($A504),IF(MONTH($A504)=12, YEAR($A504),YEAR($A504)-1)))),#REF!,VLOOKUP(MONTH($A504),Conversion!$A$1:$B$12,2),FALSE)</f>
        <v>#REF!</v>
      </c>
      <c r="N504" s="9" t="e">
        <f>VLOOKUP((IF(MONTH($A504)=10,YEAR($A504),IF(MONTH($A504)=11,YEAR($A504),IF(MONTH($A504)=12, YEAR($A504),YEAR($A504)-1)))),#REF!,VLOOKUP(MONTH($A504),'Patch Conversion'!$A$1:$B$12,2),FALSE)</f>
        <v>#REF!</v>
      </c>
      <c r="O504" s="9"/>
      <c r="P504" s="11"/>
      <c r="Q504" s="9">
        <f t="shared" si="54"/>
        <v>0</v>
      </c>
      <c r="R504" s="9" t="str">
        <f t="shared" si="55"/>
        <v/>
      </c>
      <c r="S504" s="10" t="str">
        <f t="shared" si="56"/>
        <v/>
      </c>
      <c r="T504" s="9"/>
      <c r="U504" s="17">
        <f>VLOOKUP((IF(MONTH($A504)=10,YEAR($A504),IF(MONTH($A504)=11,YEAR($A504),IF(MONTH($A504)=12, YEAR($A504),YEAR($A504)-1)))),'Final Sim'!$A$1:$O$87,VLOOKUP(MONTH($A504),'Conversion WRSM'!$A$1:$B$12,2),FALSE)</f>
        <v>0</v>
      </c>
      <c r="W504" s="9">
        <f t="shared" si="53"/>
        <v>0</v>
      </c>
      <c r="X504" s="9" t="str">
        <f t="shared" si="59"/>
        <v/>
      </c>
      <c r="Y504" s="20" t="str">
        <f t="shared" si="57"/>
        <v/>
      </c>
    </row>
    <row r="505" spans="1:25" x14ac:dyDescent="0.25">
      <c r="A505" s="11">
        <v>27942</v>
      </c>
      <c r="B505" s="9">
        <f>VLOOKUP((IF(MONTH($A505)=10,YEAR($A505),IF(MONTH($A505)=11,YEAR($A505),IF(MONTH($A505)=12, YEAR($A505),YEAR($A505)-1)))),File_1.prn!$A$2:$AA$72,VLOOKUP(MONTH($A505),Conversion!$A$1:$B$12,2),FALSE)</f>
        <v>0</v>
      </c>
      <c r="C505" s="9" t="str">
        <f>IF(VLOOKUP((IF(MONTH($A505)=10,YEAR($A505),IF(MONTH($A505)=11,YEAR($A505),IF(MONTH($A505)=12, YEAR($A505),YEAR($A505)-1)))),File_1.prn!$A$2:$AA$72,VLOOKUP(MONTH($A505),'Patch Conversion'!$A$1:$B$12,2),FALSE)="","",VLOOKUP((IF(MONTH($A505)=10,YEAR($A505),IF(MONTH($A505)=11,YEAR($A505),IF(MONTH($A505)=12, YEAR($A505),YEAR($A505)-1)))),File_1.prn!$A$2:$AA$72,VLOOKUP(MONTH($A505),'Patch Conversion'!$A$1:$B$12,2),FALSE))</f>
        <v/>
      </c>
      <c r="D505" s="9"/>
      <c r="E505" s="9">
        <f t="shared" si="58"/>
        <v>0</v>
      </c>
      <c r="F505" s="9">
        <f>F504+VLOOKUP((IF(MONTH($A505)=10,YEAR($A505),IF(MONTH($A505)=11,YEAR($A505),IF(MONTH($A505)=12, YEAR($A505),YEAR($A505)-1)))),Rainfall!$A$1:$Z$87,VLOOKUP(MONTH($A505),Conversion!$A$1:$B$12,2),FALSE)</f>
        <v>26393.339999999975</v>
      </c>
      <c r="G505" s="9"/>
      <c r="H505" s="9"/>
      <c r="I505" s="9">
        <f>VLOOKUP((IF(MONTH($A505)=10,YEAR($A505),IF(MONTH($A505)=11,YEAR($A505),IF(MONTH($A505)=12, YEAR($A505),YEAR($A505)-1)))),FirstSim!$A$1:$Z$86,VLOOKUP(MONTH($A505),Conversion!$A$1:$B$12,2),FALSE)</f>
        <v>0.37</v>
      </c>
      <c r="J505" s="9"/>
      <c r="K505" s="9"/>
      <c r="L505" s="9"/>
      <c r="M505" s="12" t="e">
        <f>VLOOKUP((IF(MONTH($A505)=10,YEAR($A505),IF(MONTH($A505)=11,YEAR($A505),IF(MONTH($A505)=12, YEAR($A505),YEAR($A505)-1)))),#REF!,VLOOKUP(MONTH($A505),Conversion!$A$1:$B$12,2),FALSE)</f>
        <v>#REF!</v>
      </c>
      <c r="N505" s="9" t="e">
        <f>VLOOKUP((IF(MONTH($A505)=10,YEAR($A505),IF(MONTH($A505)=11,YEAR($A505),IF(MONTH($A505)=12, YEAR($A505),YEAR($A505)-1)))),#REF!,VLOOKUP(MONTH($A505),'Patch Conversion'!$A$1:$B$12,2),FALSE)</f>
        <v>#REF!</v>
      </c>
      <c r="O505" s="9"/>
      <c r="P505" s="11"/>
      <c r="Q505" s="9">
        <f t="shared" si="54"/>
        <v>0</v>
      </c>
      <c r="R505" s="9" t="str">
        <f t="shared" si="55"/>
        <v/>
      </c>
      <c r="S505" s="10" t="str">
        <f t="shared" si="56"/>
        <v/>
      </c>
      <c r="T505" s="9"/>
      <c r="U505" s="17">
        <f>VLOOKUP((IF(MONTH($A505)=10,YEAR($A505),IF(MONTH($A505)=11,YEAR($A505),IF(MONTH($A505)=12, YEAR($A505),YEAR($A505)-1)))),'Final Sim'!$A$1:$O$87,VLOOKUP(MONTH($A505),'Conversion WRSM'!$A$1:$B$12,2),FALSE)</f>
        <v>0</v>
      </c>
      <c r="W505" s="9">
        <f t="shared" si="53"/>
        <v>0</v>
      </c>
      <c r="X505" s="9" t="str">
        <f t="shared" si="59"/>
        <v/>
      </c>
      <c r="Y505" s="20" t="str">
        <f t="shared" si="57"/>
        <v/>
      </c>
    </row>
    <row r="506" spans="1:25" x14ac:dyDescent="0.25">
      <c r="A506" s="11">
        <v>27973</v>
      </c>
      <c r="B506" s="9">
        <f>VLOOKUP((IF(MONTH($A506)=10,YEAR($A506),IF(MONTH($A506)=11,YEAR($A506),IF(MONTH($A506)=12, YEAR($A506),YEAR($A506)-1)))),File_1.prn!$A$2:$AA$72,VLOOKUP(MONTH($A506),Conversion!$A$1:$B$12,2),FALSE)</f>
        <v>0</v>
      </c>
      <c r="C506" s="9" t="str">
        <f>IF(VLOOKUP((IF(MONTH($A506)=10,YEAR($A506),IF(MONTH($A506)=11,YEAR($A506),IF(MONTH($A506)=12, YEAR($A506),YEAR($A506)-1)))),File_1.prn!$A$2:$AA$72,VLOOKUP(MONTH($A506),'Patch Conversion'!$A$1:$B$12,2),FALSE)="","",VLOOKUP((IF(MONTH($A506)=10,YEAR($A506),IF(MONTH($A506)=11,YEAR($A506),IF(MONTH($A506)=12, YEAR($A506),YEAR($A506)-1)))),File_1.prn!$A$2:$AA$72,VLOOKUP(MONTH($A506),'Patch Conversion'!$A$1:$B$12,2),FALSE))</f>
        <v/>
      </c>
      <c r="D506" s="9"/>
      <c r="E506" s="9">
        <f t="shared" si="58"/>
        <v>0</v>
      </c>
      <c r="F506" s="9">
        <f>F505+VLOOKUP((IF(MONTH($A506)=10,YEAR($A506),IF(MONTH($A506)=11,YEAR($A506),IF(MONTH($A506)=12, YEAR($A506),YEAR($A506)-1)))),Rainfall!$A$1:$Z$87,VLOOKUP(MONTH($A506),Conversion!$A$1:$B$12,2),FALSE)</f>
        <v>26393.339999999975</v>
      </c>
      <c r="G506" s="9"/>
      <c r="H506" s="9"/>
      <c r="I506" s="9">
        <f>VLOOKUP((IF(MONTH($A506)=10,YEAR($A506),IF(MONTH($A506)=11,YEAR($A506),IF(MONTH($A506)=12, YEAR($A506),YEAR($A506)-1)))),FirstSim!$A$1:$Z$86,VLOOKUP(MONTH($A506),Conversion!$A$1:$B$12,2),FALSE)</f>
        <v>0.09</v>
      </c>
      <c r="J506" s="9"/>
      <c r="K506" s="9"/>
      <c r="L506" s="9"/>
      <c r="M506" s="12" t="e">
        <f>VLOOKUP((IF(MONTH($A506)=10,YEAR($A506),IF(MONTH($A506)=11,YEAR($A506),IF(MONTH($A506)=12, YEAR($A506),YEAR($A506)-1)))),#REF!,VLOOKUP(MONTH($A506),Conversion!$A$1:$B$12,2),FALSE)</f>
        <v>#REF!</v>
      </c>
      <c r="N506" s="9" t="e">
        <f>VLOOKUP((IF(MONTH($A506)=10,YEAR($A506),IF(MONTH($A506)=11,YEAR($A506),IF(MONTH($A506)=12, YEAR($A506),YEAR($A506)-1)))),#REF!,VLOOKUP(MONTH($A506),'Patch Conversion'!$A$1:$B$12,2),FALSE)</f>
        <v>#REF!</v>
      </c>
      <c r="O506" s="9"/>
      <c r="P506" s="11"/>
      <c r="Q506" s="9">
        <f t="shared" si="54"/>
        <v>0</v>
      </c>
      <c r="R506" s="9" t="str">
        <f t="shared" si="55"/>
        <v/>
      </c>
      <c r="S506" s="10" t="str">
        <f t="shared" si="56"/>
        <v/>
      </c>
      <c r="T506" s="9"/>
      <c r="U506" s="17">
        <f>VLOOKUP((IF(MONTH($A506)=10,YEAR($A506),IF(MONTH($A506)=11,YEAR($A506),IF(MONTH($A506)=12, YEAR($A506),YEAR($A506)-1)))),'Final Sim'!$A$1:$O$87,VLOOKUP(MONTH($A506),'Conversion WRSM'!$A$1:$B$12,2),FALSE)</f>
        <v>0</v>
      </c>
      <c r="W506" s="9">
        <f t="shared" si="53"/>
        <v>0</v>
      </c>
      <c r="X506" s="9" t="str">
        <f t="shared" si="59"/>
        <v/>
      </c>
      <c r="Y506" s="20" t="str">
        <f t="shared" si="57"/>
        <v/>
      </c>
    </row>
    <row r="507" spans="1:25" x14ac:dyDescent="0.25">
      <c r="A507" s="11">
        <v>28004</v>
      </c>
      <c r="B507" s="9">
        <f>VLOOKUP((IF(MONTH($A507)=10,YEAR($A507),IF(MONTH($A507)=11,YEAR($A507),IF(MONTH($A507)=12, YEAR($A507),YEAR($A507)-1)))),File_1.prn!$A$2:$AA$72,VLOOKUP(MONTH($A507),Conversion!$A$1:$B$12,2),FALSE)</f>
        <v>0</v>
      </c>
      <c r="C507" s="9" t="str">
        <f>IF(VLOOKUP((IF(MONTH($A507)=10,YEAR($A507),IF(MONTH($A507)=11,YEAR($A507),IF(MONTH($A507)=12, YEAR($A507),YEAR($A507)-1)))),File_1.prn!$A$2:$AA$72,VLOOKUP(MONTH($A507),'Patch Conversion'!$A$1:$B$12,2),FALSE)="","",VLOOKUP((IF(MONTH($A507)=10,YEAR($A507),IF(MONTH($A507)=11,YEAR($A507),IF(MONTH($A507)=12, YEAR($A507),YEAR($A507)-1)))),File_1.prn!$A$2:$AA$72,VLOOKUP(MONTH($A507),'Patch Conversion'!$A$1:$B$12,2),FALSE))</f>
        <v/>
      </c>
      <c r="D507" s="9"/>
      <c r="E507" s="9">
        <f t="shared" si="58"/>
        <v>0</v>
      </c>
      <c r="F507" s="9">
        <f>F506+VLOOKUP((IF(MONTH($A507)=10,YEAR($A507),IF(MONTH($A507)=11,YEAR($A507),IF(MONTH($A507)=12, YEAR($A507),YEAR($A507)-1)))),Rainfall!$A$1:$Z$87,VLOOKUP(MONTH($A507),Conversion!$A$1:$B$12,2),FALSE)</f>
        <v>26422.859999999975</v>
      </c>
      <c r="G507" s="9"/>
      <c r="H507" s="9"/>
      <c r="I507" s="9">
        <f>VLOOKUP((IF(MONTH($A507)=10,YEAR($A507),IF(MONTH($A507)=11,YEAR($A507),IF(MONTH($A507)=12, YEAR($A507),YEAR($A507)-1)))),FirstSim!$A$1:$Z$86,VLOOKUP(MONTH($A507),Conversion!$A$1:$B$12,2),FALSE)</f>
        <v>0.06</v>
      </c>
      <c r="J507" s="9"/>
      <c r="K507" s="9"/>
      <c r="L507" s="9"/>
      <c r="M507" s="12" t="e">
        <f>VLOOKUP((IF(MONTH($A507)=10,YEAR($A507),IF(MONTH($A507)=11,YEAR($A507),IF(MONTH($A507)=12, YEAR($A507),YEAR($A507)-1)))),#REF!,VLOOKUP(MONTH($A507),Conversion!$A$1:$B$12,2),FALSE)</f>
        <v>#REF!</v>
      </c>
      <c r="N507" s="9" t="e">
        <f>VLOOKUP((IF(MONTH($A507)=10,YEAR($A507),IF(MONTH($A507)=11,YEAR($A507),IF(MONTH($A507)=12, YEAR($A507),YEAR($A507)-1)))),#REF!,VLOOKUP(MONTH($A507),'Patch Conversion'!$A$1:$B$12,2),FALSE)</f>
        <v>#REF!</v>
      </c>
      <c r="O507" s="9"/>
      <c r="P507" s="11"/>
      <c r="Q507" s="9">
        <f t="shared" si="54"/>
        <v>0</v>
      </c>
      <c r="R507" s="9" t="str">
        <f t="shared" si="55"/>
        <v/>
      </c>
      <c r="S507" s="10" t="str">
        <f t="shared" si="56"/>
        <v/>
      </c>
      <c r="T507" s="9"/>
      <c r="U507" s="17">
        <f>VLOOKUP((IF(MONTH($A507)=10,YEAR($A507),IF(MONTH($A507)=11,YEAR($A507),IF(MONTH($A507)=12, YEAR($A507),YEAR($A507)-1)))),'Final Sim'!$A$1:$O$87,VLOOKUP(MONTH($A507),'Conversion WRSM'!$A$1:$B$12,2),FALSE)</f>
        <v>0</v>
      </c>
      <c r="W507" s="9">
        <f t="shared" si="53"/>
        <v>0</v>
      </c>
      <c r="X507" s="9" t="str">
        <f t="shared" si="59"/>
        <v/>
      </c>
      <c r="Y507" s="20" t="str">
        <f t="shared" si="57"/>
        <v/>
      </c>
    </row>
    <row r="508" spans="1:25" x14ac:dyDescent="0.25">
      <c r="A508" s="11">
        <v>28034</v>
      </c>
      <c r="B508" s="9">
        <f>VLOOKUP((IF(MONTH($A508)=10,YEAR($A508),IF(MONTH($A508)=11,YEAR($A508),IF(MONTH($A508)=12, YEAR($A508),YEAR($A508)-1)))),File_1.prn!$A$2:$AA$72,VLOOKUP(MONTH($A508),Conversion!$A$1:$B$12,2),FALSE)</f>
        <v>0</v>
      </c>
      <c r="C508" s="9" t="str">
        <f>IF(VLOOKUP((IF(MONTH($A508)=10,YEAR($A508),IF(MONTH($A508)=11,YEAR($A508),IF(MONTH($A508)=12, YEAR($A508),YEAR($A508)-1)))),File_1.prn!$A$2:$AA$72,VLOOKUP(MONTH($A508),'Patch Conversion'!$A$1:$B$12,2),FALSE)="","",VLOOKUP((IF(MONTH($A508)=10,YEAR($A508),IF(MONTH($A508)=11,YEAR($A508),IF(MONTH($A508)=12, YEAR($A508),YEAR($A508)-1)))),File_1.prn!$A$2:$AA$72,VLOOKUP(MONTH($A508),'Patch Conversion'!$A$1:$B$12,2),FALSE))</f>
        <v/>
      </c>
      <c r="D508" s="9"/>
      <c r="E508" s="9">
        <f t="shared" si="58"/>
        <v>0</v>
      </c>
      <c r="F508" s="9">
        <f>F507+VLOOKUP((IF(MONTH($A508)=10,YEAR($A508),IF(MONTH($A508)=11,YEAR($A508),IF(MONTH($A508)=12, YEAR($A508),YEAR($A508)-1)))),Rainfall!$A$1:$Z$87,VLOOKUP(MONTH($A508),Conversion!$A$1:$B$12,2),FALSE)</f>
        <v>26479.199999999975</v>
      </c>
      <c r="G508" s="9"/>
      <c r="H508" s="9"/>
      <c r="I508" s="9">
        <f>VLOOKUP((IF(MONTH($A508)=10,YEAR($A508),IF(MONTH($A508)=11,YEAR($A508),IF(MONTH($A508)=12, YEAR($A508),YEAR($A508)-1)))),FirstSim!$A$1:$Z$86,VLOOKUP(MONTH($A508),Conversion!$A$1:$B$12,2),FALSE)</f>
        <v>1.6</v>
      </c>
      <c r="J508" s="9"/>
      <c r="K508" s="9"/>
      <c r="L508" s="9"/>
      <c r="M508" s="12" t="e">
        <f>VLOOKUP((IF(MONTH($A508)=10,YEAR($A508),IF(MONTH($A508)=11,YEAR($A508),IF(MONTH($A508)=12, YEAR($A508),YEAR($A508)-1)))),#REF!,VLOOKUP(MONTH($A508),Conversion!$A$1:$B$12,2),FALSE)</f>
        <v>#REF!</v>
      </c>
      <c r="N508" s="9" t="e">
        <f>VLOOKUP((IF(MONTH($A508)=10,YEAR($A508),IF(MONTH($A508)=11,YEAR($A508),IF(MONTH($A508)=12, YEAR($A508),YEAR($A508)-1)))),#REF!,VLOOKUP(MONTH($A508),'Patch Conversion'!$A$1:$B$12,2),FALSE)</f>
        <v>#REF!</v>
      </c>
      <c r="O508" s="9"/>
      <c r="P508" s="11"/>
      <c r="Q508" s="9">
        <f t="shared" si="54"/>
        <v>0</v>
      </c>
      <c r="R508" s="9" t="str">
        <f t="shared" si="55"/>
        <v/>
      </c>
      <c r="S508" s="10" t="str">
        <f t="shared" si="56"/>
        <v/>
      </c>
      <c r="T508" s="9"/>
      <c r="U508" s="17">
        <f>VLOOKUP((IF(MONTH($A508)=10,YEAR($A508),IF(MONTH($A508)=11,YEAR($A508),IF(MONTH($A508)=12, YEAR($A508),YEAR($A508)-1)))),'Final Sim'!$A$1:$O$87,VLOOKUP(MONTH($A508),'Conversion WRSM'!$A$1:$B$12,2),FALSE)</f>
        <v>0</v>
      </c>
      <c r="W508" s="9">
        <f t="shared" si="53"/>
        <v>0</v>
      </c>
      <c r="X508" s="9" t="str">
        <f t="shared" si="59"/>
        <v/>
      </c>
      <c r="Y508" s="20" t="str">
        <f t="shared" si="57"/>
        <v/>
      </c>
    </row>
    <row r="509" spans="1:25" x14ac:dyDescent="0.25">
      <c r="A509" s="11">
        <v>28065</v>
      </c>
      <c r="B509" s="9">
        <f>VLOOKUP((IF(MONTH($A509)=10,YEAR($A509),IF(MONTH($A509)=11,YEAR($A509),IF(MONTH($A509)=12, YEAR($A509),YEAR($A509)-1)))),File_1.prn!$A$2:$AA$72,VLOOKUP(MONTH($A509),Conversion!$A$1:$B$12,2),FALSE)</f>
        <v>0</v>
      </c>
      <c r="C509" s="9" t="str">
        <f>IF(VLOOKUP((IF(MONTH($A509)=10,YEAR($A509),IF(MONTH($A509)=11,YEAR($A509),IF(MONTH($A509)=12, YEAR($A509),YEAR($A509)-1)))),File_1.prn!$A$2:$AA$72,VLOOKUP(MONTH($A509),'Patch Conversion'!$A$1:$B$12,2),FALSE)="","",VLOOKUP((IF(MONTH($A509)=10,YEAR($A509),IF(MONTH($A509)=11,YEAR($A509),IF(MONTH($A509)=12, YEAR($A509),YEAR($A509)-1)))),File_1.prn!$A$2:$AA$72,VLOOKUP(MONTH($A509),'Patch Conversion'!$A$1:$B$12,2),FALSE))</f>
        <v/>
      </c>
      <c r="D509" s="9"/>
      <c r="E509" s="9">
        <f t="shared" si="58"/>
        <v>0</v>
      </c>
      <c r="F509" s="9">
        <f>F508+VLOOKUP((IF(MONTH($A509)=10,YEAR($A509),IF(MONTH($A509)=11,YEAR($A509),IF(MONTH($A509)=12, YEAR($A509),YEAR($A509)-1)))),Rainfall!$A$1:$Z$87,VLOOKUP(MONTH($A509),Conversion!$A$1:$B$12,2),FALSE)</f>
        <v>26561.399999999976</v>
      </c>
      <c r="G509" s="9"/>
      <c r="H509" s="9"/>
      <c r="I509" s="9">
        <f>VLOOKUP((IF(MONTH($A509)=10,YEAR($A509),IF(MONTH($A509)=11,YEAR($A509),IF(MONTH($A509)=12, YEAR($A509),YEAR($A509)-1)))),FirstSim!$A$1:$Z$86,VLOOKUP(MONTH($A509),Conversion!$A$1:$B$12,2),FALSE)</f>
        <v>0.83</v>
      </c>
      <c r="J509" s="9"/>
      <c r="K509" s="9"/>
      <c r="L509" s="9"/>
      <c r="M509" s="12" t="e">
        <f>VLOOKUP((IF(MONTH($A509)=10,YEAR($A509),IF(MONTH($A509)=11,YEAR($A509),IF(MONTH($A509)=12, YEAR($A509),YEAR($A509)-1)))),#REF!,VLOOKUP(MONTH($A509),Conversion!$A$1:$B$12,2),FALSE)</f>
        <v>#REF!</v>
      </c>
      <c r="N509" s="9" t="e">
        <f>VLOOKUP((IF(MONTH($A509)=10,YEAR($A509),IF(MONTH($A509)=11,YEAR($A509),IF(MONTH($A509)=12, YEAR($A509),YEAR($A509)-1)))),#REF!,VLOOKUP(MONTH($A509),'Patch Conversion'!$A$1:$B$12,2),FALSE)</f>
        <v>#REF!</v>
      </c>
      <c r="O509" s="9"/>
      <c r="P509" s="11"/>
      <c r="Q509" s="9">
        <f t="shared" si="54"/>
        <v>0</v>
      </c>
      <c r="R509" s="9" t="str">
        <f t="shared" si="55"/>
        <v/>
      </c>
      <c r="S509" s="10" t="str">
        <f t="shared" si="56"/>
        <v/>
      </c>
      <c r="T509" s="9"/>
      <c r="U509" s="17">
        <f>VLOOKUP((IF(MONTH($A509)=10,YEAR($A509),IF(MONTH($A509)=11,YEAR($A509),IF(MONTH($A509)=12, YEAR($A509),YEAR($A509)-1)))),'Final Sim'!$A$1:$O$87,VLOOKUP(MONTH($A509),'Conversion WRSM'!$A$1:$B$12,2),FALSE)</f>
        <v>0</v>
      </c>
      <c r="W509" s="9">
        <f t="shared" si="53"/>
        <v>0</v>
      </c>
      <c r="X509" s="9" t="str">
        <f t="shared" si="59"/>
        <v/>
      </c>
      <c r="Y509" s="20" t="str">
        <f t="shared" si="57"/>
        <v/>
      </c>
    </row>
    <row r="510" spans="1:25" x14ac:dyDescent="0.25">
      <c r="A510" s="11">
        <v>28095</v>
      </c>
      <c r="B510" s="9">
        <f>VLOOKUP((IF(MONTH($A510)=10,YEAR($A510),IF(MONTH($A510)=11,YEAR($A510),IF(MONTH($A510)=12, YEAR($A510),YEAR($A510)-1)))),File_1.prn!$A$2:$AA$72,VLOOKUP(MONTH($A510),Conversion!$A$1:$B$12,2),FALSE)</f>
        <v>0</v>
      </c>
      <c r="C510" s="9" t="str">
        <f>IF(VLOOKUP((IF(MONTH($A510)=10,YEAR($A510),IF(MONTH($A510)=11,YEAR($A510),IF(MONTH($A510)=12, YEAR($A510),YEAR($A510)-1)))),File_1.prn!$A$2:$AA$72,VLOOKUP(MONTH($A510),'Patch Conversion'!$A$1:$B$12,2),FALSE)="","",VLOOKUP((IF(MONTH($A510)=10,YEAR($A510),IF(MONTH($A510)=11,YEAR($A510),IF(MONTH($A510)=12, YEAR($A510),YEAR($A510)-1)))),File_1.prn!$A$2:$AA$72,VLOOKUP(MONTH($A510),'Patch Conversion'!$A$1:$B$12,2),FALSE))</f>
        <v/>
      </c>
      <c r="D510" s="9"/>
      <c r="E510" s="9">
        <f t="shared" si="58"/>
        <v>0</v>
      </c>
      <c r="F510" s="9">
        <f>F509+VLOOKUP((IF(MONTH($A510)=10,YEAR($A510),IF(MONTH($A510)=11,YEAR($A510),IF(MONTH($A510)=12, YEAR($A510),YEAR($A510)-1)))),Rainfall!$A$1:$Z$87,VLOOKUP(MONTH($A510),Conversion!$A$1:$B$12,2),FALSE)</f>
        <v>26630.759999999977</v>
      </c>
      <c r="G510" s="9"/>
      <c r="H510" s="9"/>
      <c r="I510" s="9">
        <f>VLOOKUP((IF(MONTH($A510)=10,YEAR($A510),IF(MONTH($A510)=11,YEAR($A510),IF(MONTH($A510)=12, YEAR($A510),YEAR($A510)-1)))),FirstSim!$A$1:$Z$86,VLOOKUP(MONTH($A510),Conversion!$A$1:$B$12,2),FALSE)</f>
        <v>0.06</v>
      </c>
      <c r="J510" s="9"/>
      <c r="K510" s="9"/>
      <c r="L510" s="9"/>
      <c r="M510" s="12" t="e">
        <f>VLOOKUP((IF(MONTH($A510)=10,YEAR($A510),IF(MONTH($A510)=11,YEAR($A510),IF(MONTH($A510)=12, YEAR($A510),YEAR($A510)-1)))),#REF!,VLOOKUP(MONTH($A510),Conversion!$A$1:$B$12,2),FALSE)</f>
        <v>#REF!</v>
      </c>
      <c r="N510" s="9" t="e">
        <f>VLOOKUP((IF(MONTH($A510)=10,YEAR($A510),IF(MONTH($A510)=11,YEAR($A510),IF(MONTH($A510)=12, YEAR($A510),YEAR($A510)-1)))),#REF!,VLOOKUP(MONTH($A510),'Patch Conversion'!$A$1:$B$12,2),FALSE)</f>
        <v>#REF!</v>
      </c>
      <c r="O510" s="9"/>
      <c r="P510" s="11"/>
      <c r="Q510" s="9">
        <f t="shared" si="54"/>
        <v>0</v>
      </c>
      <c r="R510" s="9" t="str">
        <f t="shared" si="55"/>
        <v/>
      </c>
      <c r="S510" s="10" t="str">
        <f t="shared" si="56"/>
        <v/>
      </c>
      <c r="T510" s="9"/>
      <c r="U510" s="17">
        <f>VLOOKUP((IF(MONTH($A510)=10,YEAR($A510),IF(MONTH($A510)=11,YEAR($A510),IF(MONTH($A510)=12, YEAR($A510),YEAR($A510)-1)))),'Final Sim'!$A$1:$O$87,VLOOKUP(MONTH($A510),'Conversion WRSM'!$A$1:$B$12,2),FALSE)</f>
        <v>0</v>
      </c>
      <c r="W510" s="9">
        <f t="shared" si="53"/>
        <v>0</v>
      </c>
      <c r="X510" s="9" t="str">
        <f t="shared" si="59"/>
        <v/>
      </c>
      <c r="Y510" s="20" t="str">
        <f t="shared" si="57"/>
        <v/>
      </c>
    </row>
    <row r="511" spans="1:25" x14ac:dyDescent="0.25">
      <c r="A511" s="11">
        <v>28126</v>
      </c>
      <c r="B511" s="9">
        <f>VLOOKUP((IF(MONTH($A511)=10,YEAR($A511),IF(MONTH($A511)=11,YEAR($A511),IF(MONTH($A511)=12, YEAR($A511),YEAR($A511)-1)))),File_1.prn!$A$2:$AA$72,VLOOKUP(MONTH($A511),Conversion!$A$1:$B$12,2),FALSE)</f>
        <v>0</v>
      </c>
      <c r="C511" s="9" t="str">
        <f>IF(VLOOKUP((IF(MONTH($A511)=10,YEAR($A511),IF(MONTH($A511)=11,YEAR($A511),IF(MONTH($A511)=12, YEAR($A511),YEAR($A511)-1)))),File_1.prn!$A$2:$AA$72,VLOOKUP(MONTH($A511),'Patch Conversion'!$A$1:$B$12,2),FALSE)="","",VLOOKUP((IF(MONTH($A511)=10,YEAR($A511),IF(MONTH($A511)=11,YEAR($A511),IF(MONTH($A511)=12, YEAR($A511),YEAR($A511)-1)))),File_1.prn!$A$2:$AA$72,VLOOKUP(MONTH($A511),'Patch Conversion'!$A$1:$B$12,2),FALSE))</f>
        <v/>
      </c>
      <c r="D511" s="9"/>
      <c r="E511" s="9">
        <f t="shared" si="58"/>
        <v>0</v>
      </c>
      <c r="F511" s="9">
        <f>F510+VLOOKUP((IF(MONTH($A511)=10,YEAR($A511),IF(MONTH($A511)=11,YEAR($A511),IF(MONTH($A511)=12, YEAR($A511),YEAR($A511)-1)))),Rainfall!$A$1:$Z$87,VLOOKUP(MONTH($A511),Conversion!$A$1:$B$12,2),FALSE)</f>
        <v>26699.999999999978</v>
      </c>
      <c r="G511" s="9"/>
      <c r="H511" s="9"/>
      <c r="I511" s="9">
        <f>VLOOKUP((IF(MONTH($A511)=10,YEAR($A511),IF(MONTH($A511)=11,YEAR($A511),IF(MONTH($A511)=12, YEAR($A511),YEAR($A511)-1)))),FirstSim!$A$1:$Z$86,VLOOKUP(MONTH($A511),Conversion!$A$1:$B$12,2),FALSE)</f>
        <v>0.64</v>
      </c>
      <c r="J511" s="9"/>
      <c r="K511" s="9"/>
      <c r="L511" s="9"/>
      <c r="M511" s="12" t="e">
        <f>VLOOKUP((IF(MONTH($A511)=10,YEAR($A511),IF(MONTH($A511)=11,YEAR($A511),IF(MONTH($A511)=12, YEAR($A511),YEAR($A511)-1)))),#REF!,VLOOKUP(MONTH($A511),Conversion!$A$1:$B$12,2),FALSE)</f>
        <v>#REF!</v>
      </c>
      <c r="N511" s="9" t="e">
        <f>VLOOKUP((IF(MONTH($A511)=10,YEAR($A511),IF(MONTH($A511)=11,YEAR($A511),IF(MONTH($A511)=12, YEAR($A511),YEAR($A511)-1)))),#REF!,VLOOKUP(MONTH($A511),'Patch Conversion'!$A$1:$B$12,2),FALSE)</f>
        <v>#REF!</v>
      </c>
      <c r="O511" s="9"/>
      <c r="P511" s="11"/>
      <c r="Q511" s="9">
        <f t="shared" si="54"/>
        <v>0</v>
      </c>
      <c r="R511" s="9" t="str">
        <f t="shared" si="55"/>
        <v/>
      </c>
      <c r="S511" s="10" t="str">
        <f t="shared" si="56"/>
        <v/>
      </c>
      <c r="T511" s="9"/>
      <c r="U511" s="17">
        <f>VLOOKUP((IF(MONTH($A511)=10,YEAR($A511),IF(MONTH($A511)=11,YEAR($A511),IF(MONTH($A511)=12, YEAR($A511),YEAR($A511)-1)))),'Final Sim'!$A$1:$O$87,VLOOKUP(MONTH($A511),'Conversion WRSM'!$A$1:$B$12,2),FALSE)</f>
        <v>0</v>
      </c>
      <c r="W511" s="9">
        <f t="shared" si="53"/>
        <v>0</v>
      </c>
      <c r="X511" s="9" t="str">
        <f t="shared" si="59"/>
        <v/>
      </c>
      <c r="Y511" s="20" t="str">
        <f t="shared" si="57"/>
        <v/>
      </c>
    </row>
    <row r="512" spans="1:25" x14ac:dyDescent="0.25">
      <c r="A512" s="11">
        <v>28157</v>
      </c>
      <c r="B512" s="9">
        <f>VLOOKUP((IF(MONTH($A512)=10,YEAR($A512),IF(MONTH($A512)=11,YEAR($A512),IF(MONTH($A512)=12, YEAR($A512),YEAR($A512)-1)))),File_1.prn!$A$2:$AA$72,VLOOKUP(MONTH($A512),Conversion!$A$1:$B$12,2),FALSE)</f>
        <v>0</v>
      </c>
      <c r="C512" s="9" t="str">
        <f>IF(VLOOKUP((IF(MONTH($A512)=10,YEAR($A512),IF(MONTH($A512)=11,YEAR($A512),IF(MONTH($A512)=12, YEAR($A512),YEAR($A512)-1)))),File_1.prn!$A$2:$AA$72,VLOOKUP(MONTH($A512),'Patch Conversion'!$A$1:$B$12,2),FALSE)="","",VLOOKUP((IF(MONTH($A512)=10,YEAR($A512),IF(MONTH($A512)=11,YEAR($A512),IF(MONTH($A512)=12, YEAR($A512),YEAR($A512)-1)))),File_1.prn!$A$2:$AA$72,VLOOKUP(MONTH($A512),'Patch Conversion'!$A$1:$B$12,2),FALSE))</f>
        <v/>
      </c>
      <c r="D512" s="9"/>
      <c r="E512" s="9">
        <f t="shared" si="58"/>
        <v>0</v>
      </c>
      <c r="F512" s="9">
        <f>F511+VLOOKUP((IF(MONTH($A512)=10,YEAR($A512),IF(MONTH($A512)=11,YEAR($A512),IF(MONTH($A512)=12, YEAR($A512),YEAR($A512)-1)))),Rainfall!$A$1:$Z$87,VLOOKUP(MONTH($A512),Conversion!$A$1:$B$12,2),FALSE)</f>
        <v>26768.57999999998</v>
      </c>
      <c r="G512" s="9"/>
      <c r="H512" s="9"/>
      <c r="I512" s="9">
        <f>VLOOKUP((IF(MONTH($A512)=10,YEAR($A512),IF(MONTH($A512)=11,YEAR($A512),IF(MONTH($A512)=12, YEAR($A512),YEAR($A512)-1)))),FirstSim!$A$1:$Z$86,VLOOKUP(MONTH($A512),Conversion!$A$1:$B$12,2),FALSE)</f>
        <v>0.49</v>
      </c>
      <c r="J512" s="9"/>
      <c r="K512" s="9"/>
      <c r="L512" s="9"/>
      <c r="M512" s="12" t="e">
        <f>VLOOKUP((IF(MONTH($A512)=10,YEAR($A512),IF(MONTH($A512)=11,YEAR($A512),IF(MONTH($A512)=12, YEAR($A512),YEAR($A512)-1)))),#REF!,VLOOKUP(MONTH($A512),Conversion!$A$1:$B$12,2),FALSE)</f>
        <v>#REF!</v>
      </c>
      <c r="N512" s="9" t="e">
        <f>VLOOKUP((IF(MONTH($A512)=10,YEAR($A512),IF(MONTH($A512)=11,YEAR($A512),IF(MONTH($A512)=12, YEAR($A512),YEAR($A512)-1)))),#REF!,VLOOKUP(MONTH($A512),'Patch Conversion'!$A$1:$B$12,2),FALSE)</f>
        <v>#REF!</v>
      </c>
      <c r="O512" s="9"/>
      <c r="P512" s="11"/>
      <c r="Q512" s="9">
        <f t="shared" si="54"/>
        <v>0</v>
      </c>
      <c r="R512" s="9" t="str">
        <f t="shared" si="55"/>
        <v/>
      </c>
      <c r="S512" s="10" t="str">
        <f t="shared" si="56"/>
        <v/>
      </c>
      <c r="T512" s="9"/>
      <c r="U512" s="17">
        <f>VLOOKUP((IF(MONTH($A512)=10,YEAR($A512),IF(MONTH($A512)=11,YEAR($A512),IF(MONTH($A512)=12, YEAR($A512),YEAR($A512)-1)))),'Final Sim'!$A$1:$O$87,VLOOKUP(MONTH($A512),'Conversion WRSM'!$A$1:$B$12,2),FALSE)</f>
        <v>0</v>
      </c>
      <c r="W512" s="9">
        <f t="shared" si="53"/>
        <v>0</v>
      </c>
      <c r="X512" s="9" t="str">
        <f t="shared" si="59"/>
        <v/>
      </c>
      <c r="Y512" s="20" t="str">
        <f t="shared" si="57"/>
        <v/>
      </c>
    </row>
    <row r="513" spans="1:25" x14ac:dyDescent="0.25">
      <c r="A513" s="11">
        <v>28185</v>
      </c>
      <c r="B513" s="9">
        <f>VLOOKUP((IF(MONTH($A513)=10,YEAR($A513),IF(MONTH($A513)=11,YEAR($A513),IF(MONTH($A513)=12, YEAR($A513),YEAR($A513)-1)))),File_1.prn!$A$2:$AA$72,VLOOKUP(MONTH($A513),Conversion!$A$1:$B$12,2),FALSE)</f>
        <v>0</v>
      </c>
      <c r="C513" s="9" t="str">
        <f>IF(VLOOKUP((IF(MONTH($A513)=10,YEAR($A513),IF(MONTH($A513)=11,YEAR($A513),IF(MONTH($A513)=12, YEAR($A513),YEAR($A513)-1)))),File_1.prn!$A$2:$AA$72,VLOOKUP(MONTH($A513),'Patch Conversion'!$A$1:$B$12,2),FALSE)="","",VLOOKUP((IF(MONTH($A513)=10,YEAR($A513),IF(MONTH($A513)=11,YEAR($A513),IF(MONTH($A513)=12, YEAR($A513),YEAR($A513)-1)))),File_1.prn!$A$2:$AA$72,VLOOKUP(MONTH($A513),'Patch Conversion'!$A$1:$B$12,2),FALSE))</f>
        <v/>
      </c>
      <c r="D513" s="9" t="str">
        <f>IF(C513="","",B513)</f>
        <v/>
      </c>
      <c r="E513" s="9">
        <f t="shared" si="58"/>
        <v>0</v>
      </c>
      <c r="F513" s="9">
        <f>F512+VLOOKUP((IF(MONTH($A513)=10,YEAR($A513),IF(MONTH($A513)=11,YEAR($A513),IF(MONTH($A513)=12, YEAR($A513),YEAR($A513)-1)))),Rainfall!$A$1:$Z$87,VLOOKUP(MONTH($A513),Conversion!$A$1:$B$12,2),FALSE)</f>
        <v>26878.499999999978</v>
      </c>
      <c r="G513" s="9"/>
      <c r="H513" s="9"/>
      <c r="I513" s="9">
        <f>VLOOKUP((IF(MONTH($A513)=10,YEAR($A513),IF(MONTH($A513)=11,YEAR($A513),IF(MONTH($A513)=12, YEAR($A513),YEAR($A513)-1)))),FirstSim!$A$1:$Z$86,VLOOKUP(MONTH($A513),Conversion!$A$1:$B$12,2),FALSE)</f>
        <v>0.79</v>
      </c>
      <c r="J513" s="9"/>
      <c r="K513" s="9"/>
      <c r="L513" s="9"/>
      <c r="M513" s="12" t="e">
        <f>VLOOKUP((IF(MONTH($A513)=10,YEAR($A513),IF(MONTH($A513)=11,YEAR($A513),IF(MONTH($A513)=12, YEAR($A513),YEAR($A513)-1)))),#REF!,VLOOKUP(MONTH($A513),Conversion!$A$1:$B$12,2),FALSE)</f>
        <v>#REF!</v>
      </c>
      <c r="N513" s="9" t="e">
        <f>VLOOKUP((IF(MONTH($A513)=10,YEAR($A513),IF(MONTH($A513)=11,YEAR($A513),IF(MONTH($A513)=12, YEAR($A513),YEAR($A513)-1)))),#REF!,VLOOKUP(MONTH($A513),'Patch Conversion'!$A$1:$B$12,2),FALSE)</f>
        <v>#REF!</v>
      </c>
      <c r="O513" s="9"/>
      <c r="P513" s="11"/>
      <c r="Q513" s="9">
        <f t="shared" si="54"/>
        <v>0</v>
      </c>
      <c r="R513" s="9" t="str">
        <f t="shared" si="55"/>
        <v/>
      </c>
      <c r="S513" s="10" t="str">
        <f t="shared" si="56"/>
        <v/>
      </c>
      <c r="T513" s="9"/>
      <c r="U513" s="17">
        <f>VLOOKUP((IF(MONTH($A513)=10,YEAR($A513),IF(MONTH($A513)=11,YEAR($A513),IF(MONTH($A513)=12, YEAR($A513),YEAR($A513)-1)))),'Final Sim'!$A$1:$O$87,VLOOKUP(MONTH($A513),'Conversion WRSM'!$A$1:$B$12,2),FALSE)</f>
        <v>0</v>
      </c>
      <c r="W513" s="9">
        <f t="shared" si="53"/>
        <v>0</v>
      </c>
      <c r="X513" s="9" t="str">
        <f t="shared" si="59"/>
        <v/>
      </c>
      <c r="Y513" s="20" t="str">
        <f t="shared" si="57"/>
        <v/>
      </c>
    </row>
    <row r="514" spans="1:25" x14ac:dyDescent="0.25">
      <c r="A514" s="11">
        <v>28216</v>
      </c>
      <c r="B514" s="9">
        <f>VLOOKUP((IF(MONTH($A514)=10,YEAR($A514),IF(MONTH($A514)=11,YEAR($A514),IF(MONTH($A514)=12, YEAR($A514),YEAR($A514)-1)))),File_1.prn!$A$2:$AA$72,VLOOKUP(MONTH($A514),Conversion!$A$1:$B$12,2),FALSE)</f>
        <v>0</v>
      </c>
      <c r="C514" s="9" t="str">
        <f>IF(VLOOKUP((IF(MONTH($A514)=10,YEAR($A514),IF(MONTH($A514)=11,YEAR($A514),IF(MONTH($A514)=12, YEAR($A514),YEAR($A514)-1)))),File_1.prn!$A$2:$AA$72,VLOOKUP(MONTH($A514),'Patch Conversion'!$A$1:$B$12,2),FALSE)="","",VLOOKUP((IF(MONTH($A514)=10,YEAR($A514),IF(MONTH($A514)=11,YEAR($A514),IF(MONTH($A514)=12, YEAR($A514),YEAR($A514)-1)))),File_1.prn!$A$2:$AA$72,VLOOKUP(MONTH($A514),'Patch Conversion'!$A$1:$B$12,2),FALSE))</f>
        <v/>
      </c>
      <c r="D514" s="9" t="str">
        <f>IF(C514="","",B514)</f>
        <v/>
      </c>
      <c r="E514" s="9">
        <f t="shared" si="58"/>
        <v>0</v>
      </c>
      <c r="F514" s="9">
        <f>F513+VLOOKUP((IF(MONTH($A514)=10,YEAR($A514),IF(MONTH($A514)=11,YEAR($A514),IF(MONTH($A514)=12, YEAR($A514),YEAR($A514)-1)))),Rainfall!$A$1:$Z$87,VLOOKUP(MONTH($A514),Conversion!$A$1:$B$12,2),FALSE)</f>
        <v>26905.73999999998</v>
      </c>
      <c r="G514" s="9"/>
      <c r="H514" s="9"/>
      <c r="I514" s="9">
        <f>VLOOKUP((IF(MONTH($A514)=10,YEAR($A514),IF(MONTH($A514)=11,YEAR($A514),IF(MONTH($A514)=12, YEAR($A514),YEAR($A514)-1)))),FirstSim!$A$1:$Z$86,VLOOKUP(MONTH($A514),Conversion!$A$1:$B$12,2),FALSE)</f>
        <v>0.39</v>
      </c>
      <c r="J514" s="9"/>
      <c r="K514" s="9"/>
      <c r="L514" s="9"/>
      <c r="M514" s="12" t="e">
        <f>VLOOKUP((IF(MONTH($A514)=10,YEAR($A514),IF(MONTH($A514)=11,YEAR($A514),IF(MONTH($A514)=12, YEAR($A514),YEAR($A514)-1)))),#REF!,VLOOKUP(MONTH($A514),Conversion!$A$1:$B$12,2),FALSE)</f>
        <v>#REF!</v>
      </c>
      <c r="N514" s="9" t="e">
        <f>VLOOKUP((IF(MONTH($A514)=10,YEAR($A514),IF(MONTH($A514)=11,YEAR($A514),IF(MONTH($A514)=12, YEAR($A514),YEAR($A514)-1)))),#REF!,VLOOKUP(MONTH($A514),'Patch Conversion'!$A$1:$B$12,2),FALSE)</f>
        <v>#REF!</v>
      </c>
      <c r="O514" s="9"/>
      <c r="P514" s="11"/>
      <c r="Q514" s="9">
        <f t="shared" si="54"/>
        <v>0</v>
      </c>
      <c r="R514" s="9" t="str">
        <f t="shared" si="55"/>
        <v/>
      </c>
      <c r="S514" s="10" t="str">
        <f t="shared" si="56"/>
        <v/>
      </c>
      <c r="T514" s="9"/>
      <c r="U514" s="17">
        <f>VLOOKUP((IF(MONTH($A514)=10,YEAR($A514),IF(MONTH($A514)=11,YEAR($A514),IF(MONTH($A514)=12, YEAR($A514),YEAR($A514)-1)))),'Final Sim'!$A$1:$O$87,VLOOKUP(MONTH($A514),'Conversion WRSM'!$A$1:$B$12,2),FALSE)</f>
        <v>0</v>
      </c>
      <c r="W514" s="9">
        <f t="shared" si="53"/>
        <v>0</v>
      </c>
      <c r="X514" s="9" t="str">
        <f t="shared" si="59"/>
        <v/>
      </c>
      <c r="Y514" s="20" t="str">
        <f t="shared" si="57"/>
        <v/>
      </c>
    </row>
    <row r="515" spans="1:25" x14ac:dyDescent="0.25">
      <c r="A515" s="11">
        <v>28246</v>
      </c>
      <c r="B515" s="9">
        <f>VLOOKUP((IF(MONTH($A515)=10,YEAR($A515),IF(MONTH($A515)=11,YEAR($A515),IF(MONTH($A515)=12, YEAR($A515),YEAR($A515)-1)))),File_1.prn!$A$2:$AA$72,VLOOKUP(MONTH($A515),Conversion!$A$1:$B$12,2),FALSE)</f>
        <v>0</v>
      </c>
      <c r="C515" s="9" t="str">
        <f>IF(VLOOKUP((IF(MONTH($A515)=10,YEAR($A515),IF(MONTH($A515)=11,YEAR($A515),IF(MONTH($A515)=12, YEAR($A515),YEAR($A515)-1)))),File_1.prn!$A$2:$AA$72,VLOOKUP(MONTH($A515),'Patch Conversion'!$A$1:$B$12,2),FALSE)="","",VLOOKUP((IF(MONTH($A515)=10,YEAR($A515),IF(MONTH($A515)=11,YEAR($A515),IF(MONTH($A515)=12, YEAR($A515),YEAR($A515)-1)))),File_1.prn!$A$2:$AA$72,VLOOKUP(MONTH($A515),'Patch Conversion'!$A$1:$B$12,2),FALSE))</f>
        <v/>
      </c>
      <c r="D515" s="9"/>
      <c r="E515" s="9">
        <f t="shared" si="58"/>
        <v>0</v>
      </c>
      <c r="F515" s="9">
        <f>F514+VLOOKUP((IF(MONTH($A515)=10,YEAR($A515),IF(MONTH($A515)=11,YEAR($A515),IF(MONTH($A515)=12, YEAR($A515),YEAR($A515)-1)))),Rainfall!$A$1:$Z$87,VLOOKUP(MONTH($A515),Conversion!$A$1:$B$12,2),FALSE)</f>
        <v>26905.73999999998</v>
      </c>
      <c r="G515" s="9"/>
      <c r="H515" s="9"/>
      <c r="I515" s="9">
        <f>VLOOKUP((IF(MONTH($A515)=10,YEAR($A515),IF(MONTH($A515)=11,YEAR($A515),IF(MONTH($A515)=12, YEAR($A515),YEAR($A515)-1)))),FirstSim!$A$1:$Z$86,VLOOKUP(MONTH($A515),Conversion!$A$1:$B$12,2),FALSE)</f>
        <v>0.1</v>
      </c>
      <c r="J515" s="9"/>
      <c r="K515" s="9"/>
      <c r="L515" s="9"/>
      <c r="M515" s="12" t="e">
        <f>VLOOKUP((IF(MONTH($A515)=10,YEAR($A515),IF(MONTH($A515)=11,YEAR($A515),IF(MONTH($A515)=12, YEAR($A515),YEAR($A515)-1)))),#REF!,VLOOKUP(MONTH($A515),Conversion!$A$1:$B$12,2),FALSE)</f>
        <v>#REF!</v>
      </c>
      <c r="N515" s="9" t="e">
        <f>VLOOKUP((IF(MONTH($A515)=10,YEAR($A515),IF(MONTH($A515)=11,YEAR($A515),IF(MONTH($A515)=12, YEAR($A515),YEAR($A515)-1)))),#REF!,VLOOKUP(MONTH($A515),'Patch Conversion'!$A$1:$B$12,2),FALSE)</f>
        <v>#REF!</v>
      </c>
      <c r="O515" s="9"/>
      <c r="P515" s="11"/>
      <c r="Q515" s="9">
        <f t="shared" si="54"/>
        <v>0</v>
      </c>
      <c r="R515" s="9" t="str">
        <f t="shared" si="55"/>
        <v/>
      </c>
      <c r="S515" s="10" t="str">
        <f t="shared" si="56"/>
        <v/>
      </c>
      <c r="T515" s="9"/>
      <c r="U515" s="17">
        <f>VLOOKUP((IF(MONTH($A515)=10,YEAR($A515),IF(MONTH($A515)=11,YEAR($A515),IF(MONTH($A515)=12, YEAR($A515),YEAR($A515)-1)))),'Final Sim'!$A$1:$O$87,VLOOKUP(MONTH($A515),'Conversion WRSM'!$A$1:$B$12,2),FALSE)</f>
        <v>0</v>
      </c>
      <c r="W515" s="9">
        <f t="shared" si="53"/>
        <v>0</v>
      </c>
      <c r="X515" s="9" t="str">
        <f t="shared" si="59"/>
        <v/>
      </c>
      <c r="Y515" s="20" t="str">
        <f t="shared" si="57"/>
        <v/>
      </c>
    </row>
    <row r="516" spans="1:25" x14ac:dyDescent="0.25">
      <c r="A516" s="11">
        <v>28277</v>
      </c>
      <c r="B516" s="9">
        <f>VLOOKUP((IF(MONTH($A516)=10,YEAR($A516),IF(MONTH($A516)=11,YEAR($A516),IF(MONTH($A516)=12, YEAR($A516),YEAR($A516)-1)))),File_1.prn!$A$2:$AA$72,VLOOKUP(MONTH($A516),Conversion!$A$1:$B$12,2),FALSE)</f>
        <v>0</v>
      </c>
      <c r="C516" s="9" t="str">
        <f>IF(VLOOKUP((IF(MONTH($A516)=10,YEAR($A516),IF(MONTH($A516)=11,YEAR($A516),IF(MONTH($A516)=12, YEAR($A516),YEAR($A516)-1)))),File_1.prn!$A$2:$AA$72,VLOOKUP(MONTH($A516),'Patch Conversion'!$A$1:$B$12,2),FALSE)="","",VLOOKUP((IF(MONTH($A516)=10,YEAR($A516),IF(MONTH($A516)=11,YEAR($A516),IF(MONTH($A516)=12, YEAR($A516),YEAR($A516)-1)))),File_1.prn!$A$2:$AA$72,VLOOKUP(MONTH($A516),'Patch Conversion'!$A$1:$B$12,2),FALSE))</f>
        <v/>
      </c>
      <c r="D516" s="9"/>
      <c r="E516" s="9">
        <f t="shared" si="58"/>
        <v>0</v>
      </c>
      <c r="F516" s="9">
        <f>F515+VLOOKUP((IF(MONTH($A516)=10,YEAR($A516),IF(MONTH($A516)=11,YEAR($A516),IF(MONTH($A516)=12, YEAR($A516),YEAR($A516)-1)))),Rainfall!$A$1:$Z$87,VLOOKUP(MONTH($A516),Conversion!$A$1:$B$12,2),FALSE)</f>
        <v>26905.73999999998</v>
      </c>
      <c r="G516" s="9"/>
      <c r="H516" s="9"/>
      <c r="I516" s="9">
        <f>VLOOKUP((IF(MONTH($A516)=10,YEAR($A516),IF(MONTH($A516)=11,YEAR($A516),IF(MONTH($A516)=12, YEAR($A516),YEAR($A516)-1)))),FirstSim!$A$1:$Z$86,VLOOKUP(MONTH($A516),Conversion!$A$1:$B$12,2),FALSE)</f>
        <v>0.06</v>
      </c>
      <c r="J516" s="9"/>
      <c r="K516" s="9"/>
      <c r="L516" s="9"/>
      <c r="M516" s="12" t="e">
        <f>VLOOKUP((IF(MONTH($A516)=10,YEAR($A516),IF(MONTH($A516)=11,YEAR($A516),IF(MONTH($A516)=12, YEAR($A516),YEAR($A516)-1)))),#REF!,VLOOKUP(MONTH($A516),Conversion!$A$1:$B$12,2),FALSE)</f>
        <v>#REF!</v>
      </c>
      <c r="N516" s="9" t="e">
        <f>VLOOKUP((IF(MONTH($A516)=10,YEAR($A516),IF(MONTH($A516)=11,YEAR($A516),IF(MONTH($A516)=12, YEAR($A516),YEAR($A516)-1)))),#REF!,VLOOKUP(MONTH($A516),'Patch Conversion'!$A$1:$B$12,2),FALSE)</f>
        <v>#REF!</v>
      </c>
      <c r="O516" s="9"/>
      <c r="P516" s="11"/>
      <c r="Q516" s="9">
        <f t="shared" si="54"/>
        <v>0</v>
      </c>
      <c r="R516" s="9" t="str">
        <f t="shared" si="55"/>
        <v/>
      </c>
      <c r="S516" s="10" t="str">
        <f t="shared" si="56"/>
        <v/>
      </c>
      <c r="T516" s="9"/>
      <c r="U516" s="17">
        <f>VLOOKUP((IF(MONTH($A516)=10,YEAR($A516),IF(MONTH($A516)=11,YEAR($A516),IF(MONTH($A516)=12, YEAR($A516),YEAR($A516)-1)))),'Final Sim'!$A$1:$O$87,VLOOKUP(MONTH($A516),'Conversion WRSM'!$A$1:$B$12,2),FALSE)</f>
        <v>0</v>
      </c>
      <c r="W516" s="9">
        <f t="shared" ref="W516:W579" si="60">IF(C516="",B516,IF(C516="*",B516,IF(U516&gt;B516,U516,B516)))</f>
        <v>0</v>
      </c>
      <c r="X516" s="9" t="str">
        <f t="shared" si="59"/>
        <v/>
      </c>
      <c r="Y516" s="20" t="str">
        <f t="shared" si="57"/>
        <v/>
      </c>
    </row>
    <row r="517" spans="1:25" x14ac:dyDescent="0.25">
      <c r="A517" s="11">
        <v>28307</v>
      </c>
      <c r="B517" s="9">
        <f>VLOOKUP((IF(MONTH($A517)=10,YEAR($A517),IF(MONTH($A517)=11,YEAR($A517),IF(MONTH($A517)=12, YEAR($A517),YEAR($A517)-1)))),File_1.prn!$A$2:$AA$72,VLOOKUP(MONTH($A517),Conversion!$A$1:$B$12,2),FALSE)</f>
        <v>0</v>
      </c>
      <c r="C517" s="9" t="str">
        <f>IF(VLOOKUP((IF(MONTH($A517)=10,YEAR($A517),IF(MONTH($A517)=11,YEAR($A517),IF(MONTH($A517)=12, YEAR($A517),YEAR($A517)-1)))),File_1.prn!$A$2:$AA$72,VLOOKUP(MONTH($A517),'Patch Conversion'!$A$1:$B$12,2),FALSE)="","",VLOOKUP((IF(MONTH($A517)=10,YEAR($A517),IF(MONTH($A517)=11,YEAR($A517),IF(MONTH($A517)=12, YEAR($A517),YEAR($A517)-1)))),File_1.prn!$A$2:$AA$72,VLOOKUP(MONTH($A517),'Patch Conversion'!$A$1:$B$12,2),FALSE))</f>
        <v/>
      </c>
      <c r="D517" s="9"/>
      <c r="E517" s="9">
        <f t="shared" si="58"/>
        <v>0</v>
      </c>
      <c r="F517" s="9">
        <f>F516+VLOOKUP((IF(MONTH($A517)=10,YEAR($A517),IF(MONTH($A517)=11,YEAR($A517),IF(MONTH($A517)=12, YEAR($A517),YEAR($A517)-1)))),Rainfall!$A$1:$Z$87,VLOOKUP(MONTH($A517),Conversion!$A$1:$B$12,2),FALSE)</f>
        <v>26905.73999999998</v>
      </c>
      <c r="G517" s="9"/>
      <c r="H517" s="9"/>
      <c r="I517" s="9">
        <f>VLOOKUP((IF(MONTH($A517)=10,YEAR($A517),IF(MONTH($A517)=11,YEAR($A517),IF(MONTH($A517)=12, YEAR($A517),YEAR($A517)-1)))),FirstSim!$A$1:$Z$86,VLOOKUP(MONTH($A517),Conversion!$A$1:$B$12,2),FALSE)</f>
        <v>0.03</v>
      </c>
      <c r="J517" s="9"/>
      <c r="K517" s="9"/>
      <c r="L517" s="9"/>
      <c r="M517" s="12" t="e">
        <f>VLOOKUP((IF(MONTH($A517)=10,YEAR($A517),IF(MONTH($A517)=11,YEAR($A517),IF(MONTH($A517)=12, YEAR($A517),YEAR($A517)-1)))),#REF!,VLOOKUP(MONTH($A517),Conversion!$A$1:$B$12,2),FALSE)</f>
        <v>#REF!</v>
      </c>
      <c r="N517" s="9" t="e">
        <f>VLOOKUP((IF(MONTH($A517)=10,YEAR($A517),IF(MONTH($A517)=11,YEAR($A517),IF(MONTH($A517)=12, YEAR($A517),YEAR($A517)-1)))),#REF!,VLOOKUP(MONTH($A517),'Patch Conversion'!$A$1:$B$12,2),FALSE)</f>
        <v>#REF!</v>
      </c>
      <c r="O517" s="9"/>
      <c r="P517" s="11"/>
      <c r="Q517" s="9">
        <f t="shared" ref="Q517:Q580" si="61">IF(C517="",B517,IF(C517="*",B517,IF(I517&lt;B517,B517,I517)))</f>
        <v>0</v>
      </c>
      <c r="R517" s="9" t="str">
        <f t="shared" ref="R517:R580" si="62">IF(C517="",C517,IF(C517="*",C517,IF(I517&lt;B517,C517,"*")))</f>
        <v/>
      </c>
      <c r="S517" s="10" t="str">
        <f t="shared" ref="S517:S580" si="63">IF(C517="","",IF(C517="*","Estimated",IF(I517&lt;B517,"First Simulation&lt;Observed, Observed Used","First Silumation patch")))</f>
        <v/>
      </c>
      <c r="T517" s="9"/>
      <c r="U517" s="17">
        <f>VLOOKUP((IF(MONTH($A517)=10,YEAR($A517),IF(MONTH($A517)=11,YEAR($A517),IF(MONTH($A517)=12, YEAR($A517),YEAR($A517)-1)))),'Final Sim'!$A$1:$O$87,VLOOKUP(MONTH($A517),'Conversion WRSM'!$A$1:$B$12,2),FALSE)</f>
        <v>0</v>
      </c>
      <c r="W517" s="9">
        <f t="shared" si="60"/>
        <v>0</v>
      </c>
      <c r="X517" s="9" t="str">
        <f t="shared" si="59"/>
        <v/>
      </c>
      <c r="Y517" s="20" t="str">
        <f t="shared" ref="Y517:Y580" si="64">IF(C517="","",IF(C517="*","Observed estimate used",IF(C517="#","Simulated value used", IF(U517&gt;B517,"Simulated value used","Observed estimate used"))))</f>
        <v/>
      </c>
    </row>
    <row r="518" spans="1:25" x14ac:dyDescent="0.25">
      <c r="A518" s="11">
        <v>28338</v>
      </c>
      <c r="B518" s="9">
        <f>VLOOKUP((IF(MONTH($A518)=10,YEAR($A518),IF(MONTH($A518)=11,YEAR($A518),IF(MONTH($A518)=12, YEAR($A518),YEAR($A518)-1)))),File_1.prn!$A$2:$AA$72,VLOOKUP(MONTH($A518),Conversion!$A$1:$B$12,2),FALSE)</f>
        <v>0</v>
      </c>
      <c r="C518" s="9" t="str">
        <f>IF(VLOOKUP((IF(MONTH($A518)=10,YEAR($A518),IF(MONTH($A518)=11,YEAR($A518),IF(MONTH($A518)=12, YEAR($A518),YEAR($A518)-1)))),File_1.prn!$A$2:$AA$72,VLOOKUP(MONTH($A518),'Patch Conversion'!$A$1:$B$12,2),FALSE)="","",VLOOKUP((IF(MONTH($A518)=10,YEAR($A518),IF(MONTH($A518)=11,YEAR($A518),IF(MONTH($A518)=12, YEAR($A518),YEAR($A518)-1)))),File_1.prn!$A$2:$AA$72,VLOOKUP(MONTH($A518),'Patch Conversion'!$A$1:$B$12,2),FALSE))</f>
        <v/>
      </c>
      <c r="D518" s="9"/>
      <c r="E518" s="9">
        <f t="shared" ref="E518:E581" si="65">E517+B518</f>
        <v>0</v>
      </c>
      <c r="F518" s="9">
        <f>F517+VLOOKUP((IF(MONTH($A518)=10,YEAR($A518),IF(MONTH($A518)=11,YEAR($A518),IF(MONTH($A518)=12, YEAR($A518),YEAR($A518)-1)))),Rainfall!$A$1:$Z$87,VLOOKUP(MONTH($A518),Conversion!$A$1:$B$12,2),FALSE)</f>
        <v>26906.999999999978</v>
      </c>
      <c r="G518" s="9"/>
      <c r="H518" s="9"/>
      <c r="I518" s="9">
        <f>VLOOKUP((IF(MONTH($A518)=10,YEAR($A518),IF(MONTH($A518)=11,YEAR($A518),IF(MONTH($A518)=12, YEAR($A518),YEAR($A518)-1)))),FirstSim!$A$1:$Z$86,VLOOKUP(MONTH($A518),Conversion!$A$1:$B$12,2),FALSE)</f>
        <v>0.02</v>
      </c>
      <c r="J518" s="9"/>
      <c r="K518" s="9"/>
      <c r="L518" s="9"/>
      <c r="M518" s="12" t="e">
        <f>VLOOKUP((IF(MONTH($A518)=10,YEAR($A518),IF(MONTH($A518)=11,YEAR($A518),IF(MONTH($A518)=12, YEAR($A518),YEAR($A518)-1)))),#REF!,VLOOKUP(MONTH($A518),Conversion!$A$1:$B$12,2),FALSE)</f>
        <v>#REF!</v>
      </c>
      <c r="N518" s="9" t="e">
        <f>VLOOKUP((IF(MONTH($A518)=10,YEAR($A518),IF(MONTH($A518)=11,YEAR($A518),IF(MONTH($A518)=12, YEAR($A518),YEAR($A518)-1)))),#REF!,VLOOKUP(MONTH($A518),'Patch Conversion'!$A$1:$B$12,2),FALSE)</f>
        <v>#REF!</v>
      </c>
      <c r="O518" s="9"/>
      <c r="P518" s="11"/>
      <c r="Q518" s="9">
        <f t="shared" si="61"/>
        <v>0</v>
      </c>
      <c r="R518" s="9" t="str">
        <f t="shared" si="62"/>
        <v/>
      </c>
      <c r="S518" s="10" t="str">
        <f t="shared" si="63"/>
        <v/>
      </c>
      <c r="T518" s="9"/>
      <c r="U518" s="17">
        <f>VLOOKUP((IF(MONTH($A518)=10,YEAR($A518),IF(MONTH($A518)=11,YEAR($A518),IF(MONTH($A518)=12, YEAR($A518),YEAR($A518)-1)))),'Final Sim'!$A$1:$O$87,VLOOKUP(MONTH($A518),'Conversion WRSM'!$A$1:$B$12,2),FALSE)</f>
        <v>0</v>
      </c>
      <c r="W518" s="9">
        <f t="shared" si="60"/>
        <v>0</v>
      </c>
      <c r="X518" s="9" t="str">
        <f t="shared" ref="X518:X581" si="66">IF(C518="","",IF(C518="*","*",IF(C518="#","*", IF(U518&gt;B518,"*",C518))))</f>
        <v/>
      </c>
      <c r="Y518" s="20" t="str">
        <f t="shared" si="64"/>
        <v/>
      </c>
    </row>
    <row r="519" spans="1:25" x14ac:dyDescent="0.25">
      <c r="A519" s="11">
        <v>28369</v>
      </c>
      <c r="B519" s="9">
        <f>VLOOKUP((IF(MONTH($A519)=10,YEAR($A519),IF(MONTH($A519)=11,YEAR($A519),IF(MONTH($A519)=12, YEAR($A519),YEAR($A519)-1)))),File_1.prn!$A$2:$AA$72,VLOOKUP(MONTH($A519),Conversion!$A$1:$B$12,2),FALSE)</f>
        <v>0</v>
      </c>
      <c r="C519" s="9" t="str">
        <f>IF(VLOOKUP((IF(MONTH($A519)=10,YEAR($A519),IF(MONTH($A519)=11,YEAR($A519),IF(MONTH($A519)=12, YEAR($A519),YEAR($A519)-1)))),File_1.prn!$A$2:$AA$72,VLOOKUP(MONTH($A519),'Patch Conversion'!$A$1:$B$12,2),FALSE)="","",VLOOKUP((IF(MONTH($A519)=10,YEAR($A519),IF(MONTH($A519)=11,YEAR($A519),IF(MONTH($A519)=12, YEAR($A519),YEAR($A519)-1)))),File_1.prn!$A$2:$AA$72,VLOOKUP(MONTH($A519),'Patch Conversion'!$A$1:$B$12,2),FALSE))</f>
        <v/>
      </c>
      <c r="D519" s="9"/>
      <c r="E519" s="9">
        <f t="shared" si="65"/>
        <v>0</v>
      </c>
      <c r="F519" s="9">
        <f>F518+VLOOKUP((IF(MONTH($A519)=10,YEAR($A519),IF(MONTH($A519)=11,YEAR($A519),IF(MONTH($A519)=12, YEAR($A519),YEAR($A519)-1)))),Rainfall!$A$1:$Z$87,VLOOKUP(MONTH($A519),Conversion!$A$1:$B$12,2),FALSE)</f>
        <v>26960.099999999977</v>
      </c>
      <c r="G519" s="9"/>
      <c r="H519" s="9"/>
      <c r="I519" s="9">
        <f>VLOOKUP((IF(MONTH($A519)=10,YEAR($A519),IF(MONTH($A519)=11,YEAR($A519),IF(MONTH($A519)=12, YEAR($A519),YEAR($A519)-1)))),FirstSim!$A$1:$Z$86,VLOOKUP(MONTH($A519),Conversion!$A$1:$B$12,2),FALSE)</f>
        <v>0.19</v>
      </c>
      <c r="J519" s="9"/>
      <c r="K519" s="9"/>
      <c r="L519" s="9"/>
      <c r="M519" s="12" t="e">
        <f>VLOOKUP((IF(MONTH($A519)=10,YEAR($A519),IF(MONTH($A519)=11,YEAR($A519),IF(MONTH($A519)=12, YEAR($A519),YEAR($A519)-1)))),#REF!,VLOOKUP(MONTH($A519),Conversion!$A$1:$B$12,2),FALSE)</f>
        <v>#REF!</v>
      </c>
      <c r="N519" s="9" t="e">
        <f>VLOOKUP((IF(MONTH($A519)=10,YEAR($A519),IF(MONTH($A519)=11,YEAR($A519),IF(MONTH($A519)=12, YEAR($A519),YEAR($A519)-1)))),#REF!,VLOOKUP(MONTH($A519),'Patch Conversion'!$A$1:$B$12,2),FALSE)</f>
        <v>#REF!</v>
      </c>
      <c r="O519" s="9"/>
      <c r="P519" s="11"/>
      <c r="Q519" s="9">
        <f t="shared" si="61"/>
        <v>0</v>
      </c>
      <c r="R519" s="9" t="str">
        <f t="shared" si="62"/>
        <v/>
      </c>
      <c r="S519" s="10" t="str">
        <f t="shared" si="63"/>
        <v/>
      </c>
      <c r="T519" s="9"/>
      <c r="U519" s="17">
        <f>VLOOKUP((IF(MONTH($A519)=10,YEAR($A519),IF(MONTH($A519)=11,YEAR($A519),IF(MONTH($A519)=12, YEAR($A519),YEAR($A519)-1)))),'Final Sim'!$A$1:$O$87,VLOOKUP(MONTH($A519),'Conversion WRSM'!$A$1:$B$12,2),FALSE)</f>
        <v>0</v>
      </c>
      <c r="W519" s="9">
        <f t="shared" si="60"/>
        <v>0</v>
      </c>
      <c r="X519" s="9" t="str">
        <f t="shared" si="66"/>
        <v/>
      </c>
      <c r="Y519" s="20" t="str">
        <f t="shared" si="64"/>
        <v/>
      </c>
    </row>
    <row r="520" spans="1:25" x14ac:dyDescent="0.25">
      <c r="A520" s="11">
        <v>28399</v>
      </c>
      <c r="B520" s="9">
        <f>VLOOKUP((IF(MONTH($A520)=10,YEAR($A520),IF(MONTH($A520)=11,YEAR($A520),IF(MONTH($A520)=12, YEAR($A520),YEAR($A520)-1)))),File_1.prn!$A$2:$AA$72,VLOOKUP(MONTH($A520),Conversion!$A$1:$B$12,2),FALSE)</f>
        <v>0</v>
      </c>
      <c r="C520" s="9" t="str">
        <f>IF(VLOOKUP((IF(MONTH($A520)=10,YEAR($A520),IF(MONTH($A520)=11,YEAR($A520),IF(MONTH($A520)=12, YEAR($A520),YEAR($A520)-1)))),File_1.prn!$A$2:$AA$72,VLOOKUP(MONTH($A520),'Patch Conversion'!$A$1:$B$12,2),FALSE)="","",VLOOKUP((IF(MONTH($A520)=10,YEAR($A520),IF(MONTH($A520)=11,YEAR($A520),IF(MONTH($A520)=12, YEAR($A520),YEAR($A520)-1)))),File_1.prn!$A$2:$AA$72,VLOOKUP(MONTH($A520),'Patch Conversion'!$A$1:$B$12,2),FALSE))</f>
        <v/>
      </c>
      <c r="D520" s="9"/>
      <c r="E520" s="9">
        <f t="shared" si="65"/>
        <v>0</v>
      </c>
      <c r="F520" s="9">
        <f>F519+VLOOKUP((IF(MONTH($A520)=10,YEAR($A520),IF(MONTH($A520)=11,YEAR($A520),IF(MONTH($A520)=12, YEAR($A520),YEAR($A520)-1)))),Rainfall!$A$1:$Z$87,VLOOKUP(MONTH($A520),Conversion!$A$1:$B$12,2),FALSE)</f>
        <v>26989.259999999977</v>
      </c>
      <c r="G520" s="9"/>
      <c r="H520" s="9"/>
      <c r="I520" s="9">
        <f>VLOOKUP((IF(MONTH($A520)=10,YEAR($A520),IF(MONTH($A520)=11,YEAR($A520),IF(MONTH($A520)=12, YEAR($A520),YEAR($A520)-1)))),FirstSim!$A$1:$Z$86,VLOOKUP(MONTH($A520),Conversion!$A$1:$B$12,2),FALSE)</f>
        <v>0.28999999999999998</v>
      </c>
      <c r="J520" s="9"/>
      <c r="K520" s="9"/>
      <c r="L520" s="9"/>
      <c r="M520" s="12" t="e">
        <f>VLOOKUP((IF(MONTH($A520)=10,YEAR($A520),IF(MONTH($A520)=11,YEAR($A520),IF(MONTH($A520)=12, YEAR($A520),YEAR($A520)-1)))),#REF!,VLOOKUP(MONTH($A520),Conversion!$A$1:$B$12,2),FALSE)</f>
        <v>#REF!</v>
      </c>
      <c r="N520" s="9" t="e">
        <f>VLOOKUP((IF(MONTH($A520)=10,YEAR($A520),IF(MONTH($A520)=11,YEAR($A520),IF(MONTH($A520)=12, YEAR($A520),YEAR($A520)-1)))),#REF!,VLOOKUP(MONTH($A520),'Patch Conversion'!$A$1:$B$12,2),FALSE)</f>
        <v>#REF!</v>
      </c>
      <c r="O520" s="9"/>
      <c r="P520" s="11"/>
      <c r="Q520" s="9">
        <f t="shared" si="61"/>
        <v>0</v>
      </c>
      <c r="R520" s="9" t="str">
        <f t="shared" si="62"/>
        <v/>
      </c>
      <c r="S520" s="10" t="str">
        <f t="shared" si="63"/>
        <v/>
      </c>
      <c r="T520" s="9"/>
      <c r="U520" s="17">
        <f>VLOOKUP((IF(MONTH($A520)=10,YEAR($A520),IF(MONTH($A520)=11,YEAR($A520),IF(MONTH($A520)=12, YEAR($A520),YEAR($A520)-1)))),'Final Sim'!$A$1:$O$87,VLOOKUP(MONTH($A520),'Conversion WRSM'!$A$1:$B$12,2),FALSE)</f>
        <v>0</v>
      </c>
      <c r="W520" s="9">
        <f t="shared" si="60"/>
        <v>0</v>
      </c>
      <c r="X520" s="9" t="str">
        <f t="shared" si="66"/>
        <v/>
      </c>
      <c r="Y520" s="20" t="str">
        <f t="shared" si="64"/>
        <v/>
      </c>
    </row>
    <row r="521" spans="1:25" x14ac:dyDescent="0.25">
      <c r="A521" s="11">
        <v>28430</v>
      </c>
      <c r="B521" s="9">
        <f>VLOOKUP((IF(MONTH($A521)=10,YEAR($A521),IF(MONTH($A521)=11,YEAR($A521),IF(MONTH($A521)=12, YEAR($A521),YEAR($A521)-1)))),File_1.prn!$A$2:$AA$72,VLOOKUP(MONTH($A521),Conversion!$A$1:$B$12,2),FALSE)</f>
        <v>0</v>
      </c>
      <c r="C521" s="9" t="str">
        <f>IF(VLOOKUP((IF(MONTH($A521)=10,YEAR($A521),IF(MONTH($A521)=11,YEAR($A521),IF(MONTH($A521)=12, YEAR($A521),YEAR($A521)-1)))),File_1.prn!$A$2:$AA$72,VLOOKUP(MONTH($A521),'Patch Conversion'!$A$1:$B$12,2),FALSE)="","",VLOOKUP((IF(MONTH($A521)=10,YEAR($A521),IF(MONTH($A521)=11,YEAR($A521),IF(MONTH($A521)=12, YEAR($A521),YEAR($A521)-1)))),File_1.prn!$A$2:$AA$72,VLOOKUP(MONTH($A521),'Patch Conversion'!$A$1:$B$12,2),FALSE))</f>
        <v/>
      </c>
      <c r="D521" s="9"/>
      <c r="E521" s="9">
        <f t="shared" si="65"/>
        <v>0</v>
      </c>
      <c r="F521" s="9">
        <f>F520+VLOOKUP((IF(MONTH($A521)=10,YEAR($A521),IF(MONTH($A521)=11,YEAR($A521),IF(MONTH($A521)=12, YEAR($A521),YEAR($A521)-1)))),Rainfall!$A$1:$Z$87,VLOOKUP(MONTH($A521),Conversion!$A$1:$B$12,2),FALSE)</f>
        <v>27047.039999999975</v>
      </c>
      <c r="G521" s="9"/>
      <c r="H521" s="9"/>
      <c r="I521" s="9">
        <f>VLOOKUP((IF(MONTH($A521)=10,YEAR($A521),IF(MONTH($A521)=11,YEAR($A521),IF(MONTH($A521)=12, YEAR($A521),YEAR($A521)-1)))),FirstSim!$A$1:$Z$86,VLOOKUP(MONTH($A521),Conversion!$A$1:$B$12,2),FALSE)</f>
        <v>0.17</v>
      </c>
      <c r="J521" s="9"/>
      <c r="K521" s="9"/>
      <c r="L521" s="9"/>
      <c r="M521" s="12" t="e">
        <f>VLOOKUP((IF(MONTH($A521)=10,YEAR($A521),IF(MONTH($A521)=11,YEAR($A521),IF(MONTH($A521)=12, YEAR($A521),YEAR($A521)-1)))),#REF!,VLOOKUP(MONTH($A521),Conversion!$A$1:$B$12,2),FALSE)</f>
        <v>#REF!</v>
      </c>
      <c r="N521" s="9" t="e">
        <f>VLOOKUP((IF(MONTH($A521)=10,YEAR($A521),IF(MONTH($A521)=11,YEAR($A521),IF(MONTH($A521)=12, YEAR($A521),YEAR($A521)-1)))),#REF!,VLOOKUP(MONTH($A521),'Patch Conversion'!$A$1:$B$12,2),FALSE)</f>
        <v>#REF!</v>
      </c>
      <c r="O521" s="9"/>
      <c r="P521" s="11"/>
      <c r="Q521" s="9">
        <f t="shared" si="61"/>
        <v>0</v>
      </c>
      <c r="R521" s="9" t="str">
        <f t="shared" si="62"/>
        <v/>
      </c>
      <c r="S521" s="10" t="str">
        <f t="shared" si="63"/>
        <v/>
      </c>
      <c r="T521" s="9"/>
      <c r="U521" s="17">
        <f>VLOOKUP((IF(MONTH($A521)=10,YEAR($A521),IF(MONTH($A521)=11,YEAR($A521),IF(MONTH($A521)=12, YEAR($A521),YEAR($A521)-1)))),'Final Sim'!$A$1:$O$87,VLOOKUP(MONTH($A521),'Conversion WRSM'!$A$1:$B$12,2),FALSE)</f>
        <v>0</v>
      </c>
      <c r="W521" s="9">
        <f t="shared" si="60"/>
        <v>0</v>
      </c>
      <c r="X521" s="9" t="str">
        <f t="shared" si="66"/>
        <v/>
      </c>
      <c r="Y521" s="20" t="str">
        <f t="shared" si="64"/>
        <v/>
      </c>
    </row>
    <row r="522" spans="1:25" x14ac:dyDescent="0.25">
      <c r="A522" s="11">
        <v>28460</v>
      </c>
      <c r="B522" s="9">
        <f>VLOOKUP((IF(MONTH($A522)=10,YEAR($A522),IF(MONTH($A522)=11,YEAR($A522),IF(MONTH($A522)=12, YEAR($A522),YEAR($A522)-1)))),File_1.prn!$A$2:$AA$72,VLOOKUP(MONTH($A522),Conversion!$A$1:$B$12,2),FALSE)</f>
        <v>0</v>
      </c>
      <c r="C522" s="9" t="str">
        <f>IF(VLOOKUP((IF(MONTH($A522)=10,YEAR($A522),IF(MONTH($A522)=11,YEAR($A522),IF(MONTH($A522)=12, YEAR($A522),YEAR($A522)-1)))),File_1.prn!$A$2:$AA$72,VLOOKUP(MONTH($A522),'Patch Conversion'!$A$1:$B$12,2),FALSE)="","",VLOOKUP((IF(MONTH($A522)=10,YEAR($A522),IF(MONTH($A522)=11,YEAR($A522),IF(MONTH($A522)=12, YEAR($A522),YEAR($A522)-1)))),File_1.prn!$A$2:$AA$72,VLOOKUP(MONTH($A522),'Patch Conversion'!$A$1:$B$12,2),FALSE))</f>
        <v/>
      </c>
      <c r="D522" s="9"/>
      <c r="E522" s="9">
        <f t="shared" si="65"/>
        <v>0</v>
      </c>
      <c r="F522" s="9">
        <f>F521+VLOOKUP((IF(MONTH($A522)=10,YEAR($A522),IF(MONTH($A522)=11,YEAR($A522),IF(MONTH($A522)=12, YEAR($A522),YEAR($A522)-1)))),Rainfall!$A$1:$Z$87,VLOOKUP(MONTH($A522),Conversion!$A$1:$B$12,2),FALSE)</f>
        <v>27180.479999999974</v>
      </c>
      <c r="G522" s="9"/>
      <c r="H522" s="9"/>
      <c r="I522" s="9">
        <f>VLOOKUP((IF(MONTH($A522)=10,YEAR($A522),IF(MONTH($A522)=11,YEAR($A522),IF(MONTH($A522)=12, YEAR($A522),YEAR($A522)-1)))),FirstSim!$A$1:$Z$86,VLOOKUP(MONTH($A522),Conversion!$A$1:$B$12,2),FALSE)</f>
        <v>0.24</v>
      </c>
      <c r="J522" s="9"/>
      <c r="K522" s="9"/>
      <c r="L522" s="9"/>
      <c r="M522" s="12" t="e">
        <f>VLOOKUP((IF(MONTH($A522)=10,YEAR($A522),IF(MONTH($A522)=11,YEAR($A522),IF(MONTH($A522)=12, YEAR($A522),YEAR($A522)-1)))),#REF!,VLOOKUP(MONTH($A522),Conversion!$A$1:$B$12,2),FALSE)</f>
        <v>#REF!</v>
      </c>
      <c r="N522" s="9" t="e">
        <f>VLOOKUP((IF(MONTH($A522)=10,YEAR($A522),IF(MONTH($A522)=11,YEAR($A522),IF(MONTH($A522)=12, YEAR($A522),YEAR($A522)-1)))),#REF!,VLOOKUP(MONTH($A522),'Patch Conversion'!$A$1:$B$12,2),FALSE)</f>
        <v>#REF!</v>
      </c>
      <c r="O522" s="9"/>
      <c r="P522" s="11"/>
      <c r="Q522" s="9">
        <f t="shared" si="61"/>
        <v>0</v>
      </c>
      <c r="R522" s="9" t="str">
        <f t="shared" si="62"/>
        <v/>
      </c>
      <c r="S522" s="10" t="str">
        <f t="shared" si="63"/>
        <v/>
      </c>
      <c r="T522" s="9"/>
      <c r="U522" s="17">
        <f>VLOOKUP((IF(MONTH($A522)=10,YEAR($A522),IF(MONTH($A522)=11,YEAR($A522),IF(MONTH($A522)=12, YEAR($A522),YEAR($A522)-1)))),'Final Sim'!$A$1:$O$87,VLOOKUP(MONTH($A522),'Conversion WRSM'!$A$1:$B$12,2),FALSE)</f>
        <v>0</v>
      </c>
      <c r="W522" s="9">
        <f t="shared" si="60"/>
        <v>0</v>
      </c>
      <c r="X522" s="9" t="str">
        <f t="shared" si="66"/>
        <v/>
      </c>
      <c r="Y522" s="20" t="str">
        <f t="shared" si="64"/>
        <v/>
      </c>
    </row>
    <row r="523" spans="1:25" x14ac:dyDescent="0.25">
      <c r="A523" s="11">
        <v>28491</v>
      </c>
      <c r="B523" s="9">
        <f>VLOOKUP((IF(MONTH($A523)=10,YEAR($A523),IF(MONTH($A523)=11,YEAR($A523),IF(MONTH($A523)=12, YEAR($A523),YEAR($A523)-1)))),File_1.prn!$A$2:$AA$72,VLOOKUP(MONTH($A523),Conversion!$A$1:$B$12,2),FALSE)</f>
        <v>0</v>
      </c>
      <c r="C523" s="9" t="str">
        <f>IF(VLOOKUP((IF(MONTH($A523)=10,YEAR($A523),IF(MONTH($A523)=11,YEAR($A523),IF(MONTH($A523)=12, YEAR($A523),YEAR($A523)-1)))),File_1.prn!$A$2:$AA$72,VLOOKUP(MONTH($A523),'Patch Conversion'!$A$1:$B$12,2),FALSE)="","",VLOOKUP((IF(MONTH($A523)=10,YEAR($A523),IF(MONTH($A523)=11,YEAR($A523),IF(MONTH($A523)=12, YEAR($A523),YEAR($A523)-1)))),File_1.prn!$A$2:$AA$72,VLOOKUP(MONTH($A523),'Patch Conversion'!$A$1:$B$12,2),FALSE))</f>
        <v/>
      </c>
      <c r="D523" s="9"/>
      <c r="E523" s="9">
        <f t="shared" si="65"/>
        <v>0</v>
      </c>
      <c r="F523" s="9">
        <f>F522+VLOOKUP((IF(MONTH($A523)=10,YEAR($A523),IF(MONTH($A523)=11,YEAR($A523),IF(MONTH($A523)=12, YEAR($A523),YEAR($A523)-1)))),Rainfall!$A$1:$Z$87,VLOOKUP(MONTH($A523),Conversion!$A$1:$B$12,2),FALSE)</f>
        <v>27446.159999999974</v>
      </c>
      <c r="G523" s="9"/>
      <c r="H523" s="9"/>
      <c r="I523" s="9">
        <f>VLOOKUP((IF(MONTH($A523)=10,YEAR($A523),IF(MONTH($A523)=11,YEAR($A523),IF(MONTH($A523)=12, YEAR($A523),YEAR($A523)-1)))),FirstSim!$A$1:$Z$86,VLOOKUP(MONTH($A523),Conversion!$A$1:$B$12,2),FALSE)</f>
        <v>0.35</v>
      </c>
      <c r="J523" s="9"/>
      <c r="K523" s="9"/>
      <c r="L523" s="9"/>
      <c r="M523" s="12" t="e">
        <f>VLOOKUP((IF(MONTH($A523)=10,YEAR($A523),IF(MONTH($A523)=11,YEAR($A523),IF(MONTH($A523)=12, YEAR($A523),YEAR($A523)-1)))),#REF!,VLOOKUP(MONTH($A523),Conversion!$A$1:$B$12,2),FALSE)</f>
        <v>#REF!</v>
      </c>
      <c r="N523" s="9" t="e">
        <f>VLOOKUP((IF(MONTH($A523)=10,YEAR($A523),IF(MONTH($A523)=11,YEAR($A523),IF(MONTH($A523)=12, YEAR($A523),YEAR($A523)-1)))),#REF!,VLOOKUP(MONTH($A523),'Patch Conversion'!$A$1:$B$12,2),FALSE)</f>
        <v>#REF!</v>
      </c>
      <c r="O523" s="9"/>
      <c r="P523" s="11"/>
      <c r="Q523" s="9">
        <f t="shared" si="61"/>
        <v>0</v>
      </c>
      <c r="R523" s="9" t="str">
        <f t="shared" si="62"/>
        <v/>
      </c>
      <c r="S523" s="10" t="str">
        <f t="shared" si="63"/>
        <v/>
      </c>
      <c r="T523" s="9"/>
      <c r="U523" s="17">
        <f>VLOOKUP((IF(MONTH($A523)=10,YEAR($A523),IF(MONTH($A523)=11,YEAR($A523),IF(MONTH($A523)=12, YEAR($A523),YEAR($A523)-1)))),'Final Sim'!$A$1:$O$87,VLOOKUP(MONTH($A523),'Conversion WRSM'!$A$1:$B$12,2),FALSE)</f>
        <v>0</v>
      </c>
      <c r="W523" s="9">
        <f t="shared" si="60"/>
        <v>0</v>
      </c>
      <c r="X523" s="9" t="str">
        <f t="shared" si="66"/>
        <v/>
      </c>
      <c r="Y523" s="20" t="str">
        <f t="shared" si="64"/>
        <v/>
      </c>
    </row>
    <row r="524" spans="1:25" x14ac:dyDescent="0.25">
      <c r="A524" s="11">
        <v>28522</v>
      </c>
      <c r="B524" s="9">
        <f>VLOOKUP((IF(MONTH($A524)=10,YEAR($A524),IF(MONTH($A524)=11,YEAR($A524),IF(MONTH($A524)=12, YEAR($A524),YEAR($A524)-1)))),File_1.prn!$A$2:$AA$72,VLOOKUP(MONTH($A524),Conversion!$A$1:$B$12,2),FALSE)</f>
        <v>0</v>
      </c>
      <c r="C524" s="9" t="str">
        <f>IF(VLOOKUP((IF(MONTH($A524)=10,YEAR($A524),IF(MONTH($A524)=11,YEAR($A524),IF(MONTH($A524)=12, YEAR($A524),YEAR($A524)-1)))),File_1.prn!$A$2:$AA$72,VLOOKUP(MONTH($A524),'Patch Conversion'!$A$1:$B$12,2),FALSE)="","",VLOOKUP((IF(MONTH($A524)=10,YEAR($A524),IF(MONTH($A524)=11,YEAR($A524),IF(MONTH($A524)=12, YEAR($A524),YEAR($A524)-1)))),File_1.prn!$A$2:$AA$72,VLOOKUP(MONTH($A524),'Patch Conversion'!$A$1:$B$12,2),FALSE))</f>
        <v/>
      </c>
      <c r="D524" s="9"/>
      <c r="E524" s="9">
        <f t="shared" si="65"/>
        <v>0</v>
      </c>
      <c r="F524" s="9">
        <f>F523+VLOOKUP((IF(MONTH($A524)=10,YEAR($A524),IF(MONTH($A524)=11,YEAR($A524),IF(MONTH($A524)=12, YEAR($A524),YEAR($A524)-1)))),Rainfall!$A$1:$Z$87,VLOOKUP(MONTH($A524),Conversion!$A$1:$B$12,2),FALSE)</f>
        <v>27566.279999999973</v>
      </c>
      <c r="G524" s="9"/>
      <c r="H524" s="9"/>
      <c r="I524" s="9">
        <f>VLOOKUP((IF(MONTH($A524)=10,YEAR($A524),IF(MONTH($A524)=11,YEAR($A524),IF(MONTH($A524)=12, YEAR($A524),YEAR($A524)-1)))),FirstSim!$A$1:$Z$86,VLOOKUP(MONTH($A524),Conversion!$A$1:$B$12,2),FALSE)</f>
        <v>0.3</v>
      </c>
      <c r="J524" s="9"/>
      <c r="K524" s="9"/>
      <c r="L524" s="9"/>
      <c r="M524" s="12" t="e">
        <f>VLOOKUP((IF(MONTH($A524)=10,YEAR($A524),IF(MONTH($A524)=11,YEAR($A524),IF(MONTH($A524)=12, YEAR($A524),YEAR($A524)-1)))),#REF!,VLOOKUP(MONTH($A524),Conversion!$A$1:$B$12,2),FALSE)</f>
        <v>#REF!</v>
      </c>
      <c r="N524" s="9" t="e">
        <f>VLOOKUP((IF(MONTH($A524)=10,YEAR($A524),IF(MONTH($A524)=11,YEAR($A524),IF(MONTH($A524)=12, YEAR($A524),YEAR($A524)-1)))),#REF!,VLOOKUP(MONTH($A524),'Patch Conversion'!$A$1:$B$12,2),FALSE)</f>
        <v>#REF!</v>
      </c>
      <c r="O524" s="9"/>
      <c r="P524" s="11"/>
      <c r="Q524" s="9">
        <f t="shared" si="61"/>
        <v>0</v>
      </c>
      <c r="R524" s="9" t="str">
        <f t="shared" si="62"/>
        <v/>
      </c>
      <c r="S524" s="10" t="str">
        <f t="shared" si="63"/>
        <v/>
      </c>
      <c r="T524" s="9"/>
      <c r="U524" s="17">
        <f>VLOOKUP((IF(MONTH($A524)=10,YEAR($A524),IF(MONTH($A524)=11,YEAR($A524),IF(MONTH($A524)=12, YEAR($A524),YEAR($A524)-1)))),'Final Sim'!$A$1:$O$87,VLOOKUP(MONTH($A524),'Conversion WRSM'!$A$1:$B$12,2),FALSE)</f>
        <v>0</v>
      </c>
      <c r="W524" s="9">
        <f t="shared" si="60"/>
        <v>0</v>
      </c>
      <c r="X524" s="9" t="str">
        <f t="shared" si="66"/>
        <v/>
      </c>
      <c r="Y524" s="20" t="str">
        <f t="shared" si="64"/>
        <v/>
      </c>
    </row>
    <row r="525" spans="1:25" x14ac:dyDescent="0.25">
      <c r="A525" s="11">
        <v>28550</v>
      </c>
      <c r="B525" s="9">
        <f>VLOOKUP((IF(MONTH($A525)=10,YEAR($A525),IF(MONTH($A525)=11,YEAR($A525),IF(MONTH($A525)=12, YEAR($A525),YEAR($A525)-1)))),File_1.prn!$A$2:$AA$72,VLOOKUP(MONTH($A525),Conversion!$A$1:$B$12,2),FALSE)</f>
        <v>0</v>
      </c>
      <c r="C525" s="9" t="str">
        <f>IF(VLOOKUP((IF(MONTH($A525)=10,YEAR($A525),IF(MONTH($A525)=11,YEAR($A525),IF(MONTH($A525)=12, YEAR($A525),YEAR($A525)-1)))),File_1.prn!$A$2:$AA$72,VLOOKUP(MONTH($A525),'Patch Conversion'!$A$1:$B$12,2),FALSE)="","",VLOOKUP((IF(MONTH($A525)=10,YEAR($A525),IF(MONTH($A525)=11,YEAR($A525),IF(MONTH($A525)=12, YEAR($A525),YEAR($A525)-1)))),File_1.prn!$A$2:$AA$72,VLOOKUP(MONTH($A525),'Patch Conversion'!$A$1:$B$12,2),FALSE))</f>
        <v/>
      </c>
      <c r="D525" s="9"/>
      <c r="E525" s="9">
        <f t="shared" si="65"/>
        <v>0</v>
      </c>
      <c r="F525" s="9">
        <f>F524+VLOOKUP((IF(MONTH($A525)=10,YEAR($A525),IF(MONTH($A525)=11,YEAR($A525),IF(MONTH($A525)=12, YEAR($A525),YEAR($A525)-1)))),Rainfall!$A$1:$Z$87,VLOOKUP(MONTH($A525),Conversion!$A$1:$B$12,2),FALSE)</f>
        <v>27628.079999999973</v>
      </c>
      <c r="G525" s="9"/>
      <c r="H525" s="9"/>
      <c r="I525" s="9">
        <f>VLOOKUP((IF(MONTH($A525)=10,YEAR($A525),IF(MONTH($A525)=11,YEAR($A525),IF(MONTH($A525)=12, YEAR($A525),YEAR($A525)-1)))),FirstSim!$A$1:$Z$86,VLOOKUP(MONTH($A525),Conversion!$A$1:$B$12,2),FALSE)</f>
        <v>3.9</v>
      </c>
      <c r="J525" s="9"/>
      <c r="K525" s="9"/>
      <c r="L525" s="9"/>
      <c r="M525" s="12" t="e">
        <f>VLOOKUP((IF(MONTH($A525)=10,YEAR($A525),IF(MONTH($A525)=11,YEAR($A525),IF(MONTH($A525)=12, YEAR($A525),YEAR($A525)-1)))),#REF!,VLOOKUP(MONTH($A525),Conversion!$A$1:$B$12,2),FALSE)</f>
        <v>#REF!</v>
      </c>
      <c r="N525" s="9" t="e">
        <f>VLOOKUP((IF(MONTH($A525)=10,YEAR($A525),IF(MONTH($A525)=11,YEAR($A525),IF(MONTH($A525)=12, YEAR($A525),YEAR($A525)-1)))),#REF!,VLOOKUP(MONTH($A525),'Patch Conversion'!$A$1:$B$12,2),FALSE)</f>
        <v>#REF!</v>
      </c>
      <c r="O525" s="9"/>
      <c r="P525" s="11"/>
      <c r="Q525" s="9">
        <f t="shared" si="61"/>
        <v>0</v>
      </c>
      <c r="R525" s="9" t="str">
        <f t="shared" si="62"/>
        <v/>
      </c>
      <c r="S525" s="10" t="str">
        <f t="shared" si="63"/>
        <v/>
      </c>
      <c r="T525" s="9"/>
      <c r="U525" s="17">
        <f>VLOOKUP((IF(MONTH($A525)=10,YEAR($A525),IF(MONTH($A525)=11,YEAR($A525),IF(MONTH($A525)=12, YEAR($A525),YEAR($A525)-1)))),'Final Sim'!$A$1:$O$87,VLOOKUP(MONTH($A525),'Conversion WRSM'!$A$1:$B$12,2),FALSE)</f>
        <v>0</v>
      </c>
      <c r="W525" s="9">
        <f t="shared" si="60"/>
        <v>0</v>
      </c>
      <c r="X525" s="9" t="str">
        <f t="shared" si="66"/>
        <v/>
      </c>
      <c r="Y525" s="20" t="str">
        <f t="shared" si="64"/>
        <v/>
      </c>
    </row>
    <row r="526" spans="1:25" x14ac:dyDescent="0.25">
      <c r="A526" s="11">
        <v>28581</v>
      </c>
      <c r="B526" s="9">
        <f>VLOOKUP((IF(MONTH($A526)=10,YEAR($A526),IF(MONTH($A526)=11,YEAR($A526),IF(MONTH($A526)=12, YEAR($A526),YEAR($A526)-1)))),File_1.prn!$A$2:$AA$72,VLOOKUP(MONTH($A526),Conversion!$A$1:$B$12,2),FALSE)</f>
        <v>0</v>
      </c>
      <c r="C526" s="9" t="str">
        <f>IF(VLOOKUP((IF(MONTH($A526)=10,YEAR($A526),IF(MONTH($A526)=11,YEAR($A526),IF(MONTH($A526)=12, YEAR($A526),YEAR($A526)-1)))),File_1.prn!$A$2:$AA$72,VLOOKUP(MONTH($A526),'Patch Conversion'!$A$1:$B$12,2),FALSE)="","",VLOOKUP((IF(MONTH($A526)=10,YEAR($A526),IF(MONTH($A526)=11,YEAR($A526),IF(MONTH($A526)=12, YEAR($A526),YEAR($A526)-1)))),File_1.prn!$A$2:$AA$72,VLOOKUP(MONTH($A526),'Patch Conversion'!$A$1:$B$12,2),FALSE))</f>
        <v/>
      </c>
      <c r="D526" s="9"/>
      <c r="E526" s="9">
        <f t="shared" si="65"/>
        <v>0</v>
      </c>
      <c r="F526" s="9">
        <f>F525+VLOOKUP((IF(MONTH($A526)=10,YEAR($A526),IF(MONTH($A526)=11,YEAR($A526),IF(MONTH($A526)=12, YEAR($A526),YEAR($A526)-1)))),Rainfall!$A$1:$Z$87,VLOOKUP(MONTH($A526),Conversion!$A$1:$B$12,2),FALSE)</f>
        <v>27655.979999999974</v>
      </c>
      <c r="G526" s="9"/>
      <c r="H526" s="9"/>
      <c r="I526" s="9">
        <f>VLOOKUP((IF(MONTH($A526)=10,YEAR($A526),IF(MONTH($A526)=11,YEAR($A526),IF(MONTH($A526)=12, YEAR($A526),YEAR($A526)-1)))),FirstSim!$A$1:$Z$86,VLOOKUP(MONTH($A526),Conversion!$A$1:$B$12,2),FALSE)</f>
        <v>3.26</v>
      </c>
      <c r="J526" s="9"/>
      <c r="K526" s="9"/>
      <c r="L526" s="9"/>
      <c r="M526" s="12" t="e">
        <f>VLOOKUP((IF(MONTH($A526)=10,YEAR($A526),IF(MONTH($A526)=11,YEAR($A526),IF(MONTH($A526)=12, YEAR($A526),YEAR($A526)-1)))),#REF!,VLOOKUP(MONTH($A526),Conversion!$A$1:$B$12,2),FALSE)</f>
        <v>#REF!</v>
      </c>
      <c r="N526" s="9" t="e">
        <f>VLOOKUP((IF(MONTH($A526)=10,YEAR($A526),IF(MONTH($A526)=11,YEAR($A526),IF(MONTH($A526)=12, YEAR($A526),YEAR($A526)-1)))),#REF!,VLOOKUP(MONTH($A526),'Patch Conversion'!$A$1:$B$12,2),FALSE)</f>
        <v>#REF!</v>
      </c>
      <c r="O526" s="9"/>
      <c r="P526" s="11"/>
      <c r="Q526" s="9">
        <f t="shared" si="61"/>
        <v>0</v>
      </c>
      <c r="R526" s="9" t="str">
        <f t="shared" si="62"/>
        <v/>
      </c>
      <c r="S526" s="10" t="str">
        <f t="shared" si="63"/>
        <v/>
      </c>
      <c r="T526" s="9"/>
      <c r="U526" s="17">
        <f>VLOOKUP((IF(MONTH($A526)=10,YEAR($A526),IF(MONTH($A526)=11,YEAR($A526),IF(MONTH($A526)=12, YEAR($A526),YEAR($A526)-1)))),'Final Sim'!$A$1:$O$87,VLOOKUP(MONTH($A526),'Conversion WRSM'!$A$1:$B$12,2),FALSE)</f>
        <v>0</v>
      </c>
      <c r="W526" s="9">
        <f t="shared" si="60"/>
        <v>0</v>
      </c>
      <c r="X526" s="9" t="str">
        <f t="shared" si="66"/>
        <v/>
      </c>
      <c r="Y526" s="20" t="str">
        <f t="shared" si="64"/>
        <v/>
      </c>
    </row>
    <row r="527" spans="1:25" x14ac:dyDescent="0.25">
      <c r="A527" s="11">
        <v>28611</v>
      </c>
      <c r="B527" s="9">
        <f>VLOOKUP((IF(MONTH($A527)=10,YEAR($A527),IF(MONTH($A527)=11,YEAR($A527),IF(MONTH($A527)=12, YEAR($A527),YEAR($A527)-1)))),File_1.prn!$A$2:$AA$72,VLOOKUP(MONTH($A527),Conversion!$A$1:$B$12,2),FALSE)</f>
        <v>0</v>
      </c>
      <c r="C527" s="9" t="str">
        <f>IF(VLOOKUP((IF(MONTH($A527)=10,YEAR($A527),IF(MONTH($A527)=11,YEAR($A527),IF(MONTH($A527)=12, YEAR($A527),YEAR($A527)-1)))),File_1.prn!$A$2:$AA$72,VLOOKUP(MONTH($A527),'Patch Conversion'!$A$1:$B$12,2),FALSE)="","",VLOOKUP((IF(MONTH($A527)=10,YEAR($A527),IF(MONTH($A527)=11,YEAR($A527),IF(MONTH($A527)=12, YEAR($A527),YEAR($A527)-1)))),File_1.prn!$A$2:$AA$72,VLOOKUP(MONTH($A527),'Patch Conversion'!$A$1:$B$12,2),FALSE))</f>
        <v/>
      </c>
      <c r="D527" s="9"/>
      <c r="E527" s="9">
        <f t="shared" si="65"/>
        <v>0</v>
      </c>
      <c r="F527" s="9">
        <f>F526+VLOOKUP((IF(MONTH($A527)=10,YEAR($A527),IF(MONTH($A527)=11,YEAR($A527),IF(MONTH($A527)=12, YEAR($A527),YEAR($A527)-1)))),Rainfall!$A$1:$Z$87,VLOOKUP(MONTH($A527),Conversion!$A$1:$B$12,2),FALSE)</f>
        <v>27656.039999999975</v>
      </c>
      <c r="G527" s="9"/>
      <c r="H527" s="9"/>
      <c r="I527" s="9">
        <f>VLOOKUP((IF(MONTH($A527)=10,YEAR($A527),IF(MONTH($A527)=11,YEAR($A527),IF(MONTH($A527)=12, YEAR($A527),YEAR($A527)-1)))),FirstSim!$A$1:$Z$86,VLOOKUP(MONTH($A527),Conversion!$A$1:$B$12,2),FALSE)</f>
        <v>1.1499999999999999</v>
      </c>
      <c r="J527" s="9"/>
      <c r="K527" s="9"/>
      <c r="L527" s="9"/>
      <c r="M527" s="12" t="e">
        <f>VLOOKUP((IF(MONTH($A527)=10,YEAR($A527),IF(MONTH($A527)=11,YEAR($A527),IF(MONTH($A527)=12, YEAR($A527),YEAR($A527)-1)))),#REF!,VLOOKUP(MONTH($A527),Conversion!$A$1:$B$12,2),FALSE)</f>
        <v>#REF!</v>
      </c>
      <c r="N527" s="9" t="e">
        <f>VLOOKUP((IF(MONTH($A527)=10,YEAR($A527),IF(MONTH($A527)=11,YEAR($A527),IF(MONTH($A527)=12, YEAR($A527),YEAR($A527)-1)))),#REF!,VLOOKUP(MONTH($A527),'Patch Conversion'!$A$1:$B$12,2),FALSE)</f>
        <v>#REF!</v>
      </c>
      <c r="O527" s="9"/>
      <c r="P527" s="11"/>
      <c r="Q527" s="9">
        <f t="shared" si="61"/>
        <v>0</v>
      </c>
      <c r="R527" s="9" t="str">
        <f t="shared" si="62"/>
        <v/>
      </c>
      <c r="S527" s="10" t="str">
        <f t="shared" si="63"/>
        <v/>
      </c>
      <c r="T527" s="9"/>
      <c r="U527" s="17">
        <f>VLOOKUP((IF(MONTH($A527)=10,YEAR($A527),IF(MONTH($A527)=11,YEAR($A527),IF(MONTH($A527)=12, YEAR($A527),YEAR($A527)-1)))),'Final Sim'!$A$1:$O$87,VLOOKUP(MONTH($A527),'Conversion WRSM'!$A$1:$B$12,2),FALSE)</f>
        <v>0</v>
      </c>
      <c r="W527" s="9">
        <f t="shared" si="60"/>
        <v>0</v>
      </c>
      <c r="X527" s="9" t="str">
        <f t="shared" si="66"/>
        <v/>
      </c>
      <c r="Y527" s="20" t="str">
        <f t="shared" si="64"/>
        <v/>
      </c>
    </row>
    <row r="528" spans="1:25" x14ac:dyDescent="0.25">
      <c r="A528" s="11">
        <v>28642</v>
      </c>
      <c r="B528" s="9">
        <f>VLOOKUP((IF(MONTH($A528)=10,YEAR($A528),IF(MONTH($A528)=11,YEAR($A528),IF(MONTH($A528)=12, YEAR($A528),YEAR($A528)-1)))),File_1.prn!$A$2:$AA$72,VLOOKUP(MONTH($A528),Conversion!$A$1:$B$12,2),FALSE)</f>
        <v>0</v>
      </c>
      <c r="C528" s="9" t="str">
        <f>IF(VLOOKUP((IF(MONTH($A528)=10,YEAR($A528),IF(MONTH($A528)=11,YEAR($A528),IF(MONTH($A528)=12, YEAR($A528),YEAR($A528)-1)))),File_1.prn!$A$2:$AA$72,VLOOKUP(MONTH($A528),'Patch Conversion'!$A$1:$B$12,2),FALSE)="","",VLOOKUP((IF(MONTH($A528)=10,YEAR($A528),IF(MONTH($A528)=11,YEAR($A528),IF(MONTH($A528)=12, YEAR($A528),YEAR($A528)-1)))),File_1.prn!$A$2:$AA$72,VLOOKUP(MONTH($A528),'Patch Conversion'!$A$1:$B$12,2),FALSE))</f>
        <v/>
      </c>
      <c r="D528" s="9"/>
      <c r="E528" s="9">
        <f t="shared" si="65"/>
        <v>0</v>
      </c>
      <c r="F528" s="9">
        <f>F527+VLOOKUP((IF(MONTH($A528)=10,YEAR($A528),IF(MONTH($A528)=11,YEAR($A528),IF(MONTH($A528)=12, YEAR($A528),YEAR($A528)-1)))),Rainfall!$A$1:$Z$87,VLOOKUP(MONTH($A528),Conversion!$A$1:$B$12,2),FALSE)</f>
        <v>27656.219999999976</v>
      </c>
      <c r="G528" s="9"/>
      <c r="H528" s="9"/>
      <c r="I528" s="9">
        <f>VLOOKUP((IF(MONTH($A528)=10,YEAR($A528),IF(MONTH($A528)=11,YEAR($A528),IF(MONTH($A528)=12, YEAR($A528),YEAR($A528)-1)))),FirstSim!$A$1:$Z$86,VLOOKUP(MONTH($A528),Conversion!$A$1:$B$12,2),FALSE)</f>
        <v>0.4</v>
      </c>
      <c r="J528" s="9"/>
      <c r="K528" s="9"/>
      <c r="L528" s="9"/>
      <c r="M528" s="12" t="e">
        <f>VLOOKUP((IF(MONTH($A528)=10,YEAR($A528),IF(MONTH($A528)=11,YEAR($A528),IF(MONTH($A528)=12, YEAR($A528),YEAR($A528)-1)))),#REF!,VLOOKUP(MONTH($A528),Conversion!$A$1:$B$12,2),FALSE)</f>
        <v>#REF!</v>
      </c>
      <c r="N528" s="9" t="e">
        <f>VLOOKUP((IF(MONTH($A528)=10,YEAR($A528),IF(MONTH($A528)=11,YEAR($A528),IF(MONTH($A528)=12, YEAR($A528),YEAR($A528)-1)))),#REF!,VLOOKUP(MONTH($A528),'Patch Conversion'!$A$1:$B$12,2),FALSE)</f>
        <v>#REF!</v>
      </c>
      <c r="O528" s="9"/>
      <c r="P528" s="11"/>
      <c r="Q528" s="9">
        <f t="shared" si="61"/>
        <v>0</v>
      </c>
      <c r="R528" s="9" t="str">
        <f t="shared" si="62"/>
        <v/>
      </c>
      <c r="S528" s="10" t="str">
        <f t="shared" si="63"/>
        <v/>
      </c>
      <c r="T528" s="9"/>
      <c r="U528" s="17">
        <f>VLOOKUP((IF(MONTH($A528)=10,YEAR($A528),IF(MONTH($A528)=11,YEAR($A528),IF(MONTH($A528)=12, YEAR($A528),YEAR($A528)-1)))),'Final Sim'!$A$1:$O$87,VLOOKUP(MONTH($A528),'Conversion WRSM'!$A$1:$B$12,2),FALSE)</f>
        <v>0</v>
      </c>
      <c r="W528" s="9">
        <f t="shared" si="60"/>
        <v>0</v>
      </c>
      <c r="X528" s="9" t="str">
        <f t="shared" si="66"/>
        <v/>
      </c>
      <c r="Y528" s="20" t="str">
        <f t="shared" si="64"/>
        <v/>
      </c>
    </row>
    <row r="529" spans="1:25" x14ac:dyDescent="0.25">
      <c r="A529" s="11">
        <v>28672</v>
      </c>
      <c r="B529" s="9">
        <f>VLOOKUP((IF(MONTH($A529)=10,YEAR($A529),IF(MONTH($A529)=11,YEAR($A529),IF(MONTH($A529)=12, YEAR($A529),YEAR($A529)-1)))),File_1.prn!$A$2:$AA$72,VLOOKUP(MONTH($A529),Conversion!$A$1:$B$12,2),FALSE)</f>
        <v>0</v>
      </c>
      <c r="C529" s="9" t="str">
        <f>IF(VLOOKUP((IF(MONTH($A529)=10,YEAR($A529),IF(MONTH($A529)=11,YEAR($A529),IF(MONTH($A529)=12, YEAR($A529),YEAR($A529)-1)))),File_1.prn!$A$2:$AA$72,VLOOKUP(MONTH($A529),'Patch Conversion'!$A$1:$B$12,2),FALSE)="","",VLOOKUP((IF(MONTH($A529)=10,YEAR($A529),IF(MONTH($A529)=11,YEAR($A529),IF(MONTH($A529)=12, YEAR($A529),YEAR($A529)-1)))),File_1.prn!$A$2:$AA$72,VLOOKUP(MONTH($A529),'Patch Conversion'!$A$1:$B$12,2),FALSE))</f>
        <v/>
      </c>
      <c r="D529" s="9"/>
      <c r="E529" s="9">
        <f t="shared" si="65"/>
        <v>0</v>
      </c>
      <c r="F529" s="9">
        <f>F528+VLOOKUP((IF(MONTH($A529)=10,YEAR($A529),IF(MONTH($A529)=11,YEAR($A529),IF(MONTH($A529)=12, YEAR($A529),YEAR($A529)-1)))),Rainfall!$A$1:$Z$87,VLOOKUP(MONTH($A529),Conversion!$A$1:$B$12,2),FALSE)</f>
        <v>27656.339999999975</v>
      </c>
      <c r="G529" s="9"/>
      <c r="H529" s="9"/>
      <c r="I529" s="9">
        <f>VLOOKUP((IF(MONTH($A529)=10,YEAR($A529),IF(MONTH($A529)=11,YEAR($A529),IF(MONTH($A529)=12, YEAR($A529),YEAR($A529)-1)))),FirstSim!$A$1:$Z$86,VLOOKUP(MONTH($A529),Conversion!$A$1:$B$12,2),FALSE)</f>
        <v>0.11</v>
      </c>
      <c r="J529" s="9"/>
      <c r="K529" s="9"/>
      <c r="L529" s="9"/>
      <c r="M529" s="12" t="e">
        <f>VLOOKUP((IF(MONTH($A529)=10,YEAR($A529),IF(MONTH($A529)=11,YEAR($A529),IF(MONTH($A529)=12, YEAR($A529),YEAR($A529)-1)))),#REF!,VLOOKUP(MONTH($A529),Conversion!$A$1:$B$12,2),FALSE)</f>
        <v>#REF!</v>
      </c>
      <c r="N529" s="9" t="e">
        <f>VLOOKUP((IF(MONTH($A529)=10,YEAR($A529),IF(MONTH($A529)=11,YEAR($A529),IF(MONTH($A529)=12, YEAR($A529),YEAR($A529)-1)))),#REF!,VLOOKUP(MONTH($A529),'Patch Conversion'!$A$1:$B$12,2),FALSE)</f>
        <v>#REF!</v>
      </c>
      <c r="O529" s="9"/>
      <c r="P529" s="11"/>
      <c r="Q529" s="9">
        <f t="shared" si="61"/>
        <v>0</v>
      </c>
      <c r="R529" s="9" t="str">
        <f t="shared" si="62"/>
        <v/>
      </c>
      <c r="S529" s="10" t="str">
        <f t="shared" si="63"/>
        <v/>
      </c>
      <c r="T529" s="9"/>
      <c r="U529" s="17">
        <f>VLOOKUP((IF(MONTH($A529)=10,YEAR($A529),IF(MONTH($A529)=11,YEAR($A529),IF(MONTH($A529)=12, YEAR($A529),YEAR($A529)-1)))),'Final Sim'!$A$1:$O$87,VLOOKUP(MONTH($A529),'Conversion WRSM'!$A$1:$B$12,2),FALSE)</f>
        <v>0</v>
      </c>
      <c r="W529" s="9">
        <f t="shared" si="60"/>
        <v>0</v>
      </c>
      <c r="X529" s="9" t="str">
        <f t="shared" si="66"/>
        <v/>
      </c>
      <c r="Y529" s="20" t="str">
        <f t="shared" si="64"/>
        <v/>
      </c>
    </row>
    <row r="530" spans="1:25" x14ac:dyDescent="0.25">
      <c r="A530" s="11">
        <v>28703</v>
      </c>
      <c r="B530" s="9">
        <f>VLOOKUP((IF(MONTH($A530)=10,YEAR($A530),IF(MONTH($A530)=11,YEAR($A530),IF(MONTH($A530)=12, YEAR($A530),YEAR($A530)-1)))),File_1.prn!$A$2:$AA$72,VLOOKUP(MONTH($A530),Conversion!$A$1:$B$12,2),FALSE)</f>
        <v>0</v>
      </c>
      <c r="C530" s="9" t="str">
        <f>IF(VLOOKUP((IF(MONTH($A530)=10,YEAR($A530),IF(MONTH($A530)=11,YEAR($A530),IF(MONTH($A530)=12, YEAR($A530),YEAR($A530)-1)))),File_1.prn!$A$2:$AA$72,VLOOKUP(MONTH($A530),'Patch Conversion'!$A$1:$B$12,2),FALSE)="","",VLOOKUP((IF(MONTH($A530)=10,YEAR($A530),IF(MONTH($A530)=11,YEAR($A530),IF(MONTH($A530)=12, YEAR($A530),YEAR($A530)-1)))),File_1.prn!$A$2:$AA$72,VLOOKUP(MONTH($A530),'Patch Conversion'!$A$1:$B$12,2),FALSE))</f>
        <v/>
      </c>
      <c r="D530" s="9"/>
      <c r="E530" s="9">
        <f t="shared" si="65"/>
        <v>0</v>
      </c>
      <c r="F530" s="9">
        <f>F529+VLOOKUP((IF(MONTH($A530)=10,YEAR($A530),IF(MONTH($A530)=11,YEAR($A530),IF(MONTH($A530)=12, YEAR($A530),YEAR($A530)-1)))),Rainfall!$A$1:$Z$87,VLOOKUP(MONTH($A530),Conversion!$A$1:$B$12,2),FALSE)</f>
        <v>27683.339999999975</v>
      </c>
      <c r="G530" s="9"/>
      <c r="H530" s="9"/>
      <c r="I530" s="9">
        <f>VLOOKUP((IF(MONTH($A530)=10,YEAR($A530),IF(MONTH($A530)=11,YEAR($A530),IF(MONTH($A530)=12, YEAR($A530),YEAR($A530)-1)))),FirstSim!$A$1:$Z$86,VLOOKUP(MONTH($A530),Conversion!$A$1:$B$12,2),FALSE)</f>
        <v>7.0000000000000007E-2</v>
      </c>
      <c r="J530" s="9"/>
      <c r="K530" s="9"/>
      <c r="L530" s="9"/>
      <c r="M530" s="12" t="e">
        <f>VLOOKUP((IF(MONTH($A530)=10,YEAR($A530),IF(MONTH($A530)=11,YEAR($A530),IF(MONTH($A530)=12, YEAR($A530),YEAR($A530)-1)))),#REF!,VLOOKUP(MONTH($A530),Conversion!$A$1:$B$12,2),FALSE)</f>
        <v>#REF!</v>
      </c>
      <c r="N530" s="9" t="e">
        <f>VLOOKUP((IF(MONTH($A530)=10,YEAR($A530),IF(MONTH($A530)=11,YEAR($A530),IF(MONTH($A530)=12, YEAR($A530),YEAR($A530)-1)))),#REF!,VLOOKUP(MONTH($A530),'Patch Conversion'!$A$1:$B$12,2),FALSE)</f>
        <v>#REF!</v>
      </c>
      <c r="O530" s="9"/>
      <c r="P530" s="11"/>
      <c r="Q530" s="9">
        <f t="shared" si="61"/>
        <v>0</v>
      </c>
      <c r="R530" s="9" t="str">
        <f t="shared" si="62"/>
        <v/>
      </c>
      <c r="S530" s="10" t="str">
        <f t="shared" si="63"/>
        <v/>
      </c>
      <c r="T530" s="9"/>
      <c r="U530" s="17">
        <f>VLOOKUP((IF(MONTH($A530)=10,YEAR($A530),IF(MONTH($A530)=11,YEAR($A530),IF(MONTH($A530)=12, YEAR($A530),YEAR($A530)-1)))),'Final Sim'!$A$1:$O$87,VLOOKUP(MONTH($A530),'Conversion WRSM'!$A$1:$B$12,2),FALSE)</f>
        <v>0</v>
      </c>
      <c r="W530" s="9">
        <f t="shared" si="60"/>
        <v>0</v>
      </c>
      <c r="X530" s="9" t="str">
        <f t="shared" si="66"/>
        <v/>
      </c>
      <c r="Y530" s="20" t="str">
        <f t="shared" si="64"/>
        <v/>
      </c>
    </row>
    <row r="531" spans="1:25" x14ac:dyDescent="0.25">
      <c r="A531" s="11">
        <v>28734</v>
      </c>
      <c r="B531" s="9">
        <f>VLOOKUP((IF(MONTH($A531)=10,YEAR($A531),IF(MONTH($A531)=11,YEAR($A531),IF(MONTH($A531)=12, YEAR($A531),YEAR($A531)-1)))),File_1.prn!$A$2:$AA$72,VLOOKUP(MONTH($A531),Conversion!$A$1:$B$12,2),FALSE)</f>
        <v>0</v>
      </c>
      <c r="C531" s="9" t="str">
        <f>IF(VLOOKUP((IF(MONTH($A531)=10,YEAR($A531),IF(MONTH($A531)=11,YEAR($A531),IF(MONTH($A531)=12, YEAR($A531),YEAR($A531)-1)))),File_1.prn!$A$2:$AA$72,VLOOKUP(MONTH($A531),'Patch Conversion'!$A$1:$B$12,2),FALSE)="","",VLOOKUP((IF(MONTH($A531)=10,YEAR($A531),IF(MONTH($A531)=11,YEAR($A531),IF(MONTH($A531)=12, YEAR($A531),YEAR($A531)-1)))),File_1.prn!$A$2:$AA$72,VLOOKUP(MONTH($A531),'Patch Conversion'!$A$1:$B$12,2),FALSE))</f>
        <v/>
      </c>
      <c r="D531" s="9"/>
      <c r="E531" s="9">
        <f t="shared" si="65"/>
        <v>0</v>
      </c>
      <c r="F531" s="9">
        <f>F530+VLOOKUP((IF(MONTH($A531)=10,YEAR($A531),IF(MONTH($A531)=11,YEAR($A531),IF(MONTH($A531)=12, YEAR($A531),YEAR($A531)-1)))),Rainfall!$A$1:$Z$87,VLOOKUP(MONTH($A531),Conversion!$A$1:$B$12,2),FALSE)</f>
        <v>27717.599999999973</v>
      </c>
      <c r="G531" s="9"/>
      <c r="H531" s="9"/>
      <c r="I531" s="9">
        <f>VLOOKUP((IF(MONTH($A531)=10,YEAR($A531),IF(MONTH($A531)=11,YEAR($A531),IF(MONTH($A531)=12, YEAR($A531),YEAR($A531)-1)))),FirstSim!$A$1:$Z$86,VLOOKUP(MONTH($A531),Conversion!$A$1:$B$12,2),FALSE)</f>
        <v>0.05</v>
      </c>
      <c r="J531" s="9"/>
      <c r="K531" s="9"/>
      <c r="L531" s="9"/>
      <c r="M531" s="12" t="e">
        <f>VLOOKUP((IF(MONTH($A531)=10,YEAR($A531),IF(MONTH($A531)=11,YEAR($A531),IF(MONTH($A531)=12, YEAR($A531),YEAR($A531)-1)))),#REF!,VLOOKUP(MONTH($A531),Conversion!$A$1:$B$12,2),FALSE)</f>
        <v>#REF!</v>
      </c>
      <c r="N531" s="9" t="e">
        <f>VLOOKUP((IF(MONTH($A531)=10,YEAR($A531),IF(MONTH($A531)=11,YEAR($A531),IF(MONTH($A531)=12, YEAR($A531),YEAR($A531)-1)))),#REF!,VLOOKUP(MONTH($A531),'Patch Conversion'!$A$1:$B$12,2),FALSE)</f>
        <v>#REF!</v>
      </c>
      <c r="O531" s="9"/>
      <c r="P531" s="11"/>
      <c r="Q531" s="9">
        <f t="shared" si="61"/>
        <v>0</v>
      </c>
      <c r="R531" s="9" t="str">
        <f t="shared" si="62"/>
        <v/>
      </c>
      <c r="S531" s="10" t="str">
        <f t="shared" si="63"/>
        <v/>
      </c>
      <c r="T531" s="9"/>
      <c r="U531" s="17">
        <f>VLOOKUP((IF(MONTH($A531)=10,YEAR($A531),IF(MONTH($A531)=11,YEAR($A531),IF(MONTH($A531)=12, YEAR($A531),YEAR($A531)-1)))),'Final Sim'!$A$1:$O$87,VLOOKUP(MONTH($A531),'Conversion WRSM'!$A$1:$B$12,2),FALSE)</f>
        <v>0</v>
      </c>
      <c r="W531" s="9">
        <f t="shared" si="60"/>
        <v>0</v>
      </c>
      <c r="X531" s="9" t="str">
        <f t="shared" si="66"/>
        <v/>
      </c>
      <c r="Y531" s="20" t="str">
        <f t="shared" si="64"/>
        <v/>
      </c>
    </row>
    <row r="532" spans="1:25" x14ac:dyDescent="0.25">
      <c r="A532" s="11">
        <v>28764</v>
      </c>
      <c r="B532" s="9">
        <f>VLOOKUP((IF(MONTH($A532)=10,YEAR($A532),IF(MONTH($A532)=11,YEAR($A532),IF(MONTH($A532)=12, YEAR($A532),YEAR($A532)-1)))),File_1.prn!$A$2:$AA$72,VLOOKUP(MONTH($A532),Conversion!$A$1:$B$12,2),FALSE)</f>
        <v>0</v>
      </c>
      <c r="C532" s="9" t="str">
        <f>IF(VLOOKUP((IF(MONTH($A532)=10,YEAR($A532),IF(MONTH($A532)=11,YEAR($A532),IF(MONTH($A532)=12, YEAR($A532),YEAR($A532)-1)))),File_1.prn!$A$2:$AA$72,VLOOKUP(MONTH($A532),'Patch Conversion'!$A$1:$B$12,2),FALSE)="","",VLOOKUP((IF(MONTH($A532)=10,YEAR($A532),IF(MONTH($A532)=11,YEAR($A532),IF(MONTH($A532)=12, YEAR($A532),YEAR($A532)-1)))),File_1.prn!$A$2:$AA$72,VLOOKUP(MONTH($A532),'Patch Conversion'!$A$1:$B$12,2),FALSE))</f>
        <v/>
      </c>
      <c r="D532" s="9"/>
      <c r="E532" s="9">
        <f t="shared" si="65"/>
        <v>0</v>
      </c>
      <c r="F532" s="9">
        <f>F531+VLOOKUP((IF(MONTH($A532)=10,YEAR($A532),IF(MONTH($A532)=11,YEAR($A532),IF(MONTH($A532)=12, YEAR($A532),YEAR($A532)-1)))),Rainfall!$A$1:$Z$87,VLOOKUP(MONTH($A532),Conversion!$A$1:$B$12,2),FALSE)</f>
        <v>27755.699999999972</v>
      </c>
      <c r="G532" s="9"/>
      <c r="H532" s="9"/>
      <c r="I532" s="9">
        <f>VLOOKUP((IF(MONTH($A532)=10,YEAR($A532),IF(MONTH($A532)=11,YEAR($A532),IF(MONTH($A532)=12, YEAR($A532),YEAR($A532)-1)))),FirstSim!$A$1:$Z$86,VLOOKUP(MONTH($A532),Conversion!$A$1:$B$12,2),FALSE)</f>
        <v>0.04</v>
      </c>
      <c r="J532" s="9"/>
      <c r="K532" s="9"/>
      <c r="L532" s="9"/>
      <c r="M532" s="12" t="e">
        <f>VLOOKUP((IF(MONTH($A532)=10,YEAR($A532),IF(MONTH($A532)=11,YEAR($A532),IF(MONTH($A532)=12, YEAR($A532),YEAR($A532)-1)))),#REF!,VLOOKUP(MONTH($A532),Conversion!$A$1:$B$12,2),FALSE)</f>
        <v>#REF!</v>
      </c>
      <c r="N532" s="9" t="e">
        <f>VLOOKUP((IF(MONTH($A532)=10,YEAR($A532),IF(MONTH($A532)=11,YEAR($A532),IF(MONTH($A532)=12, YEAR($A532),YEAR($A532)-1)))),#REF!,VLOOKUP(MONTH($A532),'Patch Conversion'!$A$1:$B$12,2),FALSE)</f>
        <v>#REF!</v>
      </c>
      <c r="O532" s="9"/>
      <c r="P532" s="11"/>
      <c r="Q532" s="9">
        <f t="shared" si="61"/>
        <v>0</v>
      </c>
      <c r="R532" s="9" t="str">
        <f t="shared" si="62"/>
        <v/>
      </c>
      <c r="S532" s="10" t="str">
        <f t="shared" si="63"/>
        <v/>
      </c>
      <c r="T532" s="9"/>
      <c r="U532" s="17">
        <f>VLOOKUP((IF(MONTH($A532)=10,YEAR($A532),IF(MONTH($A532)=11,YEAR($A532),IF(MONTH($A532)=12, YEAR($A532),YEAR($A532)-1)))),'Final Sim'!$A$1:$O$87,VLOOKUP(MONTH($A532),'Conversion WRSM'!$A$1:$B$12,2),FALSE)</f>
        <v>0</v>
      </c>
      <c r="W532" s="9">
        <f t="shared" si="60"/>
        <v>0</v>
      </c>
      <c r="X532" s="9" t="str">
        <f t="shared" si="66"/>
        <v/>
      </c>
      <c r="Y532" s="20" t="str">
        <f t="shared" si="64"/>
        <v/>
      </c>
    </row>
    <row r="533" spans="1:25" x14ac:dyDescent="0.25">
      <c r="A533" s="11">
        <v>28795</v>
      </c>
      <c r="B533" s="9">
        <f>VLOOKUP((IF(MONTH($A533)=10,YEAR($A533),IF(MONTH($A533)=11,YEAR($A533),IF(MONTH($A533)=12, YEAR($A533),YEAR($A533)-1)))),File_1.prn!$A$2:$AA$72,VLOOKUP(MONTH($A533),Conversion!$A$1:$B$12,2),FALSE)</f>
        <v>0</v>
      </c>
      <c r="C533" s="9" t="str">
        <f>IF(VLOOKUP((IF(MONTH($A533)=10,YEAR($A533),IF(MONTH($A533)=11,YEAR($A533),IF(MONTH($A533)=12, YEAR($A533),YEAR($A533)-1)))),File_1.prn!$A$2:$AA$72,VLOOKUP(MONTH($A533),'Patch Conversion'!$A$1:$B$12,2),FALSE)="","",VLOOKUP((IF(MONTH($A533)=10,YEAR($A533),IF(MONTH($A533)=11,YEAR($A533),IF(MONTH($A533)=12, YEAR($A533),YEAR($A533)-1)))),File_1.prn!$A$2:$AA$72,VLOOKUP(MONTH($A533),'Patch Conversion'!$A$1:$B$12,2),FALSE))</f>
        <v/>
      </c>
      <c r="D533" s="9"/>
      <c r="E533" s="9">
        <f t="shared" si="65"/>
        <v>0</v>
      </c>
      <c r="F533" s="9">
        <f>F532+VLOOKUP((IF(MONTH($A533)=10,YEAR($A533),IF(MONTH($A533)=11,YEAR($A533),IF(MONTH($A533)=12, YEAR($A533),YEAR($A533)-1)))),Rainfall!$A$1:$Z$87,VLOOKUP(MONTH($A533),Conversion!$A$1:$B$12,2),FALSE)</f>
        <v>27781.739999999972</v>
      </c>
      <c r="G533" s="9"/>
      <c r="H533" s="9"/>
      <c r="I533" s="9">
        <f>VLOOKUP((IF(MONTH($A533)=10,YEAR($A533),IF(MONTH($A533)=11,YEAR($A533),IF(MONTH($A533)=12, YEAR($A533),YEAR($A533)-1)))),FirstSim!$A$1:$Z$86,VLOOKUP(MONTH($A533),Conversion!$A$1:$B$12,2),FALSE)</f>
        <v>0.02</v>
      </c>
      <c r="J533" s="9"/>
      <c r="K533" s="9"/>
      <c r="L533" s="9"/>
      <c r="M533" s="12" t="e">
        <f>VLOOKUP((IF(MONTH($A533)=10,YEAR($A533),IF(MONTH($A533)=11,YEAR($A533),IF(MONTH($A533)=12, YEAR($A533),YEAR($A533)-1)))),#REF!,VLOOKUP(MONTH($A533),Conversion!$A$1:$B$12,2),FALSE)</f>
        <v>#REF!</v>
      </c>
      <c r="N533" s="9" t="e">
        <f>VLOOKUP((IF(MONTH($A533)=10,YEAR($A533),IF(MONTH($A533)=11,YEAR($A533),IF(MONTH($A533)=12, YEAR($A533),YEAR($A533)-1)))),#REF!,VLOOKUP(MONTH($A533),'Patch Conversion'!$A$1:$B$12,2),FALSE)</f>
        <v>#REF!</v>
      </c>
      <c r="O533" s="9"/>
      <c r="P533" s="11"/>
      <c r="Q533" s="9">
        <f t="shared" si="61"/>
        <v>0</v>
      </c>
      <c r="R533" s="9" t="str">
        <f t="shared" si="62"/>
        <v/>
      </c>
      <c r="S533" s="10" t="str">
        <f t="shared" si="63"/>
        <v/>
      </c>
      <c r="T533" s="9"/>
      <c r="U533" s="17">
        <f>VLOOKUP((IF(MONTH($A533)=10,YEAR($A533),IF(MONTH($A533)=11,YEAR($A533),IF(MONTH($A533)=12, YEAR($A533),YEAR($A533)-1)))),'Final Sim'!$A$1:$O$87,VLOOKUP(MONTH($A533),'Conversion WRSM'!$A$1:$B$12,2),FALSE)</f>
        <v>0</v>
      </c>
      <c r="W533" s="9">
        <f t="shared" si="60"/>
        <v>0</v>
      </c>
      <c r="X533" s="9" t="str">
        <f t="shared" si="66"/>
        <v/>
      </c>
      <c r="Y533" s="20" t="str">
        <f t="shared" si="64"/>
        <v/>
      </c>
    </row>
    <row r="534" spans="1:25" x14ac:dyDescent="0.25">
      <c r="A534" s="11">
        <v>28825</v>
      </c>
      <c r="B534" s="9">
        <f>VLOOKUP((IF(MONTH($A534)=10,YEAR($A534),IF(MONTH($A534)=11,YEAR($A534),IF(MONTH($A534)=12, YEAR($A534),YEAR($A534)-1)))),File_1.prn!$A$2:$AA$72,VLOOKUP(MONTH($A534),Conversion!$A$1:$B$12,2),FALSE)</f>
        <v>0</v>
      </c>
      <c r="C534" s="9" t="str">
        <f>IF(VLOOKUP((IF(MONTH($A534)=10,YEAR($A534),IF(MONTH($A534)=11,YEAR($A534),IF(MONTH($A534)=12, YEAR($A534),YEAR($A534)-1)))),File_1.prn!$A$2:$AA$72,VLOOKUP(MONTH($A534),'Patch Conversion'!$A$1:$B$12,2),FALSE)="","",VLOOKUP((IF(MONTH($A534)=10,YEAR($A534),IF(MONTH($A534)=11,YEAR($A534),IF(MONTH($A534)=12, YEAR($A534),YEAR($A534)-1)))),File_1.prn!$A$2:$AA$72,VLOOKUP(MONTH($A534),'Patch Conversion'!$A$1:$B$12,2),FALSE))</f>
        <v/>
      </c>
      <c r="D534" s="9"/>
      <c r="E534" s="9">
        <f t="shared" si="65"/>
        <v>0</v>
      </c>
      <c r="F534" s="9">
        <f>F533+VLOOKUP((IF(MONTH($A534)=10,YEAR($A534),IF(MONTH($A534)=11,YEAR($A534),IF(MONTH($A534)=12, YEAR($A534),YEAR($A534)-1)))),Rainfall!$A$1:$Z$87,VLOOKUP(MONTH($A534),Conversion!$A$1:$B$12,2),FALSE)</f>
        <v>27819.419999999973</v>
      </c>
      <c r="G534" s="9"/>
      <c r="H534" s="9"/>
      <c r="I534" s="9">
        <f>VLOOKUP((IF(MONTH($A534)=10,YEAR($A534),IF(MONTH($A534)=11,YEAR($A534),IF(MONTH($A534)=12, YEAR($A534),YEAR($A534)-1)))),FirstSim!$A$1:$Z$86,VLOOKUP(MONTH($A534),Conversion!$A$1:$B$12,2),FALSE)</f>
        <v>0.27</v>
      </c>
      <c r="J534" s="9"/>
      <c r="K534" s="9"/>
      <c r="L534" s="9"/>
      <c r="M534" s="12" t="e">
        <f>VLOOKUP((IF(MONTH($A534)=10,YEAR($A534),IF(MONTH($A534)=11,YEAR($A534),IF(MONTH($A534)=12, YEAR($A534),YEAR($A534)-1)))),#REF!,VLOOKUP(MONTH($A534),Conversion!$A$1:$B$12,2),FALSE)</f>
        <v>#REF!</v>
      </c>
      <c r="N534" s="9" t="e">
        <f>VLOOKUP((IF(MONTH($A534)=10,YEAR($A534),IF(MONTH($A534)=11,YEAR($A534),IF(MONTH($A534)=12, YEAR($A534),YEAR($A534)-1)))),#REF!,VLOOKUP(MONTH($A534),'Patch Conversion'!$A$1:$B$12,2),FALSE)</f>
        <v>#REF!</v>
      </c>
      <c r="O534" s="9"/>
      <c r="P534" s="11"/>
      <c r="Q534" s="9">
        <f t="shared" si="61"/>
        <v>0</v>
      </c>
      <c r="R534" s="9" t="str">
        <f t="shared" si="62"/>
        <v/>
      </c>
      <c r="S534" s="10" t="str">
        <f t="shared" si="63"/>
        <v/>
      </c>
      <c r="T534" s="9"/>
      <c r="U534" s="17">
        <f>VLOOKUP((IF(MONTH($A534)=10,YEAR($A534),IF(MONTH($A534)=11,YEAR($A534),IF(MONTH($A534)=12, YEAR($A534),YEAR($A534)-1)))),'Final Sim'!$A$1:$O$87,VLOOKUP(MONTH($A534),'Conversion WRSM'!$A$1:$B$12,2),FALSE)</f>
        <v>0</v>
      </c>
      <c r="W534" s="9">
        <f t="shared" si="60"/>
        <v>0</v>
      </c>
      <c r="X534" s="9" t="str">
        <f t="shared" si="66"/>
        <v/>
      </c>
      <c r="Y534" s="20" t="str">
        <f t="shared" si="64"/>
        <v/>
      </c>
    </row>
    <row r="535" spans="1:25" x14ac:dyDescent="0.25">
      <c r="A535" s="11">
        <v>28856</v>
      </c>
      <c r="B535" s="9">
        <f>VLOOKUP((IF(MONTH($A535)=10,YEAR($A535),IF(MONTH($A535)=11,YEAR($A535),IF(MONTH($A535)=12, YEAR($A535),YEAR($A535)-1)))),File_1.prn!$A$2:$AA$72,VLOOKUP(MONTH($A535),Conversion!$A$1:$B$12,2),FALSE)</f>
        <v>0</v>
      </c>
      <c r="C535" s="9" t="str">
        <f>IF(VLOOKUP((IF(MONTH($A535)=10,YEAR($A535),IF(MONTH($A535)=11,YEAR($A535),IF(MONTH($A535)=12, YEAR($A535),YEAR($A535)-1)))),File_1.prn!$A$2:$AA$72,VLOOKUP(MONTH($A535),'Patch Conversion'!$A$1:$B$12,2),FALSE)="","",VLOOKUP((IF(MONTH($A535)=10,YEAR($A535),IF(MONTH($A535)=11,YEAR($A535),IF(MONTH($A535)=12, YEAR($A535),YEAR($A535)-1)))),File_1.prn!$A$2:$AA$72,VLOOKUP(MONTH($A535),'Patch Conversion'!$A$1:$B$12,2),FALSE))</f>
        <v/>
      </c>
      <c r="D535" s="9"/>
      <c r="E535" s="9">
        <f t="shared" si="65"/>
        <v>0</v>
      </c>
      <c r="F535" s="9">
        <f>F534+VLOOKUP((IF(MONTH($A535)=10,YEAR($A535),IF(MONTH($A535)=11,YEAR($A535),IF(MONTH($A535)=12, YEAR($A535),YEAR($A535)-1)))),Rainfall!$A$1:$Z$87,VLOOKUP(MONTH($A535),Conversion!$A$1:$B$12,2),FALSE)</f>
        <v>27964.919999999973</v>
      </c>
      <c r="G535" s="9"/>
      <c r="H535" s="9"/>
      <c r="I535" s="9">
        <f>VLOOKUP((IF(MONTH($A535)=10,YEAR($A535),IF(MONTH($A535)=11,YEAR($A535),IF(MONTH($A535)=12, YEAR($A535),YEAR($A535)-1)))),FirstSim!$A$1:$Z$86,VLOOKUP(MONTH($A535),Conversion!$A$1:$B$12,2),FALSE)</f>
        <v>0.16</v>
      </c>
      <c r="J535" s="9"/>
      <c r="K535" s="9"/>
      <c r="L535" s="9"/>
      <c r="M535" s="12" t="e">
        <f>VLOOKUP((IF(MONTH($A535)=10,YEAR($A535),IF(MONTH($A535)=11,YEAR($A535),IF(MONTH($A535)=12, YEAR($A535),YEAR($A535)-1)))),#REF!,VLOOKUP(MONTH($A535),Conversion!$A$1:$B$12,2),FALSE)</f>
        <v>#REF!</v>
      </c>
      <c r="N535" s="9" t="e">
        <f>VLOOKUP((IF(MONTH($A535)=10,YEAR($A535),IF(MONTH($A535)=11,YEAR($A535),IF(MONTH($A535)=12, YEAR($A535),YEAR($A535)-1)))),#REF!,VLOOKUP(MONTH($A535),'Patch Conversion'!$A$1:$B$12,2),FALSE)</f>
        <v>#REF!</v>
      </c>
      <c r="O535" s="9"/>
      <c r="P535" s="11"/>
      <c r="Q535" s="9">
        <f t="shared" si="61"/>
        <v>0</v>
      </c>
      <c r="R535" s="9" t="str">
        <f t="shared" si="62"/>
        <v/>
      </c>
      <c r="S535" s="10" t="str">
        <f t="shared" si="63"/>
        <v/>
      </c>
      <c r="T535" s="9"/>
      <c r="U535" s="17">
        <f>VLOOKUP((IF(MONTH($A535)=10,YEAR($A535),IF(MONTH($A535)=11,YEAR($A535),IF(MONTH($A535)=12, YEAR($A535),YEAR($A535)-1)))),'Final Sim'!$A$1:$O$87,VLOOKUP(MONTH($A535),'Conversion WRSM'!$A$1:$B$12,2),FALSE)</f>
        <v>0</v>
      </c>
      <c r="W535" s="9">
        <f t="shared" si="60"/>
        <v>0</v>
      </c>
      <c r="X535" s="9" t="str">
        <f t="shared" si="66"/>
        <v/>
      </c>
      <c r="Y535" s="20" t="str">
        <f t="shared" si="64"/>
        <v/>
      </c>
    </row>
    <row r="536" spans="1:25" x14ac:dyDescent="0.25">
      <c r="A536" s="11">
        <v>28887</v>
      </c>
      <c r="B536" s="9">
        <f>VLOOKUP((IF(MONTH($A536)=10,YEAR($A536),IF(MONTH($A536)=11,YEAR($A536),IF(MONTH($A536)=12, YEAR($A536),YEAR($A536)-1)))),File_1.prn!$A$2:$AA$72,VLOOKUP(MONTH($A536),Conversion!$A$1:$B$12,2),FALSE)</f>
        <v>0</v>
      </c>
      <c r="C536" s="9" t="str">
        <f>IF(VLOOKUP((IF(MONTH($A536)=10,YEAR($A536),IF(MONTH($A536)=11,YEAR($A536),IF(MONTH($A536)=12, YEAR($A536),YEAR($A536)-1)))),File_1.prn!$A$2:$AA$72,VLOOKUP(MONTH($A536),'Patch Conversion'!$A$1:$B$12,2),FALSE)="","",VLOOKUP((IF(MONTH($A536)=10,YEAR($A536),IF(MONTH($A536)=11,YEAR($A536),IF(MONTH($A536)=12, YEAR($A536),YEAR($A536)-1)))),File_1.prn!$A$2:$AA$72,VLOOKUP(MONTH($A536),'Patch Conversion'!$A$1:$B$12,2),FALSE))</f>
        <v/>
      </c>
      <c r="D536" s="9"/>
      <c r="E536" s="9">
        <f t="shared" si="65"/>
        <v>0</v>
      </c>
      <c r="F536" s="9">
        <f>F535+VLOOKUP((IF(MONTH($A536)=10,YEAR($A536),IF(MONTH($A536)=11,YEAR($A536),IF(MONTH($A536)=12, YEAR($A536),YEAR($A536)-1)))),Rainfall!$A$1:$Z$87,VLOOKUP(MONTH($A536),Conversion!$A$1:$B$12,2),FALSE)</f>
        <v>28005.839999999971</v>
      </c>
      <c r="G536" s="9"/>
      <c r="H536" s="9"/>
      <c r="I536" s="9">
        <f>VLOOKUP((IF(MONTH($A536)=10,YEAR($A536),IF(MONTH($A536)=11,YEAR($A536),IF(MONTH($A536)=12, YEAR($A536),YEAR($A536)-1)))),FirstSim!$A$1:$Z$86,VLOOKUP(MONTH($A536),Conversion!$A$1:$B$12,2),FALSE)</f>
        <v>0.08</v>
      </c>
      <c r="J536" s="9"/>
      <c r="K536" s="9"/>
      <c r="L536" s="9"/>
      <c r="M536" s="12" t="e">
        <f>VLOOKUP((IF(MONTH($A536)=10,YEAR($A536),IF(MONTH($A536)=11,YEAR($A536),IF(MONTH($A536)=12, YEAR($A536),YEAR($A536)-1)))),#REF!,VLOOKUP(MONTH($A536),Conversion!$A$1:$B$12,2),FALSE)</f>
        <v>#REF!</v>
      </c>
      <c r="N536" s="9" t="e">
        <f>VLOOKUP((IF(MONTH($A536)=10,YEAR($A536),IF(MONTH($A536)=11,YEAR($A536),IF(MONTH($A536)=12, YEAR($A536),YEAR($A536)-1)))),#REF!,VLOOKUP(MONTH($A536),'Patch Conversion'!$A$1:$B$12,2),FALSE)</f>
        <v>#REF!</v>
      </c>
      <c r="O536" s="9"/>
      <c r="P536" s="11"/>
      <c r="Q536" s="9">
        <f t="shared" si="61"/>
        <v>0</v>
      </c>
      <c r="R536" s="9" t="str">
        <f t="shared" si="62"/>
        <v/>
      </c>
      <c r="S536" s="10" t="str">
        <f t="shared" si="63"/>
        <v/>
      </c>
      <c r="T536" s="9"/>
      <c r="U536" s="17">
        <f>VLOOKUP((IF(MONTH($A536)=10,YEAR($A536),IF(MONTH($A536)=11,YEAR($A536),IF(MONTH($A536)=12, YEAR($A536),YEAR($A536)-1)))),'Final Sim'!$A$1:$O$87,VLOOKUP(MONTH($A536),'Conversion WRSM'!$A$1:$B$12,2),FALSE)</f>
        <v>0</v>
      </c>
      <c r="W536" s="9">
        <f t="shared" si="60"/>
        <v>0</v>
      </c>
      <c r="X536" s="9" t="str">
        <f t="shared" si="66"/>
        <v/>
      </c>
      <c r="Y536" s="20" t="str">
        <f t="shared" si="64"/>
        <v/>
      </c>
    </row>
    <row r="537" spans="1:25" x14ac:dyDescent="0.25">
      <c r="A537" s="11">
        <v>28915</v>
      </c>
      <c r="B537" s="9">
        <f>VLOOKUP((IF(MONTH($A537)=10,YEAR($A537),IF(MONTH($A537)=11,YEAR($A537),IF(MONTH($A537)=12, YEAR($A537),YEAR($A537)-1)))),File_1.prn!$A$2:$AA$72,VLOOKUP(MONTH($A537),Conversion!$A$1:$B$12,2),FALSE)</f>
        <v>0</v>
      </c>
      <c r="C537" s="9" t="str">
        <f>IF(VLOOKUP((IF(MONTH($A537)=10,YEAR($A537),IF(MONTH($A537)=11,YEAR($A537),IF(MONTH($A537)=12, YEAR($A537),YEAR($A537)-1)))),File_1.prn!$A$2:$AA$72,VLOOKUP(MONTH($A537),'Patch Conversion'!$A$1:$B$12,2),FALSE)="","",VLOOKUP((IF(MONTH($A537)=10,YEAR($A537),IF(MONTH($A537)=11,YEAR($A537),IF(MONTH($A537)=12, YEAR($A537),YEAR($A537)-1)))),File_1.prn!$A$2:$AA$72,VLOOKUP(MONTH($A537),'Patch Conversion'!$A$1:$B$12,2),FALSE))</f>
        <v/>
      </c>
      <c r="D537" s="9"/>
      <c r="E537" s="9">
        <f t="shared" si="65"/>
        <v>0</v>
      </c>
      <c r="F537" s="9">
        <f>F536+VLOOKUP((IF(MONTH($A537)=10,YEAR($A537),IF(MONTH($A537)=11,YEAR($A537),IF(MONTH($A537)=12, YEAR($A537),YEAR($A537)-1)))),Rainfall!$A$1:$Z$87,VLOOKUP(MONTH($A537),Conversion!$A$1:$B$12,2),FALSE)</f>
        <v>28030.739999999972</v>
      </c>
      <c r="G537" s="9"/>
      <c r="H537" s="9"/>
      <c r="I537" s="9">
        <f>VLOOKUP((IF(MONTH($A537)=10,YEAR($A537),IF(MONTH($A537)=11,YEAR($A537),IF(MONTH($A537)=12, YEAR($A537),YEAR($A537)-1)))),FirstSim!$A$1:$Z$86,VLOOKUP(MONTH($A537),Conversion!$A$1:$B$12,2),FALSE)</f>
        <v>0.06</v>
      </c>
      <c r="J537" s="9"/>
      <c r="K537" s="9"/>
      <c r="L537" s="9"/>
      <c r="M537" s="12" t="e">
        <f>VLOOKUP((IF(MONTH($A537)=10,YEAR($A537),IF(MONTH($A537)=11,YEAR($A537),IF(MONTH($A537)=12, YEAR($A537),YEAR($A537)-1)))),#REF!,VLOOKUP(MONTH($A537),Conversion!$A$1:$B$12,2),FALSE)</f>
        <v>#REF!</v>
      </c>
      <c r="N537" s="9" t="e">
        <f>VLOOKUP((IF(MONTH($A537)=10,YEAR($A537),IF(MONTH($A537)=11,YEAR($A537),IF(MONTH($A537)=12, YEAR($A537),YEAR($A537)-1)))),#REF!,VLOOKUP(MONTH($A537),'Patch Conversion'!$A$1:$B$12,2),FALSE)</f>
        <v>#REF!</v>
      </c>
      <c r="O537" s="9"/>
      <c r="P537" s="11"/>
      <c r="Q537" s="9">
        <f t="shared" si="61"/>
        <v>0</v>
      </c>
      <c r="R537" s="9" t="str">
        <f t="shared" si="62"/>
        <v/>
      </c>
      <c r="S537" s="10" t="str">
        <f t="shared" si="63"/>
        <v/>
      </c>
      <c r="T537" s="9"/>
      <c r="U537" s="17">
        <f>VLOOKUP((IF(MONTH($A537)=10,YEAR($A537),IF(MONTH($A537)=11,YEAR($A537),IF(MONTH($A537)=12, YEAR($A537),YEAR($A537)-1)))),'Final Sim'!$A$1:$O$87,VLOOKUP(MONTH($A537),'Conversion WRSM'!$A$1:$B$12,2),FALSE)</f>
        <v>0</v>
      </c>
      <c r="W537" s="9">
        <f t="shared" si="60"/>
        <v>0</v>
      </c>
      <c r="X537" s="9" t="str">
        <f t="shared" si="66"/>
        <v/>
      </c>
      <c r="Y537" s="20" t="str">
        <f t="shared" si="64"/>
        <v/>
      </c>
    </row>
    <row r="538" spans="1:25" x14ac:dyDescent="0.25">
      <c r="A538" s="11">
        <v>28946</v>
      </c>
      <c r="B538" s="9">
        <f>VLOOKUP((IF(MONTH($A538)=10,YEAR($A538),IF(MONTH($A538)=11,YEAR($A538),IF(MONTH($A538)=12, YEAR($A538),YEAR($A538)-1)))),File_1.prn!$A$2:$AA$72,VLOOKUP(MONTH($A538),Conversion!$A$1:$B$12,2),FALSE)</f>
        <v>0</v>
      </c>
      <c r="C538" s="9" t="str">
        <f>IF(VLOOKUP((IF(MONTH($A538)=10,YEAR($A538),IF(MONTH($A538)=11,YEAR($A538),IF(MONTH($A538)=12, YEAR($A538),YEAR($A538)-1)))),File_1.prn!$A$2:$AA$72,VLOOKUP(MONTH($A538),'Patch Conversion'!$A$1:$B$12,2),FALSE)="","",VLOOKUP((IF(MONTH($A538)=10,YEAR($A538),IF(MONTH($A538)=11,YEAR($A538),IF(MONTH($A538)=12, YEAR($A538),YEAR($A538)-1)))),File_1.prn!$A$2:$AA$72,VLOOKUP(MONTH($A538),'Patch Conversion'!$A$1:$B$12,2),FALSE))</f>
        <v/>
      </c>
      <c r="D538" s="9"/>
      <c r="E538" s="9">
        <f t="shared" si="65"/>
        <v>0</v>
      </c>
      <c r="F538" s="9">
        <f>F537+VLOOKUP((IF(MONTH($A538)=10,YEAR($A538),IF(MONTH($A538)=11,YEAR($A538),IF(MONTH($A538)=12, YEAR($A538),YEAR($A538)-1)))),Rainfall!$A$1:$Z$87,VLOOKUP(MONTH($A538),Conversion!$A$1:$B$12,2),FALSE)</f>
        <v>28042.799999999974</v>
      </c>
      <c r="G538" s="9"/>
      <c r="H538" s="9"/>
      <c r="I538" s="9">
        <f>VLOOKUP((IF(MONTH($A538)=10,YEAR($A538),IF(MONTH($A538)=11,YEAR($A538),IF(MONTH($A538)=12, YEAR($A538),YEAR($A538)-1)))),FirstSim!$A$1:$Z$86,VLOOKUP(MONTH($A538),Conversion!$A$1:$B$12,2),FALSE)</f>
        <v>0.05</v>
      </c>
      <c r="J538" s="9"/>
      <c r="K538" s="9"/>
      <c r="L538" s="9"/>
      <c r="M538" s="12" t="e">
        <f>VLOOKUP((IF(MONTH($A538)=10,YEAR($A538),IF(MONTH($A538)=11,YEAR($A538),IF(MONTH($A538)=12, YEAR($A538),YEAR($A538)-1)))),#REF!,VLOOKUP(MONTH($A538),Conversion!$A$1:$B$12,2),FALSE)</f>
        <v>#REF!</v>
      </c>
      <c r="N538" s="9" t="e">
        <f>VLOOKUP((IF(MONTH($A538)=10,YEAR($A538),IF(MONTH($A538)=11,YEAR($A538),IF(MONTH($A538)=12, YEAR($A538),YEAR($A538)-1)))),#REF!,VLOOKUP(MONTH($A538),'Patch Conversion'!$A$1:$B$12,2),FALSE)</f>
        <v>#REF!</v>
      </c>
      <c r="O538" s="9"/>
      <c r="P538" s="11"/>
      <c r="Q538" s="9">
        <f t="shared" si="61"/>
        <v>0</v>
      </c>
      <c r="R538" s="9" t="str">
        <f t="shared" si="62"/>
        <v/>
      </c>
      <c r="S538" s="10" t="str">
        <f t="shared" si="63"/>
        <v/>
      </c>
      <c r="T538" s="9"/>
      <c r="U538" s="17">
        <f>VLOOKUP((IF(MONTH($A538)=10,YEAR($A538),IF(MONTH($A538)=11,YEAR($A538),IF(MONTH($A538)=12, YEAR($A538),YEAR($A538)-1)))),'Final Sim'!$A$1:$O$87,VLOOKUP(MONTH($A538),'Conversion WRSM'!$A$1:$B$12,2),FALSE)</f>
        <v>0</v>
      </c>
      <c r="W538" s="9">
        <f t="shared" si="60"/>
        <v>0</v>
      </c>
      <c r="X538" s="9" t="str">
        <f t="shared" si="66"/>
        <v/>
      </c>
      <c r="Y538" s="20" t="str">
        <f t="shared" si="64"/>
        <v/>
      </c>
    </row>
    <row r="539" spans="1:25" x14ac:dyDescent="0.25">
      <c r="A539" s="11">
        <v>28976</v>
      </c>
      <c r="B539" s="9">
        <f>VLOOKUP((IF(MONTH($A539)=10,YEAR($A539),IF(MONTH($A539)=11,YEAR($A539),IF(MONTH($A539)=12, YEAR($A539),YEAR($A539)-1)))),File_1.prn!$A$2:$AA$72,VLOOKUP(MONTH($A539),Conversion!$A$1:$B$12,2),FALSE)</f>
        <v>0</v>
      </c>
      <c r="C539" s="9" t="str">
        <f>IF(VLOOKUP((IF(MONTH($A539)=10,YEAR($A539),IF(MONTH($A539)=11,YEAR($A539),IF(MONTH($A539)=12, YEAR($A539),YEAR($A539)-1)))),File_1.prn!$A$2:$AA$72,VLOOKUP(MONTH($A539),'Patch Conversion'!$A$1:$B$12,2),FALSE)="","",VLOOKUP((IF(MONTH($A539)=10,YEAR($A539),IF(MONTH($A539)=11,YEAR($A539),IF(MONTH($A539)=12, YEAR($A539),YEAR($A539)-1)))),File_1.prn!$A$2:$AA$72,VLOOKUP(MONTH($A539),'Patch Conversion'!$A$1:$B$12,2),FALSE))</f>
        <v/>
      </c>
      <c r="D539" s="9"/>
      <c r="E539" s="9">
        <f t="shared" si="65"/>
        <v>0</v>
      </c>
      <c r="F539" s="9">
        <f>F538+VLOOKUP((IF(MONTH($A539)=10,YEAR($A539),IF(MONTH($A539)=11,YEAR($A539),IF(MONTH($A539)=12, YEAR($A539),YEAR($A539)-1)))),Rainfall!$A$1:$Z$87,VLOOKUP(MONTH($A539),Conversion!$A$1:$B$12,2),FALSE)</f>
        <v>28068.839999999975</v>
      </c>
      <c r="G539" s="9"/>
      <c r="H539" s="9"/>
      <c r="I539" s="9">
        <f>VLOOKUP((IF(MONTH($A539)=10,YEAR($A539),IF(MONTH($A539)=11,YEAR($A539),IF(MONTH($A539)=12, YEAR($A539),YEAR($A539)-1)))),FirstSim!$A$1:$Z$86,VLOOKUP(MONTH($A539),Conversion!$A$1:$B$12,2),FALSE)</f>
        <v>0.06</v>
      </c>
      <c r="J539" s="9"/>
      <c r="K539" s="9"/>
      <c r="L539" s="9"/>
      <c r="M539" s="12" t="e">
        <f>VLOOKUP((IF(MONTH($A539)=10,YEAR($A539),IF(MONTH($A539)=11,YEAR($A539),IF(MONTH($A539)=12, YEAR($A539),YEAR($A539)-1)))),#REF!,VLOOKUP(MONTH($A539),Conversion!$A$1:$B$12,2),FALSE)</f>
        <v>#REF!</v>
      </c>
      <c r="N539" s="9" t="e">
        <f>VLOOKUP((IF(MONTH($A539)=10,YEAR($A539),IF(MONTH($A539)=11,YEAR($A539),IF(MONTH($A539)=12, YEAR($A539),YEAR($A539)-1)))),#REF!,VLOOKUP(MONTH($A539),'Patch Conversion'!$A$1:$B$12,2),FALSE)</f>
        <v>#REF!</v>
      </c>
      <c r="O539" s="9"/>
      <c r="P539" s="11"/>
      <c r="Q539" s="9">
        <f t="shared" si="61"/>
        <v>0</v>
      </c>
      <c r="R539" s="9" t="str">
        <f t="shared" si="62"/>
        <v/>
      </c>
      <c r="S539" s="10" t="str">
        <f t="shared" si="63"/>
        <v/>
      </c>
      <c r="T539" s="9"/>
      <c r="U539" s="17">
        <f>VLOOKUP((IF(MONTH($A539)=10,YEAR($A539),IF(MONTH($A539)=11,YEAR($A539),IF(MONTH($A539)=12, YEAR($A539),YEAR($A539)-1)))),'Final Sim'!$A$1:$O$87,VLOOKUP(MONTH($A539),'Conversion WRSM'!$A$1:$B$12,2),FALSE)</f>
        <v>0</v>
      </c>
      <c r="W539" s="9">
        <f t="shared" si="60"/>
        <v>0</v>
      </c>
      <c r="X539" s="9" t="str">
        <f t="shared" si="66"/>
        <v/>
      </c>
      <c r="Y539" s="20" t="str">
        <f t="shared" si="64"/>
        <v/>
      </c>
    </row>
    <row r="540" spans="1:25" x14ac:dyDescent="0.25">
      <c r="A540" s="11">
        <v>29007</v>
      </c>
      <c r="B540" s="9">
        <f>VLOOKUP((IF(MONTH($A540)=10,YEAR($A540),IF(MONTH($A540)=11,YEAR($A540),IF(MONTH($A540)=12, YEAR($A540),YEAR($A540)-1)))),File_1.prn!$A$2:$AA$72,VLOOKUP(MONTH($A540),Conversion!$A$1:$B$12,2),FALSE)</f>
        <v>0</v>
      </c>
      <c r="C540" s="9" t="str">
        <f>IF(VLOOKUP((IF(MONTH($A540)=10,YEAR($A540),IF(MONTH($A540)=11,YEAR($A540),IF(MONTH($A540)=12, YEAR($A540),YEAR($A540)-1)))),File_1.prn!$A$2:$AA$72,VLOOKUP(MONTH($A540),'Patch Conversion'!$A$1:$B$12,2),FALSE)="","",VLOOKUP((IF(MONTH($A540)=10,YEAR($A540),IF(MONTH($A540)=11,YEAR($A540),IF(MONTH($A540)=12, YEAR($A540),YEAR($A540)-1)))),File_1.prn!$A$2:$AA$72,VLOOKUP(MONTH($A540),'Patch Conversion'!$A$1:$B$12,2),FALSE))</f>
        <v/>
      </c>
      <c r="D540" s="9"/>
      <c r="E540" s="9">
        <f t="shared" si="65"/>
        <v>0</v>
      </c>
      <c r="F540" s="9">
        <f>F539+VLOOKUP((IF(MONTH($A540)=10,YEAR($A540),IF(MONTH($A540)=11,YEAR($A540),IF(MONTH($A540)=12, YEAR($A540),YEAR($A540)-1)))),Rainfall!$A$1:$Z$87,VLOOKUP(MONTH($A540),Conversion!$A$1:$B$12,2),FALSE)</f>
        <v>28068.839999999975</v>
      </c>
      <c r="G540" s="9"/>
      <c r="H540" s="9"/>
      <c r="I540" s="9">
        <f>VLOOKUP((IF(MONTH($A540)=10,YEAR($A540),IF(MONTH($A540)=11,YEAR($A540),IF(MONTH($A540)=12, YEAR($A540),YEAR($A540)-1)))),FirstSim!$A$1:$Z$86,VLOOKUP(MONTH($A540),Conversion!$A$1:$B$12,2),FALSE)</f>
        <v>0.05</v>
      </c>
      <c r="J540" s="9"/>
      <c r="K540" s="9"/>
      <c r="L540" s="9"/>
      <c r="M540" s="12" t="e">
        <f>VLOOKUP((IF(MONTH($A540)=10,YEAR($A540),IF(MONTH($A540)=11,YEAR($A540),IF(MONTH($A540)=12, YEAR($A540),YEAR($A540)-1)))),#REF!,VLOOKUP(MONTH($A540),Conversion!$A$1:$B$12,2),FALSE)</f>
        <v>#REF!</v>
      </c>
      <c r="N540" s="9" t="e">
        <f>VLOOKUP((IF(MONTH($A540)=10,YEAR($A540),IF(MONTH($A540)=11,YEAR($A540),IF(MONTH($A540)=12, YEAR($A540),YEAR($A540)-1)))),#REF!,VLOOKUP(MONTH($A540),'Patch Conversion'!$A$1:$B$12,2),FALSE)</f>
        <v>#REF!</v>
      </c>
      <c r="O540" s="9"/>
      <c r="P540" s="11"/>
      <c r="Q540" s="9">
        <f t="shared" si="61"/>
        <v>0</v>
      </c>
      <c r="R540" s="9" t="str">
        <f t="shared" si="62"/>
        <v/>
      </c>
      <c r="S540" s="10" t="str">
        <f t="shared" si="63"/>
        <v/>
      </c>
      <c r="T540" s="9"/>
      <c r="U540" s="17">
        <f>VLOOKUP((IF(MONTH($A540)=10,YEAR($A540),IF(MONTH($A540)=11,YEAR($A540),IF(MONTH($A540)=12, YEAR($A540),YEAR($A540)-1)))),'Final Sim'!$A$1:$O$87,VLOOKUP(MONTH($A540),'Conversion WRSM'!$A$1:$B$12,2),FALSE)</f>
        <v>0</v>
      </c>
      <c r="W540" s="9">
        <f t="shared" si="60"/>
        <v>0</v>
      </c>
      <c r="X540" s="9" t="str">
        <f t="shared" si="66"/>
        <v/>
      </c>
      <c r="Y540" s="20" t="str">
        <f t="shared" si="64"/>
        <v/>
      </c>
    </row>
    <row r="541" spans="1:25" x14ac:dyDescent="0.25">
      <c r="A541" s="11">
        <v>29037</v>
      </c>
      <c r="B541" s="9">
        <f>VLOOKUP((IF(MONTH($A541)=10,YEAR($A541),IF(MONTH($A541)=11,YEAR($A541),IF(MONTH($A541)=12, YEAR($A541),YEAR($A541)-1)))),File_1.prn!$A$2:$AA$72,VLOOKUP(MONTH($A541),Conversion!$A$1:$B$12,2),FALSE)</f>
        <v>0</v>
      </c>
      <c r="C541" s="9" t="str">
        <f>IF(VLOOKUP((IF(MONTH($A541)=10,YEAR($A541),IF(MONTH($A541)=11,YEAR($A541),IF(MONTH($A541)=12, YEAR($A541),YEAR($A541)-1)))),File_1.prn!$A$2:$AA$72,VLOOKUP(MONTH($A541),'Patch Conversion'!$A$1:$B$12,2),FALSE)="","",VLOOKUP((IF(MONTH($A541)=10,YEAR($A541),IF(MONTH($A541)=11,YEAR($A541),IF(MONTH($A541)=12, YEAR($A541),YEAR($A541)-1)))),File_1.prn!$A$2:$AA$72,VLOOKUP(MONTH($A541),'Patch Conversion'!$A$1:$B$12,2),FALSE))</f>
        <v/>
      </c>
      <c r="D541" s="9"/>
      <c r="E541" s="9">
        <f t="shared" si="65"/>
        <v>0</v>
      </c>
      <c r="F541" s="9">
        <f>F540+VLOOKUP((IF(MONTH($A541)=10,YEAR($A541),IF(MONTH($A541)=11,YEAR($A541),IF(MONTH($A541)=12, YEAR($A541),YEAR($A541)-1)))),Rainfall!$A$1:$Z$87,VLOOKUP(MONTH($A541),Conversion!$A$1:$B$12,2),FALSE)</f>
        <v>28069.079999999976</v>
      </c>
      <c r="G541" s="9"/>
      <c r="H541" s="9"/>
      <c r="I541" s="9">
        <f>VLOOKUP((IF(MONTH($A541)=10,YEAR($A541),IF(MONTH($A541)=11,YEAR($A541),IF(MONTH($A541)=12, YEAR($A541),YEAR($A541)-1)))),FirstSim!$A$1:$Z$86,VLOOKUP(MONTH($A541),Conversion!$A$1:$B$12,2),FALSE)</f>
        <v>0.05</v>
      </c>
      <c r="J541" s="9"/>
      <c r="K541" s="9"/>
      <c r="L541" s="9"/>
      <c r="M541" s="12" t="e">
        <f>VLOOKUP((IF(MONTH($A541)=10,YEAR($A541),IF(MONTH($A541)=11,YEAR($A541),IF(MONTH($A541)=12, YEAR($A541),YEAR($A541)-1)))),#REF!,VLOOKUP(MONTH($A541),Conversion!$A$1:$B$12,2),FALSE)</f>
        <v>#REF!</v>
      </c>
      <c r="N541" s="9" t="e">
        <f>VLOOKUP((IF(MONTH($A541)=10,YEAR($A541),IF(MONTH($A541)=11,YEAR($A541),IF(MONTH($A541)=12, YEAR($A541),YEAR($A541)-1)))),#REF!,VLOOKUP(MONTH($A541),'Patch Conversion'!$A$1:$B$12,2),FALSE)</f>
        <v>#REF!</v>
      </c>
      <c r="O541" s="9"/>
      <c r="P541" s="11"/>
      <c r="Q541" s="9">
        <f t="shared" si="61"/>
        <v>0</v>
      </c>
      <c r="R541" s="9" t="str">
        <f t="shared" si="62"/>
        <v/>
      </c>
      <c r="S541" s="10" t="str">
        <f t="shared" si="63"/>
        <v/>
      </c>
      <c r="T541" s="9"/>
      <c r="U541" s="17">
        <f>VLOOKUP((IF(MONTH($A541)=10,YEAR($A541),IF(MONTH($A541)=11,YEAR($A541),IF(MONTH($A541)=12, YEAR($A541),YEAR($A541)-1)))),'Final Sim'!$A$1:$O$87,VLOOKUP(MONTH($A541),'Conversion WRSM'!$A$1:$B$12,2),FALSE)</f>
        <v>0</v>
      </c>
      <c r="W541" s="9">
        <f t="shared" si="60"/>
        <v>0</v>
      </c>
      <c r="X541" s="9" t="str">
        <f t="shared" si="66"/>
        <v/>
      </c>
      <c r="Y541" s="20" t="str">
        <f t="shared" si="64"/>
        <v/>
      </c>
    </row>
    <row r="542" spans="1:25" x14ac:dyDescent="0.25">
      <c r="A542" s="11">
        <v>29068</v>
      </c>
      <c r="B542" s="9">
        <f>VLOOKUP((IF(MONTH($A542)=10,YEAR($A542),IF(MONTH($A542)=11,YEAR($A542),IF(MONTH($A542)=12, YEAR($A542),YEAR($A542)-1)))),File_1.prn!$A$2:$AA$72,VLOOKUP(MONTH($A542),Conversion!$A$1:$B$12,2),FALSE)</f>
        <v>0</v>
      </c>
      <c r="C542" s="9" t="str">
        <f>IF(VLOOKUP((IF(MONTH($A542)=10,YEAR($A542),IF(MONTH($A542)=11,YEAR($A542),IF(MONTH($A542)=12, YEAR($A542),YEAR($A542)-1)))),File_1.prn!$A$2:$AA$72,VLOOKUP(MONTH($A542),'Patch Conversion'!$A$1:$B$12,2),FALSE)="","",VLOOKUP((IF(MONTH($A542)=10,YEAR($A542),IF(MONTH($A542)=11,YEAR($A542),IF(MONTH($A542)=12, YEAR($A542),YEAR($A542)-1)))),File_1.prn!$A$2:$AA$72,VLOOKUP(MONTH($A542),'Patch Conversion'!$A$1:$B$12,2),FALSE))</f>
        <v/>
      </c>
      <c r="D542" s="9"/>
      <c r="E542" s="9">
        <f t="shared" si="65"/>
        <v>0</v>
      </c>
      <c r="F542" s="9">
        <f>F541+VLOOKUP((IF(MONTH($A542)=10,YEAR($A542),IF(MONTH($A542)=11,YEAR($A542),IF(MONTH($A542)=12, YEAR($A542),YEAR($A542)-1)))),Rainfall!$A$1:$Z$87,VLOOKUP(MONTH($A542),Conversion!$A$1:$B$12,2),FALSE)</f>
        <v>28097.939999999977</v>
      </c>
      <c r="G542" s="9"/>
      <c r="H542" s="9"/>
      <c r="I542" s="9">
        <f>VLOOKUP((IF(MONTH($A542)=10,YEAR($A542),IF(MONTH($A542)=11,YEAR($A542),IF(MONTH($A542)=12, YEAR($A542),YEAR($A542)-1)))),FirstSim!$A$1:$Z$86,VLOOKUP(MONTH($A542),Conversion!$A$1:$B$12,2),FALSE)</f>
        <v>0.3</v>
      </c>
      <c r="J542" s="9"/>
      <c r="K542" s="9"/>
      <c r="L542" s="9"/>
      <c r="M542" s="12" t="e">
        <f>VLOOKUP((IF(MONTH($A542)=10,YEAR($A542),IF(MONTH($A542)=11,YEAR($A542),IF(MONTH($A542)=12, YEAR($A542),YEAR($A542)-1)))),#REF!,VLOOKUP(MONTH($A542),Conversion!$A$1:$B$12,2),FALSE)</f>
        <v>#REF!</v>
      </c>
      <c r="N542" s="9" t="e">
        <f>VLOOKUP((IF(MONTH($A542)=10,YEAR($A542),IF(MONTH($A542)=11,YEAR($A542),IF(MONTH($A542)=12, YEAR($A542),YEAR($A542)-1)))),#REF!,VLOOKUP(MONTH($A542),'Patch Conversion'!$A$1:$B$12,2),FALSE)</f>
        <v>#REF!</v>
      </c>
      <c r="O542" s="9"/>
      <c r="P542" s="11"/>
      <c r="Q542" s="9">
        <f t="shared" si="61"/>
        <v>0</v>
      </c>
      <c r="R542" s="9" t="str">
        <f t="shared" si="62"/>
        <v/>
      </c>
      <c r="S542" s="10" t="str">
        <f t="shared" si="63"/>
        <v/>
      </c>
      <c r="T542" s="9"/>
      <c r="U542" s="17">
        <f>VLOOKUP((IF(MONTH($A542)=10,YEAR($A542),IF(MONTH($A542)=11,YEAR($A542),IF(MONTH($A542)=12, YEAR($A542),YEAR($A542)-1)))),'Final Sim'!$A$1:$O$87,VLOOKUP(MONTH($A542),'Conversion WRSM'!$A$1:$B$12,2),FALSE)</f>
        <v>0</v>
      </c>
      <c r="W542" s="9">
        <f t="shared" si="60"/>
        <v>0</v>
      </c>
      <c r="X542" s="9" t="str">
        <f t="shared" si="66"/>
        <v/>
      </c>
      <c r="Y542" s="20" t="str">
        <f t="shared" si="64"/>
        <v/>
      </c>
    </row>
    <row r="543" spans="1:25" x14ac:dyDescent="0.25">
      <c r="A543" s="11">
        <v>29099</v>
      </c>
      <c r="B543" s="9">
        <f>VLOOKUP((IF(MONTH($A543)=10,YEAR($A543),IF(MONTH($A543)=11,YEAR($A543),IF(MONTH($A543)=12, YEAR($A543),YEAR($A543)-1)))),File_1.prn!$A$2:$AA$72,VLOOKUP(MONTH($A543),Conversion!$A$1:$B$12,2),FALSE)</f>
        <v>0</v>
      </c>
      <c r="C543" s="9" t="str">
        <f>IF(VLOOKUP((IF(MONTH($A543)=10,YEAR($A543),IF(MONTH($A543)=11,YEAR($A543),IF(MONTH($A543)=12, YEAR($A543),YEAR($A543)-1)))),File_1.prn!$A$2:$AA$72,VLOOKUP(MONTH($A543),'Patch Conversion'!$A$1:$B$12,2),FALSE)="","",VLOOKUP((IF(MONTH($A543)=10,YEAR($A543),IF(MONTH($A543)=11,YEAR($A543),IF(MONTH($A543)=12, YEAR($A543),YEAR($A543)-1)))),File_1.prn!$A$2:$AA$72,VLOOKUP(MONTH($A543),'Patch Conversion'!$A$1:$B$12,2),FALSE))</f>
        <v/>
      </c>
      <c r="D543" s="9"/>
      <c r="E543" s="9">
        <f t="shared" si="65"/>
        <v>0</v>
      </c>
      <c r="F543" s="9">
        <f>F542+VLOOKUP((IF(MONTH($A543)=10,YEAR($A543),IF(MONTH($A543)=11,YEAR($A543),IF(MONTH($A543)=12, YEAR($A543),YEAR($A543)-1)))),Rainfall!$A$1:$Z$87,VLOOKUP(MONTH($A543),Conversion!$A$1:$B$12,2),FALSE)</f>
        <v>28128.359999999975</v>
      </c>
      <c r="G543" s="9"/>
      <c r="H543" s="9"/>
      <c r="I543" s="9">
        <f>VLOOKUP((IF(MONTH($A543)=10,YEAR($A543),IF(MONTH($A543)=11,YEAR($A543),IF(MONTH($A543)=12, YEAR($A543),YEAR($A543)-1)))),FirstSim!$A$1:$Z$86,VLOOKUP(MONTH($A543),Conversion!$A$1:$B$12,2),FALSE)</f>
        <v>0.22</v>
      </c>
      <c r="J543" s="9"/>
      <c r="K543" s="9"/>
      <c r="L543" s="9"/>
      <c r="M543" s="12" t="e">
        <f>VLOOKUP((IF(MONTH($A543)=10,YEAR($A543),IF(MONTH($A543)=11,YEAR($A543),IF(MONTH($A543)=12, YEAR($A543),YEAR($A543)-1)))),#REF!,VLOOKUP(MONTH($A543),Conversion!$A$1:$B$12,2),FALSE)</f>
        <v>#REF!</v>
      </c>
      <c r="N543" s="9" t="e">
        <f>VLOOKUP((IF(MONTH($A543)=10,YEAR($A543),IF(MONTH($A543)=11,YEAR($A543),IF(MONTH($A543)=12, YEAR($A543),YEAR($A543)-1)))),#REF!,VLOOKUP(MONTH($A543),'Patch Conversion'!$A$1:$B$12,2),FALSE)</f>
        <v>#REF!</v>
      </c>
      <c r="O543" s="9"/>
      <c r="P543" s="11"/>
      <c r="Q543" s="9">
        <f t="shared" si="61"/>
        <v>0</v>
      </c>
      <c r="R543" s="9" t="str">
        <f t="shared" si="62"/>
        <v/>
      </c>
      <c r="S543" s="10" t="str">
        <f t="shared" si="63"/>
        <v/>
      </c>
      <c r="T543" s="9"/>
      <c r="U543" s="17">
        <f>VLOOKUP((IF(MONTH($A543)=10,YEAR($A543),IF(MONTH($A543)=11,YEAR($A543),IF(MONTH($A543)=12, YEAR($A543),YEAR($A543)-1)))),'Final Sim'!$A$1:$O$87,VLOOKUP(MONTH($A543),'Conversion WRSM'!$A$1:$B$12,2),FALSE)</f>
        <v>0</v>
      </c>
      <c r="W543" s="9">
        <f t="shared" si="60"/>
        <v>0</v>
      </c>
      <c r="X543" s="9" t="str">
        <f t="shared" si="66"/>
        <v/>
      </c>
      <c r="Y543" s="20" t="str">
        <f t="shared" si="64"/>
        <v/>
      </c>
    </row>
    <row r="544" spans="1:25" x14ac:dyDescent="0.25">
      <c r="A544" s="11">
        <v>29129</v>
      </c>
      <c r="B544" s="9">
        <f>VLOOKUP((IF(MONTH($A544)=10,YEAR($A544),IF(MONTH($A544)=11,YEAR($A544),IF(MONTH($A544)=12, YEAR($A544),YEAR($A544)-1)))),File_1.prn!$A$2:$AA$72,VLOOKUP(MONTH($A544),Conversion!$A$1:$B$12,2),FALSE)</f>
        <v>0</v>
      </c>
      <c r="C544" s="9" t="str">
        <f>IF(VLOOKUP((IF(MONTH($A544)=10,YEAR($A544),IF(MONTH($A544)=11,YEAR($A544),IF(MONTH($A544)=12, YEAR($A544),YEAR($A544)-1)))),File_1.prn!$A$2:$AA$72,VLOOKUP(MONTH($A544),'Patch Conversion'!$A$1:$B$12,2),FALSE)="","",VLOOKUP((IF(MONTH($A544)=10,YEAR($A544),IF(MONTH($A544)=11,YEAR($A544),IF(MONTH($A544)=12, YEAR($A544),YEAR($A544)-1)))),File_1.prn!$A$2:$AA$72,VLOOKUP(MONTH($A544),'Patch Conversion'!$A$1:$B$12,2),FALSE))</f>
        <v/>
      </c>
      <c r="D544" s="9"/>
      <c r="E544" s="9">
        <f t="shared" si="65"/>
        <v>0</v>
      </c>
      <c r="F544" s="9">
        <f>F543+VLOOKUP((IF(MONTH($A544)=10,YEAR($A544),IF(MONTH($A544)=11,YEAR($A544),IF(MONTH($A544)=12, YEAR($A544),YEAR($A544)-1)))),Rainfall!$A$1:$Z$87,VLOOKUP(MONTH($A544),Conversion!$A$1:$B$12,2),FALSE)</f>
        <v>28188.359999999975</v>
      </c>
      <c r="G544" s="9"/>
      <c r="H544" s="9"/>
      <c r="I544" s="9">
        <f>VLOOKUP((IF(MONTH($A544)=10,YEAR($A544),IF(MONTH($A544)=11,YEAR($A544),IF(MONTH($A544)=12, YEAR($A544),YEAR($A544)-1)))),FirstSim!$A$1:$Z$86,VLOOKUP(MONTH($A544),Conversion!$A$1:$B$12,2),FALSE)</f>
        <v>0.13</v>
      </c>
      <c r="J544" s="9"/>
      <c r="K544" s="9"/>
      <c r="L544" s="9"/>
      <c r="M544" s="12" t="e">
        <f>VLOOKUP((IF(MONTH($A544)=10,YEAR($A544),IF(MONTH($A544)=11,YEAR($A544),IF(MONTH($A544)=12, YEAR($A544),YEAR($A544)-1)))),#REF!,VLOOKUP(MONTH($A544),Conversion!$A$1:$B$12,2),FALSE)</f>
        <v>#REF!</v>
      </c>
      <c r="N544" s="9" t="e">
        <f>VLOOKUP((IF(MONTH($A544)=10,YEAR($A544),IF(MONTH($A544)=11,YEAR($A544),IF(MONTH($A544)=12, YEAR($A544),YEAR($A544)-1)))),#REF!,VLOOKUP(MONTH($A544),'Patch Conversion'!$A$1:$B$12,2),FALSE)</f>
        <v>#REF!</v>
      </c>
      <c r="O544" s="9"/>
      <c r="P544" s="11"/>
      <c r="Q544" s="9">
        <f t="shared" si="61"/>
        <v>0</v>
      </c>
      <c r="R544" s="9" t="str">
        <f t="shared" si="62"/>
        <v/>
      </c>
      <c r="S544" s="10" t="str">
        <f t="shared" si="63"/>
        <v/>
      </c>
      <c r="T544" s="9"/>
      <c r="U544" s="17">
        <f>VLOOKUP((IF(MONTH($A544)=10,YEAR($A544),IF(MONTH($A544)=11,YEAR($A544),IF(MONTH($A544)=12, YEAR($A544),YEAR($A544)-1)))),'Final Sim'!$A$1:$O$87,VLOOKUP(MONTH($A544),'Conversion WRSM'!$A$1:$B$12,2),FALSE)</f>
        <v>0</v>
      </c>
      <c r="W544" s="9">
        <f t="shared" si="60"/>
        <v>0</v>
      </c>
      <c r="X544" s="9" t="str">
        <f t="shared" si="66"/>
        <v/>
      </c>
      <c r="Y544" s="20" t="str">
        <f t="shared" si="64"/>
        <v/>
      </c>
    </row>
    <row r="545" spans="1:25" x14ac:dyDescent="0.25">
      <c r="A545" s="11">
        <v>29160</v>
      </c>
      <c r="B545" s="9">
        <f>VLOOKUP((IF(MONTH($A545)=10,YEAR($A545),IF(MONTH($A545)=11,YEAR($A545),IF(MONTH($A545)=12, YEAR($A545),YEAR($A545)-1)))),File_1.prn!$A$2:$AA$72,VLOOKUP(MONTH($A545),Conversion!$A$1:$B$12,2),FALSE)</f>
        <v>0</v>
      </c>
      <c r="C545" s="9" t="str">
        <f>IF(VLOOKUP((IF(MONTH($A545)=10,YEAR($A545),IF(MONTH($A545)=11,YEAR($A545),IF(MONTH($A545)=12, YEAR($A545),YEAR($A545)-1)))),File_1.prn!$A$2:$AA$72,VLOOKUP(MONTH($A545),'Patch Conversion'!$A$1:$B$12,2),FALSE)="","",VLOOKUP((IF(MONTH($A545)=10,YEAR($A545),IF(MONTH($A545)=11,YEAR($A545),IF(MONTH($A545)=12, YEAR($A545),YEAR($A545)-1)))),File_1.prn!$A$2:$AA$72,VLOOKUP(MONTH($A545),'Patch Conversion'!$A$1:$B$12,2),FALSE))</f>
        <v/>
      </c>
      <c r="D545" s="9"/>
      <c r="E545" s="9">
        <f t="shared" si="65"/>
        <v>0</v>
      </c>
      <c r="F545" s="9">
        <f>F544+VLOOKUP((IF(MONTH($A545)=10,YEAR($A545),IF(MONTH($A545)=11,YEAR($A545),IF(MONTH($A545)=12, YEAR($A545),YEAR($A545)-1)))),Rainfall!$A$1:$Z$87,VLOOKUP(MONTH($A545),Conversion!$A$1:$B$12,2),FALSE)</f>
        <v>28330.439999999977</v>
      </c>
      <c r="G545" s="9"/>
      <c r="H545" s="9"/>
      <c r="I545" s="9">
        <f>VLOOKUP((IF(MONTH($A545)=10,YEAR($A545),IF(MONTH($A545)=11,YEAR($A545),IF(MONTH($A545)=12, YEAR($A545),YEAR($A545)-1)))),FirstSim!$A$1:$Z$86,VLOOKUP(MONTH($A545),Conversion!$A$1:$B$12,2),FALSE)</f>
        <v>0.11</v>
      </c>
      <c r="J545" s="9"/>
      <c r="K545" s="9"/>
      <c r="L545" s="9"/>
      <c r="M545" s="12" t="e">
        <f>VLOOKUP((IF(MONTH($A545)=10,YEAR($A545),IF(MONTH($A545)=11,YEAR($A545),IF(MONTH($A545)=12, YEAR($A545),YEAR($A545)-1)))),#REF!,VLOOKUP(MONTH($A545),Conversion!$A$1:$B$12,2),FALSE)</f>
        <v>#REF!</v>
      </c>
      <c r="N545" s="9" t="e">
        <f>VLOOKUP((IF(MONTH($A545)=10,YEAR($A545),IF(MONTH($A545)=11,YEAR($A545),IF(MONTH($A545)=12, YEAR($A545),YEAR($A545)-1)))),#REF!,VLOOKUP(MONTH($A545),'Patch Conversion'!$A$1:$B$12,2),FALSE)</f>
        <v>#REF!</v>
      </c>
      <c r="O545" s="9"/>
      <c r="P545" s="11"/>
      <c r="Q545" s="9">
        <f t="shared" si="61"/>
        <v>0</v>
      </c>
      <c r="R545" s="9" t="str">
        <f t="shared" si="62"/>
        <v/>
      </c>
      <c r="S545" s="10" t="str">
        <f t="shared" si="63"/>
        <v/>
      </c>
      <c r="T545" s="9"/>
      <c r="U545" s="17">
        <f>VLOOKUP((IF(MONTH($A545)=10,YEAR($A545),IF(MONTH($A545)=11,YEAR($A545),IF(MONTH($A545)=12, YEAR($A545),YEAR($A545)-1)))),'Final Sim'!$A$1:$O$87,VLOOKUP(MONTH($A545),'Conversion WRSM'!$A$1:$B$12,2),FALSE)</f>
        <v>0</v>
      </c>
      <c r="W545" s="9">
        <f t="shared" si="60"/>
        <v>0</v>
      </c>
      <c r="X545" s="9" t="str">
        <f t="shared" si="66"/>
        <v/>
      </c>
      <c r="Y545" s="20" t="str">
        <f t="shared" si="64"/>
        <v/>
      </c>
    </row>
    <row r="546" spans="1:25" x14ac:dyDescent="0.25">
      <c r="A546" s="11">
        <v>29190</v>
      </c>
      <c r="B546" s="9">
        <f>VLOOKUP((IF(MONTH($A546)=10,YEAR($A546),IF(MONTH($A546)=11,YEAR($A546),IF(MONTH($A546)=12, YEAR($A546),YEAR($A546)-1)))),File_1.prn!$A$2:$AA$72,VLOOKUP(MONTH($A546),Conversion!$A$1:$B$12,2),FALSE)</f>
        <v>0</v>
      </c>
      <c r="C546" s="9" t="str">
        <f>IF(VLOOKUP((IF(MONTH($A546)=10,YEAR($A546),IF(MONTH($A546)=11,YEAR($A546),IF(MONTH($A546)=12, YEAR($A546),YEAR($A546)-1)))),File_1.prn!$A$2:$AA$72,VLOOKUP(MONTH($A546),'Patch Conversion'!$A$1:$B$12,2),FALSE)="","",VLOOKUP((IF(MONTH($A546)=10,YEAR($A546),IF(MONTH($A546)=11,YEAR($A546),IF(MONTH($A546)=12, YEAR($A546),YEAR($A546)-1)))),File_1.prn!$A$2:$AA$72,VLOOKUP(MONTH($A546),'Patch Conversion'!$A$1:$B$12,2),FALSE))</f>
        <v/>
      </c>
      <c r="D546" s="9"/>
      <c r="E546" s="9">
        <f t="shared" si="65"/>
        <v>0</v>
      </c>
      <c r="F546" s="9">
        <f>F545+VLOOKUP((IF(MONTH($A546)=10,YEAR($A546),IF(MONTH($A546)=11,YEAR($A546),IF(MONTH($A546)=12, YEAR($A546),YEAR($A546)-1)))),Rainfall!$A$1:$Z$87,VLOOKUP(MONTH($A546),Conversion!$A$1:$B$12,2),FALSE)</f>
        <v>28435.259999999977</v>
      </c>
      <c r="G546" s="9"/>
      <c r="H546" s="9"/>
      <c r="I546" s="9">
        <f>VLOOKUP((IF(MONTH($A546)=10,YEAR($A546),IF(MONTH($A546)=11,YEAR($A546),IF(MONTH($A546)=12, YEAR($A546),YEAR($A546)-1)))),FirstSim!$A$1:$Z$86,VLOOKUP(MONTH($A546),Conversion!$A$1:$B$12,2),FALSE)</f>
        <v>7.0000000000000007E-2</v>
      </c>
      <c r="J546" s="9"/>
      <c r="K546" s="9"/>
      <c r="L546" s="9"/>
      <c r="M546" s="12" t="e">
        <f>VLOOKUP((IF(MONTH($A546)=10,YEAR($A546),IF(MONTH($A546)=11,YEAR($A546),IF(MONTH($A546)=12, YEAR($A546),YEAR($A546)-1)))),#REF!,VLOOKUP(MONTH($A546),Conversion!$A$1:$B$12,2),FALSE)</f>
        <v>#REF!</v>
      </c>
      <c r="N546" s="9" t="e">
        <f>VLOOKUP((IF(MONTH($A546)=10,YEAR($A546),IF(MONTH($A546)=11,YEAR($A546),IF(MONTH($A546)=12, YEAR($A546),YEAR($A546)-1)))),#REF!,VLOOKUP(MONTH($A546),'Patch Conversion'!$A$1:$B$12,2),FALSE)</f>
        <v>#REF!</v>
      </c>
      <c r="O546" s="9"/>
      <c r="P546" s="11"/>
      <c r="Q546" s="9">
        <f t="shared" si="61"/>
        <v>0</v>
      </c>
      <c r="R546" s="9" t="str">
        <f t="shared" si="62"/>
        <v/>
      </c>
      <c r="S546" s="10" t="str">
        <f t="shared" si="63"/>
        <v/>
      </c>
      <c r="T546" s="9"/>
      <c r="U546" s="17">
        <f>VLOOKUP((IF(MONTH($A546)=10,YEAR($A546),IF(MONTH($A546)=11,YEAR($A546),IF(MONTH($A546)=12, YEAR($A546),YEAR($A546)-1)))),'Final Sim'!$A$1:$O$87,VLOOKUP(MONTH($A546),'Conversion WRSM'!$A$1:$B$12,2),FALSE)</f>
        <v>0</v>
      </c>
      <c r="W546" s="9">
        <f t="shared" si="60"/>
        <v>0</v>
      </c>
      <c r="X546" s="9" t="str">
        <f t="shared" si="66"/>
        <v/>
      </c>
      <c r="Y546" s="20" t="str">
        <f t="shared" si="64"/>
        <v/>
      </c>
    </row>
    <row r="547" spans="1:25" x14ac:dyDescent="0.25">
      <c r="A547" s="11">
        <v>29221</v>
      </c>
      <c r="B547" s="9">
        <f>VLOOKUP((IF(MONTH($A547)=10,YEAR($A547),IF(MONTH($A547)=11,YEAR($A547),IF(MONTH($A547)=12, YEAR($A547),YEAR($A547)-1)))),File_1.prn!$A$2:$AA$72,VLOOKUP(MONTH($A547),Conversion!$A$1:$B$12,2),FALSE)</f>
        <v>0</v>
      </c>
      <c r="C547" s="9" t="str">
        <f>IF(VLOOKUP((IF(MONTH($A547)=10,YEAR($A547),IF(MONTH($A547)=11,YEAR($A547),IF(MONTH($A547)=12, YEAR($A547),YEAR($A547)-1)))),File_1.prn!$A$2:$AA$72,VLOOKUP(MONTH($A547),'Patch Conversion'!$A$1:$B$12,2),FALSE)="","",VLOOKUP((IF(MONTH($A547)=10,YEAR($A547),IF(MONTH($A547)=11,YEAR($A547),IF(MONTH($A547)=12, YEAR($A547),YEAR($A547)-1)))),File_1.prn!$A$2:$AA$72,VLOOKUP(MONTH($A547),'Patch Conversion'!$A$1:$B$12,2),FALSE))</f>
        <v/>
      </c>
      <c r="D547" s="9"/>
      <c r="E547" s="9">
        <f t="shared" si="65"/>
        <v>0</v>
      </c>
      <c r="F547" s="9">
        <f>F546+VLOOKUP((IF(MONTH($A547)=10,YEAR($A547),IF(MONTH($A547)=11,YEAR($A547),IF(MONTH($A547)=12, YEAR($A547),YEAR($A547)-1)))),Rainfall!$A$1:$Z$87,VLOOKUP(MONTH($A547),Conversion!$A$1:$B$12,2),FALSE)</f>
        <v>28535.279999999977</v>
      </c>
      <c r="G547" s="9"/>
      <c r="H547" s="9"/>
      <c r="I547" s="9">
        <f>VLOOKUP((IF(MONTH($A547)=10,YEAR($A547),IF(MONTH($A547)=11,YEAR($A547),IF(MONTH($A547)=12, YEAR($A547),YEAR($A547)-1)))),FirstSim!$A$1:$Z$86,VLOOKUP(MONTH($A547),Conversion!$A$1:$B$12,2),FALSE)</f>
        <v>0.19</v>
      </c>
      <c r="J547" s="9"/>
      <c r="K547" s="9"/>
      <c r="L547" s="9"/>
      <c r="M547" s="12" t="e">
        <f>VLOOKUP((IF(MONTH($A547)=10,YEAR($A547),IF(MONTH($A547)=11,YEAR($A547),IF(MONTH($A547)=12, YEAR($A547),YEAR($A547)-1)))),#REF!,VLOOKUP(MONTH($A547),Conversion!$A$1:$B$12,2),FALSE)</f>
        <v>#REF!</v>
      </c>
      <c r="N547" s="9" t="e">
        <f>VLOOKUP((IF(MONTH($A547)=10,YEAR($A547),IF(MONTH($A547)=11,YEAR($A547),IF(MONTH($A547)=12, YEAR($A547),YEAR($A547)-1)))),#REF!,VLOOKUP(MONTH($A547),'Patch Conversion'!$A$1:$B$12,2),FALSE)</f>
        <v>#REF!</v>
      </c>
      <c r="O547" s="9"/>
      <c r="P547" s="11"/>
      <c r="Q547" s="9">
        <f t="shared" si="61"/>
        <v>0</v>
      </c>
      <c r="R547" s="9" t="str">
        <f t="shared" si="62"/>
        <v/>
      </c>
      <c r="S547" s="10" t="str">
        <f t="shared" si="63"/>
        <v/>
      </c>
      <c r="T547" s="9"/>
      <c r="U547" s="17">
        <f>VLOOKUP((IF(MONTH($A547)=10,YEAR($A547),IF(MONTH($A547)=11,YEAR($A547),IF(MONTH($A547)=12, YEAR($A547),YEAR($A547)-1)))),'Final Sim'!$A$1:$O$87,VLOOKUP(MONTH($A547),'Conversion WRSM'!$A$1:$B$12,2),FALSE)</f>
        <v>0</v>
      </c>
      <c r="W547" s="9">
        <f t="shared" si="60"/>
        <v>0</v>
      </c>
      <c r="X547" s="9" t="str">
        <f t="shared" si="66"/>
        <v/>
      </c>
      <c r="Y547" s="20" t="str">
        <f t="shared" si="64"/>
        <v/>
      </c>
    </row>
    <row r="548" spans="1:25" x14ac:dyDescent="0.25">
      <c r="A548" s="11">
        <v>29252</v>
      </c>
      <c r="B548" s="9">
        <f>VLOOKUP((IF(MONTH($A548)=10,YEAR($A548),IF(MONTH($A548)=11,YEAR($A548),IF(MONTH($A548)=12, YEAR($A548),YEAR($A548)-1)))),File_1.prn!$A$2:$AA$72,VLOOKUP(MONTH($A548),Conversion!$A$1:$B$12,2),FALSE)</f>
        <v>0</v>
      </c>
      <c r="C548" s="9" t="str">
        <f>IF(VLOOKUP((IF(MONTH($A548)=10,YEAR($A548),IF(MONTH($A548)=11,YEAR($A548),IF(MONTH($A548)=12, YEAR($A548),YEAR($A548)-1)))),File_1.prn!$A$2:$AA$72,VLOOKUP(MONTH($A548),'Patch Conversion'!$A$1:$B$12,2),FALSE)="","",VLOOKUP((IF(MONTH($A548)=10,YEAR($A548),IF(MONTH($A548)=11,YEAR($A548),IF(MONTH($A548)=12, YEAR($A548),YEAR($A548)-1)))),File_1.prn!$A$2:$AA$72,VLOOKUP(MONTH($A548),'Patch Conversion'!$A$1:$B$12,2),FALSE))</f>
        <v/>
      </c>
      <c r="D548" s="9" t="str">
        <f>IF(C548="","",B548)</f>
        <v/>
      </c>
      <c r="E548" s="9">
        <f t="shared" si="65"/>
        <v>0</v>
      </c>
      <c r="F548" s="9">
        <f>F547+VLOOKUP((IF(MONTH($A548)=10,YEAR($A548),IF(MONTH($A548)=11,YEAR($A548),IF(MONTH($A548)=12, YEAR($A548),YEAR($A548)-1)))),Rainfall!$A$1:$Z$87,VLOOKUP(MONTH($A548),Conversion!$A$1:$B$12,2),FALSE)</f>
        <v>28644.359999999979</v>
      </c>
      <c r="G548" s="9"/>
      <c r="H548" s="9"/>
      <c r="I548" s="9">
        <f>VLOOKUP((IF(MONTH($A548)=10,YEAR($A548),IF(MONTH($A548)=11,YEAR($A548),IF(MONTH($A548)=12, YEAR($A548),YEAR($A548)-1)))),FirstSim!$A$1:$Z$86,VLOOKUP(MONTH($A548),Conversion!$A$1:$B$12,2),FALSE)</f>
        <v>5.05</v>
      </c>
      <c r="J548" s="9"/>
      <c r="K548" s="9"/>
      <c r="L548" s="9"/>
      <c r="M548" s="12" t="e">
        <f>VLOOKUP((IF(MONTH($A548)=10,YEAR($A548),IF(MONTH($A548)=11,YEAR($A548),IF(MONTH($A548)=12, YEAR($A548),YEAR($A548)-1)))),#REF!,VLOOKUP(MONTH($A548),Conversion!$A$1:$B$12,2),FALSE)</f>
        <v>#REF!</v>
      </c>
      <c r="N548" s="9" t="e">
        <f>VLOOKUP((IF(MONTH($A548)=10,YEAR($A548),IF(MONTH($A548)=11,YEAR($A548),IF(MONTH($A548)=12, YEAR($A548),YEAR($A548)-1)))),#REF!,VLOOKUP(MONTH($A548),'Patch Conversion'!$A$1:$B$12,2),FALSE)</f>
        <v>#REF!</v>
      </c>
      <c r="O548" s="9"/>
      <c r="P548" s="11"/>
      <c r="Q548" s="9">
        <f t="shared" si="61"/>
        <v>0</v>
      </c>
      <c r="R548" s="9" t="str">
        <f t="shared" si="62"/>
        <v/>
      </c>
      <c r="S548" s="10" t="str">
        <f t="shared" si="63"/>
        <v/>
      </c>
      <c r="T548" s="9"/>
      <c r="U548" s="17">
        <f>VLOOKUP((IF(MONTH($A548)=10,YEAR($A548),IF(MONTH($A548)=11,YEAR($A548),IF(MONTH($A548)=12, YEAR($A548),YEAR($A548)-1)))),'Final Sim'!$A$1:$O$87,VLOOKUP(MONTH($A548),'Conversion WRSM'!$A$1:$B$12,2),FALSE)</f>
        <v>0</v>
      </c>
      <c r="W548" s="9">
        <f t="shared" si="60"/>
        <v>0</v>
      </c>
      <c r="X548" s="9" t="str">
        <f t="shared" si="66"/>
        <v/>
      </c>
      <c r="Y548" s="20" t="str">
        <f t="shared" si="64"/>
        <v/>
      </c>
    </row>
    <row r="549" spans="1:25" x14ac:dyDescent="0.25">
      <c r="A549" s="11">
        <v>29281</v>
      </c>
      <c r="B549" s="9">
        <f>VLOOKUP((IF(MONTH($A549)=10,YEAR($A549),IF(MONTH($A549)=11,YEAR($A549),IF(MONTH($A549)=12, YEAR($A549),YEAR($A549)-1)))),File_1.prn!$A$2:$AA$72,VLOOKUP(MONTH($A549),Conversion!$A$1:$B$12,2),FALSE)</f>
        <v>0</v>
      </c>
      <c r="C549" s="9" t="str">
        <f>IF(VLOOKUP((IF(MONTH($A549)=10,YEAR($A549),IF(MONTH($A549)=11,YEAR($A549),IF(MONTH($A549)=12, YEAR($A549),YEAR($A549)-1)))),File_1.prn!$A$2:$AA$72,VLOOKUP(MONTH($A549),'Patch Conversion'!$A$1:$B$12,2),FALSE)="","",VLOOKUP((IF(MONTH($A549)=10,YEAR($A549),IF(MONTH($A549)=11,YEAR($A549),IF(MONTH($A549)=12, YEAR($A549),YEAR($A549)-1)))),File_1.prn!$A$2:$AA$72,VLOOKUP(MONTH($A549),'Patch Conversion'!$A$1:$B$12,2),FALSE))</f>
        <v/>
      </c>
      <c r="D549" s="9"/>
      <c r="E549" s="9">
        <f t="shared" si="65"/>
        <v>0</v>
      </c>
      <c r="F549" s="9">
        <f>F548+VLOOKUP((IF(MONTH($A549)=10,YEAR($A549),IF(MONTH($A549)=11,YEAR($A549),IF(MONTH($A549)=12, YEAR($A549),YEAR($A549)-1)))),Rainfall!$A$1:$Z$87,VLOOKUP(MONTH($A549),Conversion!$A$1:$B$12,2),FALSE)</f>
        <v>28709.999999999978</v>
      </c>
      <c r="G549" s="9"/>
      <c r="H549" s="9"/>
      <c r="I549" s="9">
        <f>VLOOKUP((IF(MONTH($A549)=10,YEAR($A549),IF(MONTH($A549)=11,YEAR($A549),IF(MONTH($A549)=12, YEAR($A549),YEAR($A549)-1)))),FirstSim!$A$1:$Z$86,VLOOKUP(MONTH($A549),Conversion!$A$1:$B$12,2),FALSE)</f>
        <v>2.5499999999999998</v>
      </c>
      <c r="J549" s="9"/>
      <c r="K549" s="9"/>
      <c r="L549" s="9"/>
      <c r="M549" s="12" t="e">
        <f>VLOOKUP((IF(MONTH($A549)=10,YEAR($A549),IF(MONTH($A549)=11,YEAR($A549),IF(MONTH($A549)=12, YEAR($A549),YEAR($A549)-1)))),#REF!,VLOOKUP(MONTH($A549),Conversion!$A$1:$B$12,2),FALSE)</f>
        <v>#REF!</v>
      </c>
      <c r="N549" s="9" t="e">
        <f>VLOOKUP((IF(MONTH($A549)=10,YEAR($A549),IF(MONTH($A549)=11,YEAR($A549),IF(MONTH($A549)=12, YEAR($A549),YEAR($A549)-1)))),#REF!,VLOOKUP(MONTH($A549),'Patch Conversion'!$A$1:$B$12,2),FALSE)</f>
        <v>#REF!</v>
      </c>
      <c r="O549" s="9"/>
      <c r="P549" s="11"/>
      <c r="Q549" s="9">
        <f t="shared" si="61"/>
        <v>0</v>
      </c>
      <c r="R549" s="9" t="str">
        <f t="shared" si="62"/>
        <v/>
      </c>
      <c r="S549" s="10" t="str">
        <f t="shared" si="63"/>
        <v/>
      </c>
      <c r="T549" s="9"/>
      <c r="U549" s="17">
        <f>VLOOKUP((IF(MONTH($A549)=10,YEAR($A549),IF(MONTH($A549)=11,YEAR($A549),IF(MONTH($A549)=12, YEAR($A549),YEAR($A549)-1)))),'Final Sim'!$A$1:$O$87,VLOOKUP(MONTH($A549),'Conversion WRSM'!$A$1:$B$12,2),FALSE)</f>
        <v>0</v>
      </c>
      <c r="W549" s="9">
        <f t="shared" si="60"/>
        <v>0</v>
      </c>
      <c r="X549" s="9" t="str">
        <f t="shared" si="66"/>
        <v/>
      </c>
      <c r="Y549" s="20" t="str">
        <f t="shared" si="64"/>
        <v/>
      </c>
    </row>
    <row r="550" spans="1:25" x14ac:dyDescent="0.25">
      <c r="A550" s="11">
        <v>29312</v>
      </c>
      <c r="B550" s="9">
        <f>VLOOKUP((IF(MONTH($A550)=10,YEAR($A550),IF(MONTH($A550)=11,YEAR($A550),IF(MONTH($A550)=12, YEAR($A550),YEAR($A550)-1)))),File_1.prn!$A$2:$AA$72,VLOOKUP(MONTH($A550),Conversion!$A$1:$B$12,2),FALSE)</f>
        <v>0</v>
      </c>
      <c r="C550" s="9" t="str">
        <f>IF(VLOOKUP((IF(MONTH($A550)=10,YEAR($A550),IF(MONTH($A550)=11,YEAR($A550),IF(MONTH($A550)=12, YEAR($A550),YEAR($A550)-1)))),File_1.prn!$A$2:$AA$72,VLOOKUP(MONTH($A550),'Patch Conversion'!$A$1:$B$12,2),FALSE)="","",VLOOKUP((IF(MONTH($A550)=10,YEAR($A550),IF(MONTH($A550)=11,YEAR($A550),IF(MONTH($A550)=12, YEAR($A550),YEAR($A550)-1)))),File_1.prn!$A$2:$AA$72,VLOOKUP(MONTH($A550),'Patch Conversion'!$A$1:$B$12,2),FALSE))</f>
        <v/>
      </c>
      <c r="D550" s="9"/>
      <c r="E550" s="9">
        <f t="shared" si="65"/>
        <v>0</v>
      </c>
      <c r="F550" s="9">
        <f>F549+VLOOKUP((IF(MONTH($A550)=10,YEAR($A550),IF(MONTH($A550)=11,YEAR($A550),IF(MONTH($A550)=12, YEAR($A550),YEAR($A550)-1)))),Rainfall!$A$1:$Z$87,VLOOKUP(MONTH($A550),Conversion!$A$1:$B$12,2),FALSE)</f>
        <v>28734.779999999977</v>
      </c>
      <c r="G550" s="9"/>
      <c r="H550" s="9"/>
      <c r="I550" s="9">
        <f>VLOOKUP((IF(MONTH($A550)=10,YEAR($A550),IF(MONTH($A550)=11,YEAR($A550),IF(MONTH($A550)=12, YEAR($A550),YEAR($A550)-1)))),FirstSim!$A$1:$Z$86,VLOOKUP(MONTH($A550),Conversion!$A$1:$B$12,2),FALSE)</f>
        <v>0.12</v>
      </c>
      <c r="J550" s="9"/>
      <c r="K550" s="9"/>
      <c r="L550" s="9"/>
      <c r="M550" s="12" t="e">
        <f>VLOOKUP((IF(MONTH($A550)=10,YEAR($A550),IF(MONTH($A550)=11,YEAR($A550),IF(MONTH($A550)=12, YEAR($A550),YEAR($A550)-1)))),#REF!,VLOOKUP(MONTH($A550),Conversion!$A$1:$B$12,2),FALSE)</f>
        <v>#REF!</v>
      </c>
      <c r="N550" s="9" t="e">
        <f>VLOOKUP((IF(MONTH($A550)=10,YEAR($A550),IF(MONTH($A550)=11,YEAR($A550),IF(MONTH($A550)=12, YEAR($A550),YEAR($A550)-1)))),#REF!,VLOOKUP(MONTH($A550),'Patch Conversion'!$A$1:$B$12,2),FALSE)</f>
        <v>#REF!</v>
      </c>
      <c r="O550" s="9"/>
      <c r="P550" s="11"/>
      <c r="Q550" s="9">
        <f t="shared" si="61"/>
        <v>0</v>
      </c>
      <c r="R550" s="9" t="str">
        <f t="shared" si="62"/>
        <v/>
      </c>
      <c r="S550" s="10" t="str">
        <f t="shared" si="63"/>
        <v/>
      </c>
      <c r="T550" s="9"/>
      <c r="U550" s="17">
        <f>VLOOKUP((IF(MONTH($A550)=10,YEAR($A550),IF(MONTH($A550)=11,YEAR($A550),IF(MONTH($A550)=12, YEAR($A550),YEAR($A550)-1)))),'Final Sim'!$A$1:$O$87,VLOOKUP(MONTH($A550),'Conversion WRSM'!$A$1:$B$12,2),FALSE)</f>
        <v>0</v>
      </c>
      <c r="W550" s="9">
        <f t="shared" si="60"/>
        <v>0</v>
      </c>
      <c r="X550" s="9" t="str">
        <f t="shared" si="66"/>
        <v/>
      </c>
      <c r="Y550" s="20" t="str">
        <f t="shared" si="64"/>
        <v/>
      </c>
    </row>
    <row r="551" spans="1:25" x14ac:dyDescent="0.25">
      <c r="A551" s="11">
        <v>29342</v>
      </c>
      <c r="B551" s="9">
        <f>VLOOKUP((IF(MONTH($A551)=10,YEAR($A551),IF(MONTH($A551)=11,YEAR($A551),IF(MONTH($A551)=12, YEAR($A551),YEAR($A551)-1)))),File_1.prn!$A$2:$AA$72,VLOOKUP(MONTH($A551),Conversion!$A$1:$B$12,2),FALSE)</f>
        <v>0</v>
      </c>
      <c r="C551" s="9" t="str">
        <f>IF(VLOOKUP((IF(MONTH($A551)=10,YEAR($A551),IF(MONTH($A551)=11,YEAR($A551),IF(MONTH($A551)=12, YEAR($A551),YEAR($A551)-1)))),File_1.prn!$A$2:$AA$72,VLOOKUP(MONTH($A551),'Patch Conversion'!$A$1:$B$12,2),FALSE)="","",VLOOKUP((IF(MONTH($A551)=10,YEAR($A551),IF(MONTH($A551)=11,YEAR($A551),IF(MONTH($A551)=12, YEAR($A551),YEAR($A551)-1)))),File_1.prn!$A$2:$AA$72,VLOOKUP(MONTH($A551),'Patch Conversion'!$A$1:$B$12,2),FALSE))</f>
        <v/>
      </c>
      <c r="D551" s="9"/>
      <c r="E551" s="9">
        <f t="shared" si="65"/>
        <v>0</v>
      </c>
      <c r="F551" s="9">
        <f>F550+VLOOKUP((IF(MONTH($A551)=10,YEAR($A551),IF(MONTH($A551)=11,YEAR($A551),IF(MONTH($A551)=12, YEAR($A551),YEAR($A551)-1)))),Rainfall!$A$1:$Z$87,VLOOKUP(MONTH($A551),Conversion!$A$1:$B$12,2),FALSE)</f>
        <v>28735.499999999978</v>
      </c>
      <c r="G551" s="9"/>
      <c r="H551" s="9"/>
      <c r="I551" s="9">
        <f>VLOOKUP((IF(MONTH($A551)=10,YEAR($A551),IF(MONTH($A551)=11,YEAR($A551),IF(MONTH($A551)=12, YEAR($A551),YEAR($A551)-1)))),FirstSim!$A$1:$Z$86,VLOOKUP(MONTH($A551),Conversion!$A$1:$B$12,2),FALSE)</f>
        <v>0.05</v>
      </c>
      <c r="J551" s="9"/>
      <c r="K551" s="9"/>
      <c r="L551" s="9"/>
      <c r="M551" s="12" t="e">
        <f>VLOOKUP((IF(MONTH($A551)=10,YEAR($A551),IF(MONTH($A551)=11,YEAR($A551),IF(MONTH($A551)=12, YEAR($A551),YEAR($A551)-1)))),#REF!,VLOOKUP(MONTH($A551),Conversion!$A$1:$B$12,2),FALSE)</f>
        <v>#REF!</v>
      </c>
      <c r="N551" s="9" t="e">
        <f>VLOOKUP((IF(MONTH($A551)=10,YEAR($A551),IF(MONTH($A551)=11,YEAR($A551),IF(MONTH($A551)=12, YEAR($A551),YEAR($A551)-1)))),#REF!,VLOOKUP(MONTH($A551),'Patch Conversion'!$A$1:$B$12,2),FALSE)</f>
        <v>#REF!</v>
      </c>
      <c r="O551" s="9"/>
      <c r="P551" s="11"/>
      <c r="Q551" s="9">
        <f t="shared" si="61"/>
        <v>0</v>
      </c>
      <c r="R551" s="9" t="str">
        <f t="shared" si="62"/>
        <v/>
      </c>
      <c r="S551" s="10" t="str">
        <f t="shared" si="63"/>
        <v/>
      </c>
      <c r="T551" s="9"/>
      <c r="U551" s="17">
        <f>VLOOKUP((IF(MONTH($A551)=10,YEAR($A551),IF(MONTH($A551)=11,YEAR($A551),IF(MONTH($A551)=12, YEAR($A551),YEAR($A551)-1)))),'Final Sim'!$A$1:$O$87,VLOOKUP(MONTH($A551),'Conversion WRSM'!$A$1:$B$12,2),FALSE)</f>
        <v>0</v>
      </c>
      <c r="W551" s="9">
        <f t="shared" si="60"/>
        <v>0</v>
      </c>
      <c r="X551" s="9" t="str">
        <f t="shared" si="66"/>
        <v/>
      </c>
      <c r="Y551" s="20" t="str">
        <f t="shared" si="64"/>
        <v/>
      </c>
    </row>
    <row r="552" spans="1:25" x14ac:dyDescent="0.25">
      <c r="A552" s="11">
        <v>29373</v>
      </c>
      <c r="B552" s="9">
        <f>VLOOKUP((IF(MONTH($A552)=10,YEAR($A552),IF(MONTH($A552)=11,YEAR($A552),IF(MONTH($A552)=12, YEAR($A552),YEAR($A552)-1)))),File_1.prn!$A$2:$AA$72,VLOOKUP(MONTH($A552),Conversion!$A$1:$B$12,2),FALSE)</f>
        <v>0</v>
      </c>
      <c r="C552" s="9" t="str">
        <f>IF(VLOOKUP((IF(MONTH($A552)=10,YEAR($A552),IF(MONTH($A552)=11,YEAR($A552),IF(MONTH($A552)=12, YEAR($A552),YEAR($A552)-1)))),File_1.prn!$A$2:$AA$72,VLOOKUP(MONTH($A552),'Patch Conversion'!$A$1:$B$12,2),FALSE)="","",VLOOKUP((IF(MONTH($A552)=10,YEAR($A552),IF(MONTH($A552)=11,YEAR($A552),IF(MONTH($A552)=12, YEAR($A552),YEAR($A552)-1)))),File_1.prn!$A$2:$AA$72,VLOOKUP(MONTH($A552),'Patch Conversion'!$A$1:$B$12,2),FALSE))</f>
        <v/>
      </c>
      <c r="D552" s="9"/>
      <c r="E552" s="9">
        <f t="shared" si="65"/>
        <v>0</v>
      </c>
      <c r="F552" s="9">
        <f>F551+VLOOKUP((IF(MONTH($A552)=10,YEAR($A552),IF(MONTH($A552)=11,YEAR($A552),IF(MONTH($A552)=12, YEAR($A552),YEAR($A552)-1)))),Rainfall!$A$1:$Z$87,VLOOKUP(MONTH($A552),Conversion!$A$1:$B$12,2),FALSE)</f>
        <v>28735.499999999978</v>
      </c>
      <c r="G552" s="9"/>
      <c r="H552" s="9"/>
      <c r="I552" s="9">
        <f>VLOOKUP((IF(MONTH($A552)=10,YEAR($A552),IF(MONTH($A552)=11,YEAR($A552),IF(MONTH($A552)=12, YEAR($A552),YEAR($A552)-1)))),FirstSim!$A$1:$Z$86,VLOOKUP(MONTH($A552),Conversion!$A$1:$B$12,2),FALSE)</f>
        <v>0.03</v>
      </c>
      <c r="J552" s="9"/>
      <c r="K552" s="9"/>
      <c r="L552" s="9"/>
      <c r="M552" s="12" t="e">
        <f>VLOOKUP((IF(MONTH($A552)=10,YEAR($A552),IF(MONTH($A552)=11,YEAR($A552),IF(MONTH($A552)=12, YEAR($A552),YEAR($A552)-1)))),#REF!,VLOOKUP(MONTH($A552),Conversion!$A$1:$B$12,2),FALSE)</f>
        <v>#REF!</v>
      </c>
      <c r="N552" s="9" t="e">
        <f>VLOOKUP((IF(MONTH($A552)=10,YEAR($A552),IF(MONTH($A552)=11,YEAR($A552),IF(MONTH($A552)=12, YEAR($A552),YEAR($A552)-1)))),#REF!,VLOOKUP(MONTH($A552),'Patch Conversion'!$A$1:$B$12,2),FALSE)</f>
        <v>#REF!</v>
      </c>
      <c r="O552" s="9"/>
      <c r="P552" s="11"/>
      <c r="Q552" s="9">
        <f t="shared" si="61"/>
        <v>0</v>
      </c>
      <c r="R552" s="9" t="str">
        <f t="shared" si="62"/>
        <v/>
      </c>
      <c r="S552" s="10" t="str">
        <f t="shared" si="63"/>
        <v/>
      </c>
      <c r="T552" s="9"/>
      <c r="U552" s="17">
        <f>VLOOKUP((IF(MONTH($A552)=10,YEAR($A552),IF(MONTH($A552)=11,YEAR($A552),IF(MONTH($A552)=12, YEAR($A552),YEAR($A552)-1)))),'Final Sim'!$A$1:$O$87,VLOOKUP(MONTH($A552),'Conversion WRSM'!$A$1:$B$12,2),FALSE)</f>
        <v>0</v>
      </c>
      <c r="W552" s="9">
        <f t="shared" si="60"/>
        <v>0</v>
      </c>
      <c r="X552" s="9" t="str">
        <f t="shared" si="66"/>
        <v/>
      </c>
      <c r="Y552" s="20" t="str">
        <f t="shared" si="64"/>
        <v/>
      </c>
    </row>
    <row r="553" spans="1:25" x14ac:dyDescent="0.25">
      <c r="A553" s="11">
        <v>29403</v>
      </c>
      <c r="B553" s="9">
        <f>VLOOKUP((IF(MONTH($A553)=10,YEAR($A553),IF(MONTH($A553)=11,YEAR($A553),IF(MONTH($A553)=12, YEAR($A553),YEAR($A553)-1)))),File_1.prn!$A$2:$AA$72,VLOOKUP(MONTH($A553),Conversion!$A$1:$B$12,2),FALSE)</f>
        <v>0</v>
      </c>
      <c r="C553" s="9" t="str">
        <f>IF(VLOOKUP((IF(MONTH($A553)=10,YEAR($A553),IF(MONTH($A553)=11,YEAR($A553),IF(MONTH($A553)=12, YEAR($A553),YEAR($A553)-1)))),File_1.prn!$A$2:$AA$72,VLOOKUP(MONTH($A553),'Patch Conversion'!$A$1:$B$12,2),FALSE)="","",VLOOKUP((IF(MONTH($A553)=10,YEAR($A553),IF(MONTH($A553)=11,YEAR($A553),IF(MONTH($A553)=12, YEAR($A553),YEAR($A553)-1)))),File_1.prn!$A$2:$AA$72,VLOOKUP(MONTH($A553),'Patch Conversion'!$A$1:$B$12,2),FALSE))</f>
        <v/>
      </c>
      <c r="D553" s="9"/>
      <c r="E553" s="9">
        <f t="shared" si="65"/>
        <v>0</v>
      </c>
      <c r="F553" s="9">
        <f>F552+VLOOKUP((IF(MONTH($A553)=10,YEAR($A553),IF(MONTH($A553)=11,YEAR($A553),IF(MONTH($A553)=12, YEAR($A553),YEAR($A553)-1)))),Rainfall!$A$1:$Z$87,VLOOKUP(MONTH($A553),Conversion!$A$1:$B$12,2),FALSE)</f>
        <v>28735.499999999978</v>
      </c>
      <c r="G553" s="9"/>
      <c r="H553" s="9"/>
      <c r="I553" s="9">
        <f>VLOOKUP((IF(MONTH($A553)=10,YEAR($A553),IF(MONTH($A553)=11,YEAR($A553),IF(MONTH($A553)=12, YEAR($A553),YEAR($A553)-1)))),FirstSim!$A$1:$Z$86,VLOOKUP(MONTH($A553),Conversion!$A$1:$B$12,2),FALSE)</f>
        <v>0.02</v>
      </c>
      <c r="J553" s="9"/>
      <c r="K553" s="9"/>
      <c r="L553" s="9"/>
      <c r="M553" s="12" t="e">
        <f>VLOOKUP((IF(MONTH($A553)=10,YEAR($A553),IF(MONTH($A553)=11,YEAR($A553),IF(MONTH($A553)=12, YEAR($A553),YEAR($A553)-1)))),#REF!,VLOOKUP(MONTH($A553),Conversion!$A$1:$B$12,2),FALSE)</f>
        <v>#REF!</v>
      </c>
      <c r="N553" s="9" t="e">
        <f>VLOOKUP((IF(MONTH($A553)=10,YEAR($A553),IF(MONTH($A553)=11,YEAR($A553),IF(MONTH($A553)=12, YEAR($A553),YEAR($A553)-1)))),#REF!,VLOOKUP(MONTH($A553),'Patch Conversion'!$A$1:$B$12,2),FALSE)</f>
        <v>#REF!</v>
      </c>
      <c r="O553" s="9"/>
      <c r="P553" s="11"/>
      <c r="Q553" s="9">
        <f t="shared" si="61"/>
        <v>0</v>
      </c>
      <c r="R553" s="9" t="str">
        <f t="shared" si="62"/>
        <v/>
      </c>
      <c r="S553" s="10" t="str">
        <f t="shared" si="63"/>
        <v/>
      </c>
      <c r="T553" s="9"/>
      <c r="U553" s="17">
        <f>VLOOKUP((IF(MONTH($A553)=10,YEAR($A553),IF(MONTH($A553)=11,YEAR($A553),IF(MONTH($A553)=12, YEAR($A553),YEAR($A553)-1)))),'Final Sim'!$A$1:$O$87,VLOOKUP(MONTH($A553),'Conversion WRSM'!$A$1:$B$12,2),FALSE)</f>
        <v>0</v>
      </c>
      <c r="W553" s="9">
        <f t="shared" si="60"/>
        <v>0</v>
      </c>
      <c r="X553" s="9" t="str">
        <f t="shared" si="66"/>
        <v/>
      </c>
      <c r="Y553" s="20" t="str">
        <f t="shared" si="64"/>
        <v/>
      </c>
    </row>
    <row r="554" spans="1:25" x14ac:dyDescent="0.25">
      <c r="A554" s="11">
        <v>29434</v>
      </c>
      <c r="B554" s="9">
        <f>VLOOKUP((IF(MONTH($A554)=10,YEAR($A554),IF(MONTH($A554)=11,YEAR($A554),IF(MONTH($A554)=12, YEAR($A554),YEAR($A554)-1)))),File_1.prn!$A$2:$AA$72,VLOOKUP(MONTH($A554),Conversion!$A$1:$B$12,2),FALSE)</f>
        <v>0</v>
      </c>
      <c r="C554" s="9" t="str">
        <f>IF(VLOOKUP((IF(MONTH($A554)=10,YEAR($A554),IF(MONTH($A554)=11,YEAR($A554),IF(MONTH($A554)=12, YEAR($A554),YEAR($A554)-1)))),File_1.prn!$A$2:$AA$72,VLOOKUP(MONTH($A554),'Patch Conversion'!$A$1:$B$12,2),FALSE)="","",VLOOKUP((IF(MONTH($A554)=10,YEAR($A554),IF(MONTH($A554)=11,YEAR($A554),IF(MONTH($A554)=12, YEAR($A554),YEAR($A554)-1)))),File_1.prn!$A$2:$AA$72,VLOOKUP(MONTH($A554),'Patch Conversion'!$A$1:$B$12,2),FALSE))</f>
        <v/>
      </c>
      <c r="D554" s="9"/>
      <c r="E554" s="9">
        <f t="shared" si="65"/>
        <v>0</v>
      </c>
      <c r="F554" s="9">
        <f>F553+VLOOKUP((IF(MONTH($A554)=10,YEAR($A554),IF(MONTH($A554)=11,YEAR($A554),IF(MONTH($A554)=12, YEAR($A554),YEAR($A554)-1)))),Rainfall!$A$1:$Z$87,VLOOKUP(MONTH($A554),Conversion!$A$1:$B$12,2),FALSE)</f>
        <v>28735.499999999978</v>
      </c>
      <c r="G554" s="9"/>
      <c r="H554" s="9"/>
      <c r="I554" s="9">
        <f>VLOOKUP((IF(MONTH($A554)=10,YEAR($A554),IF(MONTH($A554)=11,YEAR($A554),IF(MONTH($A554)=12, YEAR($A554),YEAR($A554)-1)))),FirstSim!$A$1:$Z$86,VLOOKUP(MONTH($A554),Conversion!$A$1:$B$12,2),FALSE)</f>
        <v>0.02</v>
      </c>
      <c r="J554" s="9"/>
      <c r="K554" s="9"/>
      <c r="L554" s="9"/>
      <c r="M554" s="12" t="e">
        <f>VLOOKUP((IF(MONTH($A554)=10,YEAR($A554),IF(MONTH($A554)=11,YEAR($A554),IF(MONTH($A554)=12, YEAR($A554),YEAR($A554)-1)))),#REF!,VLOOKUP(MONTH($A554),Conversion!$A$1:$B$12,2),FALSE)</f>
        <v>#REF!</v>
      </c>
      <c r="N554" s="9" t="e">
        <f>VLOOKUP((IF(MONTH($A554)=10,YEAR($A554),IF(MONTH($A554)=11,YEAR($A554),IF(MONTH($A554)=12, YEAR($A554),YEAR($A554)-1)))),#REF!,VLOOKUP(MONTH($A554),'Patch Conversion'!$A$1:$B$12,2),FALSE)</f>
        <v>#REF!</v>
      </c>
      <c r="O554" s="9"/>
      <c r="P554" s="11"/>
      <c r="Q554" s="9">
        <f t="shared" si="61"/>
        <v>0</v>
      </c>
      <c r="R554" s="9" t="str">
        <f t="shared" si="62"/>
        <v/>
      </c>
      <c r="S554" s="10" t="str">
        <f t="shared" si="63"/>
        <v/>
      </c>
      <c r="T554" s="9"/>
      <c r="U554" s="17">
        <f>VLOOKUP((IF(MONTH($A554)=10,YEAR($A554),IF(MONTH($A554)=11,YEAR($A554),IF(MONTH($A554)=12, YEAR($A554),YEAR($A554)-1)))),'Final Sim'!$A$1:$O$87,VLOOKUP(MONTH($A554),'Conversion WRSM'!$A$1:$B$12,2),FALSE)</f>
        <v>0</v>
      </c>
      <c r="W554" s="9">
        <f t="shared" si="60"/>
        <v>0</v>
      </c>
      <c r="X554" s="9" t="str">
        <f t="shared" si="66"/>
        <v/>
      </c>
      <c r="Y554" s="20" t="str">
        <f t="shared" si="64"/>
        <v/>
      </c>
    </row>
    <row r="555" spans="1:25" x14ac:dyDescent="0.25">
      <c r="A555" s="11">
        <v>29465</v>
      </c>
      <c r="B555" s="9">
        <f>VLOOKUP((IF(MONTH($A555)=10,YEAR($A555),IF(MONTH($A555)=11,YEAR($A555),IF(MONTH($A555)=12, YEAR($A555),YEAR($A555)-1)))),File_1.prn!$A$2:$AA$72,VLOOKUP(MONTH($A555),Conversion!$A$1:$B$12,2),FALSE)</f>
        <v>0</v>
      </c>
      <c r="C555" s="9" t="str">
        <f>IF(VLOOKUP((IF(MONTH($A555)=10,YEAR($A555),IF(MONTH($A555)=11,YEAR($A555),IF(MONTH($A555)=12, YEAR($A555),YEAR($A555)-1)))),File_1.prn!$A$2:$AA$72,VLOOKUP(MONTH($A555),'Patch Conversion'!$A$1:$B$12,2),FALSE)="","",VLOOKUP((IF(MONTH($A555)=10,YEAR($A555),IF(MONTH($A555)=11,YEAR($A555),IF(MONTH($A555)=12, YEAR($A555),YEAR($A555)-1)))),File_1.prn!$A$2:$AA$72,VLOOKUP(MONTH($A555),'Patch Conversion'!$A$1:$B$12,2),FALSE))</f>
        <v/>
      </c>
      <c r="D555" s="9"/>
      <c r="E555" s="9">
        <f t="shared" si="65"/>
        <v>0</v>
      </c>
      <c r="F555" s="9">
        <f>F554+VLOOKUP((IF(MONTH($A555)=10,YEAR($A555),IF(MONTH($A555)=11,YEAR($A555),IF(MONTH($A555)=12, YEAR($A555),YEAR($A555)-1)))),Rainfall!$A$1:$Z$87,VLOOKUP(MONTH($A555),Conversion!$A$1:$B$12,2),FALSE)</f>
        <v>28825.199999999979</v>
      </c>
      <c r="G555" s="9"/>
      <c r="H555" s="9"/>
      <c r="I555" s="9">
        <f>VLOOKUP((IF(MONTH($A555)=10,YEAR($A555),IF(MONTH($A555)=11,YEAR($A555),IF(MONTH($A555)=12, YEAR($A555),YEAR($A555)-1)))),FirstSim!$A$1:$Z$86,VLOOKUP(MONTH($A555),Conversion!$A$1:$B$12,2),FALSE)</f>
        <v>0.02</v>
      </c>
      <c r="J555" s="9"/>
      <c r="K555" s="9"/>
      <c r="L555" s="9"/>
      <c r="M555" s="12" t="e">
        <f>VLOOKUP((IF(MONTH($A555)=10,YEAR($A555),IF(MONTH($A555)=11,YEAR($A555),IF(MONTH($A555)=12, YEAR($A555),YEAR($A555)-1)))),#REF!,VLOOKUP(MONTH($A555),Conversion!$A$1:$B$12,2),FALSE)</f>
        <v>#REF!</v>
      </c>
      <c r="N555" s="9" t="e">
        <f>VLOOKUP((IF(MONTH($A555)=10,YEAR($A555),IF(MONTH($A555)=11,YEAR($A555),IF(MONTH($A555)=12, YEAR($A555),YEAR($A555)-1)))),#REF!,VLOOKUP(MONTH($A555),'Patch Conversion'!$A$1:$B$12,2),FALSE)</f>
        <v>#REF!</v>
      </c>
      <c r="O555" s="9"/>
      <c r="P555" s="11"/>
      <c r="Q555" s="9">
        <f t="shared" si="61"/>
        <v>0</v>
      </c>
      <c r="R555" s="9" t="str">
        <f t="shared" si="62"/>
        <v/>
      </c>
      <c r="S555" s="10" t="str">
        <f t="shared" si="63"/>
        <v/>
      </c>
      <c r="T555" s="9"/>
      <c r="U555" s="17">
        <f>VLOOKUP((IF(MONTH($A555)=10,YEAR($A555),IF(MONTH($A555)=11,YEAR($A555),IF(MONTH($A555)=12, YEAR($A555),YEAR($A555)-1)))),'Final Sim'!$A$1:$O$87,VLOOKUP(MONTH($A555),'Conversion WRSM'!$A$1:$B$12,2),FALSE)</f>
        <v>0</v>
      </c>
      <c r="W555" s="9">
        <f t="shared" si="60"/>
        <v>0</v>
      </c>
      <c r="X555" s="9" t="str">
        <f t="shared" si="66"/>
        <v/>
      </c>
      <c r="Y555" s="20" t="str">
        <f t="shared" si="64"/>
        <v/>
      </c>
    </row>
    <row r="556" spans="1:25" x14ac:dyDescent="0.25">
      <c r="A556" s="11">
        <v>29495</v>
      </c>
      <c r="B556" s="9">
        <f>VLOOKUP((IF(MONTH($A556)=10,YEAR($A556),IF(MONTH($A556)=11,YEAR($A556),IF(MONTH($A556)=12, YEAR($A556),YEAR($A556)-1)))),File_1.prn!$A$2:$AA$72,VLOOKUP(MONTH($A556),Conversion!$A$1:$B$12,2),FALSE)</f>
        <v>0</v>
      </c>
      <c r="C556" s="9" t="str">
        <f>IF(VLOOKUP((IF(MONTH($A556)=10,YEAR($A556),IF(MONTH($A556)=11,YEAR($A556),IF(MONTH($A556)=12, YEAR($A556),YEAR($A556)-1)))),File_1.prn!$A$2:$AA$72,VLOOKUP(MONTH($A556),'Patch Conversion'!$A$1:$B$12,2),FALSE)="","",VLOOKUP((IF(MONTH($A556)=10,YEAR($A556),IF(MONTH($A556)=11,YEAR($A556),IF(MONTH($A556)=12, YEAR($A556),YEAR($A556)-1)))),File_1.prn!$A$2:$AA$72,VLOOKUP(MONTH($A556),'Patch Conversion'!$A$1:$B$12,2),FALSE))</f>
        <v/>
      </c>
      <c r="D556" s="9"/>
      <c r="E556" s="9">
        <f t="shared" si="65"/>
        <v>0</v>
      </c>
      <c r="F556" s="9">
        <f>F555+VLOOKUP((IF(MONTH($A556)=10,YEAR($A556),IF(MONTH($A556)=11,YEAR($A556),IF(MONTH($A556)=12, YEAR($A556),YEAR($A556)-1)))),Rainfall!$A$1:$Z$87,VLOOKUP(MONTH($A556),Conversion!$A$1:$B$12,2),FALSE)</f>
        <v>28833.959999999977</v>
      </c>
      <c r="G556" s="9"/>
      <c r="H556" s="9"/>
      <c r="I556" s="9">
        <f>VLOOKUP((IF(MONTH($A556)=10,YEAR($A556),IF(MONTH($A556)=11,YEAR($A556),IF(MONTH($A556)=12, YEAR($A556),YEAR($A556)-1)))),FirstSim!$A$1:$Z$86,VLOOKUP(MONTH($A556),Conversion!$A$1:$B$12,2),FALSE)</f>
        <v>0.02</v>
      </c>
      <c r="J556" s="9"/>
      <c r="K556" s="9"/>
      <c r="L556" s="9"/>
      <c r="M556" s="12" t="e">
        <f>VLOOKUP((IF(MONTH($A556)=10,YEAR($A556),IF(MONTH($A556)=11,YEAR($A556),IF(MONTH($A556)=12, YEAR($A556),YEAR($A556)-1)))),#REF!,VLOOKUP(MONTH($A556),Conversion!$A$1:$B$12,2),FALSE)</f>
        <v>#REF!</v>
      </c>
      <c r="N556" s="9" t="e">
        <f>VLOOKUP((IF(MONTH($A556)=10,YEAR($A556),IF(MONTH($A556)=11,YEAR($A556),IF(MONTH($A556)=12, YEAR($A556),YEAR($A556)-1)))),#REF!,VLOOKUP(MONTH($A556),'Patch Conversion'!$A$1:$B$12,2),FALSE)</f>
        <v>#REF!</v>
      </c>
      <c r="O556" s="9"/>
      <c r="P556" s="11"/>
      <c r="Q556" s="9">
        <f t="shared" si="61"/>
        <v>0</v>
      </c>
      <c r="R556" s="9" t="str">
        <f t="shared" si="62"/>
        <v/>
      </c>
      <c r="S556" s="10" t="str">
        <f t="shared" si="63"/>
        <v/>
      </c>
      <c r="T556" s="9"/>
      <c r="U556" s="17">
        <f>VLOOKUP((IF(MONTH($A556)=10,YEAR($A556),IF(MONTH($A556)=11,YEAR($A556),IF(MONTH($A556)=12, YEAR($A556),YEAR($A556)-1)))),'Final Sim'!$A$1:$O$87,VLOOKUP(MONTH($A556),'Conversion WRSM'!$A$1:$B$12,2),FALSE)</f>
        <v>0</v>
      </c>
      <c r="W556" s="9">
        <f t="shared" si="60"/>
        <v>0</v>
      </c>
      <c r="X556" s="9" t="str">
        <f t="shared" si="66"/>
        <v/>
      </c>
      <c r="Y556" s="20" t="str">
        <f t="shared" si="64"/>
        <v/>
      </c>
    </row>
    <row r="557" spans="1:25" x14ac:dyDescent="0.25">
      <c r="A557" s="11">
        <v>29526</v>
      </c>
      <c r="B557" s="9">
        <f>VLOOKUP((IF(MONTH($A557)=10,YEAR($A557),IF(MONTH($A557)=11,YEAR($A557),IF(MONTH($A557)=12, YEAR($A557),YEAR($A557)-1)))),File_1.prn!$A$2:$AA$72,VLOOKUP(MONTH($A557),Conversion!$A$1:$B$12,2),FALSE)</f>
        <v>0</v>
      </c>
      <c r="C557" s="9" t="str">
        <f>IF(VLOOKUP((IF(MONTH($A557)=10,YEAR($A557),IF(MONTH($A557)=11,YEAR($A557),IF(MONTH($A557)=12, YEAR($A557),YEAR($A557)-1)))),File_1.prn!$A$2:$AA$72,VLOOKUP(MONTH($A557),'Patch Conversion'!$A$1:$B$12,2),FALSE)="","",VLOOKUP((IF(MONTH($A557)=10,YEAR($A557),IF(MONTH($A557)=11,YEAR($A557),IF(MONTH($A557)=12, YEAR($A557),YEAR($A557)-1)))),File_1.prn!$A$2:$AA$72,VLOOKUP(MONTH($A557),'Patch Conversion'!$A$1:$B$12,2),FALSE))</f>
        <v/>
      </c>
      <c r="D557" s="9"/>
      <c r="E557" s="9">
        <f t="shared" si="65"/>
        <v>0</v>
      </c>
      <c r="F557" s="9">
        <f>F556+VLOOKUP((IF(MONTH($A557)=10,YEAR($A557),IF(MONTH($A557)=11,YEAR($A557),IF(MONTH($A557)=12, YEAR($A557),YEAR($A557)-1)))),Rainfall!$A$1:$Z$87,VLOOKUP(MONTH($A557),Conversion!$A$1:$B$12,2),FALSE)</f>
        <v>28988.279999999977</v>
      </c>
      <c r="G557" s="9"/>
      <c r="H557" s="9"/>
      <c r="I557" s="9">
        <f>VLOOKUP((IF(MONTH($A557)=10,YEAR($A557),IF(MONTH($A557)=11,YEAR($A557),IF(MONTH($A557)=12, YEAR($A557),YEAR($A557)-1)))),FirstSim!$A$1:$Z$86,VLOOKUP(MONTH($A557),Conversion!$A$1:$B$12,2),FALSE)</f>
        <v>0.1</v>
      </c>
      <c r="J557" s="9"/>
      <c r="K557" s="9"/>
      <c r="L557" s="9"/>
      <c r="M557" s="12" t="e">
        <f>VLOOKUP((IF(MONTH($A557)=10,YEAR($A557),IF(MONTH($A557)=11,YEAR($A557),IF(MONTH($A557)=12, YEAR($A557),YEAR($A557)-1)))),#REF!,VLOOKUP(MONTH($A557),Conversion!$A$1:$B$12,2),FALSE)</f>
        <v>#REF!</v>
      </c>
      <c r="N557" s="9" t="e">
        <f>VLOOKUP((IF(MONTH($A557)=10,YEAR($A557),IF(MONTH($A557)=11,YEAR($A557),IF(MONTH($A557)=12, YEAR($A557),YEAR($A557)-1)))),#REF!,VLOOKUP(MONTH($A557),'Patch Conversion'!$A$1:$B$12,2),FALSE)</f>
        <v>#REF!</v>
      </c>
      <c r="O557" s="9"/>
      <c r="P557" s="11"/>
      <c r="Q557" s="9">
        <f t="shared" si="61"/>
        <v>0</v>
      </c>
      <c r="R557" s="9" t="str">
        <f t="shared" si="62"/>
        <v/>
      </c>
      <c r="S557" s="10" t="str">
        <f t="shared" si="63"/>
        <v/>
      </c>
      <c r="T557" s="9"/>
      <c r="U557" s="17">
        <f>VLOOKUP((IF(MONTH($A557)=10,YEAR($A557),IF(MONTH($A557)=11,YEAR($A557),IF(MONTH($A557)=12, YEAR($A557),YEAR($A557)-1)))),'Final Sim'!$A$1:$O$87,VLOOKUP(MONTH($A557),'Conversion WRSM'!$A$1:$B$12,2),FALSE)</f>
        <v>0</v>
      </c>
      <c r="W557" s="9">
        <f t="shared" si="60"/>
        <v>0</v>
      </c>
      <c r="X557" s="9" t="str">
        <f t="shared" si="66"/>
        <v/>
      </c>
      <c r="Y557" s="20" t="str">
        <f t="shared" si="64"/>
        <v/>
      </c>
    </row>
    <row r="558" spans="1:25" x14ac:dyDescent="0.25">
      <c r="A558" s="11">
        <v>29556</v>
      </c>
      <c r="B558" s="9">
        <f>VLOOKUP((IF(MONTH($A558)=10,YEAR($A558),IF(MONTH($A558)=11,YEAR($A558),IF(MONTH($A558)=12, YEAR($A558),YEAR($A558)-1)))),File_1.prn!$A$2:$AA$72,VLOOKUP(MONTH($A558),Conversion!$A$1:$B$12,2),FALSE)</f>
        <v>0</v>
      </c>
      <c r="C558" s="9" t="str">
        <f>IF(VLOOKUP((IF(MONTH($A558)=10,YEAR($A558),IF(MONTH($A558)=11,YEAR($A558),IF(MONTH($A558)=12, YEAR($A558),YEAR($A558)-1)))),File_1.prn!$A$2:$AA$72,VLOOKUP(MONTH($A558),'Patch Conversion'!$A$1:$B$12,2),FALSE)="","",VLOOKUP((IF(MONTH($A558)=10,YEAR($A558),IF(MONTH($A558)=11,YEAR($A558),IF(MONTH($A558)=12, YEAR($A558),YEAR($A558)-1)))),File_1.prn!$A$2:$AA$72,VLOOKUP(MONTH($A558),'Patch Conversion'!$A$1:$B$12,2),FALSE))</f>
        <v/>
      </c>
      <c r="D558" s="9"/>
      <c r="E558" s="9">
        <f t="shared" si="65"/>
        <v>0</v>
      </c>
      <c r="F558" s="9">
        <f>F557+VLOOKUP((IF(MONTH($A558)=10,YEAR($A558),IF(MONTH($A558)=11,YEAR($A558),IF(MONTH($A558)=12, YEAR($A558),YEAR($A558)-1)))),Rainfall!$A$1:$Z$87,VLOOKUP(MONTH($A558),Conversion!$A$1:$B$12,2),FALSE)</f>
        <v>29065.799999999977</v>
      </c>
      <c r="G558" s="9"/>
      <c r="H558" s="9"/>
      <c r="I558" s="9">
        <f>VLOOKUP((IF(MONTH($A558)=10,YEAR($A558),IF(MONTH($A558)=11,YEAR($A558),IF(MONTH($A558)=12, YEAR($A558),YEAR($A558)-1)))),FirstSim!$A$1:$Z$86,VLOOKUP(MONTH($A558),Conversion!$A$1:$B$12,2),FALSE)</f>
        <v>0.08</v>
      </c>
      <c r="J558" s="9"/>
      <c r="K558" s="9"/>
      <c r="L558" s="9"/>
      <c r="M558" s="12" t="e">
        <f>VLOOKUP((IF(MONTH($A558)=10,YEAR($A558),IF(MONTH($A558)=11,YEAR($A558),IF(MONTH($A558)=12, YEAR($A558),YEAR($A558)-1)))),#REF!,VLOOKUP(MONTH($A558),Conversion!$A$1:$B$12,2),FALSE)</f>
        <v>#REF!</v>
      </c>
      <c r="N558" s="9" t="e">
        <f>VLOOKUP((IF(MONTH($A558)=10,YEAR($A558),IF(MONTH($A558)=11,YEAR($A558),IF(MONTH($A558)=12, YEAR($A558),YEAR($A558)-1)))),#REF!,VLOOKUP(MONTH($A558),'Patch Conversion'!$A$1:$B$12,2),FALSE)</f>
        <v>#REF!</v>
      </c>
      <c r="O558" s="9"/>
      <c r="P558" s="11"/>
      <c r="Q558" s="9">
        <f t="shared" si="61"/>
        <v>0</v>
      </c>
      <c r="R558" s="9" t="str">
        <f t="shared" si="62"/>
        <v/>
      </c>
      <c r="S558" s="10" t="str">
        <f t="shared" si="63"/>
        <v/>
      </c>
      <c r="T558" s="9"/>
      <c r="U558" s="17">
        <f>VLOOKUP((IF(MONTH($A558)=10,YEAR($A558),IF(MONTH($A558)=11,YEAR($A558),IF(MONTH($A558)=12, YEAR($A558),YEAR($A558)-1)))),'Final Sim'!$A$1:$O$87,VLOOKUP(MONTH($A558),'Conversion WRSM'!$A$1:$B$12,2),FALSE)</f>
        <v>0</v>
      </c>
      <c r="W558" s="9">
        <f t="shared" si="60"/>
        <v>0</v>
      </c>
      <c r="X558" s="9" t="str">
        <f t="shared" si="66"/>
        <v/>
      </c>
      <c r="Y558" s="20" t="str">
        <f t="shared" si="64"/>
        <v/>
      </c>
    </row>
    <row r="559" spans="1:25" x14ac:dyDescent="0.25">
      <c r="A559" s="11">
        <v>29587</v>
      </c>
      <c r="B559" s="9">
        <f>VLOOKUP((IF(MONTH($A559)=10,YEAR($A559),IF(MONTH($A559)=11,YEAR($A559),IF(MONTH($A559)=12, YEAR($A559),YEAR($A559)-1)))),File_1.prn!$A$2:$AA$72,VLOOKUP(MONTH($A559),Conversion!$A$1:$B$12,2),FALSE)</f>
        <v>0</v>
      </c>
      <c r="C559" s="9" t="str">
        <f>IF(VLOOKUP((IF(MONTH($A559)=10,YEAR($A559),IF(MONTH($A559)=11,YEAR($A559),IF(MONTH($A559)=12, YEAR($A559),YEAR($A559)-1)))),File_1.prn!$A$2:$AA$72,VLOOKUP(MONTH($A559),'Patch Conversion'!$A$1:$B$12,2),FALSE)="","",VLOOKUP((IF(MONTH($A559)=10,YEAR($A559),IF(MONTH($A559)=11,YEAR($A559),IF(MONTH($A559)=12, YEAR($A559),YEAR($A559)-1)))),File_1.prn!$A$2:$AA$72,VLOOKUP(MONTH($A559),'Patch Conversion'!$A$1:$B$12,2),FALSE))</f>
        <v/>
      </c>
      <c r="D559" s="9"/>
      <c r="E559" s="9">
        <f t="shared" si="65"/>
        <v>0</v>
      </c>
      <c r="F559" s="9">
        <f>F558+VLOOKUP((IF(MONTH($A559)=10,YEAR($A559),IF(MONTH($A559)=11,YEAR($A559),IF(MONTH($A559)=12, YEAR($A559),YEAR($A559)-1)))),Rainfall!$A$1:$Z$87,VLOOKUP(MONTH($A559),Conversion!$A$1:$B$12,2),FALSE)</f>
        <v>29233.019999999979</v>
      </c>
      <c r="G559" s="9"/>
      <c r="H559" s="9"/>
      <c r="I559" s="9">
        <f>VLOOKUP((IF(MONTH($A559)=10,YEAR($A559),IF(MONTH($A559)=11,YEAR($A559),IF(MONTH($A559)=12, YEAR($A559),YEAR($A559)-1)))),FirstSim!$A$1:$Z$86,VLOOKUP(MONTH($A559),Conversion!$A$1:$B$12,2),FALSE)</f>
        <v>1.36</v>
      </c>
      <c r="J559" s="9"/>
      <c r="K559" s="9"/>
      <c r="L559" s="9"/>
      <c r="M559" s="12" t="e">
        <f>VLOOKUP((IF(MONTH($A559)=10,YEAR($A559),IF(MONTH($A559)=11,YEAR($A559),IF(MONTH($A559)=12, YEAR($A559),YEAR($A559)-1)))),#REF!,VLOOKUP(MONTH($A559),Conversion!$A$1:$B$12,2),FALSE)</f>
        <v>#REF!</v>
      </c>
      <c r="N559" s="9" t="e">
        <f>VLOOKUP((IF(MONTH($A559)=10,YEAR($A559),IF(MONTH($A559)=11,YEAR($A559),IF(MONTH($A559)=12, YEAR($A559),YEAR($A559)-1)))),#REF!,VLOOKUP(MONTH($A559),'Patch Conversion'!$A$1:$B$12,2),FALSE)</f>
        <v>#REF!</v>
      </c>
      <c r="O559" s="9"/>
      <c r="P559" s="11"/>
      <c r="Q559" s="9">
        <f t="shared" si="61"/>
        <v>0</v>
      </c>
      <c r="R559" s="9" t="str">
        <f t="shared" si="62"/>
        <v/>
      </c>
      <c r="S559" s="10" t="str">
        <f t="shared" si="63"/>
        <v/>
      </c>
      <c r="T559" s="9"/>
      <c r="U559" s="17">
        <f>VLOOKUP((IF(MONTH($A559)=10,YEAR($A559),IF(MONTH($A559)=11,YEAR($A559),IF(MONTH($A559)=12, YEAR($A559),YEAR($A559)-1)))),'Final Sim'!$A$1:$O$87,VLOOKUP(MONTH($A559),'Conversion WRSM'!$A$1:$B$12,2),FALSE)</f>
        <v>0</v>
      </c>
      <c r="W559" s="9">
        <f t="shared" si="60"/>
        <v>0</v>
      </c>
      <c r="X559" s="9" t="str">
        <f t="shared" si="66"/>
        <v/>
      </c>
      <c r="Y559" s="20" t="str">
        <f t="shared" si="64"/>
        <v/>
      </c>
    </row>
    <row r="560" spans="1:25" x14ac:dyDescent="0.25">
      <c r="A560" s="11">
        <v>29618</v>
      </c>
      <c r="B560" s="9">
        <f>VLOOKUP((IF(MONTH($A560)=10,YEAR($A560),IF(MONTH($A560)=11,YEAR($A560),IF(MONTH($A560)=12, YEAR($A560),YEAR($A560)-1)))),File_1.prn!$A$2:$AA$72,VLOOKUP(MONTH($A560),Conversion!$A$1:$B$12,2),FALSE)</f>
        <v>0</v>
      </c>
      <c r="C560" s="9" t="str">
        <f>IF(VLOOKUP((IF(MONTH($A560)=10,YEAR($A560),IF(MONTH($A560)=11,YEAR($A560),IF(MONTH($A560)=12, YEAR($A560),YEAR($A560)-1)))),File_1.prn!$A$2:$AA$72,VLOOKUP(MONTH($A560),'Patch Conversion'!$A$1:$B$12,2),FALSE)="","",VLOOKUP((IF(MONTH($A560)=10,YEAR($A560),IF(MONTH($A560)=11,YEAR($A560),IF(MONTH($A560)=12, YEAR($A560),YEAR($A560)-1)))),File_1.prn!$A$2:$AA$72,VLOOKUP(MONTH($A560),'Patch Conversion'!$A$1:$B$12,2),FALSE))</f>
        <v/>
      </c>
      <c r="D560" s="9"/>
      <c r="E560" s="9">
        <f t="shared" si="65"/>
        <v>0</v>
      </c>
      <c r="F560" s="9">
        <f>F559+VLOOKUP((IF(MONTH($A560)=10,YEAR($A560),IF(MONTH($A560)=11,YEAR($A560),IF(MONTH($A560)=12, YEAR($A560),YEAR($A560)-1)))),Rainfall!$A$1:$Z$87,VLOOKUP(MONTH($A560),Conversion!$A$1:$B$12,2),FALSE)</f>
        <v>29325.59999999998</v>
      </c>
      <c r="G560" s="9"/>
      <c r="H560" s="9"/>
      <c r="I560" s="9">
        <f>VLOOKUP((IF(MONTH($A560)=10,YEAR($A560),IF(MONTH($A560)=11,YEAR($A560),IF(MONTH($A560)=12, YEAR($A560),YEAR($A560)-1)))),FirstSim!$A$1:$Z$86,VLOOKUP(MONTH($A560),Conversion!$A$1:$B$12,2),FALSE)</f>
        <v>3.16</v>
      </c>
      <c r="J560" s="9"/>
      <c r="K560" s="9"/>
      <c r="L560" s="9"/>
      <c r="M560" s="12" t="e">
        <f>VLOOKUP((IF(MONTH($A560)=10,YEAR($A560),IF(MONTH($A560)=11,YEAR($A560),IF(MONTH($A560)=12, YEAR($A560),YEAR($A560)-1)))),#REF!,VLOOKUP(MONTH($A560),Conversion!$A$1:$B$12,2),FALSE)</f>
        <v>#REF!</v>
      </c>
      <c r="N560" s="9" t="e">
        <f>VLOOKUP((IF(MONTH($A560)=10,YEAR($A560),IF(MONTH($A560)=11,YEAR($A560),IF(MONTH($A560)=12, YEAR($A560),YEAR($A560)-1)))),#REF!,VLOOKUP(MONTH($A560),'Patch Conversion'!$A$1:$B$12,2),FALSE)</f>
        <v>#REF!</v>
      </c>
      <c r="O560" s="9"/>
      <c r="P560" s="11"/>
      <c r="Q560" s="9">
        <f t="shared" si="61"/>
        <v>0</v>
      </c>
      <c r="R560" s="9" t="str">
        <f t="shared" si="62"/>
        <v/>
      </c>
      <c r="S560" s="10" t="str">
        <f t="shared" si="63"/>
        <v/>
      </c>
      <c r="T560" s="9"/>
      <c r="U560" s="17">
        <f>VLOOKUP((IF(MONTH($A560)=10,YEAR($A560),IF(MONTH($A560)=11,YEAR($A560),IF(MONTH($A560)=12, YEAR($A560),YEAR($A560)-1)))),'Final Sim'!$A$1:$O$87,VLOOKUP(MONTH($A560),'Conversion WRSM'!$A$1:$B$12,2),FALSE)</f>
        <v>0</v>
      </c>
      <c r="W560" s="9">
        <f t="shared" si="60"/>
        <v>0</v>
      </c>
      <c r="X560" s="9" t="str">
        <f t="shared" si="66"/>
        <v/>
      </c>
      <c r="Y560" s="20" t="str">
        <f t="shared" si="64"/>
        <v/>
      </c>
    </row>
    <row r="561" spans="1:25" x14ac:dyDescent="0.25">
      <c r="A561" s="11">
        <v>29646</v>
      </c>
      <c r="B561" s="9">
        <f>VLOOKUP((IF(MONTH($A561)=10,YEAR($A561),IF(MONTH($A561)=11,YEAR($A561),IF(MONTH($A561)=12, YEAR($A561),YEAR($A561)-1)))),File_1.prn!$A$2:$AA$72,VLOOKUP(MONTH($A561),Conversion!$A$1:$B$12,2),FALSE)</f>
        <v>0</v>
      </c>
      <c r="C561" s="9" t="str">
        <f>IF(VLOOKUP((IF(MONTH($A561)=10,YEAR($A561),IF(MONTH($A561)=11,YEAR($A561),IF(MONTH($A561)=12, YEAR($A561),YEAR($A561)-1)))),File_1.prn!$A$2:$AA$72,VLOOKUP(MONTH($A561),'Patch Conversion'!$A$1:$B$12,2),FALSE)="","",VLOOKUP((IF(MONTH($A561)=10,YEAR($A561),IF(MONTH($A561)=11,YEAR($A561),IF(MONTH($A561)=12, YEAR($A561),YEAR($A561)-1)))),File_1.prn!$A$2:$AA$72,VLOOKUP(MONTH($A561),'Patch Conversion'!$A$1:$B$12,2),FALSE))</f>
        <v/>
      </c>
      <c r="D561" s="9"/>
      <c r="E561" s="9">
        <f t="shared" si="65"/>
        <v>0</v>
      </c>
      <c r="F561" s="9">
        <f>F560+VLOOKUP((IF(MONTH($A561)=10,YEAR($A561),IF(MONTH($A561)=11,YEAR($A561),IF(MONTH($A561)=12, YEAR($A561),YEAR($A561)-1)))),Rainfall!$A$1:$Z$87,VLOOKUP(MONTH($A561),Conversion!$A$1:$B$12,2),FALSE)</f>
        <v>29413.499999999982</v>
      </c>
      <c r="G561" s="9"/>
      <c r="H561" s="9"/>
      <c r="I561" s="9">
        <f>VLOOKUP((IF(MONTH($A561)=10,YEAR($A561),IF(MONTH($A561)=11,YEAR($A561),IF(MONTH($A561)=12, YEAR($A561),YEAR($A561)-1)))),FirstSim!$A$1:$Z$86,VLOOKUP(MONTH($A561),Conversion!$A$1:$B$12,2),FALSE)</f>
        <v>1.1299999999999999</v>
      </c>
      <c r="J561" s="9"/>
      <c r="K561" s="9"/>
      <c r="L561" s="9"/>
      <c r="M561" s="12" t="e">
        <f>VLOOKUP((IF(MONTH($A561)=10,YEAR($A561),IF(MONTH($A561)=11,YEAR($A561),IF(MONTH($A561)=12, YEAR($A561),YEAR($A561)-1)))),#REF!,VLOOKUP(MONTH($A561),Conversion!$A$1:$B$12,2),FALSE)</f>
        <v>#REF!</v>
      </c>
      <c r="N561" s="9" t="e">
        <f>VLOOKUP((IF(MONTH($A561)=10,YEAR($A561),IF(MONTH($A561)=11,YEAR($A561),IF(MONTH($A561)=12, YEAR($A561),YEAR($A561)-1)))),#REF!,VLOOKUP(MONTH($A561),'Patch Conversion'!$A$1:$B$12,2),FALSE)</f>
        <v>#REF!</v>
      </c>
      <c r="O561" s="9"/>
      <c r="P561" s="11"/>
      <c r="Q561" s="9">
        <f t="shared" si="61"/>
        <v>0</v>
      </c>
      <c r="R561" s="9" t="str">
        <f t="shared" si="62"/>
        <v/>
      </c>
      <c r="S561" s="10" t="str">
        <f t="shared" si="63"/>
        <v/>
      </c>
      <c r="T561" s="9"/>
      <c r="U561" s="17">
        <f>VLOOKUP((IF(MONTH($A561)=10,YEAR($A561),IF(MONTH($A561)=11,YEAR($A561),IF(MONTH($A561)=12, YEAR($A561),YEAR($A561)-1)))),'Final Sim'!$A$1:$O$87,VLOOKUP(MONTH($A561),'Conversion WRSM'!$A$1:$B$12,2),FALSE)</f>
        <v>0</v>
      </c>
      <c r="W561" s="9">
        <f t="shared" si="60"/>
        <v>0</v>
      </c>
      <c r="X561" s="9" t="str">
        <f t="shared" si="66"/>
        <v/>
      </c>
      <c r="Y561" s="20" t="str">
        <f t="shared" si="64"/>
        <v/>
      </c>
    </row>
    <row r="562" spans="1:25" x14ac:dyDescent="0.25">
      <c r="A562" s="11">
        <v>29677</v>
      </c>
      <c r="B562" s="9">
        <f>VLOOKUP((IF(MONTH($A562)=10,YEAR($A562),IF(MONTH($A562)=11,YEAR($A562),IF(MONTH($A562)=12, YEAR($A562),YEAR($A562)-1)))),File_1.prn!$A$2:$AA$72,VLOOKUP(MONTH($A562),Conversion!$A$1:$B$12,2),FALSE)</f>
        <v>0</v>
      </c>
      <c r="C562" s="9" t="str">
        <f>IF(VLOOKUP((IF(MONTH($A562)=10,YEAR($A562),IF(MONTH($A562)=11,YEAR($A562),IF(MONTH($A562)=12, YEAR($A562),YEAR($A562)-1)))),File_1.prn!$A$2:$AA$72,VLOOKUP(MONTH($A562),'Patch Conversion'!$A$1:$B$12,2),FALSE)="","",VLOOKUP((IF(MONTH($A562)=10,YEAR($A562),IF(MONTH($A562)=11,YEAR($A562),IF(MONTH($A562)=12, YEAR($A562),YEAR($A562)-1)))),File_1.prn!$A$2:$AA$72,VLOOKUP(MONTH($A562),'Patch Conversion'!$A$1:$B$12,2),FALSE))</f>
        <v/>
      </c>
      <c r="D562" s="9"/>
      <c r="E562" s="9">
        <f t="shared" si="65"/>
        <v>0</v>
      </c>
      <c r="F562" s="9">
        <f>F561+VLOOKUP((IF(MONTH($A562)=10,YEAR($A562),IF(MONTH($A562)=11,YEAR($A562),IF(MONTH($A562)=12, YEAR($A562),YEAR($A562)-1)))),Rainfall!$A$1:$Z$87,VLOOKUP(MONTH($A562),Conversion!$A$1:$B$12,2),FALSE)</f>
        <v>29437.199999999983</v>
      </c>
      <c r="G562" s="9"/>
      <c r="H562" s="9"/>
      <c r="I562" s="9">
        <f>VLOOKUP((IF(MONTH($A562)=10,YEAR($A562),IF(MONTH($A562)=11,YEAR($A562),IF(MONTH($A562)=12, YEAR($A562),YEAR($A562)-1)))),FirstSim!$A$1:$Z$86,VLOOKUP(MONTH($A562),Conversion!$A$1:$B$12,2),FALSE)</f>
        <v>0.18</v>
      </c>
      <c r="J562" s="9"/>
      <c r="K562" s="9"/>
      <c r="L562" s="9"/>
      <c r="M562" s="12" t="e">
        <f>VLOOKUP((IF(MONTH($A562)=10,YEAR($A562),IF(MONTH($A562)=11,YEAR($A562),IF(MONTH($A562)=12, YEAR($A562),YEAR($A562)-1)))),#REF!,VLOOKUP(MONTH($A562),Conversion!$A$1:$B$12,2),FALSE)</f>
        <v>#REF!</v>
      </c>
      <c r="N562" s="9" t="e">
        <f>VLOOKUP((IF(MONTH($A562)=10,YEAR($A562),IF(MONTH($A562)=11,YEAR($A562),IF(MONTH($A562)=12, YEAR($A562),YEAR($A562)-1)))),#REF!,VLOOKUP(MONTH($A562),'Patch Conversion'!$A$1:$B$12,2),FALSE)</f>
        <v>#REF!</v>
      </c>
      <c r="O562" s="9"/>
      <c r="P562" s="11"/>
      <c r="Q562" s="9">
        <f t="shared" si="61"/>
        <v>0</v>
      </c>
      <c r="R562" s="9" t="str">
        <f t="shared" si="62"/>
        <v/>
      </c>
      <c r="S562" s="10" t="str">
        <f t="shared" si="63"/>
        <v/>
      </c>
      <c r="T562" s="9"/>
      <c r="U562" s="17">
        <f>VLOOKUP((IF(MONTH($A562)=10,YEAR($A562),IF(MONTH($A562)=11,YEAR($A562),IF(MONTH($A562)=12, YEAR($A562),YEAR($A562)-1)))),'Final Sim'!$A$1:$O$87,VLOOKUP(MONTH($A562),'Conversion WRSM'!$A$1:$B$12,2),FALSE)</f>
        <v>0</v>
      </c>
      <c r="W562" s="9">
        <f t="shared" si="60"/>
        <v>0</v>
      </c>
      <c r="X562" s="9" t="str">
        <f t="shared" si="66"/>
        <v/>
      </c>
      <c r="Y562" s="20" t="str">
        <f t="shared" si="64"/>
        <v/>
      </c>
    </row>
    <row r="563" spans="1:25" x14ac:dyDescent="0.25">
      <c r="A563" s="11">
        <v>29707</v>
      </c>
      <c r="B563" s="9">
        <f>VLOOKUP((IF(MONTH($A563)=10,YEAR($A563),IF(MONTH($A563)=11,YEAR($A563),IF(MONTH($A563)=12, YEAR($A563),YEAR($A563)-1)))),File_1.prn!$A$2:$AA$72,VLOOKUP(MONTH($A563),Conversion!$A$1:$B$12,2),FALSE)</f>
        <v>0</v>
      </c>
      <c r="C563" s="9" t="str">
        <f>IF(VLOOKUP((IF(MONTH($A563)=10,YEAR($A563),IF(MONTH($A563)=11,YEAR($A563),IF(MONTH($A563)=12, YEAR($A563),YEAR($A563)-1)))),File_1.prn!$A$2:$AA$72,VLOOKUP(MONTH($A563),'Patch Conversion'!$A$1:$B$12,2),FALSE)="","",VLOOKUP((IF(MONTH($A563)=10,YEAR($A563),IF(MONTH($A563)=11,YEAR($A563),IF(MONTH($A563)=12, YEAR($A563),YEAR($A563)-1)))),File_1.prn!$A$2:$AA$72,VLOOKUP(MONTH($A563),'Patch Conversion'!$A$1:$B$12,2),FALSE))</f>
        <v/>
      </c>
      <c r="D563" s="9"/>
      <c r="E563" s="9">
        <f t="shared" si="65"/>
        <v>0</v>
      </c>
      <c r="F563" s="9">
        <f>F562+VLOOKUP((IF(MONTH($A563)=10,YEAR($A563),IF(MONTH($A563)=11,YEAR($A563),IF(MONTH($A563)=12, YEAR($A563),YEAR($A563)-1)))),Rainfall!$A$1:$Z$87,VLOOKUP(MONTH($A563),Conversion!$A$1:$B$12,2),FALSE)</f>
        <v>29438.519999999982</v>
      </c>
      <c r="G563" s="9"/>
      <c r="H563" s="9"/>
      <c r="I563" s="9">
        <f>VLOOKUP((IF(MONTH($A563)=10,YEAR($A563),IF(MONTH($A563)=11,YEAR($A563),IF(MONTH($A563)=12, YEAR($A563),YEAR($A563)-1)))),FirstSim!$A$1:$Z$86,VLOOKUP(MONTH($A563),Conversion!$A$1:$B$12,2),FALSE)</f>
        <v>0.15</v>
      </c>
      <c r="J563" s="9"/>
      <c r="K563" s="9"/>
      <c r="L563" s="9"/>
      <c r="M563" s="12" t="e">
        <f>VLOOKUP((IF(MONTH($A563)=10,YEAR($A563),IF(MONTH($A563)=11,YEAR($A563),IF(MONTH($A563)=12, YEAR($A563),YEAR($A563)-1)))),#REF!,VLOOKUP(MONTH($A563),Conversion!$A$1:$B$12,2),FALSE)</f>
        <v>#REF!</v>
      </c>
      <c r="N563" s="9" t="e">
        <f>VLOOKUP((IF(MONTH($A563)=10,YEAR($A563),IF(MONTH($A563)=11,YEAR($A563),IF(MONTH($A563)=12, YEAR($A563),YEAR($A563)-1)))),#REF!,VLOOKUP(MONTH($A563),'Patch Conversion'!$A$1:$B$12,2),FALSE)</f>
        <v>#REF!</v>
      </c>
      <c r="O563" s="9"/>
      <c r="P563" s="11"/>
      <c r="Q563" s="9">
        <f t="shared" si="61"/>
        <v>0</v>
      </c>
      <c r="R563" s="9" t="str">
        <f t="shared" si="62"/>
        <v/>
      </c>
      <c r="S563" s="10" t="str">
        <f t="shared" si="63"/>
        <v/>
      </c>
      <c r="T563" s="9"/>
      <c r="U563" s="17">
        <f>VLOOKUP((IF(MONTH($A563)=10,YEAR($A563),IF(MONTH($A563)=11,YEAR($A563),IF(MONTH($A563)=12, YEAR($A563),YEAR($A563)-1)))),'Final Sim'!$A$1:$O$87,VLOOKUP(MONTH($A563),'Conversion WRSM'!$A$1:$B$12,2),FALSE)</f>
        <v>0</v>
      </c>
      <c r="W563" s="9">
        <f t="shared" si="60"/>
        <v>0</v>
      </c>
      <c r="X563" s="9" t="str">
        <f t="shared" si="66"/>
        <v/>
      </c>
      <c r="Y563" s="20" t="str">
        <f t="shared" si="64"/>
        <v/>
      </c>
    </row>
    <row r="564" spans="1:25" x14ac:dyDescent="0.25">
      <c r="A564" s="11">
        <v>29738</v>
      </c>
      <c r="B564" s="9">
        <f>VLOOKUP((IF(MONTH($A564)=10,YEAR($A564),IF(MONTH($A564)=11,YEAR($A564),IF(MONTH($A564)=12, YEAR($A564),YEAR($A564)-1)))),File_1.prn!$A$2:$AA$72,VLOOKUP(MONTH($A564),Conversion!$A$1:$B$12,2),FALSE)</f>
        <v>0</v>
      </c>
      <c r="C564" s="9" t="str">
        <f>IF(VLOOKUP((IF(MONTH($A564)=10,YEAR($A564),IF(MONTH($A564)=11,YEAR($A564),IF(MONTH($A564)=12, YEAR($A564),YEAR($A564)-1)))),File_1.prn!$A$2:$AA$72,VLOOKUP(MONTH($A564),'Patch Conversion'!$A$1:$B$12,2),FALSE)="","",VLOOKUP((IF(MONTH($A564)=10,YEAR($A564),IF(MONTH($A564)=11,YEAR($A564),IF(MONTH($A564)=12, YEAR($A564),YEAR($A564)-1)))),File_1.prn!$A$2:$AA$72,VLOOKUP(MONTH($A564),'Patch Conversion'!$A$1:$B$12,2),FALSE))</f>
        <v/>
      </c>
      <c r="D564" s="9"/>
      <c r="E564" s="9">
        <f t="shared" si="65"/>
        <v>0</v>
      </c>
      <c r="F564" s="9">
        <f>F563+VLOOKUP((IF(MONTH($A564)=10,YEAR($A564),IF(MONTH($A564)=11,YEAR($A564),IF(MONTH($A564)=12, YEAR($A564),YEAR($A564)-1)))),Rainfall!$A$1:$Z$87,VLOOKUP(MONTH($A564),Conversion!$A$1:$B$12,2),FALSE)</f>
        <v>29438.999999999982</v>
      </c>
      <c r="G564" s="9"/>
      <c r="H564" s="9"/>
      <c r="I564" s="9">
        <f>VLOOKUP((IF(MONTH($A564)=10,YEAR($A564),IF(MONTH($A564)=11,YEAR($A564),IF(MONTH($A564)=12, YEAR($A564),YEAR($A564)-1)))),FirstSim!$A$1:$Z$86,VLOOKUP(MONTH($A564),Conversion!$A$1:$B$12,2),FALSE)</f>
        <v>0.15</v>
      </c>
      <c r="J564" s="9"/>
      <c r="K564" s="9"/>
      <c r="L564" s="9"/>
      <c r="M564" s="12" t="e">
        <f>VLOOKUP((IF(MONTH($A564)=10,YEAR($A564),IF(MONTH($A564)=11,YEAR($A564),IF(MONTH($A564)=12, YEAR($A564),YEAR($A564)-1)))),#REF!,VLOOKUP(MONTH($A564),Conversion!$A$1:$B$12,2),FALSE)</f>
        <v>#REF!</v>
      </c>
      <c r="N564" s="9" t="e">
        <f>VLOOKUP((IF(MONTH($A564)=10,YEAR($A564),IF(MONTH($A564)=11,YEAR($A564),IF(MONTH($A564)=12, YEAR($A564),YEAR($A564)-1)))),#REF!,VLOOKUP(MONTH($A564),'Patch Conversion'!$A$1:$B$12,2),FALSE)</f>
        <v>#REF!</v>
      </c>
      <c r="O564" s="9"/>
      <c r="P564" s="11"/>
      <c r="Q564" s="9">
        <f t="shared" si="61"/>
        <v>0</v>
      </c>
      <c r="R564" s="9" t="str">
        <f t="shared" si="62"/>
        <v/>
      </c>
      <c r="S564" s="10" t="str">
        <f t="shared" si="63"/>
        <v/>
      </c>
      <c r="T564" s="9"/>
      <c r="U564" s="17">
        <f>VLOOKUP((IF(MONTH($A564)=10,YEAR($A564),IF(MONTH($A564)=11,YEAR($A564),IF(MONTH($A564)=12, YEAR($A564),YEAR($A564)-1)))),'Final Sim'!$A$1:$O$87,VLOOKUP(MONTH($A564),'Conversion WRSM'!$A$1:$B$12,2),FALSE)</f>
        <v>0</v>
      </c>
      <c r="W564" s="9">
        <f t="shared" si="60"/>
        <v>0</v>
      </c>
      <c r="X564" s="9" t="str">
        <f t="shared" si="66"/>
        <v/>
      </c>
      <c r="Y564" s="20" t="str">
        <f t="shared" si="64"/>
        <v/>
      </c>
    </row>
    <row r="565" spans="1:25" x14ac:dyDescent="0.25">
      <c r="A565" s="11">
        <v>29768</v>
      </c>
      <c r="B565" s="9">
        <f>VLOOKUP((IF(MONTH($A565)=10,YEAR($A565),IF(MONTH($A565)=11,YEAR($A565),IF(MONTH($A565)=12, YEAR($A565),YEAR($A565)-1)))),File_1.prn!$A$2:$AA$72,VLOOKUP(MONTH($A565),Conversion!$A$1:$B$12,2),FALSE)</f>
        <v>0</v>
      </c>
      <c r="C565" s="9" t="str">
        <f>IF(VLOOKUP((IF(MONTH($A565)=10,YEAR($A565),IF(MONTH($A565)=11,YEAR($A565),IF(MONTH($A565)=12, YEAR($A565),YEAR($A565)-1)))),File_1.prn!$A$2:$AA$72,VLOOKUP(MONTH($A565),'Patch Conversion'!$A$1:$B$12,2),FALSE)="","",VLOOKUP((IF(MONTH($A565)=10,YEAR($A565),IF(MONTH($A565)=11,YEAR($A565),IF(MONTH($A565)=12, YEAR($A565),YEAR($A565)-1)))),File_1.prn!$A$2:$AA$72,VLOOKUP(MONTH($A565),'Patch Conversion'!$A$1:$B$12,2),FALSE))</f>
        <v/>
      </c>
      <c r="D565" s="9"/>
      <c r="E565" s="9">
        <f t="shared" si="65"/>
        <v>0</v>
      </c>
      <c r="F565" s="9">
        <f>F564+VLOOKUP((IF(MONTH($A565)=10,YEAR($A565),IF(MONTH($A565)=11,YEAR($A565),IF(MONTH($A565)=12, YEAR($A565),YEAR($A565)-1)))),Rainfall!$A$1:$Z$87,VLOOKUP(MONTH($A565),Conversion!$A$1:$B$12,2),FALSE)</f>
        <v>29438.999999999982</v>
      </c>
      <c r="G565" s="9"/>
      <c r="H565" s="9"/>
      <c r="I565" s="9">
        <f>VLOOKUP((IF(MONTH($A565)=10,YEAR($A565),IF(MONTH($A565)=11,YEAR($A565),IF(MONTH($A565)=12, YEAR($A565),YEAR($A565)-1)))),FirstSim!$A$1:$Z$86,VLOOKUP(MONTH($A565),Conversion!$A$1:$B$12,2),FALSE)</f>
        <v>0.11</v>
      </c>
      <c r="J565" s="9"/>
      <c r="K565" s="9"/>
      <c r="L565" s="9"/>
      <c r="M565" s="12" t="e">
        <f>VLOOKUP((IF(MONTH($A565)=10,YEAR($A565),IF(MONTH($A565)=11,YEAR($A565),IF(MONTH($A565)=12, YEAR($A565),YEAR($A565)-1)))),#REF!,VLOOKUP(MONTH($A565),Conversion!$A$1:$B$12,2),FALSE)</f>
        <v>#REF!</v>
      </c>
      <c r="N565" s="9" t="e">
        <f>VLOOKUP((IF(MONTH($A565)=10,YEAR($A565),IF(MONTH($A565)=11,YEAR($A565),IF(MONTH($A565)=12, YEAR($A565),YEAR($A565)-1)))),#REF!,VLOOKUP(MONTH($A565),'Patch Conversion'!$A$1:$B$12,2),FALSE)</f>
        <v>#REF!</v>
      </c>
      <c r="O565" s="9"/>
      <c r="P565" s="11"/>
      <c r="Q565" s="9">
        <f t="shared" si="61"/>
        <v>0</v>
      </c>
      <c r="R565" s="9" t="str">
        <f t="shared" si="62"/>
        <v/>
      </c>
      <c r="S565" s="10" t="str">
        <f t="shared" si="63"/>
        <v/>
      </c>
      <c r="T565" s="9"/>
      <c r="U565" s="17">
        <f>VLOOKUP((IF(MONTH($A565)=10,YEAR($A565),IF(MONTH($A565)=11,YEAR($A565),IF(MONTH($A565)=12, YEAR($A565),YEAR($A565)-1)))),'Final Sim'!$A$1:$O$87,VLOOKUP(MONTH($A565),'Conversion WRSM'!$A$1:$B$12,2),FALSE)</f>
        <v>0</v>
      </c>
      <c r="W565" s="9">
        <f t="shared" si="60"/>
        <v>0</v>
      </c>
      <c r="X565" s="9" t="str">
        <f t="shared" si="66"/>
        <v/>
      </c>
      <c r="Y565" s="20" t="str">
        <f t="shared" si="64"/>
        <v/>
      </c>
    </row>
    <row r="566" spans="1:25" x14ac:dyDescent="0.25">
      <c r="A566" s="11">
        <v>29799</v>
      </c>
      <c r="B566" s="9">
        <f>VLOOKUP((IF(MONTH($A566)=10,YEAR($A566),IF(MONTH($A566)=11,YEAR($A566),IF(MONTH($A566)=12, YEAR($A566),YEAR($A566)-1)))),File_1.prn!$A$2:$AA$72,VLOOKUP(MONTH($A566),Conversion!$A$1:$B$12,2),FALSE)</f>
        <v>0</v>
      </c>
      <c r="C566" s="9" t="str">
        <f>IF(VLOOKUP((IF(MONTH($A566)=10,YEAR($A566),IF(MONTH($A566)=11,YEAR($A566),IF(MONTH($A566)=12, YEAR($A566),YEAR($A566)-1)))),File_1.prn!$A$2:$AA$72,VLOOKUP(MONTH($A566),'Patch Conversion'!$A$1:$B$12,2),FALSE)="","",VLOOKUP((IF(MONTH($A566)=10,YEAR($A566),IF(MONTH($A566)=11,YEAR($A566),IF(MONTH($A566)=12, YEAR($A566),YEAR($A566)-1)))),File_1.prn!$A$2:$AA$72,VLOOKUP(MONTH($A566),'Patch Conversion'!$A$1:$B$12,2),FALSE))</f>
        <v/>
      </c>
      <c r="D566" s="9"/>
      <c r="E566" s="9">
        <f t="shared" si="65"/>
        <v>0</v>
      </c>
      <c r="F566" s="9">
        <f>F565+VLOOKUP((IF(MONTH($A566)=10,YEAR($A566),IF(MONTH($A566)=11,YEAR($A566),IF(MONTH($A566)=12, YEAR($A566),YEAR($A566)-1)))),Rainfall!$A$1:$Z$87,VLOOKUP(MONTH($A566),Conversion!$A$1:$B$12,2),FALSE)</f>
        <v>29468.699999999983</v>
      </c>
      <c r="G566" s="9"/>
      <c r="H566" s="9"/>
      <c r="I566" s="9">
        <f>VLOOKUP((IF(MONTH($A566)=10,YEAR($A566),IF(MONTH($A566)=11,YEAR($A566),IF(MONTH($A566)=12, YEAR($A566),YEAR($A566)-1)))),FirstSim!$A$1:$Z$86,VLOOKUP(MONTH($A566),Conversion!$A$1:$B$12,2),FALSE)</f>
        <v>0.32</v>
      </c>
      <c r="J566" s="9"/>
      <c r="K566" s="9"/>
      <c r="L566" s="9"/>
      <c r="M566" s="12" t="e">
        <f>VLOOKUP((IF(MONTH($A566)=10,YEAR($A566),IF(MONTH($A566)=11,YEAR($A566),IF(MONTH($A566)=12, YEAR($A566),YEAR($A566)-1)))),#REF!,VLOOKUP(MONTH($A566),Conversion!$A$1:$B$12,2),FALSE)</f>
        <v>#REF!</v>
      </c>
      <c r="N566" s="9" t="e">
        <f>VLOOKUP((IF(MONTH($A566)=10,YEAR($A566),IF(MONTH($A566)=11,YEAR($A566),IF(MONTH($A566)=12, YEAR($A566),YEAR($A566)-1)))),#REF!,VLOOKUP(MONTH($A566),'Patch Conversion'!$A$1:$B$12,2),FALSE)</f>
        <v>#REF!</v>
      </c>
      <c r="O566" s="9"/>
      <c r="P566" s="11"/>
      <c r="Q566" s="9">
        <f t="shared" si="61"/>
        <v>0</v>
      </c>
      <c r="R566" s="9" t="str">
        <f t="shared" si="62"/>
        <v/>
      </c>
      <c r="S566" s="10" t="str">
        <f t="shared" si="63"/>
        <v/>
      </c>
      <c r="T566" s="9"/>
      <c r="U566" s="17">
        <f>VLOOKUP((IF(MONTH($A566)=10,YEAR($A566),IF(MONTH($A566)=11,YEAR($A566),IF(MONTH($A566)=12, YEAR($A566),YEAR($A566)-1)))),'Final Sim'!$A$1:$O$87,VLOOKUP(MONTH($A566),'Conversion WRSM'!$A$1:$B$12,2),FALSE)</f>
        <v>0</v>
      </c>
      <c r="W566" s="9">
        <f t="shared" si="60"/>
        <v>0</v>
      </c>
      <c r="X566" s="9" t="str">
        <f t="shared" si="66"/>
        <v/>
      </c>
      <c r="Y566" s="20" t="str">
        <f t="shared" si="64"/>
        <v/>
      </c>
    </row>
    <row r="567" spans="1:25" x14ac:dyDescent="0.25">
      <c r="A567" s="11">
        <v>29830</v>
      </c>
      <c r="B567" s="9">
        <f>VLOOKUP((IF(MONTH($A567)=10,YEAR($A567),IF(MONTH($A567)=11,YEAR($A567),IF(MONTH($A567)=12, YEAR($A567),YEAR($A567)-1)))),File_1.prn!$A$2:$AA$72,VLOOKUP(MONTH($A567),Conversion!$A$1:$B$12,2),FALSE)</f>
        <v>0</v>
      </c>
      <c r="C567" s="9" t="str">
        <f>IF(VLOOKUP((IF(MONTH($A567)=10,YEAR($A567),IF(MONTH($A567)=11,YEAR($A567),IF(MONTH($A567)=12, YEAR($A567),YEAR($A567)-1)))),File_1.prn!$A$2:$AA$72,VLOOKUP(MONTH($A567),'Patch Conversion'!$A$1:$B$12,2),FALSE)="","",VLOOKUP((IF(MONTH($A567)=10,YEAR($A567),IF(MONTH($A567)=11,YEAR($A567),IF(MONTH($A567)=12, YEAR($A567),YEAR($A567)-1)))),File_1.prn!$A$2:$AA$72,VLOOKUP(MONTH($A567),'Patch Conversion'!$A$1:$B$12,2),FALSE))</f>
        <v/>
      </c>
      <c r="D567" s="9"/>
      <c r="E567" s="9">
        <f t="shared" si="65"/>
        <v>0</v>
      </c>
      <c r="F567" s="9">
        <f>F566+VLOOKUP((IF(MONTH($A567)=10,YEAR($A567),IF(MONTH($A567)=11,YEAR($A567),IF(MONTH($A567)=12, YEAR($A567),YEAR($A567)-1)))),Rainfall!$A$1:$Z$87,VLOOKUP(MONTH($A567),Conversion!$A$1:$B$12,2),FALSE)</f>
        <v>29468.819999999982</v>
      </c>
      <c r="G567" s="9"/>
      <c r="H567" s="9"/>
      <c r="I567" s="9">
        <f>VLOOKUP((IF(MONTH($A567)=10,YEAR($A567),IF(MONTH($A567)=11,YEAR($A567),IF(MONTH($A567)=12, YEAR($A567),YEAR($A567)-1)))),FirstSim!$A$1:$Z$86,VLOOKUP(MONTH($A567),Conversion!$A$1:$B$12,2),FALSE)</f>
        <v>0.23</v>
      </c>
      <c r="J567" s="9"/>
      <c r="K567" s="9"/>
      <c r="L567" s="9"/>
      <c r="M567" s="12" t="e">
        <f>VLOOKUP((IF(MONTH($A567)=10,YEAR($A567),IF(MONTH($A567)=11,YEAR($A567),IF(MONTH($A567)=12, YEAR($A567),YEAR($A567)-1)))),#REF!,VLOOKUP(MONTH($A567),Conversion!$A$1:$B$12,2),FALSE)</f>
        <v>#REF!</v>
      </c>
      <c r="N567" s="9" t="e">
        <f>VLOOKUP((IF(MONTH($A567)=10,YEAR($A567),IF(MONTH($A567)=11,YEAR($A567),IF(MONTH($A567)=12, YEAR($A567),YEAR($A567)-1)))),#REF!,VLOOKUP(MONTH($A567),'Patch Conversion'!$A$1:$B$12,2),FALSE)</f>
        <v>#REF!</v>
      </c>
      <c r="O567" s="9"/>
      <c r="P567" s="11"/>
      <c r="Q567" s="9">
        <f t="shared" si="61"/>
        <v>0</v>
      </c>
      <c r="R567" s="9" t="str">
        <f t="shared" si="62"/>
        <v/>
      </c>
      <c r="S567" s="10" t="str">
        <f t="shared" si="63"/>
        <v/>
      </c>
      <c r="T567" s="9"/>
      <c r="U567" s="17">
        <f>VLOOKUP((IF(MONTH($A567)=10,YEAR($A567),IF(MONTH($A567)=11,YEAR($A567),IF(MONTH($A567)=12, YEAR($A567),YEAR($A567)-1)))),'Final Sim'!$A$1:$O$87,VLOOKUP(MONTH($A567),'Conversion WRSM'!$A$1:$B$12,2),FALSE)</f>
        <v>0</v>
      </c>
      <c r="W567" s="9">
        <f t="shared" si="60"/>
        <v>0</v>
      </c>
      <c r="X567" s="9" t="str">
        <f t="shared" si="66"/>
        <v/>
      </c>
      <c r="Y567" s="20" t="str">
        <f t="shared" si="64"/>
        <v/>
      </c>
    </row>
    <row r="568" spans="1:25" x14ac:dyDescent="0.25">
      <c r="A568" s="11">
        <v>29860</v>
      </c>
      <c r="B568" s="9">
        <f>VLOOKUP((IF(MONTH($A568)=10,YEAR($A568),IF(MONTH($A568)=11,YEAR($A568),IF(MONTH($A568)=12, YEAR($A568),YEAR($A568)-1)))),File_1.prn!$A$2:$AA$72,VLOOKUP(MONTH($A568),Conversion!$A$1:$B$12,2),FALSE)</f>
        <v>0</v>
      </c>
      <c r="C568" s="9" t="str">
        <f>IF(VLOOKUP((IF(MONTH($A568)=10,YEAR($A568),IF(MONTH($A568)=11,YEAR($A568),IF(MONTH($A568)=12, YEAR($A568),YEAR($A568)-1)))),File_1.prn!$A$2:$AA$72,VLOOKUP(MONTH($A568),'Patch Conversion'!$A$1:$B$12,2),FALSE)="","",VLOOKUP((IF(MONTH($A568)=10,YEAR($A568),IF(MONTH($A568)=11,YEAR($A568),IF(MONTH($A568)=12, YEAR($A568),YEAR($A568)-1)))),File_1.prn!$A$2:$AA$72,VLOOKUP(MONTH($A568),'Patch Conversion'!$A$1:$B$12,2),FALSE))</f>
        <v/>
      </c>
      <c r="D568" s="9"/>
      <c r="E568" s="9">
        <f t="shared" si="65"/>
        <v>0</v>
      </c>
      <c r="F568" s="9">
        <f>F567+VLOOKUP((IF(MONTH($A568)=10,YEAR($A568),IF(MONTH($A568)=11,YEAR($A568),IF(MONTH($A568)=12, YEAR($A568),YEAR($A568)-1)))),Rainfall!$A$1:$Z$87,VLOOKUP(MONTH($A568),Conversion!$A$1:$B$12,2),FALSE)</f>
        <v>29498.57999999998</v>
      </c>
      <c r="G568" s="9"/>
      <c r="H568" s="9"/>
      <c r="I568" s="9">
        <f>VLOOKUP((IF(MONTH($A568)=10,YEAR($A568),IF(MONTH($A568)=11,YEAR($A568),IF(MONTH($A568)=12, YEAR($A568),YEAR($A568)-1)))),FirstSim!$A$1:$Z$86,VLOOKUP(MONTH($A568),Conversion!$A$1:$B$12,2),FALSE)</f>
        <v>0.09</v>
      </c>
      <c r="J568" s="9"/>
      <c r="K568" s="9"/>
      <c r="L568" s="9"/>
      <c r="M568" s="12" t="e">
        <f>VLOOKUP((IF(MONTH($A568)=10,YEAR($A568),IF(MONTH($A568)=11,YEAR($A568),IF(MONTH($A568)=12, YEAR($A568),YEAR($A568)-1)))),#REF!,VLOOKUP(MONTH($A568),Conversion!$A$1:$B$12,2),FALSE)</f>
        <v>#REF!</v>
      </c>
      <c r="N568" s="9" t="e">
        <f>VLOOKUP((IF(MONTH($A568)=10,YEAR($A568),IF(MONTH($A568)=11,YEAR($A568),IF(MONTH($A568)=12, YEAR($A568),YEAR($A568)-1)))),#REF!,VLOOKUP(MONTH($A568),'Patch Conversion'!$A$1:$B$12,2),FALSE)</f>
        <v>#REF!</v>
      </c>
      <c r="O568" s="9"/>
      <c r="P568" s="11"/>
      <c r="Q568" s="9">
        <f t="shared" si="61"/>
        <v>0</v>
      </c>
      <c r="R568" s="9" t="str">
        <f t="shared" si="62"/>
        <v/>
      </c>
      <c r="S568" s="10" t="str">
        <f t="shared" si="63"/>
        <v/>
      </c>
      <c r="T568" s="9"/>
      <c r="U568" s="17">
        <f>VLOOKUP((IF(MONTH($A568)=10,YEAR($A568),IF(MONTH($A568)=11,YEAR($A568),IF(MONTH($A568)=12, YEAR($A568),YEAR($A568)-1)))),'Final Sim'!$A$1:$O$87,VLOOKUP(MONTH($A568),'Conversion WRSM'!$A$1:$B$12,2),FALSE)</f>
        <v>0</v>
      </c>
      <c r="W568" s="9">
        <f t="shared" si="60"/>
        <v>0</v>
      </c>
      <c r="X568" s="9" t="str">
        <f t="shared" si="66"/>
        <v/>
      </c>
      <c r="Y568" s="20" t="str">
        <f t="shared" si="64"/>
        <v/>
      </c>
    </row>
    <row r="569" spans="1:25" x14ac:dyDescent="0.25">
      <c r="A569" s="11">
        <v>29891</v>
      </c>
      <c r="B569" s="9">
        <f>VLOOKUP((IF(MONTH($A569)=10,YEAR($A569),IF(MONTH($A569)=11,YEAR($A569),IF(MONTH($A569)=12, YEAR($A569),YEAR($A569)-1)))),File_1.prn!$A$2:$AA$72,VLOOKUP(MONTH($A569),Conversion!$A$1:$B$12,2),FALSE)</f>
        <v>0</v>
      </c>
      <c r="C569" s="9" t="str">
        <f>IF(VLOOKUP((IF(MONTH($A569)=10,YEAR($A569),IF(MONTH($A569)=11,YEAR($A569),IF(MONTH($A569)=12, YEAR($A569),YEAR($A569)-1)))),File_1.prn!$A$2:$AA$72,VLOOKUP(MONTH($A569),'Patch Conversion'!$A$1:$B$12,2),FALSE)="","",VLOOKUP((IF(MONTH($A569)=10,YEAR($A569),IF(MONTH($A569)=11,YEAR($A569),IF(MONTH($A569)=12, YEAR($A569),YEAR($A569)-1)))),File_1.prn!$A$2:$AA$72,VLOOKUP(MONTH($A569),'Patch Conversion'!$A$1:$B$12,2),FALSE))</f>
        <v/>
      </c>
      <c r="D569" s="9"/>
      <c r="E569" s="9">
        <f t="shared" si="65"/>
        <v>0</v>
      </c>
      <c r="F569" s="9">
        <f>F568+VLOOKUP((IF(MONTH($A569)=10,YEAR($A569),IF(MONTH($A569)=11,YEAR($A569),IF(MONTH($A569)=12, YEAR($A569),YEAR($A569)-1)))),Rainfall!$A$1:$Z$87,VLOOKUP(MONTH($A569),Conversion!$A$1:$B$12,2),FALSE)</f>
        <v>29529.659999999982</v>
      </c>
      <c r="G569" s="9"/>
      <c r="H569" s="9"/>
      <c r="I569" s="9">
        <f>VLOOKUP((IF(MONTH($A569)=10,YEAR($A569),IF(MONTH($A569)=11,YEAR($A569),IF(MONTH($A569)=12, YEAR($A569),YEAR($A569)-1)))),FirstSim!$A$1:$Z$86,VLOOKUP(MONTH($A569),Conversion!$A$1:$B$12,2),FALSE)</f>
        <v>7.0000000000000007E-2</v>
      </c>
      <c r="J569" s="9"/>
      <c r="K569" s="9"/>
      <c r="L569" s="9"/>
      <c r="M569" s="12" t="e">
        <f>VLOOKUP((IF(MONTH($A569)=10,YEAR($A569),IF(MONTH($A569)=11,YEAR($A569),IF(MONTH($A569)=12, YEAR($A569),YEAR($A569)-1)))),#REF!,VLOOKUP(MONTH($A569),Conversion!$A$1:$B$12,2),FALSE)</f>
        <v>#REF!</v>
      </c>
      <c r="N569" s="9" t="e">
        <f>VLOOKUP((IF(MONTH($A569)=10,YEAR($A569),IF(MONTH($A569)=11,YEAR($A569),IF(MONTH($A569)=12, YEAR($A569),YEAR($A569)-1)))),#REF!,VLOOKUP(MONTH($A569),'Patch Conversion'!$A$1:$B$12,2),FALSE)</f>
        <v>#REF!</v>
      </c>
      <c r="O569" s="9"/>
      <c r="P569" s="11"/>
      <c r="Q569" s="9">
        <f t="shared" si="61"/>
        <v>0</v>
      </c>
      <c r="R569" s="9" t="str">
        <f t="shared" si="62"/>
        <v/>
      </c>
      <c r="S569" s="10" t="str">
        <f t="shared" si="63"/>
        <v/>
      </c>
      <c r="T569" s="9"/>
      <c r="U569" s="17">
        <f>VLOOKUP((IF(MONTH($A569)=10,YEAR($A569),IF(MONTH($A569)=11,YEAR($A569),IF(MONTH($A569)=12, YEAR($A569),YEAR($A569)-1)))),'Final Sim'!$A$1:$O$87,VLOOKUP(MONTH($A569),'Conversion WRSM'!$A$1:$B$12,2),FALSE)</f>
        <v>0</v>
      </c>
      <c r="W569" s="9">
        <f t="shared" si="60"/>
        <v>0</v>
      </c>
      <c r="X569" s="9" t="str">
        <f t="shared" si="66"/>
        <v/>
      </c>
      <c r="Y569" s="20" t="str">
        <f t="shared" si="64"/>
        <v/>
      </c>
    </row>
    <row r="570" spans="1:25" x14ac:dyDescent="0.25">
      <c r="A570" s="11">
        <v>29921</v>
      </c>
      <c r="B570" s="9">
        <f>VLOOKUP((IF(MONTH($A570)=10,YEAR($A570),IF(MONTH($A570)=11,YEAR($A570),IF(MONTH($A570)=12, YEAR($A570),YEAR($A570)-1)))),File_1.prn!$A$2:$AA$72,VLOOKUP(MONTH($A570),Conversion!$A$1:$B$12,2),FALSE)</f>
        <v>0</v>
      </c>
      <c r="C570" s="9" t="str">
        <f>IF(VLOOKUP((IF(MONTH($A570)=10,YEAR($A570),IF(MONTH($A570)=11,YEAR($A570),IF(MONTH($A570)=12, YEAR($A570),YEAR($A570)-1)))),File_1.prn!$A$2:$AA$72,VLOOKUP(MONTH($A570),'Patch Conversion'!$A$1:$B$12,2),FALSE)="","",VLOOKUP((IF(MONTH($A570)=10,YEAR($A570),IF(MONTH($A570)=11,YEAR($A570),IF(MONTH($A570)=12, YEAR($A570),YEAR($A570)-1)))),File_1.prn!$A$2:$AA$72,VLOOKUP(MONTH($A570),'Patch Conversion'!$A$1:$B$12,2),FALSE))</f>
        <v/>
      </c>
      <c r="D570" s="9" t="str">
        <f>IF(C570="","",B570)</f>
        <v/>
      </c>
      <c r="E570" s="9">
        <f t="shared" si="65"/>
        <v>0</v>
      </c>
      <c r="F570" s="9">
        <f>F569+VLOOKUP((IF(MONTH($A570)=10,YEAR($A570),IF(MONTH($A570)=11,YEAR($A570),IF(MONTH($A570)=12, YEAR($A570),YEAR($A570)-1)))),Rainfall!$A$1:$Z$87,VLOOKUP(MONTH($A570),Conversion!$A$1:$B$12,2),FALSE)</f>
        <v>29612.879999999983</v>
      </c>
      <c r="G570" s="9"/>
      <c r="H570" s="9"/>
      <c r="I570" s="9">
        <f>VLOOKUP((IF(MONTH($A570)=10,YEAR($A570),IF(MONTH($A570)=11,YEAR($A570),IF(MONTH($A570)=12, YEAR($A570),YEAR($A570)-1)))),FirstSim!$A$1:$Z$86,VLOOKUP(MONTH($A570),Conversion!$A$1:$B$12,2),FALSE)</f>
        <v>0.13</v>
      </c>
      <c r="J570" s="9"/>
      <c r="K570" s="9"/>
      <c r="L570" s="9"/>
      <c r="M570" s="12" t="e">
        <f>VLOOKUP((IF(MONTH($A570)=10,YEAR($A570),IF(MONTH($A570)=11,YEAR($A570),IF(MONTH($A570)=12, YEAR($A570),YEAR($A570)-1)))),#REF!,VLOOKUP(MONTH($A570),Conversion!$A$1:$B$12,2),FALSE)</f>
        <v>#REF!</v>
      </c>
      <c r="N570" s="9" t="e">
        <f>VLOOKUP((IF(MONTH($A570)=10,YEAR($A570),IF(MONTH($A570)=11,YEAR($A570),IF(MONTH($A570)=12, YEAR($A570),YEAR($A570)-1)))),#REF!,VLOOKUP(MONTH($A570),'Patch Conversion'!$A$1:$B$12,2),FALSE)</f>
        <v>#REF!</v>
      </c>
      <c r="O570" s="9"/>
      <c r="P570" s="11"/>
      <c r="Q570" s="9">
        <f t="shared" si="61"/>
        <v>0</v>
      </c>
      <c r="R570" s="9" t="str">
        <f t="shared" si="62"/>
        <v/>
      </c>
      <c r="S570" s="10" t="str">
        <f t="shared" si="63"/>
        <v/>
      </c>
      <c r="T570" s="9"/>
      <c r="U570" s="17">
        <f>VLOOKUP((IF(MONTH($A570)=10,YEAR($A570),IF(MONTH($A570)=11,YEAR($A570),IF(MONTH($A570)=12, YEAR($A570),YEAR($A570)-1)))),'Final Sim'!$A$1:$O$87,VLOOKUP(MONTH($A570),'Conversion WRSM'!$A$1:$B$12,2),FALSE)</f>
        <v>0</v>
      </c>
      <c r="W570" s="9">
        <f t="shared" si="60"/>
        <v>0</v>
      </c>
      <c r="X570" s="9" t="str">
        <f t="shared" si="66"/>
        <v/>
      </c>
      <c r="Y570" s="20" t="str">
        <f t="shared" si="64"/>
        <v/>
      </c>
    </row>
    <row r="571" spans="1:25" x14ac:dyDescent="0.25">
      <c r="A571" s="11">
        <v>29952</v>
      </c>
      <c r="B571" s="9">
        <f>VLOOKUP((IF(MONTH($A571)=10,YEAR($A571),IF(MONTH($A571)=11,YEAR($A571),IF(MONTH($A571)=12, YEAR($A571),YEAR($A571)-1)))),File_1.prn!$A$2:$AA$72,VLOOKUP(MONTH($A571),Conversion!$A$1:$B$12,2),FALSE)</f>
        <v>0</v>
      </c>
      <c r="C571" s="9" t="str">
        <f>IF(VLOOKUP((IF(MONTH($A571)=10,YEAR($A571),IF(MONTH($A571)=11,YEAR($A571),IF(MONTH($A571)=12, YEAR($A571),YEAR($A571)-1)))),File_1.prn!$A$2:$AA$72,VLOOKUP(MONTH($A571),'Patch Conversion'!$A$1:$B$12,2),FALSE)="","",VLOOKUP((IF(MONTH($A571)=10,YEAR($A571),IF(MONTH($A571)=11,YEAR($A571),IF(MONTH($A571)=12, YEAR($A571),YEAR($A571)-1)))),File_1.prn!$A$2:$AA$72,VLOOKUP(MONTH($A571),'Patch Conversion'!$A$1:$B$12,2),FALSE))</f>
        <v/>
      </c>
      <c r="D571" s="9" t="str">
        <f>IF(C571="","",B571)</f>
        <v/>
      </c>
      <c r="E571" s="9">
        <f t="shared" si="65"/>
        <v>0</v>
      </c>
      <c r="F571" s="9">
        <f>F570+VLOOKUP((IF(MONTH($A571)=10,YEAR($A571),IF(MONTH($A571)=11,YEAR($A571),IF(MONTH($A571)=12, YEAR($A571),YEAR($A571)-1)))),Rainfall!$A$1:$Z$87,VLOOKUP(MONTH($A571),Conversion!$A$1:$B$12,2),FALSE)</f>
        <v>29730.479999999981</v>
      </c>
      <c r="G571" s="9"/>
      <c r="H571" s="9"/>
      <c r="I571" s="9">
        <f>VLOOKUP((IF(MONTH($A571)=10,YEAR($A571),IF(MONTH($A571)=11,YEAR($A571),IF(MONTH($A571)=12, YEAR($A571),YEAR($A571)-1)))),FirstSim!$A$1:$Z$86,VLOOKUP(MONTH($A571),Conversion!$A$1:$B$12,2),FALSE)</f>
        <v>0.08</v>
      </c>
      <c r="J571" s="9"/>
      <c r="K571" s="9"/>
      <c r="L571" s="9"/>
      <c r="M571" s="12" t="e">
        <f>VLOOKUP((IF(MONTH($A571)=10,YEAR($A571),IF(MONTH($A571)=11,YEAR($A571),IF(MONTH($A571)=12, YEAR($A571),YEAR($A571)-1)))),#REF!,VLOOKUP(MONTH($A571),Conversion!$A$1:$B$12,2),FALSE)</f>
        <v>#REF!</v>
      </c>
      <c r="N571" s="9" t="e">
        <f>VLOOKUP((IF(MONTH($A571)=10,YEAR($A571),IF(MONTH($A571)=11,YEAR($A571),IF(MONTH($A571)=12, YEAR($A571),YEAR($A571)-1)))),#REF!,VLOOKUP(MONTH($A571),'Patch Conversion'!$A$1:$B$12,2),FALSE)</f>
        <v>#REF!</v>
      </c>
      <c r="O571" s="9"/>
      <c r="P571" s="11"/>
      <c r="Q571" s="9">
        <f t="shared" si="61"/>
        <v>0</v>
      </c>
      <c r="R571" s="9" t="str">
        <f t="shared" si="62"/>
        <v/>
      </c>
      <c r="S571" s="10" t="str">
        <f t="shared" si="63"/>
        <v/>
      </c>
      <c r="T571" s="9"/>
      <c r="U571" s="17">
        <f>VLOOKUP((IF(MONTH($A571)=10,YEAR($A571),IF(MONTH($A571)=11,YEAR($A571),IF(MONTH($A571)=12, YEAR($A571),YEAR($A571)-1)))),'Final Sim'!$A$1:$O$87,VLOOKUP(MONTH($A571),'Conversion WRSM'!$A$1:$B$12,2),FALSE)</f>
        <v>0</v>
      </c>
      <c r="W571" s="9">
        <f t="shared" si="60"/>
        <v>0</v>
      </c>
      <c r="X571" s="9" t="str">
        <f t="shared" si="66"/>
        <v/>
      </c>
      <c r="Y571" s="20" t="str">
        <f t="shared" si="64"/>
        <v/>
      </c>
    </row>
    <row r="572" spans="1:25" x14ac:dyDescent="0.25">
      <c r="A572" s="11">
        <v>29983</v>
      </c>
      <c r="B572" s="9">
        <f>VLOOKUP((IF(MONTH($A572)=10,YEAR($A572),IF(MONTH($A572)=11,YEAR($A572),IF(MONTH($A572)=12, YEAR($A572),YEAR($A572)-1)))),File_1.prn!$A$2:$AA$72,VLOOKUP(MONTH($A572),Conversion!$A$1:$B$12,2),FALSE)</f>
        <v>0</v>
      </c>
      <c r="C572" s="9" t="str">
        <f>IF(VLOOKUP((IF(MONTH($A572)=10,YEAR($A572),IF(MONTH($A572)=11,YEAR($A572),IF(MONTH($A572)=12, YEAR($A572),YEAR($A572)-1)))),File_1.prn!$A$2:$AA$72,VLOOKUP(MONTH($A572),'Patch Conversion'!$A$1:$B$12,2),FALSE)="","",VLOOKUP((IF(MONTH($A572)=10,YEAR($A572),IF(MONTH($A572)=11,YEAR($A572),IF(MONTH($A572)=12, YEAR($A572),YEAR($A572)-1)))),File_1.prn!$A$2:$AA$72,VLOOKUP(MONTH($A572),'Patch Conversion'!$A$1:$B$12,2),FALSE))</f>
        <v/>
      </c>
      <c r="D572" s="9" t="str">
        <f>IF(C572="","",B572)</f>
        <v/>
      </c>
      <c r="E572" s="9">
        <f t="shared" si="65"/>
        <v>0</v>
      </c>
      <c r="F572" s="9">
        <f>F571+VLOOKUP((IF(MONTH($A572)=10,YEAR($A572),IF(MONTH($A572)=11,YEAR($A572),IF(MONTH($A572)=12, YEAR($A572),YEAR($A572)-1)))),Rainfall!$A$1:$Z$87,VLOOKUP(MONTH($A572),Conversion!$A$1:$B$12,2),FALSE)</f>
        <v>29822.519999999982</v>
      </c>
      <c r="G572" s="9"/>
      <c r="H572" s="9"/>
      <c r="I572" s="9">
        <f>VLOOKUP((IF(MONTH($A572)=10,YEAR($A572),IF(MONTH($A572)=11,YEAR($A572),IF(MONTH($A572)=12, YEAR($A572),YEAR($A572)-1)))),FirstSim!$A$1:$Z$86,VLOOKUP(MONTH($A572),Conversion!$A$1:$B$12,2),FALSE)</f>
        <v>0.04</v>
      </c>
      <c r="J572" s="9"/>
      <c r="K572" s="9"/>
      <c r="L572" s="9"/>
      <c r="M572" s="12" t="e">
        <f>VLOOKUP((IF(MONTH($A572)=10,YEAR($A572),IF(MONTH($A572)=11,YEAR($A572),IF(MONTH($A572)=12, YEAR($A572),YEAR($A572)-1)))),#REF!,VLOOKUP(MONTH($A572),Conversion!$A$1:$B$12,2),FALSE)</f>
        <v>#REF!</v>
      </c>
      <c r="N572" s="9" t="e">
        <f>VLOOKUP((IF(MONTH($A572)=10,YEAR($A572),IF(MONTH($A572)=11,YEAR($A572),IF(MONTH($A572)=12, YEAR($A572),YEAR($A572)-1)))),#REF!,VLOOKUP(MONTH($A572),'Patch Conversion'!$A$1:$B$12,2),FALSE)</f>
        <v>#REF!</v>
      </c>
      <c r="O572" s="9"/>
      <c r="P572" s="11"/>
      <c r="Q572" s="9">
        <f t="shared" si="61"/>
        <v>0</v>
      </c>
      <c r="R572" s="9" t="str">
        <f t="shared" si="62"/>
        <v/>
      </c>
      <c r="S572" s="10" t="str">
        <f t="shared" si="63"/>
        <v/>
      </c>
      <c r="T572" s="9"/>
      <c r="U572" s="17">
        <f>VLOOKUP((IF(MONTH($A572)=10,YEAR($A572),IF(MONTH($A572)=11,YEAR($A572),IF(MONTH($A572)=12, YEAR($A572),YEAR($A572)-1)))),'Final Sim'!$A$1:$O$87,VLOOKUP(MONTH($A572),'Conversion WRSM'!$A$1:$B$12,2),FALSE)</f>
        <v>0</v>
      </c>
      <c r="W572" s="9">
        <f t="shared" si="60"/>
        <v>0</v>
      </c>
      <c r="X572" s="9" t="str">
        <f t="shared" si="66"/>
        <v/>
      </c>
      <c r="Y572" s="20" t="str">
        <f t="shared" si="64"/>
        <v/>
      </c>
    </row>
    <row r="573" spans="1:25" x14ac:dyDescent="0.25">
      <c r="A573" s="11">
        <v>30011</v>
      </c>
      <c r="B573" s="9">
        <f>VLOOKUP((IF(MONTH($A573)=10,YEAR($A573),IF(MONTH($A573)=11,YEAR($A573),IF(MONTH($A573)=12, YEAR($A573),YEAR($A573)-1)))),File_1.prn!$A$2:$AA$72,VLOOKUP(MONTH($A573),Conversion!$A$1:$B$12,2),FALSE)</f>
        <v>0</v>
      </c>
      <c r="C573" s="9" t="str">
        <f>IF(VLOOKUP((IF(MONTH($A573)=10,YEAR($A573),IF(MONTH($A573)=11,YEAR($A573),IF(MONTH($A573)=12, YEAR($A573),YEAR($A573)-1)))),File_1.prn!$A$2:$AA$72,VLOOKUP(MONTH($A573),'Patch Conversion'!$A$1:$B$12,2),FALSE)="","",VLOOKUP((IF(MONTH($A573)=10,YEAR($A573),IF(MONTH($A573)=11,YEAR($A573),IF(MONTH($A573)=12, YEAR($A573),YEAR($A573)-1)))),File_1.prn!$A$2:$AA$72,VLOOKUP(MONTH($A573),'Patch Conversion'!$A$1:$B$12,2),FALSE))</f>
        <v/>
      </c>
      <c r="D573" s="9" t="str">
        <f>IF(C573="","",B573)</f>
        <v/>
      </c>
      <c r="E573" s="9">
        <f t="shared" si="65"/>
        <v>0</v>
      </c>
      <c r="F573" s="9">
        <f>F572+VLOOKUP((IF(MONTH($A573)=10,YEAR($A573),IF(MONTH($A573)=11,YEAR($A573),IF(MONTH($A573)=12, YEAR($A573),YEAR($A573)-1)))),Rainfall!$A$1:$Z$87,VLOOKUP(MONTH($A573),Conversion!$A$1:$B$12,2),FALSE)</f>
        <v>29909.399999999983</v>
      </c>
      <c r="G573" s="9"/>
      <c r="H573" s="9"/>
      <c r="I573" s="9">
        <f>VLOOKUP((IF(MONTH($A573)=10,YEAR($A573),IF(MONTH($A573)=11,YEAR($A573),IF(MONTH($A573)=12, YEAR($A573),YEAR($A573)-1)))),FirstSim!$A$1:$Z$86,VLOOKUP(MONTH($A573),Conversion!$A$1:$B$12,2),FALSE)</f>
        <v>0.04</v>
      </c>
      <c r="J573" s="9"/>
      <c r="K573" s="9"/>
      <c r="L573" s="9"/>
      <c r="M573" s="12" t="e">
        <f>VLOOKUP((IF(MONTH($A573)=10,YEAR($A573),IF(MONTH($A573)=11,YEAR($A573),IF(MONTH($A573)=12, YEAR($A573),YEAR($A573)-1)))),#REF!,VLOOKUP(MONTH($A573),Conversion!$A$1:$B$12,2),FALSE)</f>
        <v>#REF!</v>
      </c>
      <c r="N573" s="9" t="e">
        <f>VLOOKUP((IF(MONTH($A573)=10,YEAR($A573),IF(MONTH($A573)=11,YEAR($A573),IF(MONTH($A573)=12, YEAR($A573),YEAR($A573)-1)))),#REF!,VLOOKUP(MONTH($A573),'Patch Conversion'!$A$1:$B$12,2),FALSE)</f>
        <v>#REF!</v>
      </c>
      <c r="O573" s="9"/>
      <c r="P573" s="11"/>
      <c r="Q573" s="9">
        <f t="shared" si="61"/>
        <v>0</v>
      </c>
      <c r="R573" s="9" t="str">
        <f t="shared" si="62"/>
        <v/>
      </c>
      <c r="S573" s="10" t="str">
        <f t="shared" si="63"/>
        <v/>
      </c>
      <c r="T573" s="9"/>
      <c r="U573" s="17">
        <f>VLOOKUP((IF(MONTH($A573)=10,YEAR($A573),IF(MONTH($A573)=11,YEAR($A573),IF(MONTH($A573)=12, YEAR($A573),YEAR($A573)-1)))),'Final Sim'!$A$1:$O$87,VLOOKUP(MONTH($A573),'Conversion WRSM'!$A$1:$B$12,2),FALSE)</f>
        <v>0</v>
      </c>
      <c r="W573" s="9">
        <f t="shared" si="60"/>
        <v>0</v>
      </c>
      <c r="X573" s="9" t="str">
        <f t="shared" si="66"/>
        <v/>
      </c>
      <c r="Y573" s="20" t="str">
        <f t="shared" si="64"/>
        <v/>
      </c>
    </row>
    <row r="574" spans="1:25" x14ac:dyDescent="0.25">
      <c r="A574" s="11">
        <v>30042</v>
      </c>
      <c r="B574" s="9">
        <f>VLOOKUP((IF(MONTH($A574)=10,YEAR($A574),IF(MONTH($A574)=11,YEAR($A574),IF(MONTH($A574)=12, YEAR($A574),YEAR($A574)-1)))),File_1.prn!$A$2:$AA$72,VLOOKUP(MONTH($A574),Conversion!$A$1:$B$12,2),FALSE)</f>
        <v>0</v>
      </c>
      <c r="C574" s="9" t="str">
        <f>IF(VLOOKUP((IF(MONTH($A574)=10,YEAR($A574),IF(MONTH($A574)=11,YEAR($A574),IF(MONTH($A574)=12, YEAR($A574),YEAR($A574)-1)))),File_1.prn!$A$2:$AA$72,VLOOKUP(MONTH($A574),'Patch Conversion'!$A$1:$B$12,2),FALSE)="","",VLOOKUP((IF(MONTH($A574)=10,YEAR($A574),IF(MONTH($A574)=11,YEAR($A574),IF(MONTH($A574)=12, YEAR($A574),YEAR($A574)-1)))),File_1.prn!$A$2:$AA$72,VLOOKUP(MONTH($A574),'Patch Conversion'!$A$1:$B$12,2),FALSE))</f>
        <v/>
      </c>
      <c r="D574" s="9"/>
      <c r="E574" s="9">
        <f t="shared" si="65"/>
        <v>0</v>
      </c>
      <c r="F574" s="9">
        <f>F573+VLOOKUP((IF(MONTH($A574)=10,YEAR($A574),IF(MONTH($A574)=11,YEAR($A574),IF(MONTH($A574)=12, YEAR($A574),YEAR($A574)-1)))),Rainfall!$A$1:$Z$87,VLOOKUP(MONTH($A574),Conversion!$A$1:$B$12,2),FALSE)</f>
        <v>30003.479999999985</v>
      </c>
      <c r="G574" s="9"/>
      <c r="H574" s="9"/>
      <c r="I574" s="9">
        <f>VLOOKUP((IF(MONTH($A574)=10,YEAR($A574),IF(MONTH($A574)=11,YEAR($A574),IF(MONTH($A574)=12, YEAR($A574),YEAR($A574)-1)))),FirstSim!$A$1:$Z$86,VLOOKUP(MONTH($A574),Conversion!$A$1:$B$12,2),FALSE)</f>
        <v>0.44</v>
      </c>
      <c r="J574" s="9"/>
      <c r="K574" s="9"/>
      <c r="L574" s="9"/>
      <c r="M574" s="12" t="e">
        <f>VLOOKUP((IF(MONTH($A574)=10,YEAR($A574),IF(MONTH($A574)=11,YEAR($A574),IF(MONTH($A574)=12, YEAR($A574),YEAR($A574)-1)))),#REF!,VLOOKUP(MONTH($A574),Conversion!$A$1:$B$12,2),FALSE)</f>
        <v>#REF!</v>
      </c>
      <c r="N574" s="9" t="e">
        <f>VLOOKUP((IF(MONTH($A574)=10,YEAR($A574),IF(MONTH($A574)=11,YEAR($A574),IF(MONTH($A574)=12, YEAR($A574),YEAR($A574)-1)))),#REF!,VLOOKUP(MONTH($A574),'Patch Conversion'!$A$1:$B$12,2),FALSE)</f>
        <v>#REF!</v>
      </c>
      <c r="O574" s="9"/>
      <c r="P574" s="11"/>
      <c r="Q574" s="9">
        <f t="shared" si="61"/>
        <v>0</v>
      </c>
      <c r="R574" s="9" t="str">
        <f t="shared" si="62"/>
        <v/>
      </c>
      <c r="S574" s="10" t="str">
        <f t="shared" si="63"/>
        <v/>
      </c>
      <c r="T574" s="9"/>
      <c r="U574" s="17">
        <f>VLOOKUP((IF(MONTH($A574)=10,YEAR($A574),IF(MONTH($A574)=11,YEAR($A574),IF(MONTH($A574)=12, YEAR($A574),YEAR($A574)-1)))),'Final Sim'!$A$1:$O$87,VLOOKUP(MONTH($A574),'Conversion WRSM'!$A$1:$B$12,2),FALSE)</f>
        <v>0</v>
      </c>
      <c r="W574" s="9">
        <f t="shared" si="60"/>
        <v>0</v>
      </c>
      <c r="X574" s="9" t="str">
        <f t="shared" si="66"/>
        <v/>
      </c>
      <c r="Y574" s="20" t="str">
        <f t="shared" si="64"/>
        <v/>
      </c>
    </row>
    <row r="575" spans="1:25" x14ac:dyDescent="0.25">
      <c r="A575" s="11">
        <v>30072</v>
      </c>
      <c r="B575" s="9">
        <f>VLOOKUP((IF(MONTH($A575)=10,YEAR($A575),IF(MONTH($A575)=11,YEAR($A575),IF(MONTH($A575)=12, YEAR($A575),YEAR($A575)-1)))),File_1.prn!$A$2:$AA$72,VLOOKUP(MONTH($A575),Conversion!$A$1:$B$12,2),FALSE)</f>
        <v>0</v>
      </c>
      <c r="C575" s="9" t="str">
        <f>IF(VLOOKUP((IF(MONTH($A575)=10,YEAR($A575),IF(MONTH($A575)=11,YEAR($A575),IF(MONTH($A575)=12, YEAR($A575),YEAR($A575)-1)))),File_1.prn!$A$2:$AA$72,VLOOKUP(MONTH($A575),'Patch Conversion'!$A$1:$B$12,2),FALSE)="","",VLOOKUP((IF(MONTH($A575)=10,YEAR($A575),IF(MONTH($A575)=11,YEAR($A575),IF(MONTH($A575)=12, YEAR($A575),YEAR($A575)-1)))),File_1.prn!$A$2:$AA$72,VLOOKUP(MONTH($A575),'Patch Conversion'!$A$1:$B$12,2),FALSE))</f>
        <v/>
      </c>
      <c r="D575" s="9"/>
      <c r="E575" s="9">
        <f t="shared" si="65"/>
        <v>0</v>
      </c>
      <c r="F575" s="9">
        <f>F574+VLOOKUP((IF(MONTH($A575)=10,YEAR($A575),IF(MONTH($A575)=11,YEAR($A575),IF(MONTH($A575)=12, YEAR($A575),YEAR($A575)-1)))),Rainfall!$A$1:$Z$87,VLOOKUP(MONTH($A575),Conversion!$A$1:$B$12,2),FALSE)</f>
        <v>30004.979999999985</v>
      </c>
      <c r="G575" s="9"/>
      <c r="H575" s="9"/>
      <c r="I575" s="9">
        <f>VLOOKUP((IF(MONTH($A575)=10,YEAR($A575),IF(MONTH($A575)=11,YEAR($A575),IF(MONTH($A575)=12, YEAR($A575),YEAR($A575)-1)))),FirstSim!$A$1:$Z$86,VLOOKUP(MONTH($A575),Conversion!$A$1:$B$12,2),FALSE)</f>
        <v>0.28000000000000003</v>
      </c>
      <c r="J575" s="9"/>
      <c r="K575" s="9"/>
      <c r="L575" s="9"/>
      <c r="M575" s="12" t="e">
        <f>VLOOKUP((IF(MONTH($A575)=10,YEAR($A575),IF(MONTH($A575)=11,YEAR($A575),IF(MONTH($A575)=12, YEAR($A575),YEAR($A575)-1)))),#REF!,VLOOKUP(MONTH($A575),Conversion!$A$1:$B$12,2),FALSE)</f>
        <v>#REF!</v>
      </c>
      <c r="N575" s="9" t="e">
        <f>VLOOKUP((IF(MONTH($A575)=10,YEAR($A575),IF(MONTH($A575)=11,YEAR($A575),IF(MONTH($A575)=12, YEAR($A575),YEAR($A575)-1)))),#REF!,VLOOKUP(MONTH($A575),'Patch Conversion'!$A$1:$B$12,2),FALSE)</f>
        <v>#REF!</v>
      </c>
      <c r="O575" s="9"/>
      <c r="P575" s="11"/>
      <c r="Q575" s="9">
        <f t="shared" si="61"/>
        <v>0</v>
      </c>
      <c r="R575" s="9" t="str">
        <f t="shared" si="62"/>
        <v/>
      </c>
      <c r="S575" s="10" t="str">
        <f t="shared" si="63"/>
        <v/>
      </c>
      <c r="T575" s="9"/>
      <c r="U575" s="17">
        <f>VLOOKUP((IF(MONTH($A575)=10,YEAR($A575),IF(MONTH($A575)=11,YEAR($A575),IF(MONTH($A575)=12, YEAR($A575),YEAR($A575)-1)))),'Final Sim'!$A$1:$O$87,VLOOKUP(MONTH($A575),'Conversion WRSM'!$A$1:$B$12,2),FALSE)</f>
        <v>0</v>
      </c>
      <c r="W575" s="9">
        <f t="shared" si="60"/>
        <v>0</v>
      </c>
      <c r="X575" s="9" t="str">
        <f t="shared" si="66"/>
        <v/>
      </c>
      <c r="Y575" s="20" t="str">
        <f t="shared" si="64"/>
        <v/>
      </c>
    </row>
    <row r="576" spans="1:25" x14ac:dyDescent="0.25">
      <c r="A576" s="11">
        <v>30103</v>
      </c>
      <c r="B576" s="9">
        <f>VLOOKUP((IF(MONTH($A576)=10,YEAR($A576),IF(MONTH($A576)=11,YEAR($A576),IF(MONTH($A576)=12, YEAR($A576),YEAR($A576)-1)))),File_1.prn!$A$2:$AA$72,VLOOKUP(MONTH($A576),Conversion!$A$1:$B$12,2),FALSE)</f>
        <v>0</v>
      </c>
      <c r="C576" s="9" t="str">
        <f>IF(VLOOKUP((IF(MONTH($A576)=10,YEAR($A576),IF(MONTH($A576)=11,YEAR($A576),IF(MONTH($A576)=12, YEAR($A576),YEAR($A576)-1)))),File_1.prn!$A$2:$AA$72,VLOOKUP(MONTH($A576),'Patch Conversion'!$A$1:$B$12,2),FALSE)="","",VLOOKUP((IF(MONTH($A576)=10,YEAR($A576),IF(MONTH($A576)=11,YEAR($A576),IF(MONTH($A576)=12, YEAR($A576),YEAR($A576)-1)))),File_1.prn!$A$2:$AA$72,VLOOKUP(MONTH($A576),'Patch Conversion'!$A$1:$B$12,2),FALSE))</f>
        <v/>
      </c>
      <c r="D576" s="9"/>
      <c r="E576" s="9">
        <f t="shared" si="65"/>
        <v>0</v>
      </c>
      <c r="F576" s="9">
        <f>F575+VLOOKUP((IF(MONTH($A576)=10,YEAR($A576),IF(MONTH($A576)=11,YEAR($A576),IF(MONTH($A576)=12, YEAR($A576),YEAR($A576)-1)))),Rainfall!$A$1:$Z$87,VLOOKUP(MONTH($A576),Conversion!$A$1:$B$12,2),FALSE)</f>
        <v>30004.979999999985</v>
      </c>
      <c r="G576" s="9"/>
      <c r="H576" s="9"/>
      <c r="I576" s="9">
        <f>VLOOKUP((IF(MONTH($A576)=10,YEAR($A576),IF(MONTH($A576)=11,YEAR($A576),IF(MONTH($A576)=12, YEAR($A576),YEAR($A576)-1)))),FirstSim!$A$1:$Z$86,VLOOKUP(MONTH($A576),Conversion!$A$1:$B$12,2),FALSE)</f>
        <v>0.11</v>
      </c>
      <c r="J576" s="9"/>
      <c r="K576" s="9"/>
      <c r="L576" s="9"/>
      <c r="M576" s="12" t="e">
        <f>VLOOKUP((IF(MONTH($A576)=10,YEAR($A576),IF(MONTH($A576)=11,YEAR($A576),IF(MONTH($A576)=12, YEAR($A576),YEAR($A576)-1)))),#REF!,VLOOKUP(MONTH($A576),Conversion!$A$1:$B$12,2),FALSE)</f>
        <v>#REF!</v>
      </c>
      <c r="N576" s="9" t="e">
        <f>VLOOKUP((IF(MONTH($A576)=10,YEAR($A576),IF(MONTH($A576)=11,YEAR($A576),IF(MONTH($A576)=12, YEAR($A576),YEAR($A576)-1)))),#REF!,VLOOKUP(MONTH($A576),'Patch Conversion'!$A$1:$B$12,2),FALSE)</f>
        <v>#REF!</v>
      </c>
      <c r="O576" s="9"/>
      <c r="P576" s="11"/>
      <c r="Q576" s="9">
        <f t="shared" si="61"/>
        <v>0</v>
      </c>
      <c r="R576" s="9" t="str">
        <f t="shared" si="62"/>
        <v/>
      </c>
      <c r="S576" s="10" t="str">
        <f t="shared" si="63"/>
        <v/>
      </c>
      <c r="T576" s="9"/>
      <c r="U576" s="17">
        <f>VLOOKUP((IF(MONTH($A576)=10,YEAR($A576),IF(MONTH($A576)=11,YEAR($A576),IF(MONTH($A576)=12, YEAR($A576),YEAR($A576)-1)))),'Final Sim'!$A$1:$O$87,VLOOKUP(MONTH($A576),'Conversion WRSM'!$A$1:$B$12,2),FALSE)</f>
        <v>0</v>
      </c>
      <c r="W576" s="9">
        <f t="shared" si="60"/>
        <v>0</v>
      </c>
      <c r="X576" s="9" t="str">
        <f t="shared" si="66"/>
        <v/>
      </c>
      <c r="Y576" s="20" t="str">
        <f t="shared" si="64"/>
        <v/>
      </c>
    </row>
    <row r="577" spans="1:25" x14ac:dyDescent="0.25">
      <c r="A577" s="11">
        <v>30133</v>
      </c>
      <c r="B577" s="9">
        <f>VLOOKUP((IF(MONTH($A577)=10,YEAR($A577),IF(MONTH($A577)=11,YEAR($A577),IF(MONTH($A577)=12, YEAR($A577),YEAR($A577)-1)))),File_1.prn!$A$2:$AA$72,VLOOKUP(MONTH($A577),Conversion!$A$1:$B$12,2),FALSE)</f>
        <v>0</v>
      </c>
      <c r="C577" s="9" t="str">
        <f>IF(VLOOKUP((IF(MONTH($A577)=10,YEAR($A577),IF(MONTH($A577)=11,YEAR($A577),IF(MONTH($A577)=12, YEAR($A577),YEAR($A577)-1)))),File_1.prn!$A$2:$AA$72,VLOOKUP(MONTH($A577),'Patch Conversion'!$A$1:$B$12,2),FALSE)="","",VLOOKUP((IF(MONTH($A577)=10,YEAR($A577),IF(MONTH($A577)=11,YEAR($A577),IF(MONTH($A577)=12, YEAR($A577),YEAR($A577)-1)))),File_1.prn!$A$2:$AA$72,VLOOKUP(MONTH($A577),'Patch Conversion'!$A$1:$B$12,2),FALSE))</f>
        <v/>
      </c>
      <c r="D577" s="9"/>
      <c r="E577" s="9">
        <f t="shared" si="65"/>
        <v>0</v>
      </c>
      <c r="F577" s="9">
        <f>F576+VLOOKUP((IF(MONTH($A577)=10,YEAR($A577),IF(MONTH($A577)=11,YEAR($A577),IF(MONTH($A577)=12, YEAR($A577),YEAR($A577)-1)))),Rainfall!$A$1:$Z$87,VLOOKUP(MONTH($A577),Conversion!$A$1:$B$12,2),FALSE)</f>
        <v>30019.739999999983</v>
      </c>
      <c r="G577" s="9"/>
      <c r="H577" s="9"/>
      <c r="I577" s="9">
        <f>VLOOKUP((IF(MONTH($A577)=10,YEAR($A577),IF(MONTH($A577)=11,YEAR($A577),IF(MONTH($A577)=12, YEAR($A577),YEAR($A577)-1)))),FirstSim!$A$1:$Z$86,VLOOKUP(MONTH($A577),Conversion!$A$1:$B$12,2),FALSE)</f>
        <v>0.11</v>
      </c>
      <c r="J577" s="9"/>
      <c r="K577" s="9"/>
      <c r="L577" s="9"/>
      <c r="M577" s="12" t="e">
        <f>VLOOKUP((IF(MONTH($A577)=10,YEAR($A577),IF(MONTH($A577)=11,YEAR($A577),IF(MONTH($A577)=12, YEAR($A577),YEAR($A577)-1)))),#REF!,VLOOKUP(MONTH($A577),Conversion!$A$1:$B$12,2),FALSE)</f>
        <v>#REF!</v>
      </c>
      <c r="N577" s="9" t="e">
        <f>VLOOKUP((IF(MONTH($A577)=10,YEAR($A577),IF(MONTH($A577)=11,YEAR($A577),IF(MONTH($A577)=12, YEAR($A577),YEAR($A577)-1)))),#REF!,VLOOKUP(MONTH($A577),'Patch Conversion'!$A$1:$B$12,2),FALSE)</f>
        <v>#REF!</v>
      </c>
      <c r="O577" s="9"/>
      <c r="P577" s="11"/>
      <c r="Q577" s="9">
        <f t="shared" si="61"/>
        <v>0</v>
      </c>
      <c r="R577" s="9" t="str">
        <f t="shared" si="62"/>
        <v/>
      </c>
      <c r="S577" s="10" t="str">
        <f t="shared" si="63"/>
        <v/>
      </c>
      <c r="T577" s="9"/>
      <c r="U577" s="17">
        <f>VLOOKUP((IF(MONTH($A577)=10,YEAR($A577),IF(MONTH($A577)=11,YEAR($A577),IF(MONTH($A577)=12, YEAR($A577),YEAR($A577)-1)))),'Final Sim'!$A$1:$O$87,VLOOKUP(MONTH($A577),'Conversion WRSM'!$A$1:$B$12,2),FALSE)</f>
        <v>0</v>
      </c>
      <c r="W577" s="9">
        <f t="shared" si="60"/>
        <v>0</v>
      </c>
      <c r="X577" s="9" t="str">
        <f t="shared" si="66"/>
        <v/>
      </c>
      <c r="Y577" s="20" t="str">
        <f t="shared" si="64"/>
        <v/>
      </c>
    </row>
    <row r="578" spans="1:25" x14ac:dyDescent="0.25">
      <c r="A578" s="11">
        <v>30164</v>
      </c>
      <c r="B578" s="9">
        <f>VLOOKUP((IF(MONTH($A578)=10,YEAR($A578),IF(MONTH($A578)=11,YEAR($A578),IF(MONTH($A578)=12, YEAR($A578),YEAR($A578)-1)))),File_1.prn!$A$2:$AA$72,VLOOKUP(MONTH($A578),Conversion!$A$1:$B$12,2),FALSE)</f>
        <v>0</v>
      </c>
      <c r="C578" s="9" t="str">
        <f>IF(VLOOKUP((IF(MONTH($A578)=10,YEAR($A578),IF(MONTH($A578)=11,YEAR($A578),IF(MONTH($A578)=12, YEAR($A578),YEAR($A578)-1)))),File_1.prn!$A$2:$AA$72,VLOOKUP(MONTH($A578),'Patch Conversion'!$A$1:$B$12,2),FALSE)="","",VLOOKUP((IF(MONTH($A578)=10,YEAR($A578),IF(MONTH($A578)=11,YEAR($A578),IF(MONTH($A578)=12, YEAR($A578),YEAR($A578)-1)))),File_1.prn!$A$2:$AA$72,VLOOKUP(MONTH($A578),'Patch Conversion'!$A$1:$B$12,2),FALSE))</f>
        <v/>
      </c>
      <c r="D578" s="9"/>
      <c r="E578" s="9">
        <f t="shared" si="65"/>
        <v>0</v>
      </c>
      <c r="F578" s="9">
        <f>F577+VLOOKUP((IF(MONTH($A578)=10,YEAR($A578),IF(MONTH($A578)=11,YEAR($A578),IF(MONTH($A578)=12, YEAR($A578),YEAR($A578)-1)))),Rainfall!$A$1:$Z$87,VLOOKUP(MONTH($A578),Conversion!$A$1:$B$12,2),FALSE)</f>
        <v>30019.919999999984</v>
      </c>
      <c r="G578" s="9"/>
      <c r="H578" s="9"/>
      <c r="I578" s="9">
        <f>VLOOKUP((IF(MONTH($A578)=10,YEAR($A578),IF(MONTH($A578)=11,YEAR($A578),IF(MONTH($A578)=12, YEAR($A578),YEAR($A578)-1)))),FirstSim!$A$1:$Z$86,VLOOKUP(MONTH($A578),Conversion!$A$1:$B$12,2),FALSE)</f>
        <v>0.09</v>
      </c>
      <c r="J578" s="9"/>
      <c r="K578" s="9"/>
      <c r="L578" s="9"/>
      <c r="M578" s="12" t="e">
        <f>VLOOKUP((IF(MONTH($A578)=10,YEAR($A578),IF(MONTH($A578)=11,YEAR($A578),IF(MONTH($A578)=12, YEAR($A578),YEAR($A578)-1)))),#REF!,VLOOKUP(MONTH($A578),Conversion!$A$1:$B$12,2),FALSE)</f>
        <v>#REF!</v>
      </c>
      <c r="N578" s="9" t="e">
        <f>VLOOKUP((IF(MONTH($A578)=10,YEAR($A578),IF(MONTH($A578)=11,YEAR($A578),IF(MONTH($A578)=12, YEAR($A578),YEAR($A578)-1)))),#REF!,VLOOKUP(MONTH($A578),'Patch Conversion'!$A$1:$B$12,2),FALSE)</f>
        <v>#REF!</v>
      </c>
      <c r="O578" s="9"/>
      <c r="P578" s="11"/>
      <c r="Q578" s="9">
        <f t="shared" si="61"/>
        <v>0</v>
      </c>
      <c r="R578" s="9" t="str">
        <f t="shared" si="62"/>
        <v/>
      </c>
      <c r="S578" s="10" t="str">
        <f t="shared" si="63"/>
        <v/>
      </c>
      <c r="T578" s="9"/>
      <c r="U578" s="17">
        <f>VLOOKUP((IF(MONTH($A578)=10,YEAR($A578),IF(MONTH($A578)=11,YEAR($A578),IF(MONTH($A578)=12, YEAR($A578),YEAR($A578)-1)))),'Final Sim'!$A$1:$O$87,VLOOKUP(MONTH($A578),'Conversion WRSM'!$A$1:$B$12,2),FALSE)</f>
        <v>0</v>
      </c>
      <c r="W578" s="9">
        <f t="shared" si="60"/>
        <v>0</v>
      </c>
      <c r="X578" s="9" t="str">
        <f t="shared" si="66"/>
        <v/>
      </c>
      <c r="Y578" s="20" t="str">
        <f t="shared" si="64"/>
        <v/>
      </c>
    </row>
    <row r="579" spans="1:25" x14ac:dyDescent="0.25">
      <c r="A579" s="11">
        <v>30195</v>
      </c>
      <c r="B579" s="9">
        <f>VLOOKUP((IF(MONTH($A579)=10,YEAR($A579),IF(MONTH($A579)=11,YEAR($A579),IF(MONTH($A579)=12, YEAR($A579),YEAR($A579)-1)))),File_1.prn!$A$2:$AA$72,VLOOKUP(MONTH($A579),Conversion!$A$1:$B$12,2),FALSE)</f>
        <v>0</v>
      </c>
      <c r="C579" s="9" t="str">
        <f>IF(VLOOKUP((IF(MONTH($A579)=10,YEAR($A579),IF(MONTH($A579)=11,YEAR($A579),IF(MONTH($A579)=12, YEAR($A579),YEAR($A579)-1)))),File_1.prn!$A$2:$AA$72,VLOOKUP(MONTH($A579),'Patch Conversion'!$A$1:$B$12,2),FALSE)="","",VLOOKUP((IF(MONTH($A579)=10,YEAR($A579),IF(MONTH($A579)=11,YEAR($A579),IF(MONTH($A579)=12, YEAR($A579),YEAR($A579)-1)))),File_1.prn!$A$2:$AA$72,VLOOKUP(MONTH($A579),'Patch Conversion'!$A$1:$B$12,2),FALSE))</f>
        <v/>
      </c>
      <c r="D579" s="9"/>
      <c r="E579" s="9">
        <f t="shared" si="65"/>
        <v>0</v>
      </c>
      <c r="F579" s="9">
        <f>F578+VLOOKUP((IF(MONTH($A579)=10,YEAR($A579),IF(MONTH($A579)=11,YEAR($A579),IF(MONTH($A579)=12, YEAR($A579),YEAR($A579)-1)))),Rainfall!$A$1:$Z$87,VLOOKUP(MONTH($A579),Conversion!$A$1:$B$12,2),FALSE)</f>
        <v>30022.259999999984</v>
      </c>
      <c r="G579" s="9"/>
      <c r="H579" s="9"/>
      <c r="I579" s="9">
        <f>VLOOKUP((IF(MONTH($A579)=10,YEAR($A579),IF(MONTH($A579)=11,YEAR($A579),IF(MONTH($A579)=12, YEAR($A579),YEAR($A579)-1)))),FirstSim!$A$1:$Z$86,VLOOKUP(MONTH($A579),Conversion!$A$1:$B$12,2),FALSE)</f>
        <v>0.06</v>
      </c>
      <c r="J579" s="9"/>
      <c r="K579" s="9"/>
      <c r="L579" s="9"/>
      <c r="M579" s="12" t="e">
        <f>VLOOKUP((IF(MONTH($A579)=10,YEAR($A579),IF(MONTH($A579)=11,YEAR($A579),IF(MONTH($A579)=12, YEAR($A579),YEAR($A579)-1)))),#REF!,VLOOKUP(MONTH($A579),Conversion!$A$1:$B$12,2),FALSE)</f>
        <v>#REF!</v>
      </c>
      <c r="N579" s="9" t="e">
        <f>VLOOKUP((IF(MONTH($A579)=10,YEAR($A579),IF(MONTH($A579)=11,YEAR($A579),IF(MONTH($A579)=12, YEAR($A579),YEAR($A579)-1)))),#REF!,VLOOKUP(MONTH($A579),'Patch Conversion'!$A$1:$B$12,2),FALSE)</f>
        <v>#REF!</v>
      </c>
      <c r="O579" s="9"/>
      <c r="P579" s="11"/>
      <c r="Q579" s="9">
        <f t="shared" si="61"/>
        <v>0</v>
      </c>
      <c r="R579" s="9" t="str">
        <f t="shared" si="62"/>
        <v/>
      </c>
      <c r="S579" s="10" t="str">
        <f t="shared" si="63"/>
        <v/>
      </c>
      <c r="T579" s="9"/>
      <c r="U579" s="17">
        <f>VLOOKUP((IF(MONTH($A579)=10,YEAR($A579),IF(MONTH($A579)=11,YEAR($A579),IF(MONTH($A579)=12, YEAR($A579),YEAR($A579)-1)))),'Final Sim'!$A$1:$O$87,VLOOKUP(MONTH($A579),'Conversion WRSM'!$A$1:$B$12,2),FALSE)</f>
        <v>0</v>
      </c>
      <c r="W579" s="9">
        <f t="shared" si="60"/>
        <v>0</v>
      </c>
      <c r="X579" s="9" t="str">
        <f t="shared" si="66"/>
        <v/>
      </c>
      <c r="Y579" s="20" t="str">
        <f t="shared" si="64"/>
        <v/>
      </c>
    </row>
    <row r="580" spans="1:25" x14ac:dyDescent="0.25">
      <c r="A580" s="11">
        <v>30225</v>
      </c>
      <c r="B580" s="9">
        <f>VLOOKUP((IF(MONTH($A580)=10,YEAR($A580),IF(MONTH($A580)=11,YEAR($A580),IF(MONTH($A580)=12, YEAR($A580),YEAR($A580)-1)))),File_1.prn!$A$2:$AA$72,VLOOKUP(MONTH($A580),Conversion!$A$1:$B$12,2),FALSE)</f>
        <v>0</v>
      </c>
      <c r="C580" s="9" t="str">
        <f>IF(VLOOKUP((IF(MONTH($A580)=10,YEAR($A580),IF(MONTH($A580)=11,YEAR($A580),IF(MONTH($A580)=12, YEAR($A580),YEAR($A580)-1)))),File_1.prn!$A$2:$AA$72,VLOOKUP(MONTH($A580),'Patch Conversion'!$A$1:$B$12,2),FALSE)="","",VLOOKUP((IF(MONTH($A580)=10,YEAR($A580),IF(MONTH($A580)=11,YEAR($A580),IF(MONTH($A580)=12, YEAR($A580),YEAR($A580)-1)))),File_1.prn!$A$2:$AA$72,VLOOKUP(MONTH($A580),'Patch Conversion'!$A$1:$B$12,2),FALSE))</f>
        <v/>
      </c>
      <c r="D580" s="9"/>
      <c r="E580" s="9">
        <f t="shared" si="65"/>
        <v>0</v>
      </c>
      <c r="F580" s="9">
        <f>F579+VLOOKUP((IF(MONTH($A580)=10,YEAR($A580),IF(MONTH($A580)=11,YEAR($A580),IF(MONTH($A580)=12, YEAR($A580),YEAR($A580)-1)))),Rainfall!$A$1:$Z$87,VLOOKUP(MONTH($A580),Conversion!$A$1:$B$12,2),FALSE)</f>
        <v>30120.179999999982</v>
      </c>
      <c r="G580" s="9"/>
      <c r="H580" s="9"/>
      <c r="I580" s="9">
        <f>VLOOKUP((IF(MONTH($A580)=10,YEAR($A580),IF(MONTH($A580)=11,YEAR($A580),IF(MONTH($A580)=12, YEAR($A580),YEAR($A580)-1)))),FirstSim!$A$1:$Z$86,VLOOKUP(MONTH($A580),Conversion!$A$1:$B$12,2),FALSE)</f>
        <v>0.35</v>
      </c>
      <c r="J580" s="9"/>
      <c r="K580" s="9"/>
      <c r="L580" s="9"/>
      <c r="M580" s="12" t="e">
        <f>VLOOKUP((IF(MONTH($A580)=10,YEAR($A580),IF(MONTH($A580)=11,YEAR($A580),IF(MONTH($A580)=12, YEAR($A580),YEAR($A580)-1)))),#REF!,VLOOKUP(MONTH($A580),Conversion!$A$1:$B$12,2),FALSE)</f>
        <v>#REF!</v>
      </c>
      <c r="N580" s="9" t="e">
        <f>VLOOKUP((IF(MONTH($A580)=10,YEAR($A580),IF(MONTH($A580)=11,YEAR($A580),IF(MONTH($A580)=12, YEAR($A580),YEAR($A580)-1)))),#REF!,VLOOKUP(MONTH($A580),'Patch Conversion'!$A$1:$B$12,2),FALSE)</f>
        <v>#REF!</v>
      </c>
      <c r="O580" s="9"/>
      <c r="P580" s="11"/>
      <c r="Q580" s="9">
        <f t="shared" si="61"/>
        <v>0</v>
      </c>
      <c r="R580" s="9" t="str">
        <f t="shared" si="62"/>
        <v/>
      </c>
      <c r="S580" s="10" t="str">
        <f t="shared" si="63"/>
        <v/>
      </c>
      <c r="T580" s="9"/>
      <c r="U580" s="17">
        <f>VLOOKUP((IF(MONTH($A580)=10,YEAR($A580),IF(MONTH($A580)=11,YEAR($A580),IF(MONTH($A580)=12, YEAR($A580),YEAR($A580)-1)))),'Final Sim'!$A$1:$O$87,VLOOKUP(MONTH($A580),'Conversion WRSM'!$A$1:$B$12,2),FALSE)</f>
        <v>0</v>
      </c>
      <c r="W580" s="9">
        <f t="shared" ref="W580:W643" si="67">IF(C580="",B580,IF(C580="*",B580,IF(U580&gt;B580,U580,B580)))</f>
        <v>0</v>
      </c>
      <c r="X580" s="9" t="str">
        <f t="shared" si="66"/>
        <v/>
      </c>
      <c r="Y580" s="20" t="str">
        <f t="shared" si="64"/>
        <v/>
      </c>
    </row>
    <row r="581" spans="1:25" x14ac:dyDescent="0.25">
      <c r="A581" s="11">
        <v>30256</v>
      </c>
      <c r="B581" s="9">
        <f>VLOOKUP((IF(MONTH($A581)=10,YEAR($A581),IF(MONTH($A581)=11,YEAR($A581),IF(MONTH($A581)=12, YEAR($A581),YEAR($A581)-1)))),File_1.prn!$A$2:$AA$72,VLOOKUP(MONTH($A581),Conversion!$A$1:$B$12,2),FALSE)</f>
        <v>0</v>
      </c>
      <c r="C581" s="9" t="str">
        <f>IF(VLOOKUP((IF(MONTH($A581)=10,YEAR($A581),IF(MONTH($A581)=11,YEAR($A581),IF(MONTH($A581)=12, YEAR($A581),YEAR($A581)-1)))),File_1.prn!$A$2:$AA$72,VLOOKUP(MONTH($A581),'Patch Conversion'!$A$1:$B$12,2),FALSE)="","",VLOOKUP((IF(MONTH($A581)=10,YEAR($A581),IF(MONTH($A581)=11,YEAR($A581),IF(MONTH($A581)=12, YEAR($A581),YEAR($A581)-1)))),File_1.prn!$A$2:$AA$72,VLOOKUP(MONTH($A581),'Patch Conversion'!$A$1:$B$12,2),FALSE))</f>
        <v/>
      </c>
      <c r="D581" s="9"/>
      <c r="E581" s="9">
        <f t="shared" si="65"/>
        <v>0</v>
      </c>
      <c r="F581" s="9">
        <f>F580+VLOOKUP((IF(MONTH($A581)=10,YEAR($A581),IF(MONTH($A581)=11,YEAR($A581),IF(MONTH($A581)=12, YEAR($A581),YEAR($A581)-1)))),Rainfall!$A$1:$Z$87,VLOOKUP(MONTH($A581),Conversion!$A$1:$B$12,2),FALSE)</f>
        <v>30179.819999999982</v>
      </c>
      <c r="G581" s="9"/>
      <c r="H581" s="9"/>
      <c r="I581" s="9">
        <f>VLOOKUP((IF(MONTH($A581)=10,YEAR($A581),IF(MONTH($A581)=11,YEAR($A581),IF(MONTH($A581)=12, YEAR($A581),YEAR($A581)-1)))),FirstSim!$A$1:$Z$86,VLOOKUP(MONTH($A581),Conversion!$A$1:$B$12,2),FALSE)</f>
        <v>0.27</v>
      </c>
      <c r="J581" s="9"/>
      <c r="K581" s="9"/>
      <c r="L581" s="9"/>
      <c r="M581" s="12" t="e">
        <f>VLOOKUP((IF(MONTH($A581)=10,YEAR($A581),IF(MONTH($A581)=11,YEAR($A581),IF(MONTH($A581)=12, YEAR($A581),YEAR($A581)-1)))),#REF!,VLOOKUP(MONTH($A581),Conversion!$A$1:$B$12,2),FALSE)</f>
        <v>#REF!</v>
      </c>
      <c r="N581" s="9" t="e">
        <f>VLOOKUP((IF(MONTH($A581)=10,YEAR($A581),IF(MONTH($A581)=11,YEAR($A581),IF(MONTH($A581)=12, YEAR($A581),YEAR($A581)-1)))),#REF!,VLOOKUP(MONTH($A581),'Patch Conversion'!$A$1:$B$12,2),FALSE)</f>
        <v>#REF!</v>
      </c>
      <c r="O581" s="9"/>
      <c r="P581" s="11"/>
      <c r="Q581" s="9">
        <f t="shared" ref="Q581:Q644" si="68">IF(C581="",B581,IF(C581="*",B581,IF(I581&lt;B581,B581,I581)))</f>
        <v>0</v>
      </c>
      <c r="R581" s="9" t="str">
        <f t="shared" ref="R581:R644" si="69">IF(C581="",C581,IF(C581="*",C581,IF(I581&lt;B581,C581,"*")))</f>
        <v/>
      </c>
      <c r="S581" s="10" t="str">
        <f t="shared" ref="S581:S644" si="70">IF(C581="","",IF(C581="*","Estimated",IF(I581&lt;B581,"First Simulation&lt;Observed, Observed Used","First Silumation patch")))</f>
        <v/>
      </c>
      <c r="T581" s="9"/>
      <c r="U581" s="17">
        <f>VLOOKUP((IF(MONTH($A581)=10,YEAR($A581),IF(MONTH($A581)=11,YEAR($A581),IF(MONTH($A581)=12, YEAR($A581),YEAR($A581)-1)))),'Final Sim'!$A$1:$O$87,VLOOKUP(MONTH($A581),'Conversion WRSM'!$A$1:$B$12,2),FALSE)</f>
        <v>0</v>
      </c>
      <c r="W581" s="9">
        <f t="shared" si="67"/>
        <v>0</v>
      </c>
      <c r="X581" s="9" t="str">
        <f t="shared" si="66"/>
        <v/>
      </c>
      <c r="Y581" s="20" t="str">
        <f t="shared" ref="Y581:Y644" si="71">IF(C581="","",IF(C581="*","Observed estimate used",IF(C581="#","Simulated value used", IF(U581&gt;B581,"Simulated value used","Observed estimate used"))))</f>
        <v/>
      </c>
    </row>
    <row r="582" spans="1:25" x14ac:dyDescent="0.25">
      <c r="A582" s="11">
        <v>30286</v>
      </c>
      <c r="B582" s="9">
        <f>VLOOKUP((IF(MONTH($A582)=10,YEAR($A582),IF(MONTH($A582)=11,YEAR($A582),IF(MONTH($A582)=12, YEAR($A582),YEAR($A582)-1)))),File_1.prn!$A$2:$AA$72,VLOOKUP(MONTH($A582),Conversion!$A$1:$B$12,2),FALSE)</f>
        <v>0</v>
      </c>
      <c r="C582" s="9" t="str">
        <f>IF(VLOOKUP((IF(MONTH($A582)=10,YEAR($A582),IF(MONTH($A582)=11,YEAR($A582),IF(MONTH($A582)=12, YEAR($A582),YEAR($A582)-1)))),File_1.prn!$A$2:$AA$72,VLOOKUP(MONTH($A582),'Patch Conversion'!$A$1:$B$12,2),FALSE)="","",VLOOKUP((IF(MONTH($A582)=10,YEAR($A582),IF(MONTH($A582)=11,YEAR($A582),IF(MONTH($A582)=12, YEAR($A582),YEAR($A582)-1)))),File_1.prn!$A$2:$AA$72,VLOOKUP(MONTH($A582),'Patch Conversion'!$A$1:$B$12,2),FALSE))</f>
        <v/>
      </c>
      <c r="D582" s="9"/>
      <c r="E582" s="9">
        <f t="shared" ref="E582:E645" si="72">E581+B582</f>
        <v>0</v>
      </c>
      <c r="F582" s="9">
        <f>F581+VLOOKUP((IF(MONTH($A582)=10,YEAR($A582),IF(MONTH($A582)=11,YEAR($A582),IF(MONTH($A582)=12, YEAR($A582),YEAR($A582)-1)))),Rainfall!$A$1:$Z$87,VLOOKUP(MONTH($A582),Conversion!$A$1:$B$12,2),FALSE)</f>
        <v>30248.09999999998</v>
      </c>
      <c r="G582" s="9"/>
      <c r="H582" s="9"/>
      <c r="I582" s="9">
        <f>VLOOKUP((IF(MONTH($A582)=10,YEAR($A582),IF(MONTH($A582)=11,YEAR($A582),IF(MONTH($A582)=12, YEAR($A582),YEAR($A582)-1)))),FirstSim!$A$1:$Z$86,VLOOKUP(MONTH($A582),Conversion!$A$1:$B$12,2),FALSE)</f>
        <v>0.1</v>
      </c>
      <c r="J582" s="9"/>
      <c r="K582" s="9"/>
      <c r="L582" s="9"/>
      <c r="M582" s="12" t="e">
        <f>VLOOKUP((IF(MONTH($A582)=10,YEAR($A582),IF(MONTH($A582)=11,YEAR($A582),IF(MONTH($A582)=12, YEAR($A582),YEAR($A582)-1)))),#REF!,VLOOKUP(MONTH($A582),Conversion!$A$1:$B$12,2),FALSE)</f>
        <v>#REF!</v>
      </c>
      <c r="N582" s="9" t="e">
        <f>VLOOKUP((IF(MONTH($A582)=10,YEAR($A582),IF(MONTH($A582)=11,YEAR($A582),IF(MONTH($A582)=12, YEAR($A582),YEAR($A582)-1)))),#REF!,VLOOKUP(MONTH($A582),'Patch Conversion'!$A$1:$B$12,2),FALSE)</f>
        <v>#REF!</v>
      </c>
      <c r="O582" s="9"/>
      <c r="P582" s="11"/>
      <c r="Q582" s="9">
        <f t="shared" si="68"/>
        <v>0</v>
      </c>
      <c r="R582" s="9" t="str">
        <f t="shared" si="69"/>
        <v/>
      </c>
      <c r="S582" s="10" t="str">
        <f t="shared" si="70"/>
        <v/>
      </c>
      <c r="T582" s="9"/>
      <c r="U582" s="17">
        <f>VLOOKUP((IF(MONTH($A582)=10,YEAR($A582),IF(MONTH($A582)=11,YEAR($A582),IF(MONTH($A582)=12, YEAR($A582),YEAR($A582)-1)))),'Final Sim'!$A$1:$O$87,VLOOKUP(MONTH($A582),'Conversion WRSM'!$A$1:$B$12,2),FALSE)</f>
        <v>0</v>
      </c>
      <c r="W582" s="9">
        <f t="shared" si="67"/>
        <v>0</v>
      </c>
      <c r="X582" s="9" t="str">
        <f t="shared" ref="X582:X645" si="73">IF(C582="","",IF(C582="*","*",IF(C582="#","*", IF(U582&gt;B582,"*",C582))))</f>
        <v/>
      </c>
      <c r="Y582" s="20" t="str">
        <f t="shared" si="71"/>
        <v/>
      </c>
    </row>
    <row r="583" spans="1:25" x14ac:dyDescent="0.25">
      <c r="A583" s="11">
        <v>30317</v>
      </c>
      <c r="B583" s="9">
        <f>VLOOKUP((IF(MONTH($A583)=10,YEAR($A583),IF(MONTH($A583)=11,YEAR($A583),IF(MONTH($A583)=12, YEAR($A583),YEAR($A583)-1)))),File_1.prn!$A$2:$AA$72,VLOOKUP(MONTH($A583),Conversion!$A$1:$B$12,2),FALSE)</f>
        <v>0</v>
      </c>
      <c r="C583" s="9" t="str">
        <f>IF(VLOOKUP((IF(MONTH($A583)=10,YEAR($A583),IF(MONTH($A583)=11,YEAR($A583),IF(MONTH($A583)=12, YEAR($A583),YEAR($A583)-1)))),File_1.prn!$A$2:$AA$72,VLOOKUP(MONTH($A583),'Patch Conversion'!$A$1:$B$12,2),FALSE)="","",VLOOKUP((IF(MONTH($A583)=10,YEAR($A583),IF(MONTH($A583)=11,YEAR($A583),IF(MONTH($A583)=12, YEAR($A583),YEAR($A583)-1)))),File_1.prn!$A$2:$AA$72,VLOOKUP(MONTH($A583),'Patch Conversion'!$A$1:$B$12,2),FALSE))</f>
        <v/>
      </c>
      <c r="D583" s="9" t="str">
        <f>IF(C583="","",B583)</f>
        <v/>
      </c>
      <c r="E583" s="9">
        <f t="shared" si="72"/>
        <v>0</v>
      </c>
      <c r="F583" s="9">
        <f>F582+VLOOKUP((IF(MONTH($A583)=10,YEAR($A583),IF(MONTH($A583)=11,YEAR($A583),IF(MONTH($A583)=12, YEAR($A583),YEAR($A583)-1)))),Rainfall!$A$1:$Z$87,VLOOKUP(MONTH($A583),Conversion!$A$1:$B$12,2),FALSE)</f>
        <v>30312.41999999998</v>
      </c>
      <c r="G583" s="9"/>
      <c r="H583" s="9"/>
      <c r="I583" s="9">
        <f>VLOOKUP((IF(MONTH($A583)=10,YEAR($A583),IF(MONTH($A583)=11,YEAR($A583),IF(MONTH($A583)=12, YEAR($A583),YEAR($A583)-1)))),FirstSim!$A$1:$Z$86,VLOOKUP(MONTH($A583),Conversion!$A$1:$B$12,2),FALSE)</f>
        <v>0.04</v>
      </c>
      <c r="J583" s="9"/>
      <c r="K583" s="9"/>
      <c r="L583" s="9"/>
      <c r="M583" s="12" t="e">
        <f>VLOOKUP((IF(MONTH($A583)=10,YEAR($A583),IF(MONTH($A583)=11,YEAR($A583),IF(MONTH($A583)=12, YEAR($A583),YEAR($A583)-1)))),#REF!,VLOOKUP(MONTH($A583),Conversion!$A$1:$B$12,2),FALSE)</f>
        <v>#REF!</v>
      </c>
      <c r="N583" s="9" t="e">
        <f>VLOOKUP((IF(MONTH($A583)=10,YEAR($A583),IF(MONTH($A583)=11,YEAR($A583),IF(MONTH($A583)=12, YEAR($A583),YEAR($A583)-1)))),#REF!,VLOOKUP(MONTH($A583),'Patch Conversion'!$A$1:$B$12,2),FALSE)</f>
        <v>#REF!</v>
      </c>
      <c r="O583" s="9"/>
      <c r="P583" s="11"/>
      <c r="Q583" s="9">
        <f t="shared" si="68"/>
        <v>0</v>
      </c>
      <c r="R583" s="9" t="str">
        <f t="shared" si="69"/>
        <v/>
      </c>
      <c r="S583" s="10" t="str">
        <f t="shared" si="70"/>
        <v/>
      </c>
      <c r="T583" s="9"/>
      <c r="U583" s="17">
        <f>VLOOKUP((IF(MONTH($A583)=10,YEAR($A583),IF(MONTH($A583)=11,YEAR($A583),IF(MONTH($A583)=12, YEAR($A583),YEAR($A583)-1)))),'Final Sim'!$A$1:$O$87,VLOOKUP(MONTH($A583),'Conversion WRSM'!$A$1:$B$12,2),FALSE)</f>
        <v>0</v>
      </c>
      <c r="W583" s="9">
        <f t="shared" si="67"/>
        <v>0</v>
      </c>
      <c r="X583" s="9" t="str">
        <f t="shared" si="73"/>
        <v/>
      </c>
      <c r="Y583" s="20" t="str">
        <f t="shared" si="71"/>
        <v/>
      </c>
    </row>
    <row r="584" spans="1:25" x14ac:dyDescent="0.25">
      <c r="A584" s="11">
        <v>30348</v>
      </c>
      <c r="B584" s="9">
        <f>VLOOKUP((IF(MONTH($A584)=10,YEAR($A584),IF(MONTH($A584)=11,YEAR($A584),IF(MONTH($A584)=12, YEAR($A584),YEAR($A584)-1)))),File_1.prn!$A$2:$AA$72,VLOOKUP(MONTH($A584),Conversion!$A$1:$B$12,2),FALSE)</f>
        <v>0</v>
      </c>
      <c r="C584" s="9" t="str">
        <f>IF(VLOOKUP((IF(MONTH($A584)=10,YEAR($A584),IF(MONTH($A584)=11,YEAR($A584),IF(MONTH($A584)=12, YEAR($A584),YEAR($A584)-1)))),File_1.prn!$A$2:$AA$72,VLOOKUP(MONTH($A584),'Patch Conversion'!$A$1:$B$12,2),FALSE)="","",VLOOKUP((IF(MONTH($A584)=10,YEAR($A584),IF(MONTH($A584)=11,YEAR($A584),IF(MONTH($A584)=12, YEAR($A584),YEAR($A584)-1)))),File_1.prn!$A$2:$AA$72,VLOOKUP(MONTH($A584),'Patch Conversion'!$A$1:$B$12,2),FALSE))</f>
        <v/>
      </c>
      <c r="D584" s="9"/>
      <c r="E584" s="9">
        <f t="shared" si="72"/>
        <v>0</v>
      </c>
      <c r="F584" s="9">
        <f>F583+VLOOKUP((IF(MONTH($A584)=10,YEAR($A584),IF(MONTH($A584)=11,YEAR($A584),IF(MONTH($A584)=12, YEAR($A584),YEAR($A584)-1)))),Rainfall!$A$1:$Z$87,VLOOKUP(MONTH($A584),Conversion!$A$1:$B$12,2),FALSE)</f>
        <v>30385.979999999981</v>
      </c>
      <c r="G584" s="9"/>
      <c r="H584" s="9"/>
      <c r="I584" s="9">
        <f>VLOOKUP((IF(MONTH($A584)=10,YEAR($A584),IF(MONTH($A584)=11,YEAR($A584),IF(MONTH($A584)=12, YEAR($A584),YEAR($A584)-1)))),FirstSim!$A$1:$Z$86,VLOOKUP(MONTH($A584),Conversion!$A$1:$B$12,2),FALSE)</f>
        <v>0.03</v>
      </c>
      <c r="J584" s="9"/>
      <c r="K584" s="9"/>
      <c r="L584" s="9"/>
      <c r="M584" s="12" t="e">
        <f>VLOOKUP((IF(MONTH($A584)=10,YEAR($A584),IF(MONTH($A584)=11,YEAR($A584),IF(MONTH($A584)=12, YEAR($A584),YEAR($A584)-1)))),#REF!,VLOOKUP(MONTH($A584),Conversion!$A$1:$B$12,2),FALSE)</f>
        <v>#REF!</v>
      </c>
      <c r="N584" s="9" t="e">
        <f>VLOOKUP((IF(MONTH($A584)=10,YEAR($A584),IF(MONTH($A584)=11,YEAR($A584),IF(MONTH($A584)=12, YEAR($A584),YEAR($A584)-1)))),#REF!,VLOOKUP(MONTH($A584),'Patch Conversion'!$A$1:$B$12,2),FALSE)</f>
        <v>#REF!</v>
      </c>
      <c r="O584" s="9"/>
      <c r="P584" s="11"/>
      <c r="Q584" s="9">
        <f t="shared" si="68"/>
        <v>0</v>
      </c>
      <c r="R584" s="9" t="str">
        <f t="shared" si="69"/>
        <v/>
      </c>
      <c r="S584" s="10" t="str">
        <f t="shared" si="70"/>
        <v/>
      </c>
      <c r="T584" s="9"/>
      <c r="U584" s="17">
        <f>VLOOKUP((IF(MONTH($A584)=10,YEAR($A584),IF(MONTH($A584)=11,YEAR($A584),IF(MONTH($A584)=12, YEAR($A584),YEAR($A584)-1)))),'Final Sim'!$A$1:$O$87,VLOOKUP(MONTH($A584),'Conversion WRSM'!$A$1:$B$12,2),FALSE)</f>
        <v>0</v>
      </c>
      <c r="W584" s="9">
        <f t="shared" si="67"/>
        <v>0</v>
      </c>
      <c r="X584" s="9" t="str">
        <f t="shared" si="73"/>
        <v/>
      </c>
      <c r="Y584" s="20" t="str">
        <f t="shared" si="71"/>
        <v/>
      </c>
    </row>
    <row r="585" spans="1:25" x14ac:dyDescent="0.25">
      <c r="A585" s="11">
        <v>30376</v>
      </c>
      <c r="B585" s="9">
        <f>VLOOKUP((IF(MONTH($A585)=10,YEAR($A585),IF(MONTH($A585)=11,YEAR($A585),IF(MONTH($A585)=12, YEAR($A585),YEAR($A585)-1)))),File_1.prn!$A$2:$AA$72,VLOOKUP(MONTH($A585),Conversion!$A$1:$B$12,2),FALSE)</f>
        <v>0</v>
      </c>
      <c r="C585" s="9" t="str">
        <f>IF(VLOOKUP((IF(MONTH($A585)=10,YEAR($A585),IF(MONTH($A585)=11,YEAR($A585),IF(MONTH($A585)=12, YEAR($A585),YEAR($A585)-1)))),File_1.prn!$A$2:$AA$72,VLOOKUP(MONTH($A585),'Patch Conversion'!$A$1:$B$12,2),FALSE)="","",VLOOKUP((IF(MONTH($A585)=10,YEAR($A585),IF(MONTH($A585)=11,YEAR($A585),IF(MONTH($A585)=12, YEAR($A585),YEAR($A585)-1)))),File_1.prn!$A$2:$AA$72,VLOOKUP(MONTH($A585),'Patch Conversion'!$A$1:$B$12,2),FALSE))</f>
        <v/>
      </c>
      <c r="D585" s="9" t="str">
        <f>IF(C585="","",B585)</f>
        <v/>
      </c>
      <c r="E585" s="9">
        <f t="shared" si="72"/>
        <v>0</v>
      </c>
      <c r="F585" s="9">
        <f>F584+VLOOKUP((IF(MONTH($A585)=10,YEAR($A585),IF(MONTH($A585)=11,YEAR($A585),IF(MONTH($A585)=12, YEAR($A585),YEAR($A585)-1)))),Rainfall!$A$1:$Z$87,VLOOKUP(MONTH($A585),Conversion!$A$1:$B$12,2),FALSE)</f>
        <v>30427.139999999981</v>
      </c>
      <c r="G585" s="9"/>
      <c r="H585" s="9"/>
      <c r="I585" s="9">
        <f>VLOOKUP((IF(MONTH($A585)=10,YEAR($A585),IF(MONTH($A585)=11,YEAR($A585),IF(MONTH($A585)=12, YEAR($A585),YEAR($A585)-1)))),FirstSim!$A$1:$Z$86,VLOOKUP(MONTH($A585),Conversion!$A$1:$B$12,2),FALSE)</f>
        <v>0.02</v>
      </c>
      <c r="J585" s="9"/>
      <c r="K585" s="9"/>
      <c r="L585" s="9"/>
      <c r="M585" s="12" t="e">
        <f>VLOOKUP((IF(MONTH($A585)=10,YEAR($A585),IF(MONTH($A585)=11,YEAR($A585),IF(MONTH($A585)=12, YEAR($A585),YEAR($A585)-1)))),#REF!,VLOOKUP(MONTH($A585),Conversion!$A$1:$B$12,2),FALSE)</f>
        <v>#REF!</v>
      </c>
      <c r="N585" s="9" t="e">
        <f>VLOOKUP((IF(MONTH($A585)=10,YEAR($A585),IF(MONTH($A585)=11,YEAR($A585),IF(MONTH($A585)=12, YEAR($A585),YEAR($A585)-1)))),#REF!,VLOOKUP(MONTH($A585),'Patch Conversion'!$A$1:$B$12,2),FALSE)</f>
        <v>#REF!</v>
      </c>
      <c r="O585" s="9"/>
      <c r="P585" s="11"/>
      <c r="Q585" s="9">
        <f t="shared" si="68"/>
        <v>0</v>
      </c>
      <c r="R585" s="9" t="str">
        <f t="shared" si="69"/>
        <v/>
      </c>
      <c r="S585" s="10" t="str">
        <f t="shared" si="70"/>
        <v/>
      </c>
      <c r="T585" s="9"/>
      <c r="U585" s="17">
        <f>VLOOKUP((IF(MONTH($A585)=10,YEAR($A585),IF(MONTH($A585)=11,YEAR($A585),IF(MONTH($A585)=12, YEAR($A585),YEAR($A585)-1)))),'Final Sim'!$A$1:$O$87,VLOOKUP(MONTH($A585),'Conversion WRSM'!$A$1:$B$12,2),FALSE)</f>
        <v>0</v>
      </c>
      <c r="W585" s="9">
        <f t="shared" si="67"/>
        <v>0</v>
      </c>
      <c r="X585" s="9" t="str">
        <f t="shared" si="73"/>
        <v/>
      </c>
      <c r="Y585" s="20" t="str">
        <f t="shared" si="71"/>
        <v/>
      </c>
    </row>
    <row r="586" spans="1:25" x14ac:dyDescent="0.25">
      <c r="A586" s="11">
        <v>30407</v>
      </c>
      <c r="B586" s="9">
        <f>VLOOKUP((IF(MONTH($A586)=10,YEAR($A586),IF(MONTH($A586)=11,YEAR($A586),IF(MONTH($A586)=12, YEAR($A586),YEAR($A586)-1)))),File_1.prn!$A$2:$AA$72,VLOOKUP(MONTH($A586),Conversion!$A$1:$B$12,2),FALSE)</f>
        <v>0</v>
      </c>
      <c r="C586" s="9" t="str">
        <f>IF(VLOOKUP((IF(MONTH($A586)=10,YEAR($A586),IF(MONTH($A586)=11,YEAR($A586),IF(MONTH($A586)=12, YEAR($A586),YEAR($A586)-1)))),File_1.prn!$A$2:$AA$72,VLOOKUP(MONTH($A586),'Patch Conversion'!$A$1:$B$12,2),FALSE)="","",VLOOKUP((IF(MONTH($A586)=10,YEAR($A586),IF(MONTH($A586)=11,YEAR($A586),IF(MONTH($A586)=12, YEAR($A586),YEAR($A586)-1)))),File_1.prn!$A$2:$AA$72,VLOOKUP(MONTH($A586),'Patch Conversion'!$A$1:$B$12,2),FALSE))</f>
        <v/>
      </c>
      <c r="D586" s="9"/>
      <c r="E586" s="9">
        <f t="shared" si="72"/>
        <v>0</v>
      </c>
      <c r="F586" s="9">
        <f>F585+VLOOKUP((IF(MONTH($A586)=10,YEAR($A586),IF(MONTH($A586)=11,YEAR($A586),IF(MONTH($A586)=12, YEAR($A586),YEAR($A586)-1)))),Rainfall!$A$1:$Z$87,VLOOKUP(MONTH($A586),Conversion!$A$1:$B$12,2),FALSE)</f>
        <v>30450.41999999998</v>
      </c>
      <c r="G586" s="9"/>
      <c r="H586" s="9"/>
      <c r="I586" s="9">
        <f>VLOOKUP((IF(MONTH($A586)=10,YEAR($A586),IF(MONTH($A586)=11,YEAR($A586),IF(MONTH($A586)=12, YEAR($A586),YEAR($A586)-1)))),FirstSim!$A$1:$Z$86,VLOOKUP(MONTH($A586),Conversion!$A$1:$B$12,2),FALSE)</f>
        <v>0.03</v>
      </c>
      <c r="J586" s="9"/>
      <c r="K586" s="9"/>
      <c r="L586" s="9"/>
      <c r="M586" s="12" t="e">
        <f>VLOOKUP((IF(MONTH($A586)=10,YEAR($A586),IF(MONTH($A586)=11,YEAR($A586),IF(MONTH($A586)=12, YEAR($A586),YEAR($A586)-1)))),#REF!,VLOOKUP(MONTH($A586),Conversion!$A$1:$B$12,2),FALSE)</f>
        <v>#REF!</v>
      </c>
      <c r="N586" s="9" t="e">
        <f>VLOOKUP((IF(MONTH($A586)=10,YEAR($A586),IF(MONTH($A586)=11,YEAR($A586),IF(MONTH($A586)=12, YEAR($A586),YEAR($A586)-1)))),#REF!,VLOOKUP(MONTH($A586),'Patch Conversion'!$A$1:$B$12,2),FALSE)</f>
        <v>#REF!</v>
      </c>
      <c r="O586" s="9"/>
      <c r="P586" s="11"/>
      <c r="Q586" s="9">
        <f t="shared" si="68"/>
        <v>0</v>
      </c>
      <c r="R586" s="9" t="str">
        <f t="shared" si="69"/>
        <v/>
      </c>
      <c r="S586" s="10" t="str">
        <f t="shared" si="70"/>
        <v/>
      </c>
      <c r="T586" s="9"/>
      <c r="U586" s="17">
        <f>VLOOKUP((IF(MONTH($A586)=10,YEAR($A586),IF(MONTH($A586)=11,YEAR($A586),IF(MONTH($A586)=12, YEAR($A586),YEAR($A586)-1)))),'Final Sim'!$A$1:$O$87,VLOOKUP(MONTH($A586),'Conversion WRSM'!$A$1:$B$12,2),FALSE)</f>
        <v>0</v>
      </c>
      <c r="W586" s="9">
        <f t="shared" si="67"/>
        <v>0</v>
      </c>
      <c r="X586" s="9" t="str">
        <f t="shared" si="73"/>
        <v/>
      </c>
      <c r="Y586" s="20" t="str">
        <f t="shared" si="71"/>
        <v/>
      </c>
    </row>
    <row r="587" spans="1:25" x14ac:dyDescent="0.25">
      <c r="A587" s="11">
        <v>30437</v>
      </c>
      <c r="B587" s="9">
        <f>VLOOKUP((IF(MONTH($A587)=10,YEAR($A587),IF(MONTH($A587)=11,YEAR($A587),IF(MONTH($A587)=12, YEAR($A587),YEAR($A587)-1)))),File_1.prn!$A$2:$AA$72,VLOOKUP(MONTH($A587),Conversion!$A$1:$B$12,2),FALSE)</f>
        <v>0</v>
      </c>
      <c r="C587" s="9" t="str">
        <f>IF(VLOOKUP((IF(MONTH($A587)=10,YEAR($A587),IF(MONTH($A587)=11,YEAR($A587),IF(MONTH($A587)=12, YEAR($A587),YEAR($A587)-1)))),File_1.prn!$A$2:$AA$72,VLOOKUP(MONTH($A587),'Patch Conversion'!$A$1:$B$12,2),FALSE)="","",VLOOKUP((IF(MONTH($A587)=10,YEAR($A587),IF(MONTH($A587)=11,YEAR($A587),IF(MONTH($A587)=12, YEAR($A587),YEAR($A587)-1)))),File_1.prn!$A$2:$AA$72,VLOOKUP(MONTH($A587),'Patch Conversion'!$A$1:$B$12,2),FALSE))</f>
        <v/>
      </c>
      <c r="D587" s="9" t="str">
        <f>IF(C587="","",B587)</f>
        <v/>
      </c>
      <c r="E587" s="9">
        <f t="shared" si="72"/>
        <v>0</v>
      </c>
      <c r="F587" s="9">
        <f>F586+VLOOKUP((IF(MONTH($A587)=10,YEAR($A587),IF(MONTH($A587)=11,YEAR($A587),IF(MONTH($A587)=12, YEAR($A587),YEAR($A587)-1)))),Rainfall!$A$1:$Z$87,VLOOKUP(MONTH($A587),Conversion!$A$1:$B$12,2),FALSE)</f>
        <v>30466.439999999981</v>
      </c>
      <c r="G587" s="9"/>
      <c r="H587" s="9"/>
      <c r="I587" s="9">
        <f>VLOOKUP((IF(MONTH($A587)=10,YEAR($A587),IF(MONTH($A587)=11,YEAR($A587),IF(MONTH($A587)=12, YEAR($A587),YEAR($A587)-1)))),FirstSim!$A$1:$Z$86,VLOOKUP(MONTH($A587),Conversion!$A$1:$B$12,2),FALSE)</f>
        <v>0.04</v>
      </c>
      <c r="J587" s="9"/>
      <c r="K587" s="9"/>
      <c r="L587" s="9"/>
      <c r="M587" s="12" t="e">
        <f>VLOOKUP((IF(MONTH($A587)=10,YEAR($A587),IF(MONTH($A587)=11,YEAR($A587),IF(MONTH($A587)=12, YEAR($A587),YEAR($A587)-1)))),#REF!,VLOOKUP(MONTH($A587),Conversion!$A$1:$B$12,2),FALSE)</f>
        <v>#REF!</v>
      </c>
      <c r="N587" s="9" t="e">
        <f>VLOOKUP((IF(MONTH($A587)=10,YEAR($A587),IF(MONTH($A587)=11,YEAR($A587),IF(MONTH($A587)=12, YEAR($A587),YEAR($A587)-1)))),#REF!,VLOOKUP(MONTH($A587),'Patch Conversion'!$A$1:$B$12,2),FALSE)</f>
        <v>#REF!</v>
      </c>
      <c r="O587" s="9"/>
      <c r="P587" s="11"/>
      <c r="Q587" s="9">
        <f t="shared" si="68"/>
        <v>0</v>
      </c>
      <c r="R587" s="9" t="str">
        <f t="shared" si="69"/>
        <v/>
      </c>
      <c r="S587" s="10" t="str">
        <f t="shared" si="70"/>
        <v/>
      </c>
      <c r="T587" s="9"/>
      <c r="U587" s="17">
        <f>VLOOKUP((IF(MONTH($A587)=10,YEAR($A587),IF(MONTH($A587)=11,YEAR($A587),IF(MONTH($A587)=12, YEAR($A587),YEAR($A587)-1)))),'Final Sim'!$A$1:$O$87,VLOOKUP(MONTH($A587),'Conversion WRSM'!$A$1:$B$12,2),FALSE)</f>
        <v>0</v>
      </c>
      <c r="W587" s="9">
        <f t="shared" si="67"/>
        <v>0</v>
      </c>
      <c r="X587" s="9" t="str">
        <f t="shared" si="73"/>
        <v/>
      </c>
      <c r="Y587" s="20" t="str">
        <f t="shared" si="71"/>
        <v/>
      </c>
    </row>
    <row r="588" spans="1:25" x14ac:dyDescent="0.25">
      <c r="A588" s="11">
        <v>30468</v>
      </c>
      <c r="B588" s="9">
        <f>VLOOKUP((IF(MONTH($A588)=10,YEAR($A588),IF(MONTH($A588)=11,YEAR($A588),IF(MONTH($A588)=12, YEAR($A588),YEAR($A588)-1)))),File_1.prn!$A$2:$AA$72,VLOOKUP(MONTH($A588),Conversion!$A$1:$B$12,2),FALSE)</f>
        <v>0</v>
      </c>
      <c r="C588" s="9" t="str">
        <f>IF(VLOOKUP((IF(MONTH($A588)=10,YEAR($A588),IF(MONTH($A588)=11,YEAR($A588),IF(MONTH($A588)=12, YEAR($A588),YEAR($A588)-1)))),File_1.prn!$A$2:$AA$72,VLOOKUP(MONTH($A588),'Patch Conversion'!$A$1:$B$12,2),FALSE)="","",VLOOKUP((IF(MONTH($A588)=10,YEAR($A588),IF(MONTH($A588)=11,YEAR($A588),IF(MONTH($A588)=12, YEAR($A588),YEAR($A588)-1)))),File_1.prn!$A$2:$AA$72,VLOOKUP(MONTH($A588),'Patch Conversion'!$A$1:$B$12,2),FALSE))</f>
        <v/>
      </c>
      <c r="D588" s="9"/>
      <c r="E588" s="9">
        <f t="shared" si="72"/>
        <v>0</v>
      </c>
      <c r="F588" s="9">
        <f>F587+VLOOKUP((IF(MONTH($A588)=10,YEAR($A588),IF(MONTH($A588)=11,YEAR($A588),IF(MONTH($A588)=12, YEAR($A588),YEAR($A588)-1)))),Rainfall!$A$1:$Z$87,VLOOKUP(MONTH($A588),Conversion!$A$1:$B$12,2),FALSE)</f>
        <v>30484.679999999982</v>
      </c>
      <c r="G588" s="9"/>
      <c r="H588" s="9"/>
      <c r="I588" s="9">
        <f>VLOOKUP((IF(MONTH($A588)=10,YEAR($A588),IF(MONTH($A588)=11,YEAR($A588),IF(MONTH($A588)=12, YEAR($A588),YEAR($A588)-1)))),FirstSim!$A$1:$Z$86,VLOOKUP(MONTH($A588),Conversion!$A$1:$B$12,2),FALSE)</f>
        <v>0.04</v>
      </c>
      <c r="J588" s="9"/>
      <c r="K588" s="9"/>
      <c r="L588" s="9"/>
      <c r="M588" s="12" t="e">
        <f>VLOOKUP((IF(MONTH($A588)=10,YEAR($A588),IF(MONTH($A588)=11,YEAR($A588),IF(MONTH($A588)=12, YEAR($A588),YEAR($A588)-1)))),#REF!,VLOOKUP(MONTH($A588),Conversion!$A$1:$B$12,2),FALSE)</f>
        <v>#REF!</v>
      </c>
      <c r="N588" s="9" t="e">
        <f>VLOOKUP((IF(MONTH($A588)=10,YEAR($A588),IF(MONTH($A588)=11,YEAR($A588),IF(MONTH($A588)=12, YEAR($A588),YEAR($A588)-1)))),#REF!,VLOOKUP(MONTH($A588),'Patch Conversion'!$A$1:$B$12,2),FALSE)</f>
        <v>#REF!</v>
      </c>
      <c r="O588" s="9"/>
      <c r="P588" s="11"/>
      <c r="Q588" s="9">
        <f t="shared" si="68"/>
        <v>0</v>
      </c>
      <c r="R588" s="9" t="str">
        <f t="shared" si="69"/>
        <v/>
      </c>
      <c r="S588" s="10" t="str">
        <f t="shared" si="70"/>
        <v/>
      </c>
      <c r="T588" s="9"/>
      <c r="U588" s="17">
        <f>VLOOKUP((IF(MONTH($A588)=10,YEAR($A588),IF(MONTH($A588)=11,YEAR($A588),IF(MONTH($A588)=12, YEAR($A588),YEAR($A588)-1)))),'Final Sim'!$A$1:$O$87,VLOOKUP(MONTH($A588),'Conversion WRSM'!$A$1:$B$12,2),FALSE)</f>
        <v>0</v>
      </c>
      <c r="W588" s="9">
        <f t="shared" si="67"/>
        <v>0</v>
      </c>
      <c r="X588" s="9" t="str">
        <f t="shared" si="73"/>
        <v/>
      </c>
      <c r="Y588" s="20" t="str">
        <f t="shared" si="71"/>
        <v/>
      </c>
    </row>
    <row r="589" spans="1:25" x14ac:dyDescent="0.25">
      <c r="A589" s="11">
        <v>30498</v>
      </c>
      <c r="B589" s="9">
        <f>VLOOKUP((IF(MONTH($A589)=10,YEAR($A589),IF(MONTH($A589)=11,YEAR($A589),IF(MONTH($A589)=12, YEAR($A589),YEAR($A589)-1)))),File_1.prn!$A$2:$AA$72,VLOOKUP(MONTH($A589),Conversion!$A$1:$B$12,2),FALSE)</f>
        <v>0</v>
      </c>
      <c r="C589" s="9" t="str">
        <f>IF(VLOOKUP((IF(MONTH($A589)=10,YEAR($A589),IF(MONTH($A589)=11,YEAR($A589),IF(MONTH($A589)=12, YEAR($A589),YEAR($A589)-1)))),File_1.prn!$A$2:$AA$72,VLOOKUP(MONTH($A589),'Patch Conversion'!$A$1:$B$12,2),FALSE)="","",VLOOKUP((IF(MONTH($A589)=10,YEAR($A589),IF(MONTH($A589)=11,YEAR($A589),IF(MONTH($A589)=12, YEAR($A589),YEAR($A589)-1)))),File_1.prn!$A$2:$AA$72,VLOOKUP(MONTH($A589),'Patch Conversion'!$A$1:$B$12,2),FALSE))</f>
        <v/>
      </c>
      <c r="D589" s="9"/>
      <c r="E589" s="9">
        <f t="shared" si="72"/>
        <v>0</v>
      </c>
      <c r="F589" s="9">
        <f>F588+VLOOKUP((IF(MONTH($A589)=10,YEAR($A589),IF(MONTH($A589)=11,YEAR($A589),IF(MONTH($A589)=12, YEAR($A589),YEAR($A589)-1)))),Rainfall!$A$1:$Z$87,VLOOKUP(MONTH($A589),Conversion!$A$1:$B$12,2),FALSE)</f>
        <v>30504.119999999981</v>
      </c>
      <c r="G589" s="9"/>
      <c r="H589" s="9"/>
      <c r="I589" s="9">
        <f>VLOOKUP((IF(MONTH($A589)=10,YEAR($A589),IF(MONTH($A589)=11,YEAR($A589),IF(MONTH($A589)=12, YEAR($A589),YEAR($A589)-1)))),FirstSim!$A$1:$Z$86,VLOOKUP(MONTH($A589),Conversion!$A$1:$B$12,2),FALSE)</f>
        <v>0.09</v>
      </c>
      <c r="J589" s="9"/>
      <c r="K589" s="9"/>
      <c r="L589" s="9"/>
      <c r="M589" s="12" t="e">
        <f>VLOOKUP((IF(MONTH($A589)=10,YEAR($A589),IF(MONTH($A589)=11,YEAR($A589),IF(MONTH($A589)=12, YEAR($A589),YEAR($A589)-1)))),#REF!,VLOOKUP(MONTH($A589),Conversion!$A$1:$B$12,2),FALSE)</f>
        <v>#REF!</v>
      </c>
      <c r="N589" s="9" t="e">
        <f>VLOOKUP((IF(MONTH($A589)=10,YEAR($A589),IF(MONTH($A589)=11,YEAR($A589),IF(MONTH($A589)=12, YEAR($A589),YEAR($A589)-1)))),#REF!,VLOOKUP(MONTH($A589),'Patch Conversion'!$A$1:$B$12,2),FALSE)</f>
        <v>#REF!</v>
      </c>
      <c r="O589" s="9"/>
      <c r="P589" s="11"/>
      <c r="Q589" s="9">
        <f t="shared" si="68"/>
        <v>0</v>
      </c>
      <c r="R589" s="9" t="str">
        <f t="shared" si="69"/>
        <v/>
      </c>
      <c r="S589" s="10" t="str">
        <f t="shared" si="70"/>
        <v/>
      </c>
      <c r="T589" s="9"/>
      <c r="U589" s="17">
        <f>VLOOKUP((IF(MONTH($A589)=10,YEAR($A589),IF(MONTH($A589)=11,YEAR($A589),IF(MONTH($A589)=12, YEAR($A589),YEAR($A589)-1)))),'Final Sim'!$A$1:$O$87,VLOOKUP(MONTH($A589),'Conversion WRSM'!$A$1:$B$12,2),FALSE)</f>
        <v>0</v>
      </c>
      <c r="W589" s="9">
        <f t="shared" si="67"/>
        <v>0</v>
      </c>
      <c r="X589" s="9" t="str">
        <f t="shared" si="73"/>
        <v/>
      </c>
      <c r="Y589" s="20" t="str">
        <f t="shared" si="71"/>
        <v/>
      </c>
    </row>
    <row r="590" spans="1:25" x14ac:dyDescent="0.25">
      <c r="A590" s="11">
        <v>30529</v>
      </c>
      <c r="B590" s="9">
        <f>VLOOKUP((IF(MONTH($A590)=10,YEAR($A590),IF(MONTH($A590)=11,YEAR($A590),IF(MONTH($A590)=12, YEAR($A590),YEAR($A590)-1)))),File_1.prn!$A$2:$AA$72,VLOOKUP(MONTH($A590),Conversion!$A$1:$B$12,2),FALSE)</f>
        <v>0</v>
      </c>
      <c r="C590" s="9" t="str">
        <f>IF(VLOOKUP((IF(MONTH($A590)=10,YEAR($A590),IF(MONTH($A590)=11,YEAR($A590),IF(MONTH($A590)=12, YEAR($A590),YEAR($A590)-1)))),File_1.prn!$A$2:$AA$72,VLOOKUP(MONTH($A590),'Patch Conversion'!$A$1:$B$12,2),FALSE)="","",VLOOKUP((IF(MONTH($A590)=10,YEAR($A590),IF(MONTH($A590)=11,YEAR($A590),IF(MONTH($A590)=12, YEAR($A590),YEAR($A590)-1)))),File_1.prn!$A$2:$AA$72,VLOOKUP(MONTH($A590),'Patch Conversion'!$A$1:$B$12,2),FALSE))</f>
        <v/>
      </c>
      <c r="D590" s="9"/>
      <c r="E590" s="9">
        <f t="shared" si="72"/>
        <v>0</v>
      </c>
      <c r="F590" s="9">
        <f>F589+VLOOKUP((IF(MONTH($A590)=10,YEAR($A590),IF(MONTH($A590)=11,YEAR($A590),IF(MONTH($A590)=12, YEAR($A590),YEAR($A590)-1)))),Rainfall!$A$1:$Z$87,VLOOKUP(MONTH($A590),Conversion!$A$1:$B$12,2),FALSE)</f>
        <v>30504.479999999981</v>
      </c>
      <c r="G590" s="9"/>
      <c r="H590" s="9"/>
      <c r="I590" s="9">
        <f>VLOOKUP((IF(MONTH($A590)=10,YEAR($A590),IF(MONTH($A590)=11,YEAR($A590),IF(MONTH($A590)=12, YEAR($A590),YEAR($A590)-1)))),FirstSim!$A$1:$Z$86,VLOOKUP(MONTH($A590),Conversion!$A$1:$B$12,2),FALSE)</f>
        <v>0.1</v>
      </c>
      <c r="J590" s="9"/>
      <c r="K590" s="9"/>
      <c r="L590" s="9"/>
      <c r="M590" s="12" t="e">
        <f>VLOOKUP((IF(MONTH($A590)=10,YEAR($A590),IF(MONTH($A590)=11,YEAR($A590),IF(MONTH($A590)=12, YEAR($A590),YEAR($A590)-1)))),#REF!,VLOOKUP(MONTH($A590),Conversion!$A$1:$B$12,2),FALSE)</f>
        <v>#REF!</v>
      </c>
      <c r="N590" s="9" t="e">
        <f>VLOOKUP((IF(MONTH($A590)=10,YEAR($A590),IF(MONTH($A590)=11,YEAR($A590),IF(MONTH($A590)=12, YEAR($A590),YEAR($A590)-1)))),#REF!,VLOOKUP(MONTH($A590),'Patch Conversion'!$A$1:$B$12,2),FALSE)</f>
        <v>#REF!</v>
      </c>
      <c r="O590" s="9"/>
      <c r="P590" s="11"/>
      <c r="Q590" s="9">
        <f t="shared" si="68"/>
        <v>0</v>
      </c>
      <c r="R590" s="9" t="str">
        <f t="shared" si="69"/>
        <v/>
      </c>
      <c r="S590" s="10" t="str">
        <f t="shared" si="70"/>
        <v/>
      </c>
      <c r="T590" s="9"/>
      <c r="U590" s="17">
        <f>VLOOKUP((IF(MONTH($A590)=10,YEAR($A590),IF(MONTH($A590)=11,YEAR($A590),IF(MONTH($A590)=12, YEAR($A590),YEAR($A590)-1)))),'Final Sim'!$A$1:$O$87,VLOOKUP(MONTH($A590),'Conversion WRSM'!$A$1:$B$12,2),FALSE)</f>
        <v>0</v>
      </c>
      <c r="W590" s="9">
        <f t="shared" si="67"/>
        <v>0</v>
      </c>
      <c r="X590" s="9" t="str">
        <f t="shared" si="73"/>
        <v/>
      </c>
      <c r="Y590" s="20" t="str">
        <f t="shared" si="71"/>
        <v/>
      </c>
    </row>
    <row r="591" spans="1:25" x14ac:dyDescent="0.25">
      <c r="A591" s="11">
        <v>30560</v>
      </c>
      <c r="B591" s="9">
        <f>VLOOKUP((IF(MONTH($A591)=10,YEAR($A591),IF(MONTH($A591)=11,YEAR($A591),IF(MONTH($A591)=12, YEAR($A591),YEAR($A591)-1)))),File_1.prn!$A$2:$AA$72,VLOOKUP(MONTH($A591),Conversion!$A$1:$B$12,2),FALSE)</f>
        <v>0</v>
      </c>
      <c r="C591" s="9" t="str">
        <f>IF(VLOOKUP((IF(MONTH($A591)=10,YEAR($A591),IF(MONTH($A591)=11,YEAR($A591),IF(MONTH($A591)=12, YEAR($A591),YEAR($A591)-1)))),File_1.prn!$A$2:$AA$72,VLOOKUP(MONTH($A591),'Patch Conversion'!$A$1:$B$12,2),FALSE)="","",VLOOKUP((IF(MONTH($A591)=10,YEAR($A591),IF(MONTH($A591)=11,YEAR($A591),IF(MONTH($A591)=12, YEAR($A591),YEAR($A591)-1)))),File_1.prn!$A$2:$AA$72,VLOOKUP(MONTH($A591),'Patch Conversion'!$A$1:$B$12,2),FALSE))</f>
        <v/>
      </c>
      <c r="D591" s="9"/>
      <c r="E591" s="9">
        <f t="shared" si="72"/>
        <v>0</v>
      </c>
      <c r="F591" s="9">
        <f>F590+VLOOKUP((IF(MONTH($A591)=10,YEAR($A591),IF(MONTH($A591)=11,YEAR($A591),IF(MONTH($A591)=12, YEAR($A591),YEAR($A591)-1)))),Rainfall!$A$1:$Z$87,VLOOKUP(MONTH($A591),Conversion!$A$1:$B$12,2),FALSE)</f>
        <v>30515.999999999982</v>
      </c>
      <c r="G591" s="9"/>
      <c r="H591" s="9"/>
      <c r="I591" s="9">
        <f>VLOOKUP((IF(MONTH($A591)=10,YEAR($A591),IF(MONTH($A591)=11,YEAR($A591),IF(MONTH($A591)=12, YEAR($A591),YEAR($A591)-1)))),FirstSim!$A$1:$Z$86,VLOOKUP(MONTH($A591),Conversion!$A$1:$B$12,2),FALSE)</f>
        <v>0.06</v>
      </c>
      <c r="J591" s="9"/>
      <c r="K591" s="9"/>
      <c r="L591" s="9"/>
      <c r="M591" s="12" t="e">
        <f>VLOOKUP((IF(MONTH($A591)=10,YEAR($A591),IF(MONTH($A591)=11,YEAR($A591),IF(MONTH($A591)=12, YEAR($A591),YEAR($A591)-1)))),#REF!,VLOOKUP(MONTH($A591),Conversion!$A$1:$B$12,2),FALSE)</f>
        <v>#REF!</v>
      </c>
      <c r="N591" s="9" t="e">
        <f>VLOOKUP((IF(MONTH($A591)=10,YEAR($A591),IF(MONTH($A591)=11,YEAR($A591),IF(MONTH($A591)=12, YEAR($A591),YEAR($A591)-1)))),#REF!,VLOOKUP(MONTH($A591),'Patch Conversion'!$A$1:$B$12,2),FALSE)</f>
        <v>#REF!</v>
      </c>
      <c r="O591" s="9"/>
      <c r="P591" s="11"/>
      <c r="Q591" s="9">
        <f t="shared" si="68"/>
        <v>0</v>
      </c>
      <c r="R591" s="9" t="str">
        <f t="shared" si="69"/>
        <v/>
      </c>
      <c r="S591" s="10" t="str">
        <f t="shared" si="70"/>
        <v/>
      </c>
      <c r="T591" s="9"/>
      <c r="U591" s="17">
        <f>VLOOKUP((IF(MONTH($A591)=10,YEAR($A591),IF(MONTH($A591)=11,YEAR($A591),IF(MONTH($A591)=12, YEAR($A591),YEAR($A591)-1)))),'Final Sim'!$A$1:$O$87,VLOOKUP(MONTH($A591),'Conversion WRSM'!$A$1:$B$12,2),FALSE)</f>
        <v>0</v>
      </c>
      <c r="W591" s="9">
        <f t="shared" si="67"/>
        <v>0</v>
      </c>
      <c r="X591" s="9" t="str">
        <f t="shared" si="73"/>
        <v/>
      </c>
      <c r="Y591" s="20" t="str">
        <f t="shared" si="71"/>
        <v/>
      </c>
    </row>
    <row r="592" spans="1:25" x14ac:dyDescent="0.25">
      <c r="A592" s="11">
        <v>30590</v>
      </c>
      <c r="B592" s="9">
        <f>VLOOKUP((IF(MONTH($A592)=10,YEAR($A592),IF(MONTH($A592)=11,YEAR($A592),IF(MONTH($A592)=12, YEAR($A592),YEAR($A592)-1)))),File_1.prn!$A$2:$AA$72,VLOOKUP(MONTH($A592),Conversion!$A$1:$B$12,2),FALSE)</f>
        <v>0</v>
      </c>
      <c r="C592" s="9" t="str">
        <f>IF(VLOOKUP((IF(MONTH($A592)=10,YEAR($A592),IF(MONTH($A592)=11,YEAR($A592),IF(MONTH($A592)=12, YEAR($A592),YEAR($A592)-1)))),File_1.prn!$A$2:$AA$72,VLOOKUP(MONTH($A592),'Patch Conversion'!$A$1:$B$12,2),FALSE)="","",VLOOKUP((IF(MONTH($A592)=10,YEAR($A592),IF(MONTH($A592)=11,YEAR($A592),IF(MONTH($A592)=12, YEAR($A592),YEAR($A592)-1)))),File_1.prn!$A$2:$AA$72,VLOOKUP(MONTH($A592),'Patch Conversion'!$A$1:$B$12,2),FALSE))</f>
        <v/>
      </c>
      <c r="D592" s="9"/>
      <c r="E592" s="9">
        <f t="shared" si="72"/>
        <v>0</v>
      </c>
      <c r="F592" s="9">
        <f>F591+VLOOKUP((IF(MONTH($A592)=10,YEAR($A592),IF(MONTH($A592)=11,YEAR($A592),IF(MONTH($A592)=12, YEAR($A592),YEAR($A592)-1)))),Rainfall!$A$1:$Z$87,VLOOKUP(MONTH($A592),Conversion!$A$1:$B$12,2),FALSE)</f>
        <v>30549.059999999983</v>
      </c>
      <c r="G592" s="9"/>
      <c r="H592" s="9"/>
      <c r="I592" s="9">
        <f>VLOOKUP((IF(MONTH($A592)=10,YEAR($A592),IF(MONTH($A592)=11,YEAR($A592),IF(MONTH($A592)=12, YEAR($A592),YEAR($A592)-1)))),FirstSim!$A$1:$Z$86,VLOOKUP(MONTH($A592),Conversion!$A$1:$B$12,2),FALSE)</f>
        <v>0.04</v>
      </c>
      <c r="J592" s="9"/>
      <c r="K592" s="9"/>
      <c r="L592" s="9"/>
      <c r="M592" s="12" t="e">
        <f>VLOOKUP((IF(MONTH($A592)=10,YEAR($A592),IF(MONTH($A592)=11,YEAR($A592),IF(MONTH($A592)=12, YEAR($A592),YEAR($A592)-1)))),#REF!,VLOOKUP(MONTH($A592),Conversion!$A$1:$B$12,2),FALSE)</f>
        <v>#REF!</v>
      </c>
      <c r="N592" s="9" t="e">
        <f>VLOOKUP((IF(MONTH($A592)=10,YEAR($A592),IF(MONTH($A592)=11,YEAR($A592),IF(MONTH($A592)=12, YEAR($A592),YEAR($A592)-1)))),#REF!,VLOOKUP(MONTH($A592),'Patch Conversion'!$A$1:$B$12,2),FALSE)</f>
        <v>#REF!</v>
      </c>
      <c r="O592" s="9"/>
      <c r="P592" s="11"/>
      <c r="Q592" s="9">
        <f t="shared" si="68"/>
        <v>0</v>
      </c>
      <c r="R592" s="9" t="str">
        <f t="shared" si="69"/>
        <v/>
      </c>
      <c r="S592" s="10" t="str">
        <f t="shared" si="70"/>
        <v/>
      </c>
      <c r="T592" s="9"/>
      <c r="U592" s="17">
        <f>VLOOKUP((IF(MONTH($A592)=10,YEAR($A592),IF(MONTH($A592)=11,YEAR($A592),IF(MONTH($A592)=12, YEAR($A592),YEAR($A592)-1)))),'Final Sim'!$A$1:$O$87,VLOOKUP(MONTH($A592),'Conversion WRSM'!$A$1:$B$12,2),FALSE)</f>
        <v>0</v>
      </c>
      <c r="W592" s="9">
        <f t="shared" si="67"/>
        <v>0</v>
      </c>
      <c r="X592" s="9" t="str">
        <f t="shared" si="73"/>
        <v/>
      </c>
      <c r="Y592" s="20" t="str">
        <f t="shared" si="71"/>
        <v/>
      </c>
    </row>
    <row r="593" spans="1:25" x14ac:dyDescent="0.25">
      <c r="A593" s="11">
        <v>30621</v>
      </c>
      <c r="B593" s="9">
        <f>VLOOKUP((IF(MONTH($A593)=10,YEAR($A593),IF(MONTH($A593)=11,YEAR($A593),IF(MONTH($A593)=12, YEAR($A593),YEAR($A593)-1)))),File_1.prn!$A$2:$AA$72,VLOOKUP(MONTH($A593),Conversion!$A$1:$B$12,2),FALSE)</f>
        <v>0</v>
      </c>
      <c r="C593" s="9" t="str">
        <f>IF(VLOOKUP((IF(MONTH($A593)=10,YEAR($A593),IF(MONTH($A593)=11,YEAR($A593),IF(MONTH($A593)=12, YEAR($A593),YEAR($A593)-1)))),File_1.prn!$A$2:$AA$72,VLOOKUP(MONTH($A593),'Patch Conversion'!$A$1:$B$12,2),FALSE)="","",VLOOKUP((IF(MONTH($A593)=10,YEAR($A593),IF(MONTH($A593)=11,YEAR($A593),IF(MONTH($A593)=12, YEAR($A593),YEAR($A593)-1)))),File_1.prn!$A$2:$AA$72,VLOOKUP(MONTH($A593),'Patch Conversion'!$A$1:$B$12,2),FALSE))</f>
        <v/>
      </c>
      <c r="D593" s="9"/>
      <c r="E593" s="9">
        <f t="shared" si="72"/>
        <v>0</v>
      </c>
      <c r="F593" s="9">
        <f>F592+VLOOKUP((IF(MONTH($A593)=10,YEAR($A593),IF(MONTH($A593)=11,YEAR($A593),IF(MONTH($A593)=12, YEAR($A593),YEAR($A593)-1)))),Rainfall!$A$1:$Z$87,VLOOKUP(MONTH($A593),Conversion!$A$1:$B$12,2),FALSE)</f>
        <v>30615.479999999981</v>
      </c>
      <c r="G593" s="9"/>
      <c r="H593" s="9"/>
      <c r="I593" s="9">
        <f>VLOOKUP((IF(MONTH($A593)=10,YEAR($A593),IF(MONTH($A593)=11,YEAR($A593),IF(MONTH($A593)=12, YEAR($A593),YEAR($A593)-1)))),FirstSim!$A$1:$Z$86,VLOOKUP(MONTH($A593),Conversion!$A$1:$B$12,2),FALSE)</f>
        <v>0.22</v>
      </c>
      <c r="J593" s="9"/>
      <c r="K593" s="9"/>
      <c r="L593" s="9"/>
      <c r="M593" s="12" t="e">
        <f>VLOOKUP((IF(MONTH($A593)=10,YEAR($A593),IF(MONTH($A593)=11,YEAR($A593),IF(MONTH($A593)=12, YEAR($A593),YEAR($A593)-1)))),#REF!,VLOOKUP(MONTH($A593),Conversion!$A$1:$B$12,2),FALSE)</f>
        <v>#REF!</v>
      </c>
      <c r="N593" s="9" t="e">
        <f>VLOOKUP((IF(MONTH($A593)=10,YEAR($A593),IF(MONTH($A593)=11,YEAR($A593),IF(MONTH($A593)=12, YEAR($A593),YEAR($A593)-1)))),#REF!,VLOOKUP(MONTH($A593),'Patch Conversion'!$A$1:$B$12,2),FALSE)</f>
        <v>#REF!</v>
      </c>
      <c r="O593" s="9"/>
      <c r="P593" s="11"/>
      <c r="Q593" s="9">
        <f t="shared" si="68"/>
        <v>0</v>
      </c>
      <c r="R593" s="9" t="str">
        <f t="shared" si="69"/>
        <v/>
      </c>
      <c r="S593" s="10" t="str">
        <f t="shared" si="70"/>
        <v/>
      </c>
      <c r="T593" s="9"/>
      <c r="U593" s="17">
        <f>VLOOKUP((IF(MONTH($A593)=10,YEAR($A593),IF(MONTH($A593)=11,YEAR($A593),IF(MONTH($A593)=12, YEAR($A593),YEAR($A593)-1)))),'Final Sim'!$A$1:$O$87,VLOOKUP(MONTH($A593),'Conversion WRSM'!$A$1:$B$12,2),FALSE)</f>
        <v>0</v>
      </c>
      <c r="W593" s="9">
        <f t="shared" si="67"/>
        <v>0</v>
      </c>
      <c r="X593" s="9" t="str">
        <f t="shared" si="73"/>
        <v/>
      </c>
      <c r="Y593" s="20" t="str">
        <f t="shared" si="71"/>
        <v/>
      </c>
    </row>
    <row r="594" spans="1:25" x14ac:dyDescent="0.25">
      <c r="A594" s="11">
        <v>30651</v>
      </c>
      <c r="B594" s="9">
        <f>VLOOKUP((IF(MONTH($A594)=10,YEAR($A594),IF(MONTH($A594)=11,YEAR($A594),IF(MONTH($A594)=12, YEAR($A594),YEAR($A594)-1)))),File_1.prn!$A$2:$AA$72,VLOOKUP(MONTH($A594),Conversion!$A$1:$B$12,2),FALSE)</f>
        <v>0</v>
      </c>
      <c r="C594" s="9" t="str">
        <f>IF(VLOOKUP((IF(MONTH($A594)=10,YEAR($A594),IF(MONTH($A594)=11,YEAR($A594),IF(MONTH($A594)=12, YEAR($A594),YEAR($A594)-1)))),File_1.prn!$A$2:$AA$72,VLOOKUP(MONTH($A594),'Patch Conversion'!$A$1:$B$12,2),FALSE)="","",VLOOKUP((IF(MONTH($A594)=10,YEAR($A594),IF(MONTH($A594)=11,YEAR($A594),IF(MONTH($A594)=12, YEAR($A594),YEAR($A594)-1)))),File_1.prn!$A$2:$AA$72,VLOOKUP(MONTH($A594),'Patch Conversion'!$A$1:$B$12,2),FALSE))</f>
        <v/>
      </c>
      <c r="D594" s="9"/>
      <c r="E594" s="9">
        <f t="shared" si="72"/>
        <v>0</v>
      </c>
      <c r="F594" s="9">
        <f>F593+VLOOKUP((IF(MONTH($A594)=10,YEAR($A594),IF(MONTH($A594)=11,YEAR($A594),IF(MONTH($A594)=12, YEAR($A594),YEAR($A594)-1)))),Rainfall!$A$1:$Z$87,VLOOKUP(MONTH($A594),Conversion!$A$1:$B$12,2),FALSE)</f>
        <v>30735.779999999981</v>
      </c>
      <c r="G594" s="9"/>
      <c r="H594" s="9"/>
      <c r="I594" s="9">
        <f>VLOOKUP((IF(MONTH($A594)=10,YEAR($A594),IF(MONTH($A594)=11,YEAR($A594),IF(MONTH($A594)=12, YEAR($A594),YEAR($A594)-1)))),FirstSim!$A$1:$Z$86,VLOOKUP(MONTH($A594),Conversion!$A$1:$B$12,2),FALSE)</f>
        <v>0.56000000000000005</v>
      </c>
      <c r="J594" s="9"/>
      <c r="K594" s="9"/>
      <c r="L594" s="9"/>
      <c r="M594" s="12" t="e">
        <f>VLOOKUP((IF(MONTH($A594)=10,YEAR($A594),IF(MONTH($A594)=11,YEAR($A594),IF(MONTH($A594)=12, YEAR($A594),YEAR($A594)-1)))),#REF!,VLOOKUP(MONTH($A594),Conversion!$A$1:$B$12,2),FALSE)</f>
        <v>#REF!</v>
      </c>
      <c r="N594" s="9" t="e">
        <f>VLOOKUP((IF(MONTH($A594)=10,YEAR($A594),IF(MONTH($A594)=11,YEAR($A594),IF(MONTH($A594)=12, YEAR($A594),YEAR($A594)-1)))),#REF!,VLOOKUP(MONTH($A594),'Patch Conversion'!$A$1:$B$12,2),FALSE)</f>
        <v>#REF!</v>
      </c>
      <c r="O594" s="9"/>
      <c r="P594" s="11"/>
      <c r="Q594" s="9">
        <f t="shared" si="68"/>
        <v>0</v>
      </c>
      <c r="R594" s="9" t="str">
        <f t="shared" si="69"/>
        <v/>
      </c>
      <c r="S594" s="10" t="str">
        <f t="shared" si="70"/>
        <v/>
      </c>
      <c r="T594" s="9"/>
      <c r="U594" s="17">
        <f>VLOOKUP((IF(MONTH($A594)=10,YEAR($A594),IF(MONTH($A594)=11,YEAR($A594),IF(MONTH($A594)=12, YEAR($A594),YEAR($A594)-1)))),'Final Sim'!$A$1:$O$87,VLOOKUP(MONTH($A594),'Conversion WRSM'!$A$1:$B$12,2),FALSE)</f>
        <v>0</v>
      </c>
      <c r="W594" s="9">
        <f t="shared" si="67"/>
        <v>0</v>
      </c>
      <c r="X594" s="9" t="str">
        <f t="shared" si="73"/>
        <v/>
      </c>
      <c r="Y594" s="20" t="str">
        <f t="shared" si="71"/>
        <v/>
      </c>
    </row>
    <row r="595" spans="1:25" x14ac:dyDescent="0.25">
      <c r="A595" s="11">
        <v>30682</v>
      </c>
      <c r="B595" s="9">
        <f>VLOOKUP((IF(MONTH($A595)=10,YEAR($A595),IF(MONTH($A595)=11,YEAR($A595),IF(MONTH($A595)=12, YEAR($A595),YEAR($A595)-1)))),File_1.prn!$A$2:$AA$72,VLOOKUP(MONTH($A595),Conversion!$A$1:$B$12,2),FALSE)</f>
        <v>0</v>
      </c>
      <c r="C595" s="9" t="str">
        <f>IF(VLOOKUP((IF(MONTH($A595)=10,YEAR($A595),IF(MONTH($A595)=11,YEAR($A595),IF(MONTH($A595)=12, YEAR($A595),YEAR($A595)-1)))),File_1.prn!$A$2:$AA$72,VLOOKUP(MONTH($A595),'Patch Conversion'!$A$1:$B$12,2),FALSE)="","",VLOOKUP((IF(MONTH($A595)=10,YEAR($A595),IF(MONTH($A595)=11,YEAR($A595),IF(MONTH($A595)=12, YEAR($A595),YEAR($A595)-1)))),File_1.prn!$A$2:$AA$72,VLOOKUP(MONTH($A595),'Patch Conversion'!$A$1:$B$12,2),FALSE))</f>
        <v/>
      </c>
      <c r="D595" s="9" t="str">
        <f>IF(C595="","",B595)</f>
        <v/>
      </c>
      <c r="E595" s="9">
        <f t="shared" si="72"/>
        <v>0</v>
      </c>
      <c r="F595" s="9">
        <f>F594+VLOOKUP((IF(MONTH($A595)=10,YEAR($A595),IF(MONTH($A595)=11,YEAR($A595),IF(MONTH($A595)=12, YEAR($A595),YEAR($A595)-1)))),Rainfall!$A$1:$Z$87,VLOOKUP(MONTH($A595),Conversion!$A$1:$B$12,2),FALSE)</f>
        <v>30751.619999999981</v>
      </c>
      <c r="G595" s="9"/>
      <c r="H595" s="9"/>
      <c r="I595" s="9">
        <f>VLOOKUP((IF(MONTH($A595)=10,YEAR($A595),IF(MONTH($A595)=11,YEAR($A595),IF(MONTH($A595)=12, YEAR($A595),YEAR($A595)-1)))),FirstSim!$A$1:$Z$86,VLOOKUP(MONTH($A595),Conversion!$A$1:$B$12,2),FALSE)</f>
        <v>0.27</v>
      </c>
      <c r="J595" s="9"/>
      <c r="K595" s="9"/>
      <c r="L595" s="9"/>
      <c r="M595" s="12" t="e">
        <f>VLOOKUP((IF(MONTH($A595)=10,YEAR($A595),IF(MONTH($A595)=11,YEAR($A595),IF(MONTH($A595)=12, YEAR($A595),YEAR($A595)-1)))),#REF!,VLOOKUP(MONTH($A595),Conversion!$A$1:$B$12,2),FALSE)</f>
        <v>#REF!</v>
      </c>
      <c r="N595" s="9" t="e">
        <f>VLOOKUP((IF(MONTH($A595)=10,YEAR($A595),IF(MONTH($A595)=11,YEAR($A595),IF(MONTH($A595)=12, YEAR($A595),YEAR($A595)-1)))),#REF!,VLOOKUP(MONTH($A595),'Patch Conversion'!$A$1:$B$12,2),FALSE)</f>
        <v>#REF!</v>
      </c>
      <c r="O595" s="9"/>
      <c r="P595" s="11"/>
      <c r="Q595" s="9">
        <f t="shared" si="68"/>
        <v>0</v>
      </c>
      <c r="R595" s="9" t="str">
        <f t="shared" si="69"/>
        <v/>
      </c>
      <c r="S595" s="10" t="str">
        <f t="shared" si="70"/>
        <v/>
      </c>
      <c r="T595" s="9"/>
      <c r="U595" s="17">
        <f>VLOOKUP((IF(MONTH($A595)=10,YEAR($A595),IF(MONTH($A595)=11,YEAR($A595),IF(MONTH($A595)=12, YEAR($A595),YEAR($A595)-1)))),'Final Sim'!$A$1:$O$87,VLOOKUP(MONTH($A595),'Conversion WRSM'!$A$1:$B$12,2),FALSE)</f>
        <v>0</v>
      </c>
      <c r="W595" s="9">
        <f t="shared" si="67"/>
        <v>0</v>
      </c>
      <c r="X595" s="9" t="str">
        <f t="shared" si="73"/>
        <v/>
      </c>
      <c r="Y595" s="20" t="str">
        <f t="shared" si="71"/>
        <v/>
      </c>
    </row>
    <row r="596" spans="1:25" x14ac:dyDescent="0.25">
      <c r="A596" s="11">
        <v>30713</v>
      </c>
      <c r="B596" s="9">
        <f>VLOOKUP((IF(MONTH($A596)=10,YEAR($A596),IF(MONTH($A596)=11,YEAR($A596),IF(MONTH($A596)=12, YEAR($A596),YEAR($A596)-1)))),File_1.prn!$A$2:$AA$72,VLOOKUP(MONTH($A596),Conversion!$A$1:$B$12,2),FALSE)</f>
        <v>0</v>
      </c>
      <c r="C596" s="9" t="str">
        <f>IF(VLOOKUP((IF(MONTH($A596)=10,YEAR($A596),IF(MONTH($A596)=11,YEAR($A596),IF(MONTH($A596)=12, YEAR($A596),YEAR($A596)-1)))),File_1.prn!$A$2:$AA$72,VLOOKUP(MONTH($A596),'Patch Conversion'!$A$1:$B$12,2),FALSE)="","",VLOOKUP((IF(MONTH($A596)=10,YEAR($A596),IF(MONTH($A596)=11,YEAR($A596),IF(MONTH($A596)=12, YEAR($A596),YEAR($A596)-1)))),File_1.prn!$A$2:$AA$72,VLOOKUP(MONTH($A596),'Patch Conversion'!$A$1:$B$12,2),FALSE))</f>
        <v/>
      </c>
      <c r="D596" s="9"/>
      <c r="E596" s="9">
        <f t="shared" si="72"/>
        <v>0</v>
      </c>
      <c r="F596" s="9">
        <f>F595+VLOOKUP((IF(MONTH($A596)=10,YEAR($A596),IF(MONTH($A596)=11,YEAR($A596),IF(MONTH($A596)=12, YEAR($A596),YEAR($A596)-1)))),Rainfall!$A$1:$Z$87,VLOOKUP(MONTH($A596),Conversion!$A$1:$B$12,2),FALSE)</f>
        <v>30775.859999999982</v>
      </c>
      <c r="G596" s="9"/>
      <c r="H596" s="9"/>
      <c r="I596" s="9">
        <f>VLOOKUP((IF(MONTH($A596)=10,YEAR($A596),IF(MONTH($A596)=11,YEAR($A596),IF(MONTH($A596)=12, YEAR($A596),YEAR($A596)-1)))),FirstSim!$A$1:$Z$86,VLOOKUP(MONTH($A596),Conversion!$A$1:$B$12,2),FALSE)</f>
        <v>0.06</v>
      </c>
      <c r="J596" s="9"/>
      <c r="K596" s="9"/>
      <c r="L596" s="9"/>
      <c r="M596" s="12" t="e">
        <f>VLOOKUP((IF(MONTH($A596)=10,YEAR($A596),IF(MONTH($A596)=11,YEAR($A596),IF(MONTH($A596)=12, YEAR($A596),YEAR($A596)-1)))),#REF!,VLOOKUP(MONTH($A596),Conversion!$A$1:$B$12,2),FALSE)</f>
        <v>#REF!</v>
      </c>
      <c r="N596" s="9" t="e">
        <f>VLOOKUP((IF(MONTH($A596)=10,YEAR($A596),IF(MONTH($A596)=11,YEAR($A596),IF(MONTH($A596)=12, YEAR($A596),YEAR($A596)-1)))),#REF!,VLOOKUP(MONTH($A596),'Patch Conversion'!$A$1:$B$12,2),FALSE)</f>
        <v>#REF!</v>
      </c>
      <c r="O596" s="9"/>
      <c r="P596" s="11"/>
      <c r="Q596" s="9">
        <f t="shared" si="68"/>
        <v>0</v>
      </c>
      <c r="R596" s="9" t="str">
        <f t="shared" si="69"/>
        <v/>
      </c>
      <c r="S596" s="10" t="str">
        <f t="shared" si="70"/>
        <v/>
      </c>
      <c r="T596" s="9"/>
      <c r="U596" s="17">
        <f>VLOOKUP((IF(MONTH($A596)=10,YEAR($A596),IF(MONTH($A596)=11,YEAR($A596),IF(MONTH($A596)=12, YEAR($A596),YEAR($A596)-1)))),'Final Sim'!$A$1:$O$87,VLOOKUP(MONTH($A596),'Conversion WRSM'!$A$1:$B$12,2),FALSE)</f>
        <v>0</v>
      </c>
      <c r="W596" s="9">
        <f t="shared" si="67"/>
        <v>0</v>
      </c>
      <c r="X596" s="9" t="str">
        <f t="shared" si="73"/>
        <v/>
      </c>
      <c r="Y596" s="20" t="str">
        <f t="shared" si="71"/>
        <v/>
      </c>
    </row>
    <row r="597" spans="1:25" x14ac:dyDescent="0.25">
      <c r="A597" s="11">
        <v>30742</v>
      </c>
      <c r="B597" s="9">
        <f>VLOOKUP((IF(MONTH($A597)=10,YEAR($A597),IF(MONTH($A597)=11,YEAR($A597),IF(MONTH($A597)=12, YEAR($A597),YEAR($A597)-1)))),File_1.prn!$A$2:$AA$72,VLOOKUP(MONTH($A597),Conversion!$A$1:$B$12,2),FALSE)</f>
        <v>0</v>
      </c>
      <c r="C597" s="9" t="str">
        <f>IF(VLOOKUP((IF(MONTH($A597)=10,YEAR($A597),IF(MONTH($A597)=11,YEAR($A597),IF(MONTH($A597)=12, YEAR($A597),YEAR($A597)-1)))),File_1.prn!$A$2:$AA$72,VLOOKUP(MONTH($A597),'Patch Conversion'!$A$1:$B$12,2),FALSE)="","",VLOOKUP((IF(MONTH($A597)=10,YEAR($A597),IF(MONTH($A597)=11,YEAR($A597),IF(MONTH($A597)=12, YEAR($A597),YEAR($A597)-1)))),File_1.prn!$A$2:$AA$72,VLOOKUP(MONTH($A597),'Patch Conversion'!$A$1:$B$12,2),FALSE))</f>
        <v/>
      </c>
      <c r="D597" s="9"/>
      <c r="E597" s="9">
        <f t="shared" si="72"/>
        <v>0</v>
      </c>
      <c r="F597" s="9">
        <f>F596+VLOOKUP((IF(MONTH($A597)=10,YEAR($A597),IF(MONTH($A597)=11,YEAR($A597),IF(MONTH($A597)=12, YEAR($A597),YEAR($A597)-1)))),Rainfall!$A$1:$Z$87,VLOOKUP(MONTH($A597),Conversion!$A$1:$B$12,2),FALSE)</f>
        <v>30842.459999999981</v>
      </c>
      <c r="G597" s="9"/>
      <c r="H597" s="9"/>
      <c r="I597" s="9">
        <f>VLOOKUP((IF(MONTH($A597)=10,YEAR($A597),IF(MONTH($A597)=11,YEAR($A597),IF(MONTH($A597)=12, YEAR($A597),YEAR($A597)-1)))),FirstSim!$A$1:$Z$86,VLOOKUP(MONTH($A597),Conversion!$A$1:$B$12,2),FALSE)</f>
        <v>0.08</v>
      </c>
      <c r="J597" s="9"/>
      <c r="K597" s="9"/>
      <c r="L597" s="9"/>
      <c r="M597" s="12" t="e">
        <f>VLOOKUP((IF(MONTH($A597)=10,YEAR($A597),IF(MONTH($A597)=11,YEAR($A597),IF(MONTH($A597)=12, YEAR($A597),YEAR($A597)-1)))),#REF!,VLOOKUP(MONTH($A597),Conversion!$A$1:$B$12,2),FALSE)</f>
        <v>#REF!</v>
      </c>
      <c r="N597" s="9" t="e">
        <f>VLOOKUP((IF(MONTH($A597)=10,YEAR($A597),IF(MONTH($A597)=11,YEAR($A597),IF(MONTH($A597)=12, YEAR($A597),YEAR($A597)-1)))),#REF!,VLOOKUP(MONTH($A597),'Patch Conversion'!$A$1:$B$12,2),FALSE)</f>
        <v>#REF!</v>
      </c>
      <c r="O597" s="9"/>
      <c r="P597" s="11"/>
      <c r="Q597" s="9">
        <f t="shared" si="68"/>
        <v>0</v>
      </c>
      <c r="R597" s="9" t="str">
        <f t="shared" si="69"/>
        <v/>
      </c>
      <c r="S597" s="10" t="str">
        <f t="shared" si="70"/>
        <v/>
      </c>
      <c r="T597" s="9"/>
      <c r="U597" s="17">
        <f>VLOOKUP((IF(MONTH($A597)=10,YEAR($A597),IF(MONTH($A597)=11,YEAR($A597),IF(MONTH($A597)=12, YEAR($A597),YEAR($A597)-1)))),'Final Sim'!$A$1:$O$87,VLOOKUP(MONTH($A597),'Conversion WRSM'!$A$1:$B$12,2),FALSE)</f>
        <v>0</v>
      </c>
      <c r="W597" s="9">
        <f t="shared" si="67"/>
        <v>0</v>
      </c>
      <c r="X597" s="9" t="str">
        <f t="shared" si="73"/>
        <v/>
      </c>
      <c r="Y597" s="20" t="str">
        <f t="shared" si="71"/>
        <v/>
      </c>
    </row>
    <row r="598" spans="1:25" x14ac:dyDescent="0.25">
      <c r="A598" s="11">
        <v>30773</v>
      </c>
      <c r="B598" s="9">
        <f>VLOOKUP((IF(MONTH($A598)=10,YEAR($A598),IF(MONTH($A598)=11,YEAR($A598),IF(MONTH($A598)=12, YEAR($A598),YEAR($A598)-1)))),File_1.prn!$A$2:$AA$72,VLOOKUP(MONTH($A598),Conversion!$A$1:$B$12,2),FALSE)</f>
        <v>0</v>
      </c>
      <c r="C598" s="9" t="str">
        <f>IF(VLOOKUP((IF(MONTH($A598)=10,YEAR($A598),IF(MONTH($A598)=11,YEAR($A598),IF(MONTH($A598)=12, YEAR($A598),YEAR($A598)-1)))),File_1.prn!$A$2:$AA$72,VLOOKUP(MONTH($A598),'Patch Conversion'!$A$1:$B$12,2),FALSE)="","",VLOOKUP((IF(MONTH($A598)=10,YEAR($A598),IF(MONTH($A598)=11,YEAR($A598),IF(MONTH($A598)=12, YEAR($A598),YEAR($A598)-1)))),File_1.prn!$A$2:$AA$72,VLOOKUP(MONTH($A598),'Patch Conversion'!$A$1:$B$12,2),FALSE))</f>
        <v/>
      </c>
      <c r="D598" s="9"/>
      <c r="E598" s="9">
        <f t="shared" si="72"/>
        <v>0</v>
      </c>
      <c r="F598" s="9">
        <f>F597+VLOOKUP((IF(MONTH($A598)=10,YEAR($A598),IF(MONTH($A598)=11,YEAR($A598),IF(MONTH($A598)=12, YEAR($A598),YEAR($A598)-1)))),Rainfall!$A$1:$Z$87,VLOOKUP(MONTH($A598),Conversion!$A$1:$B$12,2),FALSE)</f>
        <v>30850.199999999983</v>
      </c>
      <c r="G598" s="9"/>
      <c r="H598" s="9"/>
      <c r="I598" s="9">
        <f>VLOOKUP((IF(MONTH($A598)=10,YEAR($A598),IF(MONTH($A598)=11,YEAR($A598),IF(MONTH($A598)=12, YEAR($A598),YEAR($A598)-1)))),FirstSim!$A$1:$Z$86,VLOOKUP(MONTH($A598),Conversion!$A$1:$B$12,2),FALSE)</f>
        <v>7.0000000000000007E-2</v>
      </c>
      <c r="J598" s="9"/>
      <c r="K598" s="9"/>
      <c r="L598" s="9"/>
      <c r="M598" s="12" t="e">
        <f>VLOOKUP((IF(MONTH($A598)=10,YEAR($A598),IF(MONTH($A598)=11,YEAR($A598),IF(MONTH($A598)=12, YEAR($A598),YEAR($A598)-1)))),#REF!,VLOOKUP(MONTH($A598),Conversion!$A$1:$B$12,2),FALSE)</f>
        <v>#REF!</v>
      </c>
      <c r="N598" s="9" t="e">
        <f>VLOOKUP((IF(MONTH($A598)=10,YEAR($A598),IF(MONTH($A598)=11,YEAR($A598),IF(MONTH($A598)=12, YEAR($A598),YEAR($A598)-1)))),#REF!,VLOOKUP(MONTH($A598),'Patch Conversion'!$A$1:$B$12,2),FALSE)</f>
        <v>#REF!</v>
      </c>
      <c r="O598" s="9"/>
      <c r="P598" s="11"/>
      <c r="Q598" s="9">
        <f t="shared" si="68"/>
        <v>0</v>
      </c>
      <c r="R598" s="9" t="str">
        <f t="shared" si="69"/>
        <v/>
      </c>
      <c r="S598" s="10" t="str">
        <f t="shared" si="70"/>
        <v/>
      </c>
      <c r="T598" s="9"/>
      <c r="U598" s="17">
        <f>VLOOKUP((IF(MONTH($A598)=10,YEAR($A598),IF(MONTH($A598)=11,YEAR($A598),IF(MONTH($A598)=12, YEAR($A598),YEAR($A598)-1)))),'Final Sim'!$A$1:$O$87,VLOOKUP(MONTH($A598),'Conversion WRSM'!$A$1:$B$12,2),FALSE)</f>
        <v>0</v>
      </c>
      <c r="W598" s="9">
        <f t="shared" si="67"/>
        <v>0</v>
      </c>
      <c r="X598" s="9" t="str">
        <f t="shared" si="73"/>
        <v/>
      </c>
      <c r="Y598" s="20" t="str">
        <f t="shared" si="71"/>
        <v/>
      </c>
    </row>
    <row r="599" spans="1:25" x14ac:dyDescent="0.25">
      <c r="A599" s="11">
        <v>30803</v>
      </c>
      <c r="B599" s="9">
        <f>VLOOKUP((IF(MONTH($A599)=10,YEAR($A599),IF(MONTH($A599)=11,YEAR($A599),IF(MONTH($A599)=12, YEAR($A599),YEAR($A599)-1)))),File_1.prn!$A$2:$AA$72,VLOOKUP(MONTH($A599),Conversion!$A$1:$B$12,2),FALSE)</f>
        <v>0</v>
      </c>
      <c r="C599" s="9" t="str">
        <f>IF(VLOOKUP((IF(MONTH($A599)=10,YEAR($A599),IF(MONTH($A599)=11,YEAR($A599),IF(MONTH($A599)=12, YEAR($A599),YEAR($A599)-1)))),File_1.prn!$A$2:$AA$72,VLOOKUP(MONTH($A599),'Patch Conversion'!$A$1:$B$12,2),FALSE)="","",VLOOKUP((IF(MONTH($A599)=10,YEAR($A599),IF(MONTH($A599)=11,YEAR($A599),IF(MONTH($A599)=12, YEAR($A599),YEAR($A599)-1)))),File_1.prn!$A$2:$AA$72,VLOOKUP(MONTH($A599),'Patch Conversion'!$A$1:$B$12,2),FALSE))</f>
        <v/>
      </c>
      <c r="D599" s="9"/>
      <c r="E599" s="9">
        <f t="shared" si="72"/>
        <v>0</v>
      </c>
      <c r="F599" s="9">
        <f>F598+VLOOKUP((IF(MONTH($A599)=10,YEAR($A599),IF(MONTH($A599)=11,YEAR($A599),IF(MONTH($A599)=12, YEAR($A599),YEAR($A599)-1)))),Rainfall!$A$1:$Z$87,VLOOKUP(MONTH($A599),Conversion!$A$1:$B$12,2),FALSE)</f>
        <v>30852.239999999983</v>
      </c>
      <c r="G599" s="9"/>
      <c r="H599" s="9"/>
      <c r="I599" s="9">
        <f>VLOOKUP((IF(MONTH($A599)=10,YEAR($A599),IF(MONTH($A599)=11,YEAR($A599),IF(MONTH($A599)=12, YEAR($A599),YEAR($A599)-1)))),FirstSim!$A$1:$Z$86,VLOOKUP(MONTH($A599),Conversion!$A$1:$B$12,2),FALSE)</f>
        <v>7.0000000000000007E-2</v>
      </c>
      <c r="J599" s="9"/>
      <c r="K599" s="9"/>
      <c r="L599" s="9"/>
      <c r="M599" s="12" t="e">
        <f>VLOOKUP((IF(MONTH($A599)=10,YEAR($A599),IF(MONTH($A599)=11,YEAR($A599),IF(MONTH($A599)=12, YEAR($A599),YEAR($A599)-1)))),#REF!,VLOOKUP(MONTH($A599),Conversion!$A$1:$B$12,2),FALSE)</f>
        <v>#REF!</v>
      </c>
      <c r="N599" s="9" t="e">
        <f>VLOOKUP((IF(MONTH($A599)=10,YEAR($A599),IF(MONTH($A599)=11,YEAR($A599),IF(MONTH($A599)=12, YEAR($A599),YEAR($A599)-1)))),#REF!,VLOOKUP(MONTH($A599),'Patch Conversion'!$A$1:$B$12,2),FALSE)</f>
        <v>#REF!</v>
      </c>
      <c r="O599" s="9"/>
      <c r="P599" s="11"/>
      <c r="Q599" s="9">
        <f t="shared" si="68"/>
        <v>0</v>
      </c>
      <c r="R599" s="9" t="str">
        <f t="shared" si="69"/>
        <v/>
      </c>
      <c r="S599" s="10" t="str">
        <f t="shared" si="70"/>
        <v/>
      </c>
      <c r="T599" s="9"/>
      <c r="U599" s="17">
        <f>VLOOKUP((IF(MONTH($A599)=10,YEAR($A599),IF(MONTH($A599)=11,YEAR($A599),IF(MONTH($A599)=12, YEAR($A599),YEAR($A599)-1)))),'Final Sim'!$A$1:$O$87,VLOOKUP(MONTH($A599),'Conversion WRSM'!$A$1:$B$12,2),FALSE)</f>
        <v>0</v>
      </c>
      <c r="W599" s="9">
        <f t="shared" si="67"/>
        <v>0</v>
      </c>
      <c r="X599" s="9" t="str">
        <f t="shared" si="73"/>
        <v/>
      </c>
      <c r="Y599" s="20" t="str">
        <f t="shared" si="71"/>
        <v/>
      </c>
    </row>
    <row r="600" spans="1:25" x14ac:dyDescent="0.25">
      <c r="A600" s="11">
        <v>30834</v>
      </c>
      <c r="B600" s="9">
        <f>VLOOKUP((IF(MONTH($A600)=10,YEAR($A600),IF(MONTH($A600)=11,YEAR($A600),IF(MONTH($A600)=12, YEAR($A600),YEAR($A600)-1)))),File_1.prn!$A$2:$AA$72,VLOOKUP(MONTH($A600),Conversion!$A$1:$B$12,2),FALSE)</f>
        <v>0</v>
      </c>
      <c r="C600" s="9" t="str">
        <f>IF(VLOOKUP((IF(MONTH($A600)=10,YEAR($A600),IF(MONTH($A600)=11,YEAR($A600),IF(MONTH($A600)=12, YEAR($A600),YEAR($A600)-1)))),File_1.prn!$A$2:$AA$72,VLOOKUP(MONTH($A600),'Patch Conversion'!$A$1:$B$12,2),FALSE)="","",VLOOKUP((IF(MONTH($A600)=10,YEAR($A600),IF(MONTH($A600)=11,YEAR($A600),IF(MONTH($A600)=12, YEAR($A600),YEAR($A600)-1)))),File_1.prn!$A$2:$AA$72,VLOOKUP(MONTH($A600),'Patch Conversion'!$A$1:$B$12,2),FALSE))</f>
        <v/>
      </c>
      <c r="D600" s="9"/>
      <c r="E600" s="9">
        <f t="shared" si="72"/>
        <v>0</v>
      </c>
      <c r="F600" s="9">
        <f>F599+VLOOKUP((IF(MONTH($A600)=10,YEAR($A600),IF(MONTH($A600)=11,YEAR($A600),IF(MONTH($A600)=12, YEAR($A600),YEAR($A600)-1)))),Rainfall!$A$1:$Z$87,VLOOKUP(MONTH($A600),Conversion!$A$1:$B$12,2),FALSE)</f>
        <v>30870.419999999984</v>
      </c>
      <c r="G600" s="9"/>
      <c r="H600" s="9"/>
      <c r="I600" s="9">
        <f>VLOOKUP((IF(MONTH($A600)=10,YEAR($A600),IF(MONTH($A600)=11,YEAR($A600),IF(MONTH($A600)=12, YEAR($A600),YEAR($A600)-1)))),FirstSim!$A$1:$Z$86,VLOOKUP(MONTH($A600),Conversion!$A$1:$B$12,2),FALSE)</f>
        <v>0.06</v>
      </c>
      <c r="J600" s="9"/>
      <c r="K600" s="9"/>
      <c r="L600" s="9"/>
      <c r="M600" s="12" t="e">
        <f>VLOOKUP((IF(MONTH($A600)=10,YEAR($A600),IF(MONTH($A600)=11,YEAR($A600),IF(MONTH($A600)=12, YEAR($A600),YEAR($A600)-1)))),#REF!,VLOOKUP(MONTH($A600),Conversion!$A$1:$B$12,2),FALSE)</f>
        <v>#REF!</v>
      </c>
      <c r="N600" s="9" t="e">
        <f>VLOOKUP((IF(MONTH($A600)=10,YEAR($A600),IF(MONTH($A600)=11,YEAR($A600),IF(MONTH($A600)=12, YEAR($A600),YEAR($A600)-1)))),#REF!,VLOOKUP(MONTH($A600),'Patch Conversion'!$A$1:$B$12,2),FALSE)</f>
        <v>#REF!</v>
      </c>
      <c r="O600" s="9"/>
      <c r="P600" s="11"/>
      <c r="Q600" s="9">
        <f t="shared" si="68"/>
        <v>0</v>
      </c>
      <c r="R600" s="9" t="str">
        <f t="shared" si="69"/>
        <v/>
      </c>
      <c r="S600" s="10" t="str">
        <f t="shared" si="70"/>
        <v/>
      </c>
      <c r="T600" s="9"/>
      <c r="U600" s="17">
        <f>VLOOKUP((IF(MONTH($A600)=10,YEAR($A600),IF(MONTH($A600)=11,YEAR($A600),IF(MONTH($A600)=12, YEAR($A600),YEAR($A600)-1)))),'Final Sim'!$A$1:$O$87,VLOOKUP(MONTH($A600),'Conversion WRSM'!$A$1:$B$12,2),FALSE)</f>
        <v>0</v>
      </c>
      <c r="W600" s="9">
        <f t="shared" si="67"/>
        <v>0</v>
      </c>
      <c r="X600" s="9" t="str">
        <f t="shared" si="73"/>
        <v/>
      </c>
      <c r="Y600" s="20" t="str">
        <f t="shared" si="71"/>
        <v/>
      </c>
    </row>
    <row r="601" spans="1:25" x14ac:dyDescent="0.25">
      <c r="A601" s="11">
        <v>30864</v>
      </c>
      <c r="B601" s="9">
        <f>VLOOKUP((IF(MONTH($A601)=10,YEAR($A601),IF(MONTH($A601)=11,YEAR($A601),IF(MONTH($A601)=12, YEAR($A601),YEAR($A601)-1)))),File_1.prn!$A$2:$AA$72,VLOOKUP(MONTH($A601),Conversion!$A$1:$B$12,2),FALSE)</f>
        <v>0</v>
      </c>
      <c r="C601" s="9" t="str">
        <f>IF(VLOOKUP((IF(MONTH($A601)=10,YEAR($A601),IF(MONTH($A601)=11,YEAR($A601),IF(MONTH($A601)=12, YEAR($A601),YEAR($A601)-1)))),File_1.prn!$A$2:$AA$72,VLOOKUP(MONTH($A601),'Patch Conversion'!$A$1:$B$12,2),FALSE)="","",VLOOKUP((IF(MONTH($A601)=10,YEAR($A601),IF(MONTH($A601)=11,YEAR($A601),IF(MONTH($A601)=12, YEAR($A601),YEAR($A601)-1)))),File_1.prn!$A$2:$AA$72,VLOOKUP(MONTH($A601),'Patch Conversion'!$A$1:$B$12,2),FALSE))</f>
        <v/>
      </c>
      <c r="D601" s="9" t="str">
        <f>IF(C601="","",B601)</f>
        <v/>
      </c>
      <c r="E601" s="9">
        <f t="shared" si="72"/>
        <v>0</v>
      </c>
      <c r="F601" s="9">
        <f>F600+VLOOKUP((IF(MONTH($A601)=10,YEAR($A601),IF(MONTH($A601)=11,YEAR($A601),IF(MONTH($A601)=12, YEAR($A601),YEAR($A601)-1)))),Rainfall!$A$1:$Z$87,VLOOKUP(MONTH($A601),Conversion!$A$1:$B$12,2),FALSE)</f>
        <v>30873.119999999984</v>
      </c>
      <c r="G601" s="9"/>
      <c r="H601" s="9"/>
      <c r="I601" s="9">
        <f>VLOOKUP((IF(MONTH($A601)=10,YEAR($A601),IF(MONTH($A601)=11,YEAR($A601),IF(MONTH($A601)=12, YEAR($A601),YEAR($A601)-1)))),FirstSim!$A$1:$Z$86,VLOOKUP(MONTH($A601),Conversion!$A$1:$B$12,2),FALSE)</f>
        <v>0.05</v>
      </c>
      <c r="J601" s="9"/>
      <c r="K601" s="9"/>
      <c r="L601" s="9"/>
      <c r="M601" s="12" t="e">
        <f>VLOOKUP((IF(MONTH($A601)=10,YEAR($A601),IF(MONTH($A601)=11,YEAR($A601),IF(MONTH($A601)=12, YEAR($A601),YEAR($A601)-1)))),#REF!,VLOOKUP(MONTH($A601),Conversion!$A$1:$B$12,2),FALSE)</f>
        <v>#REF!</v>
      </c>
      <c r="N601" s="9" t="e">
        <f>VLOOKUP((IF(MONTH($A601)=10,YEAR($A601),IF(MONTH($A601)=11,YEAR($A601),IF(MONTH($A601)=12, YEAR($A601),YEAR($A601)-1)))),#REF!,VLOOKUP(MONTH($A601),'Patch Conversion'!$A$1:$B$12,2),FALSE)</f>
        <v>#REF!</v>
      </c>
      <c r="O601" s="9"/>
      <c r="P601" s="11"/>
      <c r="Q601" s="9">
        <f t="shared" si="68"/>
        <v>0</v>
      </c>
      <c r="R601" s="9" t="str">
        <f t="shared" si="69"/>
        <v/>
      </c>
      <c r="S601" s="10" t="str">
        <f t="shared" si="70"/>
        <v/>
      </c>
      <c r="T601" s="9"/>
      <c r="U601" s="17">
        <f>VLOOKUP((IF(MONTH($A601)=10,YEAR($A601),IF(MONTH($A601)=11,YEAR($A601),IF(MONTH($A601)=12, YEAR($A601),YEAR($A601)-1)))),'Final Sim'!$A$1:$O$87,VLOOKUP(MONTH($A601),'Conversion WRSM'!$A$1:$B$12,2),FALSE)</f>
        <v>0</v>
      </c>
      <c r="W601" s="9">
        <f t="shared" si="67"/>
        <v>0</v>
      </c>
      <c r="X601" s="9" t="str">
        <f t="shared" si="73"/>
        <v/>
      </c>
      <c r="Y601" s="20" t="str">
        <f t="shared" si="71"/>
        <v/>
      </c>
    </row>
    <row r="602" spans="1:25" x14ac:dyDescent="0.25">
      <c r="A602" s="11">
        <v>30895</v>
      </c>
      <c r="B602" s="9">
        <f>VLOOKUP((IF(MONTH($A602)=10,YEAR($A602),IF(MONTH($A602)=11,YEAR($A602),IF(MONTH($A602)=12, YEAR($A602),YEAR($A602)-1)))),File_1.prn!$A$2:$AA$72,VLOOKUP(MONTH($A602),Conversion!$A$1:$B$12,2),FALSE)</f>
        <v>0</v>
      </c>
      <c r="C602" s="9" t="str">
        <f>IF(VLOOKUP((IF(MONTH($A602)=10,YEAR($A602),IF(MONTH($A602)=11,YEAR($A602),IF(MONTH($A602)=12, YEAR($A602),YEAR($A602)-1)))),File_1.prn!$A$2:$AA$72,VLOOKUP(MONTH($A602),'Patch Conversion'!$A$1:$B$12,2),FALSE)="","",VLOOKUP((IF(MONTH($A602)=10,YEAR($A602),IF(MONTH($A602)=11,YEAR($A602),IF(MONTH($A602)=12, YEAR($A602),YEAR($A602)-1)))),File_1.prn!$A$2:$AA$72,VLOOKUP(MONTH($A602),'Patch Conversion'!$A$1:$B$12,2),FALSE))</f>
        <v/>
      </c>
      <c r="D602" s="9" t="str">
        <f>IF(C602="","",B602)</f>
        <v/>
      </c>
      <c r="E602" s="9">
        <f t="shared" si="72"/>
        <v>0</v>
      </c>
      <c r="F602" s="9">
        <f>F601+VLOOKUP((IF(MONTH($A602)=10,YEAR($A602),IF(MONTH($A602)=11,YEAR($A602),IF(MONTH($A602)=12, YEAR($A602),YEAR($A602)-1)))),Rainfall!$A$1:$Z$87,VLOOKUP(MONTH($A602),Conversion!$A$1:$B$12,2),FALSE)</f>
        <v>30874.799999999985</v>
      </c>
      <c r="G602" s="9"/>
      <c r="H602" s="9"/>
      <c r="I602" s="9">
        <f>VLOOKUP((IF(MONTH($A602)=10,YEAR($A602),IF(MONTH($A602)=11,YEAR($A602),IF(MONTH($A602)=12, YEAR($A602),YEAR($A602)-1)))),FirstSim!$A$1:$Z$86,VLOOKUP(MONTH($A602),Conversion!$A$1:$B$12,2),FALSE)</f>
        <v>0.06</v>
      </c>
      <c r="J602" s="9"/>
      <c r="K602" s="9"/>
      <c r="L602" s="9"/>
      <c r="M602" s="12" t="e">
        <f>VLOOKUP((IF(MONTH($A602)=10,YEAR($A602),IF(MONTH($A602)=11,YEAR($A602),IF(MONTH($A602)=12, YEAR($A602),YEAR($A602)-1)))),#REF!,VLOOKUP(MONTH($A602),Conversion!$A$1:$B$12,2),FALSE)</f>
        <v>#REF!</v>
      </c>
      <c r="N602" s="9" t="e">
        <f>VLOOKUP((IF(MONTH($A602)=10,YEAR($A602),IF(MONTH($A602)=11,YEAR($A602),IF(MONTH($A602)=12, YEAR($A602),YEAR($A602)-1)))),#REF!,VLOOKUP(MONTH($A602),'Patch Conversion'!$A$1:$B$12,2),FALSE)</f>
        <v>#REF!</v>
      </c>
      <c r="O602" s="9"/>
      <c r="P602" s="11"/>
      <c r="Q602" s="9">
        <f t="shared" si="68"/>
        <v>0</v>
      </c>
      <c r="R602" s="9" t="str">
        <f t="shared" si="69"/>
        <v/>
      </c>
      <c r="S602" s="10" t="str">
        <f t="shared" si="70"/>
        <v/>
      </c>
      <c r="T602" s="9"/>
      <c r="U602" s="17">
        <f>VLOOKUP((IF(MONTH($A602)=10,YEAR($A602),IF(MONTH($A602)=11,YEAR($A602),IF(MONTH($A602)=12, YEAR($A602),YEAR($A602)-1)))),'Final Sim'!$A$1:$O$87,VLOOKUP(MONTH($A602),'Conversion WRSM'!$A$1:$B$12,2),FALSE)</f>
        <v>0</v>
      </c>
      <c r="W602" s="9">
        <f t="shared" si="67"/>
        <v>0</v>
      </c>
      <c r="X602" s="9" t="str">
        <f t="shared" si="73"/>
        <v/>
      </c>
      <c r="Y602" s="20" t="str">
        <f t="shared" si="71"/>
        <v/>
      </c>
    </row>
    <row r="603" spans="1:25" x14ac:dyDescent="0.25">
      <c r="A603" s="11">
        <v>30926</v>
      </c>
      <c r="B603" s="9">
        <f>VLOOKUP((IF(MONTH($A603)=10,YEAR($A603),IF(MONTH($A603)=11,YEAR($A603),IF(MONTH($A603)=12, YEAR($A603),YEAR($A603)-1)))),File_1.prn!$A$2:$AA$72,VLOOKUP(MONTH($A603),Conversion!$A$1:$B$12,2),FALSE)</f>
        <v>0</v>
      </c>
      <c r="C603" s="9" t="str">
        <f>IF(VLOOKUP((IF(MONTH($A603)=10,YEAR($A603),IF(MONTH($A603)=11,YEAR($A603),IF(MONTH($A603)=12, YEAR($A603),YEAR($A603)-1)))),File_1.prn!$A$2:$AA$72,VLOOKUP(MONTH($A603),'Patch Conversion'!$A$1:$B$12,2),FALSE)="","",VLOOKUP((IF(MONTH($A603)=10,YEAR($A603),IF(MONTH($A603)=11,YEAR($A603),IF(MONTH($A603)=12, YEAR($A603),YEAR($A603)-1)))),File_1.prn!$A$2:$AA$72,VLOOKUP(MONTH($A603),'Patch Conversion'!$A$1:$B$12,2),FALSE))</f>
        <v/>
      </c>
      <c r="D603" s="9"/>
      <c r="E603" s="9">
        <f t="shared" si="72"/>
        <v>0</v>
      </c>
      <c r="F603" s="9">
        <f>F602+VLOOKUP((IF(MONTH($A603)=10,YEAR($A603),IF(MONTH($A603)=11,YEAR($A603),IF(MONTH($A603)=12, YEAR($A603),YEAR($A603)-1)))),Rainfall!$A$1:$Z$87,VLOOKUP(MONTH($A603),Conversion!$A$1:$B$12,2),FALSE)</f>
        <v>30879.659999999985</v>
      </c>
      <c r="G603" s="9"/>
      <c r="H603" s="9"/>
      <c r="I603" s="9">
        <f>VLOOKUP((IF(MONTH($A603)=10,YEAR($A603),IF(MONTH($A603)=11,YEAR($A603),IF(MONTH($A603)=12, YEAR($A603),YEAR($A603)-1)))),FirstSim!$A$1:$Z$86,VLOOKUP(MONTH($A603),Conversion!$A$1:$B$12,2),FALSE)</f>
        <v>0.06</v>
      </c>
      <c r="J603" s="9"/>
      <c r="K603" s="9"/>
      <c r="L603" s="9"/>
      <c r="M603" s="12" t="e">
        <f>VLOOKUP((IF(MONTH($A603)=10,YEAR($A603),IF(MONTH($A603)=11,YEAR($A603),IF(MONTH($A603)=12, YEAR($A603),YEAR($A603)-1)))),#REF!,VLOOKUP(MONTH($A603),Conversion!$A$1:$B$12,2),FALSE)</f>
        <v>#REF!</v>
      </c>
      <c r="N603" s="9" t="e">
        <f>VLOOKUP((IF(MONTH($A603)=10,YEAR($A603),IF(MONTH($A603)=11,YEAR($A603),IF(MONTH($A603)=12, YEAR($A603),YEAR($A603)-1)))),#REF!,VLOOKUP(MONTH($A603),'Patch Conversion'!$A$1:$B$12,2),FALSE)</f>
        <v>#REF!</v>
      </c>
      <c r="O603" s="9"/>
      <c r="P603" s="11"/>
      <c r="Q603" s="9">
        <f t="shared" si="68"/>
        <v>0</v>
      </c>
      <c r="R603" s="9" t="str">
        <f t="shared" si="69"/>
        <v/>
      </c>
      <c r="S603" s="10" t="str">
        <f t="shared" si="70"/>
        <v/>
      </c>
      <c r="T603" s="9"/>
      <c r="U603" s="17">
        <f>VLOOKUP((IF(MONTH($A603)=10,YEAR($A603),IF(MONTH($A603)=11,YEAR($A603),IF(MONTH($A603)=12, YEAR($A603),YEAR($A603)-1)))),'Final Sim'!$A$1:$O$87,VLOOKUP(MONTH($A603),'Conversion WRSM'!$A$1:$B$12,2),FALSE)</f>
        <v>0</v>
      </c>
      <c r="W603" s="9">
        <f t="shared" si="67"/>
        <v>0</v>
      </c>
      <c r="X603" s="9" t="str">
        <f t="shared" si="73"/>
        <v/>
      </c>
      <c r="Y603" s="20" t="str">
        <f t="shared" si="71"/>
        <v/>
      </c>
    </row>
    <row r="604" spans="1:25" x14ac:dyDescent="0.25">
      <c r="A604" s="11">
        <v>30956</v>
      </c>
      <c r="B604" s="9">
        <f>VLOOKUP((IF(MONTH($A604)=10,YEAR($A604),IF(MONTH($A604)=11,YEAR($A604),IF(MONTH($A604)=12, YEAR($A604),YEAR($A604)-1)))),File_1.prn!$A$2:$AA$72,VLOOKUP(MONTH($A604),Conversion!$A$1:$B$12,2),FALSE)</f>
        <v>0</v>
      </c>
      <c r="C604" s="9" t="str">
        <f>IF(VLOOKUP((IF(MONTH($A604)=10,YEAR($A604),IF(MONTH($A604)=11,YEAR($A604),IF(MONTH($A604)=12, YEAR($A604),YEAR($A604)-1)))),File_1.prn!$A$2:$AA$72,VLOOKUP(MONTH($A604),'Patch Conversion'!$A$1:$B$12,2),FALSE)="","",VLOOKUP((IF(MONTH($A604)=10,YEAR($A604),IF(MONTH($A604)=11,YEAR($A604),IF(MONTH($A604)=12, YEAR($A604),YEAR($A604)-1)))),File_1.prn!$A$2:$AA$72,VLOOKUP(MONTH($A604),'Patch Conversion'!$A$1:$B$12,2),FALSE))</f>
        <v/>
      </c>
      <c r="D604" s="9"/>
      <c r="E604" s="9">
        <f t="shared" si="72"/>
        <v>0</v>
      </c>
      <c r="F604" s="9">
        <f>F603+VLOOKUP((IF(MONTH($A604)=10,YEAR($A604),IF(MONTH($A604)=11,YEAR($A604),IF(MONTH($A604)=12, YEAR($A604),YEAR($A604)-1)))),Rainfall!$A$1:$Z$87,VLOOKUP(MONTH($A604),Conversion!$A$1:$B$12,2),FALSE)</f>
        <v>30925.739999999987</v>
      </c>
      <c r="G604" s="9"/>
      <c r="H604" s="9"/>
      <c r="I604" s="9">
        <f>VLOOKUP((IF(MONTH($A604)=10,YEAR($A604),IF(MONTH($A604)=11,YEAR($A604),IF(MONTH($A604)=12, YEAR($A604),YEAR($A604)-1)))),FirstSim!$A$1:$Z$86,VLOOKUP(MONTH($A604),Conversion!$A$1:$B$12,2),FALSE)</f>
        <v>0.16</v>
      </c>
      <c r="J604" s="9"/>
      <c r="K604" s="9"/>
      <c r="L604" s="9"/>
      <c r="M604" s="12" t="e">
        <f>VLOOKUP((IF(MONTH($A604)=10,YEAR($A604),IF(MONTH($A604)=11,YEAR($A604),IF(MONTH($A604)=12, YEAR($A604),YEAR($A604)-1)))),#REF!,VLOOKUP(MONTH($A604),Conversion!$A$1:$B$12,2),FALSE)</f>
        <v>#REF!</v>
      </c>
      <c r="N604" s="9" t="e">
        <f>VLOOKUP((IF(MONTH($A604)=10,YEAR($A604),IF(MONTH($A604)=11,YEAR($A604),IF(MONTH($A604)=12, YEAR($A604),YEAR($A604)-1)))),#REF!,VLOOKUP(MONTH($A604),'Patch Conversion'!$A$1:$B$12,2),FALSE)</f>
        <v>#REF!</v>
      </c>
      <c r="O604" s="9"/>
      <c r="P604" s="11"/>
      <c r="Q604" s="9">
        <f t="shared" si="68"/>
        <v>0</v>
      </c>
      <c r="R604" s="9" t="str">
        <f t="shared" si="69"/>
        <v/>
      </c>
      <c r="S604" s="10" t="str">
        <f t="shared" si="70"/>
        <v/>
      </c>
      <c r="T604" s="9"/>
      <c r="U604" s="17">
        <f>VLOOKUP((IF(MONTH($A604)=10,YEAR($A604),IF(MONTH($A604)=11,YEAR($A604),IF(MONTH($A604)=12, YEAR($A604),YEAR($A604)-1)))),'Final Sim'!$A$1:$O$87,VLOOKUP(MONTH($A604),'Conversion WRSM'!$A$1:$B$12,2),FALSE)</f>
        <v>0</v>
      </c>
      <c r="W604" s="9">
        <f t="shared" si="67"/>
        <v>0</v>
      </c>
      <c r="X604" s="9" t="str">
        <f t="shared" si="73"/>
        <v/>
      </c>
      <c r="Y604" s="20" t="str">
        <f t="shared" si="71"/>
        <v/>
      </c>
    </row>
    <row r="605" spans="1:25" x14ac:dyDescent="0.25">
      <c r="A605" s="11">
        <v>30987</v>
      </c>
      <c r="B605" s="9">
        <f>VLOOKUP((IF(MONTH($A605)=10,YEAR($A605),IF(MONTH($A605)=11,YEAR($A605),IF(MONTH($A605)=12, YEAR($A605),YEAR($A605)-1)))),File_1.prn!$A$2:$AA$72,VLOOKUP(MONTH($A605),Conversion!$A$1:$B$12,2),FALSE)</f>
        <v>0</v>
      </c>
      <c r="C605" s="9" t="str">
        <f>IF(VLOOKUP((IF(MONTH($A605)=10,YEAR($A605),IF(MONTH($A605)=11,YEAR($A605),IF(MONTH($A605)=12, YEAR($A605),YEAR($A605)-1)))),File_1.prn!$A$2:$AA$72,VLOOKUP(MONTH($A605),'Patch Conversion'!$A$1:$B$12,2),FALSE)="","",VLOOKUP((IF(MONTH($A605)=10,YEAR($A605),IF(MONTH($A605)=11,YEAR($A605),IF(MONTH($A605)=12, YEAR($A605),YEAR($A605)-1)))),File_1.prn!$A$2:$AA$72,VLOOKUP(MONTH($A605),'Patch Conversion'!$A$1:$B$12,2),FALSE))</f>
        <v/>
      </c>
      <c r="D605" s="9"/>
      <c r="E605" s="9">
        <f t="shared" si="72"/>
        <v>0</v>
      </c>
      <c r="F605" s="9">
        <f>F604+VLOOKUP((IF(MONTH($A605)=10,YEAR($A605),IF(MONTH($A605)=11,YEAR($A605),IF(MONTH($A605)=12, YEAR($A605),YEAR($A605)-1)))),Rainfall!$A$1:$Z$87,VLOOKUP(MONTH($A605),Conversion!$A$1:$B$12,2),FALSE)</f>
        <v>30973.439999999988</v>
      </c>
      <c r="G605" s="9"/>
      <c r="H605" s="9"/>
      <c r="I605" s="9">
        <f>VLOOKUP((IF(MONTH($A605)=10,YEAR($A605),IF(MONTH($A605)=11,YEAR($A605),IF(MONTH($A605)=12, YEAR($A605),YEAR($A605)-1)))),FirstSim!$A$1:$Z$86,VLOOKUP(MONTH($A605),Conversion!$A$1:$B$12,2),FALSE)</f>
        <v>0.15</v>
      </c>
      <c r="J605" s="9"/>
      <c r="K605" s="9"/>
      <c r="L605" s="9"/>
      <c r="M605" s="12" t="e">
        <f>VLOOKUP((IF(MONTH($A605)=10,YEAR($A605),IF(MONTH($A605)=11,YEAR($A605),IF(MONTH($A605)=12, YEAR($A605),YEAR($A605)-1)))),#REF!,VLOOKUP(MONTH($A605),Conversion!$A$1:$B$12,2),FALSE)</f>
        <v>#REF!</v>
      </c>
      <c r="N605" s="9" t="e">
        <f>VLOOKUP((IF(MONTH($A605)=10,YEAR($A605),IF(MONTH($A605)=11,YEAR($A605),IF(MONTH($A605)=12, YEAR($A605),YEAR($A605)-1)))),#REF!,VLOOKUP(MONTH($A605),'Patch Conversion'!$A$1:$B$12,2),FALSE)</f>
        <v>#REF!</v>
      </c>
      <c r="O605" s="9"/>
      <c r="P605" s="11"/>
      <c r="Q605" s="9">
        <f t="shared" si="68"/>
        <v>0</v>
      </c>
      <c r="R605" s="9" t="str">
        <f t="shared" si="69"/>
        <v/>
      </c>
      <c r="S605" s="10" t="str">
        <f t="shared" si="70"/>
        <v/>
      </c>
      <c r="T605" s="9"/>
      <c r="U605" s="17">
        <f>VLOOKUP((IF(MONTH($A605)=10,YEAR($A605),IF(MONTH($A605)=11,YEAR($A605),IF(MONTH($A605)=12, YEAR($A605),YEAR($A605)-1)))),'Final Sim'!$A$1:$O$87,VLOOKUP(MONTH($A605),'Conversion WRSM'!$A$1:$B$12,2),FALSE)</f>
        <v>0</v>
      </c>
      <c r="W605" s="9">
        <f t="shared" si="67"/>
        <v>0</v>
      </c>
      <c r="X605" s="9" t="str">
        <f t="shared" si="73"/>
        <v/>
      </c>
      <c r="Y605" s="20" t="str">
        <f t="shared" si="71"/>
        <v/>
      </c>
    </row>
    <row r="606" spans="1:25" x14ac:dyDescent="0.25">
      <c r="A606" s="11">
        <v>31017</v>
      </c>
      <c r="B606" s="9">
        <f>VLOOKUP((IF(MONTH($A606)=10,YEAR($A606),IF(MONTH($A606)=11,YEAR($A606),IF(MONTH($A606)=12, YEAR($A606),YEAR($A606)-1)))),File_1.prn!$A$2:$AA$72,VLOOKUP(MONTH($A606),Conversion!$A$1:$B$12,2),FALSE)</f>
        <v>0</v>
      </c>
      <c r="C606" s="9" t="str">
        <f>IF(VLOOKUP((IF(MONTH($A606)=10,YEAR($A606),IF(MONTH($A606)=11,YEAR($A606),IF(MONTH($A606)=12, YEAR($A606),YEAR($A606)-1)))),File_1.prn!$A$2:$AA$72,VLOOKUP(MONTH($A606),'Patch Conversion'!$A$1:$B$12,2),FALSE)="","",VLOOKUP((IF(MONTH($A606)=10,YEAR($A606),IF(MONTH($A606)=11,YEAR($A606),IF(MONTH($A606)=12, YEAR($A606),YEAR($A606)-1)))),File_1.prn!$A$2:$AA$72,VLOOKUP(MONTH($A606),'Patch Conversion'!$A$1:$B$12,2),FALSE))</f>
        <v/>
      </c>
      <c r="D606" s="9" t="str">
        <f>IF(C606="","",B606)</f>
        <v/>
      </c>
      <c r="E606" s="9">
        <f t="shared" si="72"/>
        <v>0</v>
      </c>
      <c r="F606" s="9">
        <f>F605+VLOOKUP((IF(MONTH($A606)=10,YEAR($A606),IF(MONTH($A606)=11,YEAR($A606),IF(MONTH($A606)=12, YEAR($A606),YEAR($A606)-1)))),Rainfall!$A$1:$Z$87,VLOOKUP(MONTH($A606),Conversion!$A$1:$B$12,2),FALSE)</f>
        <v>31000.079999999987</v>
      </c>
      <c r="G606" s="9"/>
      <c r="H606" s="9"/>
      <c r="I606" s="9">
        <f>VLOOKUP((IF(MONTH($A606)=10,YEAR($A606),IF(MONTH($A606)=11,YEAR($A606),IF(MONTH($A606)=12, YEAR($A606),YEAR($A606)-1)))),FirstSim!$A$1:$Z$86,VLOOKUP(MONTH($A606),Conversion!$A$1:$B$12,2),FALSE)</f>
        <v>7.0000000000000007E-2</v>
      </c>
      <c r="J606" s="9"/>
      <c r="K606" s="9"/>
      <c r="L606" s="9"/>
      <c r="M606" s="12" t="e">
        <f>VLOOKUP((IF(MONTH($A606)=10,YEAR($A606),IF(MONTH($A606)=11,YEAR($A606),IF(MONTH($A606)=12, YEAR($A606),YEAR($A606)-1)))),#REF!,VLOOKUP(MONTH($A606),Conversion!$A$1:$B$12,2),FALSE)</f>
        <v>#REF!</v>
      </c>
      <c r="N606" s="9" t="e">
        <f>VLOOKUP((IF(MONTH($A606)=10,YEAR($A606),IF(MONTH($A606)=11,YEAR($A606),IF(MONTH($A606)=12, YEAR($A606),YEAR($A606)-1)))),#REF!,VLOOKUP(MONTH($A606),'Patch Conversion'!$A$1:$B$12,2),FALSE)</f>
        <v>#REF!</v>
      </c>
      <c r="O606" s="9"/>
      <c r="P606" s="11"/>
      <c r="Q606" s="9">
        <f t="shared" si="68"/>
        <v>0</v>
      </c>
      <c r="R606" s="9" t="str">
        <f t="shared" si="69"/>
        <v/>
      </c>
      <c r="S606" s="10" t="str">
        <f t="shared" si="70"/>
        <v/>
      </c>
      <c r="T606" s="9"/>
      <c r="U606" s="17">
        <f>VLOOKUP((IF(MONTH($A606)=10,YEAR($A606),IF(MONTH($A606)=11,YEAR($A606),IF(MONTH($A606)=12, YEAR($A606),YEAR($A606)-1)))),'Final Sim'!$A$1:$O$87,VLOOKUP(MONTH($A606),'Conversion WRSM'!$A$1:$B$12,2),FALSE)</f>
        <v>0</v>
      </c>
      <c r="W606" s="9">
        <f t="shared" si="67"/>
        <v>0</v>
      </c>
      <c r="X606" s="9" t="str">
        <f t="shared" si="73"/>
        <v/>
      </c>
      <c r="Y606" s="20" t="str">
        <f t="shared" si="71"/>
        <v/>
      </c>
    </row>
    <row r="607" spans="1:25" x14ac:dyDescent="0.25">
      <c r="A607" s="11">
        <v>31048</v>
      </c>
      <c r="B607" s="9">
        <f>VLOOKUP((IF(MONTH($A607)=10,YEAR($A607),IF(MONTH($A607)=11,YEAR($A607),IF(MONTH($A607)=12, YEAR($A607),YEAR($A607)-1)))),File_1.prn!$A$2:$AA$72,VLOOKUP(MONTH($A607),Conversion!$A$1:$B$12,2),FALSE)</f>
        <v>0</v>
      </c>
      <c r="C607" s="9" t="str">
        <f>IF(VLOOKUP((IF(MONTH($A607)=10,YEAR($A607),IF(MONTH($A607)=11,YEAR($A607),IF(MONTH($A607)=12, YEAR($A607),YEAR($A607)-1)))),File_1.prn!$A$2:$AA$72,VLOOKUP(MONTH($A607),'Patch Conversion'!$A$1:$B$12,2),FALSE)="","",VLOOKUP((IF(MONTH($A607)=10,YEAR($A607),IF(MONTH($A607)=11,YEAR($A607),IF(MONTH($A607)=12, YEAR($A607),YEAR($A607)-1)))),File_1.prn!$A$2:$AA$72,VLOOKUP(MONTH($A607),'Patch Conversion'!$A$1:$B$12,2),FALSE))</f>
        <v/>
      </c>
      <c r="D607" s="9" t="str">
        <f>IF(C607="","",B607)</f>
        <v/>
      </c>
      <c r="E607" s="9">
        <f t="shared" si="72"/>
        <v>0</v>
      </c>
      <c r="F607" s="9">
        <f>F606+VLOOKUP((IF(MONTH($A607)=10,YEAR($A607),IF(MONTH($A607)=11,YEAR($A607),IF(MONTH($A607)=12, YEAR($A607),YEAR($A607)-1)))),Rainfall!$A$1:$Z$87,VLOOKUP(MONTH($A607),Conversion!$A$1:$B$12,2),FALSE)</f>
        <v>31112.159999999989</v>
      </c>
      <c r="G607" s="9"/>
      <c r="H607" s="9"/>
      <c r="I607" s="9">
        <f>VLOOKUP((IF(MONTH($A607)=10,YEAR($A607),IF(MONTH($A607)=11,YEAR($A607),IF(MONTH($A607)=12, YEAR($A607),YEAR($A607)-1)))),FirstSim!$A$1:$Z$86,VLOOKUP(MONTH($A607),Conversion!$A$1:$B$12,2),FALSE)</f>
        <v>0.04</v>
      </c>
      <c r="J607" s="9"/>
      <c r="K607" s="9"/>
      <c r="L607" s="9"/>
      <c r="M607" s="12" t="e">
        <f>VLOOKUP((IF(MONTH($A607)=10,YEAR($A607),IF(MONTH($A607)=11,YEAR($A607),IF(MONTH($A607)=12, YEAR($A607),YEAR($A607)-1)))),#REF!,VLOOKUP(MONTH($A607),Conversion!$A$1:$B$12,2),FALSE)</f>
        <v>#REF!</v>
      </c>
      <c r="N607" s="9" t="e">
        <f>VLOOKUP((IF(MONTH($A607)=10,YEAR($A607),IF(MONTH($A607)=11,YEAR($A607),IF(MONTH($A607)=12, YEAR($A607),YEAR($A607)-1)))),#REF!,VLOOKUP(MONTH($A607),'Patch Conversion'!$A$1:$B$12,2),FALSE)</f>
        <v>#REF!</v>
      </c>
      <c r="O607" s="9"/>
      <c r="P607" s="11"/>
      <c r="Q607" s="9">
        <f t="shared" si="68"/>
        <v>0</v>
      </c>
      <c r="R607" s="9" t="str">
        <f t="shared" si="69"/>
        <v/>
      </c>
      <c r="S607" s="10" t="str">
        <f t="shared" si="70"/>
        <v/>
      </c>
      <c r="T607" s="9"/>
      <c r="U607" s="17">
        <f>VLOOKUP((IF(MONTH($A607)=10,YEAR($A607),IF(MONTH($A607)=11,YEAR($A607),IF(MONTH($A607)=12, YEAR($A607),YEAR($A607)-1)))),'Final Sim'!$A$1:$O$87,VLOOKUP(MONTH($A607),'Conversion WRSM'!$A$1:$B$12,2),FALSE)</f>
        <v>0</v>
      </c>
      <c r="W607" s="9">
        <f t="shared" si="67"/>
        <v>0</v>
      </c>
      <c r="X607" s="9" t="str">
        <f t="shared" si="73"/>
        <v/>
      </c>
      <c r="Y607" s="20" t="str">
        <f t="shared" si="71"/>
        <v/>
      </c>
    </row>
    <row r="608" spans="1:25" x14ac:dyDescent="0.25">
      <c r="A608" s="11">
        <v>31079</v>
      </c>
      <c r="B608" s="9">
        <f>VLOOKUP((IF(MONTH($A608)=10,YEAR($A608),IF(MONTH($A608)=11,YEAR($A608),IF(MONTH($A608)=12, YEAR($A608),YEAR($A608)-1)))),File_1.prn!$A$2:$AA$72,VLOOKUP(MONTH($A608),Conversion!$A$1:$B$12,2),FALSE)</f>
        <v>0</v>
      </c>
      <c r="C608" s="9" t="str">
        <f>IF(VLOOKUP((IF(MONTH($A608)=10,YEAR($A608),IF(MONTH($A608)=11,YEAR($A608),IF(MONTH($A608)=12, YEAR($A608),YEAR($A608)-1)))),File_1.prn!$A$2:$AA$72,VLOOKUP(MONTH($A608),'Patch Conversion'!$A$1:$B$12,2),FALSE)="","",VLOOKUP((IF(MONTH($A608)=10,YEAR($A608),IF(MONTH($A608)=11,YEAR($A608),IF(MONTH($A608)=12, YEAR($A608),YEAR($A608)-1)))),File_1.prn!$A$2:$AA$72,VLOOKUP(MONTH($A608),'Patch Conversion'!$A$1:$B$12,2),FALSE))</f>
        <v/>
      </c>
      <c r="D608" s="9"/>
      <c r="E608" s="9">
        <f t="shared" si="72"/>
        <v>0</v>
      </c>
      <c r="F608" s="9">
        <f>F607+VLOOKUP((IF(MONTH($A608)=10,YEAR($A608),IF(MONTH($A608)=11,YEAR($A608),IF(MONTH($A608)=12, YEAR($A608),YEAR($A608)-1)))),Rainfall!$A$1:$Z$87,VLOOKUP(MONTH($A608),Conversion!$A$1:$B$12,2),FALSE)</f>
        <v>31177.499999999989</v>
      </c>
      <c r="G608" s="9"/>
      <c r="H608" s="9"/>
      <c r="I608" s="9">
        <f>VLOOKUP((IF(MONTH($A608)=10,YEAR($A608),IF(MONTH($A608)=11,YEAR($A608),IF(MONTH($A608)=12, YEAR($A608),YEAR($A608)-1)))),FirstSim!$A$1:$Z$86,VLOOKUP(MONTH($A608),Conversion!$A$1:$B$12,2),FALSE)</f>
        <v>0.22</v>
      </c>
      <c r="J608" s="9"/>
      <c r="K608" s="9"/>
      <c r="L608" s="9"/>
      <c r="M608" s="12" t="e">
        <f>VLOOKUP((IF(MONTH($A608)=10,YEAR($A608),IF(MONTH($A608)=11,YEAR($A608),IF(MONTH($A608)=12, YEAR($A608),YEAR($A608)-1)))),#REF!,VLOOKUP(MONTH($A608),Conversion!$A$1:$B$12,2),FALSE)</f>
        <v>#REF!</v>
      </c>
      <c r="N608" s="9" t="e">
        <f>VLOOKUP((IF(MONTH($A608)=10,YEAR($A608),IF(MONTH($A608)=11,YEAR($A608),IF(MONTH($A608)=12, YEAR($A608),YEAR($A608)-1)))),#REF!,VLOOKUP(MONTH($A608),'Patch Conversion'!$A$1:$B$12,2),FALSE)</f>
        <v>#REF!</v>
      </c>
      <c r="O608" s="9"/>
      <c r="P608" s="11"/>
      <c r="Q608" s="9">
        <f t="shared" si="68"/>
        <v>0</v>
      </c>
      <c r="R608" s="9" t="str">
        <f t="shared" si="69"/>
        <v/>
      </c>
      <c r="S608" s="10" t="str">
        <f t="shared" si="70"/>
        <v/>
      </c>
      <c r="T608" s="9"/>
      <c r="U608" s="17">
        <f>VLOOKUP((IF(MONTH($A608)=10,YEAR($A608),IF(MONTH($A608)=11,YEAR($A608),IF(MONTH($A608)=12, YEAR($A608),YEAR($A608)-1)))),'Final Sim'!$A$1:$O$87,VLOOKUP(MONTH($A608),'Conversion WRSM'!$A$1:$B$12,2),FALSE)</f>
        <v>0</v>
      </c>
      <c r="W608" s="9">
        <f t="shared" si="67"/>
        <v>0</v>
      </c>
      <c r="X608" s="9" t="str">
        <f t="shared" si="73"/>
        <v/>
      </c>
      <c r="Y608" s="20" t="str">
        <f t="shared" si="71"/>
        <v/>
      </c>
    </row>
    <row r="609" spans="1:25" x14ac:dyDescent="0.25">
      <c r="A609" s="11">
        <v>31107</v>
      </c>
      <c r="B609" s="9">
        <f>VLOOKUP((IF(MONTH($A609)=10,YEAR($A609),IF(MONTH($A609)=11,YEAR($A609),IF(MONTH($A609)=12, YEAR($A609),YEAR($A609)-1)))),File_1.prn!$A$2:$AA$72,VLOOKUP(MONTH($A609),Conversion!$A$1:$B$12,2),FALSE)</f>
        <v>0</v>
      </c>
      <c r="C609" s="9" t="str">
        <f>IF(VLOOKUP((IF(MONTH($A609)=10,YEAR($A609),IF(MONTH($A609)=11,YEAR($A609),IF(MONTH($A609)=12, YEAR($A609),YEAR($A609)-1)))),File_1.prn!$A$2:$AA$72,VLOOKUP(MONTH($A609),'Patch Conversion'!$A$1:$B$12,2),FALSE)="","",VLOOKUP((IF(MONTH($A609)=10,YEAR($A609),IF(MONTH($A609)=11,YEAR($A609),IF(MONTH($A609)=12, YEAR($A609),YEAR($A609)-1)))),File_1.prn!$A$2:$AA$72,VLOOKUP(MONTH($A609),'Patch Conversion'!$A$1:$B$12,2),FALSE))</f>
        <v/>
      </c>
      <c r="D609" s="9"/>
      <c r="E609" s="9">
        <f t="shared" si="72"/>
        <v>0</v>
      </c>
      <c r="F609" s="9">
        <f>F608+VLOOKUP((IF(MONTH($A609)=10,YEAR($A609),IF(MONTH($A609)=11,YEAR($A609),IF(MONTH($A609)=12, YEAR($A609),YEAR($A609)-1)))),Rainfall!$A$1:$Z$87,VLOOKUP(MONTH($A609),Conversion!$A$1:$B$12,2),FALSE)</f>
        <v>31207.079999999991</v>
      </c>
      <c r="G609" s="9"/>
      <c r="H609" s="9"/>
      <c r="I609" s="9">
        <f>VLOOKUP((IF(MONTH($A609)=10,YEAR($A609),IF(MONTH($A609)=11,YEAR($A609),IF(MONTH($A609)=12, YEAR($A609),YEAR($A609)-1)))),FirstSim!$A$1:$Z$86,VLOOKUP(MONTH($A609),Conversion!$A$1:$B$12,2),FALSE)</f>
        <v>0.21</v>
      </c>
      <c r="J609" s="9"/>
      <c r="K609" s="9"/>
      <c r="L609" s="9"/>
      <c r="M609" s="12" t="e">
        <f>VLOOKUP((IF(MONTH($A609)=10,YEAR($A609),IF(MONTH($A609)=11,YEAR($A609),IF(MONTH($A609)=12, YEAR($A609),YEAR($A609)-1)))),#REF!,VLOOKUP(MONTH($A609),Conversion!$A$1:$B$12,2),FALSE)</f>
        <v>#REF!</v>
      </c>
      <c r="N609" s="9" t="e">
        <f>VLOOKUP((IF(MONTH($A609)=10,YEAR($A609),IF(MONTH($A609)=11,YEAR($A609),IF(MONTH($A609)=12, YEAR($A609),YEAR($A609)-1)))),#REF!,VLOOKUP(MONTH($A609),'Patch Conversion'!$A$1:$B$12,2),FALSE)</f>
        <v>#REF!</v>
      </c>
      <c r="O609" s="9"/>
      <c r="P609" s="11"/>
      <c r="Q609" s="9">
        <f t="shared" si="68"/>
        <v>0</v>
      </c>
      <c r="R609" s="9" t="str">
        <f t="shared" si="69"/>
        <v/>
      </c>
      <c r="S609" s="10" t="str">
        <f t="shared" si="70"/>
        <v/>
      </c>
      <c r="T609" s="9"/>
      <c r="U609" s="17">
        <f>VLOOKUP((IF(MONTH($A609)=10,YEAR($A609),IF(MONTH($A609)=11,YEAR($A609),IF(MONTH($A609)=12, YEAR($A609),YEAR($A609)-1)))),'Final Sim'!$A$1:$O$87,VLOOKUP(MONTH($A609),'Conversion WRSM'!$A$1:$B$12,2),FALSE)</f>
        <v>0</v>
      </c>
      <c r="W609" s="9">
        <f t="shared" si="67"/>
        <v>0</v>
      </c>
      <c r="X609" s="9" t="str">
        <f t="shared" si="73"/>
        <v/>
      </c>
      <c r="Y609" s="20" t="str">
        <f t="shared" si="71"/>
        <v/>
      </c>
    </row>
    <row r="610" spans="1:25" x14ac:dyDescent="0.25">
      <c r="A610" s="11">
        <v>31138</v>
      </c>
      <c r="B610" s="9">
        <f>VLOOKUP((IF(MONTH($A610)=10,YEAR($A610),IF(MONTH($A610)=11,YEAR($A610),IF(MONTH($A610)=12, YEAR($A610),YEAR($A610)-1)))),File_1.prn!$A$2:$AA$72,VLOOKUP(MONTH($A610),Conversion!$A$1:$B$12,2),FALSE)</f>
        <v>0</v>
      </c>
      <c r="C610" s="9" t="str">
        <f>IF(VLOOKUP((IF(MONTH($A610)=10,YEAR($A610),IF(MONTH($A610)=11,YEAR($A610),IF(MONTH($A610)=12, YEAR($A610),YEAR($A610)-1)))),File_1.prn!$A$2:$AA$72,VLOOKUP(MONTH($A610),'Patch Conversion'!$A$1:$B$12,2),FALSE)="","",VLOOKUP((IF(MONTH($A610)=10,YEAR($A610),IF(MONTH($A610)=11,YEAR($A610),IF(MONTH($A610)=12, YEAR($A610),YEAR($A610)-1)))),File_1.prn!$A$2:$AA$72,VLOOKUP(MONTH($A610),'Patch Conversion'!$A$1:$B$12,2),FALSE))</f>
        <v/>
      </c>
      <c r="D610" s="9"/>
      <c r="E610" s="9">
        <f t="shared" si="72"/>
        <v>0</v>
      </c>
      <c r="F610" s="9">
        <f>F609+VLOOKUP((IF(MONTH($A610)=10,YEAR($A610),IF(MONTH($A610)=11,YEAR($A610),IF(MONTH($A610)=12, YEAR($A610),YEAR($A610)-1)))),Rainfall!$A$1:$Z$87,VLOOKUP(MONTH($A610),Conversion!$A$1:$B$12,2),FALSE)</f>
        <v>31211.819999999992</v>
      </c>
      <c r="G610" s="9"/>
      <c r="H610" s="9"/>
      <c r="I610" s="9">
        <f>VLOOKUP((IF(MONTH($A610)=10,YEAR($A610),IF(MONTH($A610)=11,YEAR($A610),IF(MONTH($A610)=12, YEAR($A610),YEAR($A610)-1)))),FirstSim!$A$1:$Z$86,VLOOKUP(MONTH($A610),Conversion!$A$1:$B$12,2),FALSE)</f>
        <v>0.13</v>
      </c>
      <c r="J610" s="9"/>
      <c r="K610" s="9"/>
      <c r="L610" s="9"/>
      <c r="M610" s="12" t="e">
        <f>VLOOKUP((IF(MONTH($A610)=10,YEAR($A610),IF(MONTH($A610)=11,YEAR($A610),IF(MONTH($A610)=12, YEAR($A610),YEAR($A610)-1)))),#REF!,VLOOKUP(MONTH($A610),Conversion!$A$1:$B$12,2),FALSE)</f>
        <v>#REF!</v>
      </c>
      <c r="N610" s="9" t="e">
        <f>VLOOKUP((IF(MONTH($A610)=10,YEAR($A610),IF(MONTH($A610)=11,YEAR($A610),IF(MONTH($A610)=12, YEAR($A610),YEAR($A610)-1)))),#REF!,VLOOKUP(MONTH($A610),'Patch Conversion'!$A$1:$B$12,2),FALSE)</f>
        <v>#REF!</v>
      </c>
      <c r="O610" s="9"/>
      <c r="P610" s="11"/>
      <c r="Q610" s="9">
        <f t="shared" si="68"/>
        <v>0</v>
      </c>
      <c r="R610" s="9" t="str">
        <f t="shared" si="69"/>
        <v/>
      </c>
      <c r="S610" s="10" t="str">
        <f t="shared" si="70"/>
        <v/>
      </c>
      <c r="T610" s="9"/>
      <c r="U610" s="17">
        <f>VLOOKUP((IF(MONTH($A610)=10,YEAR($A610),IF(MONTH($A610)=11,YEAR($A610),IF(MONTH($A610)=12, YEAR($A610),YEAR($A610)-1)))),'Final Sim'!$A$1:$O$87,VLOOKUP(MONTH($A610),'Conversion WRSM'!$A$1:$B$12,2),FALSE)</f>
        <v>0</v>
      </c>
      <c r="W610" s="9">
        <f t="shared" si="67"/>
        <v>0</v>
      </c>
      <c r="X610" s="9" t="str">
        <f t="shared" si="73"/>
        <v/>
      </c>
      <c r="Y610" s="20" t="str">
        <f t="shared" si="71"/>
        <v/>
      </c>
    </row>
    <row r="611" spans="1:25" x14ac:dyDescent="0.25">
      <c r="A611" s="11">
        <v>31168</v>
      </c>
      <c r="B611" s="9">
        <f>VLOOKUP((IF(MONTH($A611)=10,YEAR($A611),IF(MONTH($A611)=11,YEAR($A611),IF(MONTH($A611)=12, YEAR($A611),YEAR($A611)-1)))),File_1.prn!$A$2:$AA$72,VLOOKUP(MONTH($A611),Conversion!$A$1:$B$12,2),FALSE)</f>
        <v>0</v>
      </c>
      <c r="C611" s="9" t="str">
        <f>IF(VLOOKUP((IF(MONTH($A611)=10,YEAR($A611),IF(MONTH($A611)=11,YEAR($A611),IF(MONTH($A611)=12, YEAR($A611),YEAR($A611)-1)))),File_1.prn!$A$2:$AA$72,VLOOKUP(MONTH($A611),'Patch Conversion'!$A$1:$B$12,2),FALSE)="","",VLOOKUP((IF(MONTH($A611)=10,YEAR($A611),IF(MONTH($A611)=11,YEAR($A611),IF(MONTH($A611)=12, YEAR($A611),YEAR($A611)-1)))),File_1.prn!$A$2:$AA$72,VLOOKUP(MONTH($A611),'Patch Conversion'!$A$1:$B$12,2),FALSE))</f>
        <v/>
      </c>
      <c r="D611" s="9"/>
      <c r="E611" s="9">
        <f t="shared" si="72"/>
        <v>0</v>
      </c>
      <c r="F611" s="9">
        <f>F610+VLOOKUP((IF(MONTH($A611)=10,YEAR($A611),IF(MONTH($A611)=11,YEAR($A611),IF(MONTH($A611)=12, YEAR($A611),YEAR($A611)-1)))),Rainfall!$A$1:$Z$87,VLOOKUP(MONTH($A611),Conversion!$A$1:$B$12,2),FALSE)</f>
        <v>31216.199999999993</v>
      </c>
      <c r="G611" s="9"/>
      <c r="H611" s="9"/>
      <c r="I611" s="9">
        <f>VLOOKUP((IF(MONTH($A611)=10,YEAR($A611),IF(MONTH($A611)=11,YEAR($A611),IF(MONTH($A611)=12, YEAR($A611),YEAR($A611)-1)))),FirstSim!$A$1:$Z$86,VLOOKUP(MONTH($A611),Conversion!$A$1:$B$12,2),FALSE)</f>
        <v>7.0000000000000007E-2</v>
      </c>
      <c r="J611" s="9"/>
      <c r="K611" s="9"/>
      <c r="L611" s="9"/>
      <c r="M611" s="12" t="e">
        <f>VLOOKUP((IF(MONTH($A611)=10,YEAR($A611),IF(MONTH($A611)=11,YEAR($A611),IF(MONTH($A611)=12, YEAR($A611),YEAR($A611)-1)))),#REF!,VLOOKUP(MONTH($A611),Conversion!$A$1:$B$12,2),FALSE)</f>
        <v>#REF!</v>
      </c>
      <c r="N611" s="9" t="e">
        <f>VLOOKUP((IF(MONTH($A611)=10,YEAR($A611),IF(MONTH($A611)=11,YEAR($A611),IF(MONTH($A611)=12, YEAR($A611),YEAR($A611)-1)))),#REF!,VLOOKUP(MONTH($A611),'Patch Conversion'!$A$1:$B$12,2),FALSE)</f>
        <v>#REF!</v>
      </c>
      <c r="O611" s="9"/>
      <c r="P611" s="11"/>
      <c r="Q611" s="9">
        <f t="shared" si="68"/>
        <v>0</v>
      </c>
      <c r="R611" s="9" t="str">
        <f t="shared" si="69"/>
        <v/>
      </c>
      <c r="S611" s="10" t="str">
        <f t="shared" si="70"/>
        <v/>
      </c>
      <c r="T611" s="9"/>
      <c r="U611" s="17">
        <f>VLOOKUP((IF(MONTH($A611)=10,YEAR($A611),IF(MONTH($A611)=11,YEAR($A611),IF(MONTH($A611)=12, YEAR($A611),YEAR($A611)-1)))),'Final Sim'!$A$1:$O$87,VLOOKUP(MONTH($A611),'Conversion WRSM'!$A$1:$B$12,2),FALSE)</f>
        <v>0</v>
      </c>
      <c r="W611" s="9">
        <f t="shared" si="67"/>
        <v>0</v>
      </c>
      <c r="X611" s="9" t="str">
        <f t="shared" si="73"/>
        <v/>
      </c>
      <c r="Y611" s="20" t="str">
        <f t="shared" si="71"/>
        <v/>
      </c>
    </row>
    <row r="612" spans="1:25" x14ac:dyDescent="0.25">
      <c r="A612" s="11">
        <v>31199</v>
      </c>
      <c r="B612" s="9">
        <f>VLOOKUP((IF(MONTH($A612)=10,YEAR($A612),IF(MONTH($A612)=11,YEAR($A612),IF(MONTH($A612)=12, YEAR($A612),YEAR($A612)-1)))),File_1.prn!$A$2:$AA$72,VLOOKUP(MONTH($A612),Conversion!$A$1:$B$12,2),FALSE)</f>
        <v>0</v>
      </c>
      <c r="C612" s="9" t="str">
        <f>IF(VLOOKUP((IF(MONTH($A612)=10,YEAR($A612),IF(MONTH($A612)=11,YEAR($A612),IF(MONTH($A612)=12, YEAR($A612),YEAR($A612)-1)))),File_1.prn!$A$2:$AA$72,VLOOKUP(MONTH($A612),'Patch Conversion'!$A$1:$B$12,2),FALSE)="","",VLOOKUP((IF(MONTH($A612)=10,YEAR($A612),IF(MONTH($A612)=11,YEAR($A612),IF(MONTH($A612)=12, YEAR($A612),YEAR($A612)-1)))),File_1.prn!$A$2:$AA$72,VLOOKUP(MONTH($A612),'Patch Conversion'!$A$1:$B$12,2),FALSE))</f>
        <v/>
      </c>
      <c r="D612" s="9"/>
      <c r="E612" s="9">
        <f t="shared" si="72"/>
        <v>0</v>
      </c>
      <c r="F612" s="9">
        <f>F611+VLOOKUP((IF(MONTH($A612)=10,YEAR($A612),IF(MONTH($A612)=11,YEAR($A612),IF(MONTH($A612)=12, YEAR($A612),YEAR($A612)-1)))),Rainfall!$A$1:$Z$87,VLOOKUP(MONTH($A612),Conversion!$A$1:$B$12,2),FALSE)</f>
        <v>31216.499999999993</v>
      </c>
      <c r="G612" s="9"/>
      <c r="H612" s="9"/>
      <c r="I612" s="9">
        <f>VLOOKUP((IF(MONTH($A612)=10,YEAR($A612),IF(MONTH($A612)=11,YEAR($A612),IF(MONTH($A612)=12, YEAR($A612),YEAR($A612)-1)))),FirstSim!$A$1:$Z$86,VLOOKUP(MONTH($A612),Conversion!$A$1:$B$12,2),FALSE)</f>
        <v>7.0000000000000007E-2</v>
      </c>
      <c r="J612" s="9"/>
      <c r="K612" s="9"/>
      <c r="L612" s="9"/>
      <c r="M612" s="12" t="e">
        <f>VLOOKUP((IF(MONTH($A612)=10,YEAR($A612),IF(MONTH($A612)=11,YEAR($A612),IF(MONTH($A612)=12, YEAR($A612),YEAR($A612)-1)))),#REF!,VLOOKUP(MONTH($A612),Conversion!$A$1:$B$12,2),FALSE)</f>
        <v>#REF!</v>
      </c>
      <c r="N612" s="9" t="e">
        <f>VLOOKUP((IF(MONTH($A612)=10,YEAR($A612),IF(MONTH($A612)=11,YEAR($A612),IF(MONTH($A612)=12, YEAR($A612),YEAR($A612)-1)))),#REF!,VLOOKUP(MONTH($A612),'Patch Conversion'!$A$1:$B$12,2),FALSE)</f>
        <v>#REF!</v>
      </c>
      <c r="O612" s="9"/>
      <c r="P612" s="11"/>
      <c r="Q612" s="9">
        <f t="shared" si="68"/>
        <v>0</v>
      </c>
      <c r="R612" s="9" t="str">
        <f t="shared" si="69"/>
        <v/>
      </c>
      <c r="S612" s="10" t="str">
        <f t="shared" si="70"/>
        <v/>
      </c>
      <c r="T612" s="9"/>
      <c r="U612" s="17">
        <f>VLOOKUP((IF(MONTH($A612)=10,YEAR($A612),IF(MONTH($A612)=11,YEAR($A612),IF(MONTH($A612)=12, YEAR($A612),YEAR($A612)-1)))),'Final Sim'!$A$1:$O$87,VLOOKUP(MONTH($A612),'Conversion WRSM'!$A$1:$B$12,2),FALSE)</f>
        <v>0</v>
      </c>
      <c r="W612" s="9">
        <f t="shared" si="67"/>
        <v>0</v>
      </c>
      <c r="X612" s="9" t="str">
        <f t="shared" si="73"/>
        <v/>
      </c>
      <c r="Y612" s="20" t="str">
        <f t="shared" si="71"/>
        <v/>
      </c>
    </row>
    <row r="613" spans="1:25" x14ac:dyDescent="0.25">
      <c r="A613" s="11">
        <v>31229</v>
      </c>
      <c r="B613" s="9">
        <f>VLOOKUP((IF(MONTH($A613)=10,YEAR($A613),IF(MONTH($A613)=11,YEAR($A613),IF(MONTH($A613)=12, YEAR($A613),YEAR($A613)-1)))),File_1.prn!$A$2:$AA$72,VLOOKUP(MONTH($A613),Conversion!$A$1:$B$12,2),FALSE)</f>
        <v>0</v>
      </c>
      <c r="C613" s="9" t="str">
        <f>IF(VLOOKUP((IF(MONTH($A613)=10,YEAR($A613),IF(MONTH($A613)=11,YEAR($A613),IF(MONTH($A613)=12, YEAR($A613),YEAR($A613)-1)))),File_1.prn!$A$2:$AA$72,VLOOKUP(MONTH($A613),'Patch Conversion'!$A$1:$B$12,2),FALSE)="","",VLOOKUP((IF(MONTH($A613)=10,YEAR($A613),IF(MONTH($A613)=11,YEAR($A613),IF(MONTH($A613)=12, YEAR($A613),YEAR($A613)-1)))),File_1.prn!$A$2:$AA$72,VLOOKUP(MONTH($A613),'Patch Conversion'!$A$1:$B$12,2),FALSE))</f>
        <v/>
      </c>
      <c r="D613" s="9"/>
      <c r="E613" s="9">
        <f t="shared" si="72"/>
        <v>0</v>
      </c>
      <c r="F613" s="9">
        <f>F612+VLOOKUP((IF(MONTH($A613)=10,YEAR($A613),IF(MONTH($A613)=11,YEAR($A613),IF(MONTH($A613)=12, YEAR($A613),YEAR($A613)-1)))),Rainfall!$A$1:$Z$87,VLOOKUP(MONTH($A613),Conversion!$A$1:$B$12,2),FALSE)</f>
        <v>31216.499999999993</v>
      </c>
      <c r="G613" s="9"/>
      <c r="H613" s="9"/>
      <c r="I613" s="9">
        <f>VLOOKUP((IF(MONTH($A613)=10,YEAR($A613),IF(MONTH($A613)=11,YEAR($A613),IF(MONTH($A613)=12, YEAR($A613),YEAR($A613)-1)))),FirstSim!$A$1:$Z$86,VLOOKUP(MONTH($A613),Conversion!$A$1:$B$12,2),FALSE)</f>
        <v>7.0000000000000007E-2</v>
      </c>
      <c r="J613" s="9"/>
      <c r="K613" s="9"/>
      <c r="L613" s="9"/>
      <c r="M613" s="12" t="e">
        <f>VLOOKUP((IF(MONTH($A613)=10,YEAR($A613),IF(MONTH($A613)=11,YEAR($A613),IF(MONTH($A613)=12, YEAR($A613),YEAR($A613)-1)))),#REF!,VLOOKUP(MONTH($A613),Conversion!$A$1:$B$12,2),FALSE)</f>
        <v>#REF!</v>
      </c>
      <c r="N613" s="9" t="e">
        <f>VLOOKUP((IF(MONTH($A613)=10,YEAR($A613),IF(MONTH($A613)=11,YEAR($A613),IF(MONTH($A613)=12, YEAR($A613),YEAR($A613)-1)))),#REF!,VLOOKUP(MONTH($A613),'Patch Conversion'!$A$1:$B$12,2),FALSE)</f>
        <v>#REF!</v>
      </c>
      <c r="O613" s="9"/>
      <c r="P613" s="11"/>
      <c r="Q613" s="9">
        <f t="shared" si="68"/>
        <v>0</v>
      </c>
      <c r="R613" s="9" t="str">
        <f t="shared" si="69"/>
        <v/>
      </c>
      <c r="S613" s="10" t="str">
        <f t="shared" si="70"/>
        <v/>
      </c>
      <c r="T613" s="9"/>
      <c r="U613" s="17">
        <f>VLOOKUP((IF(MONTH($A613)=10,YEAR($A613),IF(MONTH($A613)=11,YEAR($A613),IF(MONTH($A613)=12, YEAR($A613),YEAR($A613)-1)))),'Final Sim'!$A$1:$O$87,VLOOKUP(MONTH($A613),'Conversion WRSM'!$A$1:$B$12,2),FALSE)</f>
        <v>0</v>
      </c>
      <c r="W613" s="9">
        <f t="shared" si="67"/>
        <v>0</v>
      </c>
      <c r="X613" s="9" t="str">
        <f t="shared" si="73"/>
        <v/>
      </c>
      <c r="Y613" s="20" t="str">
        <f t="shared" si="71"/>
        <v/>
      </c>
    </row>
    <row r="614" spans="1:25" x14ac:dyDescent="0.25">
      <c r="A614" s="11">
        <v>31260</v>
      </c>
      <c r="B614" s="9">
        <f>VLOOKUP((IF(MONTH($A614)=10,YEAR($A614),IF(MONTH($A614)=11,YEAR($A614),IF(MONTH($A614)=12, YEAR($A614),YEAR($A614)-1)))),File_1.prn!$A$2:$AA$72,VLOOKUP(MONTH($A614),Conversion!$A$1:$B$12,2),FALSE)</f>
        <v>0</v>
      </c>
      <c r="C614" s="9" t="str">
        <f>IF(VLOOKUP((IF(MONTH($A614)=10,YEAR($A614),IF(MONTH($A614)=11,YEAR($A614),IF(MONTH($A614)=12, YEAR($A614),YEAR($A614)-1)))),File_1.prn!$A$2:$AA$72,VLOOKUP(MONTH($A614),'Patch Conversion'!$A$1:$B$12,2),FALSE)="","",VLOOKUP((IF(MONTH($A614)=10,YEAR($A614),IF(MONTH($A614)=11,YEAR($A614),IF(MONTH($A614)=12, YEAR($A614),YEAR($A614)-1)))),File_1.prn!$A$2:$AA$72,VLOOKUP(MONTH($A614),'Patch Conversion'!$A$1:$B$12,2),FALSE))</f>
        <v/>
      </c>
      <c r="D614" s="9"/>
      <c r="E614" s="9">
        <f t="shared" si="72"/>
        <v>0</v>
      </c>
      <c r="F614" s="9">
        <f>F613+VLOOKUP((IF(MONTH($A614)=10,YEAR($A614),IF(MONTH($A614)=11,YEAR($A614),IF(MONTH($A614)=12, YEAR($A614),YEAR($A614)-1)))),Rainfall!$A$1:$Z$87,VLOOKUP(MONTH($A614),Conversion!$A$1:$B$12,2),FALSE)</f>
        <v>31216.919999999991</v>
      </c>
      <c r="G614" s="9"/>
      <c r="H614" s="9"/>
      <c r="I614" s="9">
        <f>VLOOKUP((IF(MONTH($A614)=10,YEAR($A614),IF(MONTH($A614)=11,YEAR($A614),IF(MONTH($A614)=12, YEAR($A614),YEAR($A614)-1)))),FirstSim!$A$1:$Z$86,VLOOKUP(MONTH($A614),Conversion!$A$1:$B$12,2),FALSE)</f>
        <v>0.05</v>
      </c>
      <c r="J614" s="9"/>
      <c r="K614" s="9"/>
      <c r="L614" s="9"/>
      <c r="M614" s="12" t="e">
        <f>VLOOKUP((IF(MONTH($A614)=10,YEAR($A614),IF(MONTH($A614)=11,YEAR($A614),IF(MONTH($A614)=12, YEAR($A614),YEAR($A614)-1)))),#REF!,VLOOKUP(MONTH($A614),Conversion!$A$1:$B$12,2),FALSE)</f>
        <v>#REF!</v>
      </c>
      <c r="N614" s="9" t="e">
        <f>VLOOKUP((IF(MONTH($A614)=10,YEAR($A614),IF(MONTH($A614)=11,YEAR($A614),IF(MONTH($A614)=12, YEAR($A614),YEAR($A614)-1)))),#REF!,VLOOKUP(MONTH($A614),'Patch Conversion'!$A$1:$B$12,2),FALSE)</f>
        <v>#REF!</v>
      </c>
      <c r="O614" s="9"/>
      <c r="P614" s="11"/>
      <c r="Q614" s="9">
        <f t="shared" si="68"/>
        <v>0</v>
      </c>
      <c r="R614" s="9" t="str">
        <f t="shared" si="69"/>
        <v/>
      </c>
      <c r="S614" s="10" t="str">
        <f t="shared" si="70"/>
        <v/>
      </c>
      <c r="T614" s="9"/>
      <c r="U614" s="17">
        <f>VLOOKUP((IF(MONTH($A614)=10,YEAR($A614),IF(MONTH($A614)=11,YEAR($A614),IF(MONTH($A614)=12, YEAR($A614),YEAR($A614)-1)))),'Final Sim'!$A$1:$O$87,VLOOKUP(MONTH($A614),'Conversion WRSM'!$A$1:$B$12,2),FALSE)</f>
        <v>0</v>
      </c>
      <c r="W614" s="9">
        <f t="shared" si="67"/>
        <v>0</v>
      </c>
      <c r="X614" s="9" t="str">
        <f t="shared" si="73"/>
        <v/>
      </c>
      <c r="Y614" s="20" t="str">
        <f t="shared" si="71"/>
        <v/>
      </c>
    </row>
    <row r="615" spans="1:25" x14ac:dyDescent="0.25">
      <c r="A615" s="11">
        <v>31291</v>
      </c>
      <c r="B615" s="9">
        <f>VLOOKUP((IF(MONTH($A615)=10,YEAR($A615),IF(MONTH($A615)=11,YEAR($A615),IF(MONTH($A615)=12, YEAR($A615),YEAR($A615)-1)))),File_1.prn!$A$2:$AA$72,VLOOKUP(MONTH($A615),Conversion!$A$1:$B$12,2),FALSE)</f>
        <v>0</v>
      </c>
      <c r="C615" s="9" t="str">
        <f>IF(VLOOKUP((IF(MONTH($A615)=10,YEAR($A615),IF(MONTH($A615)=11,YEAR($A615),IF(MONTH($A615)=12, YEAR($A615),YEAR($A615)-1)))),File_1.prn!$A$2:$AA$72,VLOOKUP(MONTH($A615),'Patch Conversion'!$A$1:$B$12,2),FALSE)="","",VLOOKUP((IF(MONTH($A615)=10,YEAR($A615),IF(MONTH($A615)=11,YEAR($A615),IF(MONTH($A615)=12, YEAR($A615),YEAR($A615)-1)))),File_1.prn!$A$2:$AA$72,VLOOKUP(MONTH($A615),'Patch Conversion'!$A$1:$B$12,2),FALSE))</f>
        <v/>
      </c>
      <c r="D615" s="9"/>
      <c r="E615" s="9">
        <f t="shared" si="72"/>
        <v>0</v>
      </c>
      <c r="F615" s="9">
        <f>F614+VLOOKUP((IF(MONTH($A615)=10,YEAR($A615),IF(MONTH($A615)=11,YEAR($A615),IF(MONTH($A615)=12, YEAR($A615),YEAR($A615)-1)))),Rainfall!$A$1:$Z$87,VLOOKUP(MONTH($A615),Conversion!$A$1:$B$12,2),FALSE)</f>
        <v>31222.499999999993</v>
      </c>
      <c r="G615" s="9"/>
      <c r="H615" s="9"/>
      <c r="I615" s="9">
        <f>VLOOKUP((IF(MONTH($A615)=10,YEAR($A615),IF(MONTH($A615)=11,YEAR($A615),IF(MONTH($A615)=12, YEAR($A615),YEAR($A615)-1)))),FirstSim!$A$1:$Z$86,VLOOKUP(MONTH($A615),Conversion!$A$1:$B$12,2),FALSE)</f>
        <v>0.03</v>
      </c>
      <c r="J615" s="9"/>
      <c r="K615" s="9"/>
      <c r="L615" s="9"/>
      <c r="M615" s="12" t="e">
        <f>VLOOKUP((IF(MONTH($A615)=10,YEAR($A615),IF(MONTH($A615)=11,YEAR($A615),IF(MONTH($A615)=12, YEAR($A615),YEAR($A615)-1)))),#REF!,VLOOKUP(MONTH($A615),Conversion!$A$1:$B$12,2),FALSE)</f>
        <v>#REF!</v>
      </c>
      <c r="N615" s="9" t="e">
        <f>VLOOKUP((IF(MONTH($A615)=10,YEAR($A615),IF(MONTH($A615)=11,YEAR($A615),IF(MONTH($A615)=12, YEAR($A615),YEAR($A615)-1)))),#REF!,VLOOKUP(MONTH($A615),'Patch Conversion'!$A$1:$B$12,2),FALSE)</f>
        <v>#REF!</v>
      </c>
      <c r="O615" s="9"/>
      <c r="P615" s="11"/>
      <c r="Q615" s="9">
        <f t="shared" si="68"/>
        <v>0</v>
      </c>
      <c r="R615" s="9" t="str">
        <f t="shared" si="69"/>
        <v/>
      </c>
      <c r="S615" s="10" t="str">
        <f t="shared" si="70"/>
        <v/>
      </c>
      <c r="T615" s="9"/>
      <c r="U615" s="17">
        <f>VLOOKUP((IF(MONTH($A615)=10,YEAR($A615),IF(MONTH($A615)=11,YEAR($A615),IF(MONTH($A615)=12, YEAR($A615),YEAR($A615)-1)))),'Final Sim'!$A$1:$O$87,VLOOKUP(MONTH($A615),'Conversion WRSM'!$A$1:$B$12,2),FALSE)</f>
        <v>0</v>
      </c>
      <c r="W615" s="9">
        <f t="shared" si="67"/>
        <v>0</v>
      </c>
      <c r="X615" s="9" t="str">
        <f t="shared" si="73"/>
        <v/>
      </c>
      <c r="Y615" s="20" t="str">
        <f t="shared" si="71"/>
        <v/>
      </c>
    </row>
    <row r="616" spans="1:25" x14ac:dyDescent="0.25">
      <c r="A616" s="11">
        <v>31321</v>
      </c>
      <c r="B616" s="9">
        <f>VLOOKUP((IF(MONTH($A616)=10,YEAR($A616),IF(MONTH($A616)=11,YEAR($A616),IF(MONTH($A616)=12, YEAR($A616),YEAR($A616)-1)))),File_1.prn!$A$2:$AA$72,VLOOKUP(MONTH($A616),Conversion!$A$1:$B$12,2),FALSE)</f>
        <v>0</v>
      </c>
      <c r="C616" s="9" t="str">
        <f>IF(VLOOKUP((IF(MONTH($A616)=10,YEAR($A616),IF(MONTH($A616)=11,YEAR($A616),IF(MONTH($A616)=12, YEAR($A616),YEAR($A616)-1)))),File_1.prn!$A$2:$AA$72,VLOOKUP(MONTH($A616),'Patch Conversion'!$A$1:$B$12,2),FALSE)="","",VLOOKUP((IF(MONTH($A616)=10,YEAR($A616),IF(MONTH($A616)=11,YEAR($A616),IF(MONTH($A616)=12, YEAR($A616),YEAR($A616)-1)))),File_1.prn!$A$2:$AA$72,VLOOKUP(MONTH($A616),'Patch Conversion'!$A$1:$B$12,2),FALSE))</f>
        <v/>
      </c>
      <c r="D616" s="9"/>
      <c r="E616" s="9">
        <f t="shared" si="72"/>
        <v>0</v>
      </c>
      <c r="F616" s="9">
        <f>F615+VLOOKUP((IF(MONTH($A616)=10,YEAR($A616),IF(MONTH($A616)=11,YEAR($A616),IF(MONTH($A616)=12, YEAR($A616),YEAR($A616)-1)))),Rainfall!$A$1:$Z$87,VLOOKUP(MONTH($A616),Conversion!$A$1:$B$12,2),FALSE)</f>
        <v>31281.179999999993</v>
      </c>
      <c r="G616" s="9"/>
      <c r="H616" s="9"/>
      <c r="I616" s="9">
        <f>VLOOKUP((IF(MONTH($A616)=10,YEAR($A616),IF(MONTH($A616)=11,YEAR($A616),IF(MONTH($A616)=12, YEAR($A616),YEAR($A616)-1)))),FirstSim!$A$1:$Z$86,VLOOKUP(MONTH($A616),Conversion!$A$1:$B$12,2),FALSE)</f>
        <v>0.52</v>
      </c>
      <c r="J616" s="9"/>
      <c r="K616" s="9"/>
      <c r="L616" s="9"/>
      <c r="M616" s="12" t="e">
        <f>VLOOKUP((IF(MONTH($A616)=10,YEAR($A616),IF(MONTH($A616)=11,YEAR($A616),IF(MONTH($A616)=12, YEAR($A616),YEAR($A616)-1)))),#REF!,VLOOKUP(MONTH($A616),Conversion!$A$1:$B$12,2),FALSE)</f>
        <v>#REF!</v>
      </c>
      <c r="N616" s="9" t="e">
        <f>VLOOKUP((IF(MONTH($A616)=10,YEAR($A616),IF(MONTH($A616)=11,YEAR($A616),IF(MONTH($A616)=12, YEAR($A616),YEAR($A616)-1)))),#REF!,VLOOKUP(MONTH($A616),'Patch Conversion'!$A$1:$B$12,2),FALSE)</f>
        <v>#REF!</v>
      </c>
      <c r="O616" s="9"/>
      <c r="P616" s="11"/>
      <c r="Q616" s="9">
        <f t="shared" si="68"/>
        <v>0</v>
      </c>
      <c r="R616" s="9" t="str">
        <f t="shared" si="69"/>
        <v/>
      </c>
      <c r="S616" s="10" t="str">
        <f t="shared" si="70"/>
        <v/>
      </c>
      <c r="T616" s="9"/>
      <c r="U616" s="17">
        <f>VLOOKUP((IF(MONTH($A616)=10,YEAR($A616),IF(MONTH($A616)=11,YEAR($A616),IF(MONTH($A616)=12, YEAR($A616),YEAR($A616)-1)))),'Final Sim'!$A$1:$O$87,VLOOKUP(MONTH($A616),'Conversion WRSM'!$A$1:$B$12,2),FALSE)</f>
        <v>0</v>
      </c>
      <c r="W616" s="9">
        <f t="shared" si="67"/>
        <v>0</v>
      </c>
      <c r="X616" s="9" t="str">
        <f t="shared" si="73"/>
        <v/>
      </c>
      <c r="Y616" s="20" t="str">
        <f t="shared" si="71"/>
        <v/>
      </c>
    </row>
    <row r="617" spans="1:25" x14ac:dyDescent="0.25">
      <c r="A617" s="11">
        <v>31352</v>
      </c>
      <c r="B617" s="9">
        <f>VLOOKUP((IF(MONTH($A617)=10,YEAR($A617),IF(MONTH($A617)=11,YEAR($A617),IF(MONTH($A617)=12, YEAR($A617),YEAR($A617)-1)))),File_1.prn!$A$2:$AA$72,VLOOKUP(MONTH($A617),Conversion!$A$1:$B$12,2),FALSE)</f>
        <v>0</v>
      </c>
      <c r="C617" s="9" t="str">
        <f>IF(VLOOKUP((IF(MONTH($A617)=10,YEAR($A617),IF(MONTH($A617)=11,YEAR($A617),IF(MONTH($A617)=12, YEAR($A617),YEAR($A617)-1)))),File_1.prn!$A$2:$AA$72,VLOOKUP(MONTH($A617),'Patch Conversion'!$A$1:$B$12,2),FALSE)="","",VLOOKUP((IF(MONTH($A617)=10,YEAR($A617),IF(MONTH($A617)=11,YEAR($A617),IF(MONTH($A617)=12, YEAR($A617),YEAR($A617)-1)))),File_1.prn!$A$2:$AA$72,VLOOKUP(MONTH($A617),'Patch Conversion'!$A$1:$B$12,2),FALSE))</f>
        <v/>
      </c>
      <c r="D617" s="9" t="str">
        <f>IF(C617="","",B617)</f>
        <v/>
      </c>
      <c r="E617" s="9">
        <f t="shared" si="72"/>
        <v>0</v>
      </c>
      <c r="F617" s="9">
        <f>F616+VLOOKUP((IF(MONTH($A617)=10,YEAR($A617),IF(MONTH($A617)=11,YEAR($A617),IF(MONTH($A617)=12, YEAR($A617),YEAR($A617)-1)))),Rainfall!$A$1:$Z$87,VLOOKUP(MONTH($A617),Conversion!$A$1:$B$12,2),FALSE)</f>
        <v>31287.899999999994</v>
      </c>
      <c r="G617" s="9"/>
      <c r="H617" s="9"/>
      <c r="I617" s="9">
        <f>VLOOKUP((IF(MONTH($A617)=10,YEAR($A617),IF(MONTH($A617)=11,YEAR($A617),IF(MONTH($A617)=12, YEAR($A617),YEAR($A617)-1)))),FirstSim!$A$1:$Z$86,VLOOKUP(MONTH($A617),Conversion!$A$1:$B$12,2),FALSE)</f>
        <v>0.32</v>
      </c>
      <c r="J617" s="9"/>
      <c r="K617" s="9"/>
      <c r="L617" s="9"/>
      <c r="M617" s="12" t="e">
        <f>VLOOKUP((IF(MONTH($A617)=10,YEAR($A617),IF(MONTH($A617)=11,YEAR($A617),IF(MONTH($A617)=12, YEAR($A617),YEAR($A617)-1)))),#REF!,VLOOKUP(MONTH($A617),Conversion!$A$1:$B$12,2),FALSE)</f>
        <v>#REF!</v>
      </c>
      <c r="N617" s="9" t="e">
        <f>VLOOKUP((IF(MONTH($A617)=10,YEAR($A617),IF(MONTH($A617)=11,YEAR($A617),IF(MONTH($A617)=12, YEAR($A617),YEAR($A617)-1)))),#REF!,VLOOKUP(MONTH($A617),'Patch Conversion'!$A$1:$B$12,2),FALSE)</f>
        <v>#REF!</v>
      </c>
      <c r="O617" s="9"/>
      <c r="P617" s="11"/>
      <c r="Q617" s="9">
        <f t="shared" si="68"/>
        <v>0</v>
      </c>
      <c r="R617" s="9" t="str">
        <f t="shared" si="69"/>
        <v/>
      </c>
      <c r="S617" s="10" t="str">
        <f t="shared" si="70"/>
        <v/>
      </c>
      <c r="T617" s="9"/>
      <c r="U617" s="17">
        <f>VLOOKUP((IF(MONTH($A617)=10,YEAR($A617),IF(MONTH($A617)=11,YEAR($A617),IF(MONTH($A617)=12, YEAR($A617),YEAR($A617)-1)))),'Final Sim'!$A$1:$O$87,VLOOKUP(MONTH($A617),'Conversion WRSM'!$A$1:$B$12,2),FALSE)</f>
        <v>0</v>
      </c>
      <c r="W617" s="9">
        <f t="shared" si="67"/>
        <v>0</v>
      </c>
      <c r="X617" s="9" t="str">
        <f t="shared" si="73"/>
        <v/>
      </c>
      <c r="Y617" s="20" t="str">
        <f t="shared" si="71"/>
        <v/>
      </c>
    </row>
    <row r="618" spans="1:25" x14ac:dyDescent="0.25">
      <c r="A618" s="11">
        <v>31382</v>
      </c>
      <c r="B618" s="9">
        <f>VLOOKUP((IF(MONTH($A618)=10,YEAR($A618),IF(MONTH($A618)=11,YEAR($A618),IF(MONTH($A618)=12, YEAR($A618),YEAR($A618)-1)))),File_1.prn!$A$2:$AA$72,VLOOKUP(MONTH($A618),Conversion!$A$1:$B$12,2),FALSE)</f>
        <v>0</v>
      </c>
      <c r="C618" s="9" t="str">
        <f>IF(VLOOKUP((IF(MONTH($A618)=10,YEAR($A618),IF(MONTH($A618)=11,YEAR($A618),IF(MONTH($A618)=12, YEAR($A618),YEAR($A618)-1)))),File_1.prn!$A$2:$AA$72,VLOOKUP(MONTH($A618),'Patch Conversion'!$A$1:$B$12,2),FALSE)="","",VLOOKUP((IF(MONTH($A618)=10,YEAR($A618),IF(MONTH($A618)=11,YEAR($A618),IF(MONTH($A618)=12, YEAR($A618),YEAR($A618)-1)))),File_1.prn!$A$2:$AA$72,VLOOKUP(MONTH($A618),'Patch Conversion'!$A$1:$B$12,2),FALSE))</f>
        <v/>
      </c>
      <c r="D618" s="9"/>
      <c r="E618" s="9">
        <f t="shared" si="72"/>
        <v>0</v>
      </c>
      <c r="F618" s="9">
        <f>F617+VLOOKUP((IF(MONTH($A618)=10,YEAR($A618),IF(MONTH($A618)=11,YEAR($A618),IF(MONTH($A618)=12, YEAR($A618),YEAR($A618)-1)))),Rainfall!$A$1:$Z$87,VLOOKUP(MONTH($A618),Conversion!$A$1:$B$12,2),FALSE)</f>
        <v>31381.499999999993</v>
      </c>
      <c r="G618" s="9"/>
      <c r="H618" s="9"/>
      <c r="I618" s="9">
        <f>VLOOKUP((IF(MONTH($A618)=10,YEAR($A618),IF(MONTH($A618)=11,YEAR($A618),IF(MONTH($A618)=12, YEAR($A618),YEAR($A618)-1)))),FirstSim!$A$1:$Z$86,VLOOKUP(MONTH($A618),Conversion!$A$1:$B$12,2),FALSE)</f>
        <v>0.44</v>
      </c>
      <c r="J618" s="9"/>
      <c r="K618" s="9"/>
      <c r="L618" s="9"/>
      <c r="M618" s="12" t="e">
        <f>VLOOKUP((IF(MONTH($A618)=10,YEAR($A618),IF(MONTH($A618)=11,YEAR($A618),IF(MONTH($A618)=12, YEAR($A618),YEAR($A618)-1)))),#REF!,VLOOKUP(MONTH($A618),Conversion!$A$1:$B$12,2),FALSE)</f>
        <v>#REF!</v>
      </c>
      <c r="N618" s="9" t="e">
        <f>VLOOKUP((IF(MONTH($A618)=10,YEAR($A618),IF(MONTH($A618)=11,YEAR($A618),IF(MONTH($A618)=12, YEAR($A618),YEAR($A618)-1)))),#REF!,VLOOKUP(MONTH($A618),'Patch Conversion'!$A$1:$B$12,2),FALSE)</f>
        <v>#REF!</v>
      </c>
      <c r="O618" s="9"/>
      <c r="P618" s="11"/>
      <c r="Q618" s="9">
        <f t="shared" si="68"/>
        <v>0</v>
      </c>
      <c r="R618" s="9" t="str">
        <f t="shared" si="69"/>
        <v/>
      </c>
      <c r="S618" s="10" t="str">
        <f t="shared" si="70"/>
        <v/>
      </c>
      <c r="T618" s="9"/>
      <c r="U618" s="17">
        <f>VLOOKUP((IF(MONTH($A618)=10,YEAR($A618),IF(MONTH($A618)=11,YEAR($A618),IF(MONTH($A618)=12, YEAR($A618),YEAR($A618)-1)))),'Final Sim'!$A$1:$O$87,VLOOKUP(MONTH($A618),'Conversion WRSM'!$A$1:$B$12,2),FALSE)</f>
        <v>0</v>
      </c>
      <c r="W618" s="9">
        <f t="shared" si="67"/>
        <v>0</v>
      </c>
      <c r="X618" s="9" t="str">
        <f t="shared" si="73"/>
        <v/>
      </c>
      <c r="Y618" s="20" t="str">
        <f t="shared" si="71"/>
        <v/>
      </c>
    </row>
    <row r="619" spans="1:25" x14ac:dyDescent="0.25">
      <c r="A619" s="11">
        <v>31413</v>
      </c>
      <c r="B619" s="9">
        <f>VLOOKUP((IF(MONTH($A619)=10,YEAR($A619),IF(MONTH($A619)=11,YEAR($A619),IF(MONTH($A619)=12, YEAR($A619),YEAR($A619)-1)))),File_1.prn!$A$2:$AA$72,VLOOKUP(MONTH($A619),Conversion!$A$1:$B$12,2),FALSE)</f>
        <v>0</v>
      </c>
      <c r="C619" s="9" t="str">
        <f>IF(VLOOKUP((IF(MONTH($A619)=10,YEAR($A619),IF(MONTH($A619)=11,YEAR($A619),IF(MONTH($A619)=12, YEAR($A619),YEAR($A619)-1)))),File_1.prn!$A$2:$AA$72,VLOOKUP(MONTH($A619),'Patch Conversion'!$A$1:$B$12,2),FALSE)="","",VLOOKUP((IF(MONTH($A619)=10,YEAR($A619),IF(MONTH($A619)=11,YEAR($A619),IF(MONTH($A619)=12, YEAR($A619),YEAR($A619)-1)))),File_1.prn!$A$2:$AA$72,VLOOKUP(MONTH($A619),'Patch Conversion'!$A$1:$B$12,2),FALSE))</f>
        <v/>
      </c>
      <c r="D619" s="9" t="str">
        <f t="shared" ref="D619:D624" si="74">IF(C619="","",B619)</f>
        <v/>
      </c>
      <c r="E619" s="9">
        <f t="shared" si="72"/>
        <v>0</v>
      </c>
      <c r="F619" s="9">
        <f>F618+VLOOKUP((IF(MONTH($A619)=10,YEAR($A619),IF(MONTH($A619)=11,YEAR($A619),IF(MONTH($A619)=12, YEAR($A619),YEAR($A619)-1)))),Rainfall!$A$1:$Z$87,VLOOKUP(MONTH($A619),Conversion!$A$1:$B$12,2),FALSE)</f>
        <v>31439.399999999994</v>
      </c>
      <c r="G619" s="9"/>
      <c r="H619" s="9"/>
      <c r="I619" s="9">
        <f>VLOOKUP((IF(MONTH($A619)=10,YEAR($A619),IF(MONTH($A619)=11,YEAR($A619),IF(MONTH($A619)=12, YEAR($A619),YEAR($A619)-1)))),FirstSim!$A$1:$Z$86,VLOOKUP(MONTH($A619),Conversion!$A$1:$B$12,2),FALSE)</f>
        <v>0.33</v>
      </c>
      <c r="J619" s="9"/>
      <c r="K619" s="9"/>
      <c r="L619" s="9"/>
      <c r="M619" s="12" t="e">
        <f>VLOOKUP((IF(MONTH($A619)=10,YEAR($A619),IF(MONTH($A619)=11,YEAR($A619),IF(MONTH($A619)=12, YEAR($A619),YEAR($A619)-1)))),#REF!,VLOOKUP(MONTH($A619),Conversion!$A$1:$B$12,2),FALSE)</f>
        <v>#REF!</v>
      </c>
      <c r="N619" s="9" t="e">
        <f>VLOOKUP((IF(MONTH($A619)=10,YEAR($A619),IF(MONTH($A619)=11,YEAR($A619),IF(MONTH($A619)=12, YEAR($A619),YEAR($A619)-1)))),#REF!,VLOOKUP(MONTH($A619),'Patch Conversion'!$A$1:$B$12,2),FALSE)</f>
        <v>#REF!</v>
      </c>
      <c r="O619" s="9"/>
      <c r="P619" s="11"/>
      <c r="Q619" s="9">
        <f t="shared" si="68"/>
        <v>0</v>
      </c>
      <c r="R619" s="9" t="str">
        <f t="shared" si="69"/>
        <v/>
      </c>
      <c r="S619" s="10" t="str">
        <f t="shared" si="70"/>
        <v/>
      </c>
      <c r="T619" s="9"/>
      <c r="U619" s="17">
        <f>VLOOKUP((IF(MONTH($A619)=10,YEAR($A619),IF(MONTH($A619)=11,YEAR($A619),IF(MONTH($A619)=12, YEAR($A619),YEAR($A619)-1)))),'Final Sim'!$A$1:$O$87,VLOOKUP(MONTH($A619),'Conversion WRSM'!$A$1:$B$12,2),FALSE)</f>
        <v>0</v>
      </c>
      <c r="W619" s="9">
        <f t="shared" si="67"/>
        <v>0</v>
      </c>
      <c r="X619" s="9" t="str">
        <f t="shared" si="73"/>
        <v/>
      </c>
      <c r="Y619" s="20" t="str">
        <f t="shared" si="71"/>
        <v/>
      </c>
    </row>
    <row r="620" spans="1:25" x14ac:dyDescent="0.25">
      <c r="A620" s="11">
        <v>31444</v>
      </c>
      <c r="B620" s="9">
        <f>VLOOKUP((IF(MONTH($A620)=10,YEAR($A620),IF(MONTH($A620)=11,YEAR($A620),IF(MONTH($A620)=12, YEAR($A620),YEAR($A620)-1)))),File_1.prn!$A$2:$AA$72,VLOOKUP(MONTH($A620),Conversion!$A$1:$B$12,2),FALSE)</f>
        <v>0</v>
      </c>
      <c r="C620" s="9" t="str">
        <f>IF(VLOOKUP((IF(MONTH($A620)=10,YEAR($A620),IF(MONTH($A620)=11,YEAR($A620),IF(MONTH($A620)=12, YEAR($A620),YEAR($A620)-1)))),File_1.prn!$A$2:$AA$72,VLOOKUP(MONTH($A620),'Patch Conversion'!$A$1:$B$12,2),FALSE)="","",VLOOKUP((IF(MONTH($A620)=10,YEAR($A620),IF(MONTH($A620)=11,YEAR($A620),IF(MONTH($A620)=12, YEAR($A620),YEAR($A620)-1)))),File_1.prn!$A$2:$AA$72,VLOOKUP(MONTH($A620),'Patch Conversion'!$A$1:$B$12,2),FALSE))</f>
        <v/>
      </c>
      <c r="D620" s="9" t="str">
        <f t="shared" si="74"/>
        <v/>
      </c>
      <c r="E620" s="9">
        <f t="shared" si="72"/>
        <v>0</v>
      </c>
      <c r="F620" s="9">
        <f>F619+VLOOKUP((IF(MONTH($A620)=10,YEAR($A620),IF(MONTH($A620)=11,YEAR($A620),IF(MONTH($A620)=12, YEAR($A620),YEAR($A620)-1)))),Rainfall!$A$1:$Z$87,VLOOKUP(MONTH($A620),Conversion!$A$1:$B$12,2),FALSE)</f>
        <v>31478.459999999995</v>
      </c>
      <c r="G620" s="9"/>
      <c r="H620" s="9"/>
      <c r="I620" s="9">
        <f>VLOOKUP((IF(MONTH($A620)=10,YEAR($A620),IF(MONTH($A620)=11,YEAR($A620),IF(MONTH($A620)=12, YEAR($A620),YEAR($A620)-1)))),FirstSim!$A$1:$Z$86,VLOOKUP(MONTH($A620),Conversion!$A$1:$B$12,2),FALSE)</f>
        <v>0.12</v>
      </c>
      <c r="J620" s="9"/>
      <c r="K620" s="9"/>
      <c r="L620" s="9"/>
      <c r="M620" s="12" t="e">
        <f>VLOOKUP((IF(MONTH($A620)=10,YEAR($A620),IF(MONTH($A620)=11,YEAR($A620),IF(MONTH($A620)=12, YEAR($A620),YEAR($A620)-1)))),#REF!,VLOOKUP(MONTH($A620),Conversion!$A$1:$B$12,2),FALSE)</f>
        <v>#REF!</v>
      </c>
      <c r="N620" s="9" t="e">
        <f>VLOOKUP((IF(MONTH($A620)=10,YEAR($A620),IF(MONTH($A620)=11,YEAR($A620),IF(MONTH($A620)=12, YEAR($A620),YEAR($A620)-1)))),#REF!,VLOOKUP(MONTH($A620),'Patch Conversion'!$A$1:$B$12,2),FALSE)</f>
        <v>#REF!</v>
      </c>
      <c r="O620" s="9"/>
      <c r="P620" s="11"/>
      <c r="Q620" s="9">
        <f t="shared" si="68"/>
        <v>0</v>
      </c>
      <c r="R620" s="9" t="str">
        <f t="shared" si="69"/>
        <v/>
      </c>
      <c r="S620" s="10" t="str">
        <f t="shared" si="70"/>
        <v/>
      </c>
      <c r="T620" s="9"/>
      <c r="U620" s="17">
        <f>VLOOKUP((IF(MONTH($A620)=10,YEAR($A620),IF(MONTH($A620)=11,YEAR($A620),IF(MONTH($A620)=12, YEAR($A620),YEAR($A620)-1)))),'Final Sim'!$A$1:$O$87,VLOOKUP(MONTH($A620),'Conversion WRSM'!$A$1:$B$12,2),FALSE)</f>
        <v>0</v>
      </c>
      <c r="W620" s="9">
        <f t="shared" si="67"/>
        <v>0</v>
      </c>
      <c r="X620" s="9" t="str">
        <f t="shared" si="73"/>
        <v/>
      </c>
      <c r="Y620" s="20" t="str">
        <f t="shared" si="71"/>
        <v/>
      </c>
    </row>
    <row r="621" spans="1:25" x14ac:dyDescent="0.25">
      <c r="A621" s="11">
        <v>31472</v>
      </c>
      <c r="B621" s="9">
        <f>VLOOKUP((IF(MONTH($A621)=10,YEAR($A621),IF(MONTH($A621)=11,YEAR($A621),IF(MONTH($A621)=12, YEAR($A621),YEAR($A621)-1)))),File_1.prn!$A$2:$AA$72,VLOOKUP(MONTH($A621),Conversion!$A$1:$B$12,2),FALSE)</f>
        <v>0</v>
      </c>
      <c r="C621" s="9" t="str">
        <f>IF(VLOOKUP((IF(MONTH($A621)=10,YEAR($A621),IF(MONTH($A621)=11,YEAR($A621),IF(MONTH($A621)=12, YEAR($A621),YEAR($A621)-1)))),File_1.prn!$A$2:$AA$72,VLOOKUP(MONTH($A621),'Patch Conversion'!$A$1:$B$12,2),FALSE)="","",VLOOKUP((IF(MONTH($A621)=10,YEAR($A621),IF(MONTH($A621)=11,YEAR($A621),IF(MONTH($A621)=12, YEAR($A621),YEAR($A621)-1)))),File_1.prn!$A$2:$AA$72,VLOOKUP(MONTH($A621),'Patch Conversion'!$A$1:$B$12,2),FALSE))</f>
        <v/>
      </c>
      <c r="D621" s="9" t="str">
        <f t="shared" si="74"/>
        <v/>
      </c>
      <c r="E621" s="9">
        <f t="shared" si="72"/>
        <v>0</v>
      </c>
      <c r="F621" s="9">
        <f>F620+VLOOKUP((IF(MONTH($A621)=10,YEAR($A621),IF(MONTH($A621)=11,YEAR($A621),IF(MONTH($A621)=12, YEAR($A621),YEAR($A621)-1)))),Rainfall!$A$1:$Z$87,VLOOKUP(MONTH($A621),Conversion!$A$1:$B$12,2),FALSE)</f>
        <v>31553.399999999994</v>
      </c>
      <c r="G621" s="9"/>
      <c r="H621" s="9"/>
      <c r="I621" s="9">
        <f>VLOOKUP((IF(MONTH($A621)=10,YEAR($A621),IF(MONTH($A621)=11,YEAR($A621),IF(MONTH($A621)=12, YEAR($A621),YEAR($A621)-1)))),FirstSim!$A$1:$Z$86,VLOOKUP(MONTH($A621),Conversion!$A$1:$B$12,2),FALSE)</f>
        <v>0.11</v>
      </c>
      <c r="J621" s="9"/>
      <c r="K621" s="9"/>
      <c r="L621" s="9"/>
      <c r="M621" s="12" t="e">
        <f>VLOOKUP((IF(MONTH($A621)=10,YEAR($A621),IF(MONTH($A621)=11,YEAR($A621),IF(MONTH($A621)=12, YEAR($A621),YEAR($A621)-1)))),#REF!,VLOOKUP(MONTH($A621),Conversion!$A$1:$B$12,2),FALSE)</f>
        <v>#REF!</v>
      </c>
      <c r="N621" s="9" t="e">
        <f>VLOOKUP((IF(MONTH($A621)=10,YEAR($A621),IF(MONTH($A621)=11,YEAR($A621),IF(MONTH($A621)=12, YEAR($A621),YEAR($A621)-1)))),#REF!,VLOOKUP(MONTH($A621),'Patch Conversion'!$A$1:$B$12,2),FALSE)</f>
        <v>#REF!</v>
      </c>
      <c r="O621" s="9"/>
      <c r="P621" s="11"/>
      <c r="Q621" s="9">
        <f t="shared" si="68"/>
        <v>0</v>
      </c>
      <c r="R621" s="9" t="str">
        <f t="shared" si="69"/>
        <v/>
      </c>
      <c r="S621" s="10" t="str">
        <f t="shared" si="70"/>
        <v/>
      </c>
      <c r="T621" s="9"/>
      <c r="U621" s="17">
        <f>VLOOKUP((IF(MONTH($A621)=10,YEAR($A621),IF(MONTH($A621)=11,YEAR($A621),IF(MONTH($A621)=12, YEAR($A621),YEAR($A621)-1)))),'Final Sim'!$A$1:$O$87,VLOOKUP(MONTH($A621),'Conversion WRSM'!$A$1:$B$12,2),FALSE)</f>
        <v>0</v>
      </c>
      <c r="W621" s="9">
        <f t="shared" si="67"/>
        <v>0</v>
      </c>
      <c r="X621" s="9" t="str">
        <f t="shared" si="73"/>
        <v/>
      </c>
      <c r="Y621" s="20" t="str">
        <f t="shared" si="71"/>
        <v/>
      </c>
    </row>
    <row r="622" spans="1:25" x14ac:dyDescent="0.25">
      <c r="A622" s="11">
        <v>31503</v>
      </c>
      <c r="B622" s="9">
        <f>VLOOKUP((IF(MONTH($A622)=10,YEAR($A622),IF(MONTH($A622)=11,YEAR($A622),IF(MONTH($A622)=12, YEAR($A622),YEAR($A622)-1)))),File_1.prn!$A$2:$AA$72,VLOOKUP(MONTH($A622),Conversion!$A$1:$B$12,2),FALSE)</f>
        <v>0</v>
      </c>
      <c r="C622" s="9" t="str">
        <f>IF(VLOOKUP((IF(MONTH($A622)=10,YEAR($A622),IF(MONTH($A622)=11,YEAR($A622),IF(MONTH($A622)=12, YEAR($A622),YEAR($A622)-1)))),File_1.prn!$A$2:$AA$72,VLOOKUP(MONTH($A622),'Patch Conversion'!$A$1:$B$12,2),FALSE)="","",VLOOKUP((IF(MONTH($A622)=10,YEAR($A622),IF(MONTH($A622)=11,YEAR($A622),IF(MONTH($A622)=12, YEAR($A622),YEAR($A622)-1)))),File_1.prn!$A$2:$AA$72,VLOOKUP(MONTH($A622),'Patch Conversion'!$A$1:$B$12,2),FALSE))</f>
        <v/>
      </c>
      <c r="D622" s="9" t="str">
        <f t="shared" si="74"/>
        <v/>
      </c>
      <c r="E622" s="9">
        <f t="shared" si="72"/>
        <v>0</v>
      </c>
      <c r="F622" s="9">
        <f>F621+VLOOKUP((IF(MONTH($A622)=10,YEAR($A622),IF(MONTH($A622)=11,YEAR($A622),IF(MONTH($A622)=12, YEAR($A622),YEAR($A622)-1)))),Rainfall!$A$1:$Z$87,VLOOKUP(MONTH($A622),Conversion!$A$1:$B$12,2),FALSE)</f>
        <v>31557.179999999993</v>
      </c>
      <c r="G622" s="9"/>
      <c r="H622" s="9"/>
      <c r="I622" s="9">
        <f>VLOOKUP((IF(MONTH($A622)=10,YEAR($A622),IF(MONTH($A622)=11,YEAR($A622),IF(MONTH($A622)=12, YEAR($A622),YEAR($A622)-1)))),FirstSim!$A$1:$Z$86,VLOOKUP(MONTH($A622),Conversion!$A$1:$B$12,2),FALSE)</f>
        <v>0.08</v>
      </c>
      <c r="J622" s="9"/>
      <c r="K622" s="9"/>
      <c r="L622" s="9"/>
      <c r="M622" s="12" t="e">
        <f>VLOOKUP((IF(MONTH($A622)=10,YEAR($A622),IF(MONTH($A622)=11,YEAR($A622),IF(MONTH($A622)=12, YEAR($A622),YEAR($A622)-1)))),#REF!,VLOOKUP(MONTH($A622),Conversion!$A$1:$B$12,2),FALSE)</f>
        <v>#REF!</v>
      </c>
      <c r="N622" s="9" t="e">
        <f>VLOOKUP((IF(MONTH($A622)=10,YEAR($A622),IF(MONTH($A622)=11,YEAR($A622),IF(MONTH($A622)=12, YEAR($A622),YEAR($A622)-1)))),#REF!,VLOOKUP(MONTH($A622),'Patch Conversion'!$A$1:$B$12,2),FALSE)</f>
        <v>#REF!</v>
      </c>
      <c r="O622" s="9"/>
      <c r="P622" s="11"/>
      <c r="Q622" s="9">
        <f t="shared" si="68"/>
        <v>0</v>
      </c>
      <c r="R622" s="9" t="str">
        <f t="shared" si="69"/>
        <v/>
      </c>
      <c r="S622" s="10" t="str">
        <f t="shared" si="70"/>
        <v/>
      </c>
      <c r="T622" s="9"/>
      <c r="U622" s="17">
        <f>VLOOKUP((IF(MONTH($A622)=10,YEAR($A622),IF(MONTH($A622)=11,YEAR($A622),IF(MONTH($A622)=12, YEAR($A622),YEAR($A622)-1)))),'Final Sim'!$A$1:$O$87,VLOOKUP(MONTH($A622),'Conversion WRSM'!$A$1:$B$12,2),FALSE)</f>
        <v>0</v>
      </c>
      <c r="W622" s="9">
        <f t="shared" si="67"/>
        <v>0</v>
      </c>
      <c r="X622" s="9" t="str">
        <f t="shared" si="73"/>
        <v/>
      </c>
      <c r="Y622" s="20" t="str">
        <f t="shared" si="71"/>
        <v/>
      </c>
    </row>
    <row r="623" spans="1:25" x14ac:dyDescent="0.25">
      <c r="A623" s="11">
        <v>31533</v>
      </c>
      <c r="B623" s="9">
        <f>VLOOKUP((IF(MONTH($A623)=10,YEAR($A623),IF(MONTH($A623)=11,YEAR($A623),IF(MONTH($A623)=12, YEAR($A623),YEAR($A623)-1)))),File_1.prn!$A$2:$AA$72,VLOOKUP(MONTH($A623),Conversion!$A$1:$B$12,2),FALSE)</f>
        <v>0</v>
      </c>
      <c r="C623" s="9" t="str">
        <f>IF(VLOOKUP((IF(MONTH($A623)=10,YEAR($A623),IF(MONTH($A623)=11,YEAR($A623),IF(MONTH($A623)=12, YEAR($A623),YEAR($A623)-1)))),File_1.prn!$A$2:$AA$72,VLOOKUP(MONTH($A623),'Patch Conversion'!$A$1:$B$12,2),FALSE)="","",VLOOKUP((IF(MONTH($A623)=10,YEAR($A623),IF(MONTH($A623)=11,YEAR($A623),IF(MONTH($A623)=12, YEAR($A623),YEAR($A623)-1)))),File_1.prn!$A$2:$AA$72,VLOOKUP(MONTH($A623),'Patch Conversion'!$A$1:$B$12,2),FALSE))</f>
        <v/>
      </c>
      <c r="D623" s="9" t="str">
        <f t="shared" si="74"/>
        <v/>
      </c>
      <c r="E623" s="9">
        <f t="shared" si="72"/>
        <v>0</v>
      </c>
      <c r="F623" s="9">
        <f>F622+VLOOKUP((IF(MONTH($A623)=10,YEAR($A623),IF(MONTH($A623)=11,YEAR($A623),IF(MONTH($A623)=12, YEAR($A623),YEAR($A623)-1)))),Rainfall!$A$1:$Z$87,VLOOKUP(MONTH($A623),Conversion!$A$1:$B$12,2),FALSE)</f>
        <v>31557.179999999993</v>
      </c>
      <c r="G623" s="9"/>
      <c r="H623" s="9"/>
      <c r="I623" s="9">
        <f>VLOOKUP((IF(MONTH($A623)=10,YEAR($A623),IF(MONTH($A623)=11,YEAR($A623),IF(MONTH($A623)=12, YEAR($A623),YEAR($A623)-1)))),FirstSim!$A$1:$Z$86,VLOOKUP(MONTH($A623),Conversion!$A$1:$B$12,2),FALSE)</f>
        <v>0.05</v>
      </c>
      <c r="J623" s="9"/>
      <c r="K623" s="9"/>
      <c r="L623" s="9"/>
      <c r="M623" s="12" t="e">
        <f>VLOOKUP((IF(MONTH($A623)=10,YEAR($A623),IF(MONTH($A623)=11,YEAR($A623),IF(MONTH($A623)=12, YEAR($A623),YEAR($A623)-1)))),#REF!,VLOOKUP(MONTH($A623),Conversion!$A$1:$B$12,2),FALSE)</f>
        <v>#REF!</v>
      </c>
      <c r="N623" s="9" t="e">
        <f>VLOOKUP((IF(MONTH($A623)=10,YEAR($A623),IF(MONTH($A623)=11,YEAR($A623),IF(MONTH($A623)=12, YEAR($A623),YEAR($A623)-1)))),#REF!,VLOOKUP(MONTH($A623),'Patch Conversion'!$A$1:$B$12,2),FALSE)</f>
        <v>#REF!</v>
      </c>
      <c r="O623" s="9"/>
      <c r="P623" s="11"/>
      <c r="Q623" s="9">
        <f t="shared" si="68"/>
        <v>0</v>
      </c>
      <c r="R623" s="9" t="str">
        <f t="shared" si="69"/>
        <v/>
      </c>
      <c r="S623" s="10" t="str">
        <f t="shared" si="70"/>
        <v/>
      </c>
      <c r="T623" s="9"/>
      <c r="U623" s="17">
        <f>VLOOKUP((IF(MONTH($A623)=10,YEAR($A623),IF(MONTH($A623)=11,YEAR($A623),IF(MONTH($A623)=12, YEAR($A623),YEAR($A623)-1)))),'Final Sim'!$A$1:$O$87,VLOOKUP(MONTH($A623),'Conversion WRSM'!$A$1:$B$12,2),FALSE)</f>
        <v>0</v>
      </c>
      <c r="W623" s="9">
        <f t="shared" si="67"/>
        <v>0</v>
      </c>
      <c r="X623" s="9" t="str">
        <f t="shared" si="73"/>
        <v/>
      </c>
      <c r="Y623" s="20" t="str">
        <f t="shared" si="71"/>
        <v/>
      </c>
    </row>
    <row r="624" spans="1:25" x14ac:dyDescent="0.25">
      <c r="A624" s="11">
        <v>31564</v>
      </c>
      <c r="B624" s="9">
        <f>VLOOKUP((IF(MONTH($A624)=10,YEAR($A624),IF(MONTH($A624)=11,YEAR($A624),IF(MONTH($A624)=12, YEAR($A624),YEAR($A624)-1)))),File_1.prn!$A$2:$AA$72,VLOOKUP(MONTH($A624),Conversion!$A$1:$B$12,2),FALSE)</f>
        <v>0</v>
      </c>
      <c r="C624" s="9" t="str">
        <f>IF(VLOOKUP((IF(MONTH($A624)=10,YEAR($A624),IF(MONTH($A624)=11,YEAR($A624),IF(MONTH($A624)=12, YEAR($A624),YEAR($A624)-1)))),File_1.prn!$A$2:$AA$72,VLOOKUP(MONTH($A624),'Patch Conversion'!$A$1:$B$12,2),FALSE)="","",VLOOKUP((IF(MONTH($A624)=10,YEAR($A624),IF(MONTH($A624)=11,YEAR($A624),IF(MONTH($A624)=12, YEAR($A624),YEAR($A624)-1)))),File_1.prn!$A$2:$AA$72,VLOOKUP(MONTH($A624),'Patch Conversion'!$A$1:$B$12,2),FALSE))</f>
        <v/>
      </c>
      <c r="D624" s="9" t="str">
        <f t="shared" si="74"/>
        <v/>
      </c>
      <c r="E624" s="9">
        <f t="shared" si="72"/>
        <v>0</v>
      </c>
      <c r="F624" s="9">
        <f>F623+VLOOKUP((IF(MONTH($A624)=10,YEAR($A624),IF(MONTH($A624)=11,YEAR($A624),IF(MONTH($A624)=12, YEAR($A624),YEAR($A624)-1)))),Rainfall!$A$1:$Z$87,VLOOKUP(MONTH($A624),Conversion!$A$1:$B$12,2),FALSE)</f>
        <v>31563.839999999993</v>
      </c>
      <c r="G624" s="9"/>
      <c r="H624" s="9"/>
      <c r="I624" s="9">
        <f>VLOOKUP((IF(MONTH($A624)=10,YEAR($A624),IF(MONTH($A624)=11,YEAR($A624),IF(MONTH($A624)=12, YEAR($A624),YEAR($A624)-1)))),FirstSim!$A$1:$Z$86,VLOOKUP(MONTH($A624),Conversion!$A$1:$B$12,2),FALSE)</f>
        <v>0.03</v>
      </c>
      <c r="J624" s="9"/>
      <c r="K624" s="9"/>
      <c r="L624" s="9"/>
      <c r="M624" s="12" t="e">
        <f>VLOOKUP((IF(MONTH($A624)=10,YEAR($A624),IF(MONTH($A624)=11,YEAR($A624),IF(MONTH($A624)=12, YEAR($A624),YEAR($A624)-1)))),#REF!,VLOOKUP(MONTH($A624),Conversion!$A$1:$B$12,2),FALSE)</f>
        <v>#REF!</v>
      </c>
      <c r="N624" s="9" t="e">
        <f>VLOOKUP((IF(MONTH($A624)=10,YEAR($A624),IF(MONTH($A624)=11,YEAR($A624),IF(MONTH($A624)=12, YEAR($A624),YEAR($A624)-1)))),#REF!,VLOOKUP(MONTH($A624),'Patch Conversion'!$A$1:$B$12,2),FALSE)</f>
        <v>#REF!</v>
      </c>
      <c r="O624" s="9"/>
      <c r="P624" s="11"/>
      <c r="Q624" s="9">
        <f t="shared" si="68"/>
        <v>0</v>
      </c>
      <c r="R624" s="9" t="str">
        <f t="shared" si="69"/>
        <v/>
      </c>
      <c r="S624" s="10" t="str">
        <f t="shared" si="70"/>
        <v/>
      </c>
      <c r="T624" s="9"/>
      <c r="U624" s="17">
        <f>VLOOKUP((IF(MONTH($A624)=10,YEAR($A624),IF(MONTH($A624)=11,YEAR($A624),IF(MONTH($A624)=12, YEAR($A624),YEAR($A624)-1)))),'Final Sim'!$A$1:$O$87,VLOOKUP(MONTH($A624),'Conversion WRSM'!$A$1:$B$12,2),FALSE)</f>
        <v>0</v>
      </c>
      <c r="W624" s="9">
        <f t="shared" si="67"/>
        <v>0</v>
      </c>
      <c r="X624" s="9" t="str">
        <f t="shared" si="73"/>
        <v/>
      </c>
      <c r="Y624" s="20" t="str">
        <f t="shared" si="71"/>
        <v/>
      </c>
    </row>
    <row r="625" spans="1:25" x14ac:dyDescent="0.25">
      <c r="A625" s="11">
        <v>31594</v>
      </c>
      <c r="B625" s="9">
        <f>VLOOKUP((IF(MONTH($A625)=10,YEAR($A625),IF(MONTH($A625)=11,YEAR($A625),IF(MONTH($A625)=12, YEAR($A625),YEAR($A625)-1)))),File_1.prn!$A$2:$AA$72,VLOOKUP(MONTH($A625),Conversion!$A$1:$B$12,2),FALSE)</f>
        <v>0</v>
      </c>
      <c r="C625" s="9" t="str">
        <f>IF(VLOOKUP((IF(MONTH($A625)=10,YEAR($A625),IF(MONTH($A625)=11,YEAR($A625),IF(MONTH($A625)=12, YEAR($A625),YEAR($A625)-1)))),File_1.prn!$A$2:$AA$72,VLOOKUP(MONTH($A625),'Patch Conversion'!$A$1:$B$12,2),FALSE)="","",VLOOKUP((IF(MONTH($A625)=10,YEAR($A625),IF(MONTH($A625)=11,YEAR($A625),IF(MONTH($A625)=12, YEAR($A625),YEAR($A625)-1)))),File_1.prn!$A$2:$AA$72,VLOOKUP(MONTH($A625),'Patch Conversion'!$A$1:$B$12,2),FALSE))</f>
        <v/>
      </c>
      <c r="D625" s="9"/>
      <c r="E625" s="9">
        <f t="shared" si="72"/>
        <v>0</v>
      </c>
      <c r="F625" s="9">
        <f>F624+VLOOKUP((IF(MONTH($A625)=10,YEAR($A625),IF(MONTH($A625)=11,YEAR($A625),IF(MONTH($A625)=12, YEAR($A625),YEAR($A625)-1)))),Rainfall!$A$1:$Z$87,VLOOKUP(MONTH($A625),Conversion!$A$1:$B$12,2),FALSE)</f>
        <v>31564.019999999993</v>
      </c>
      <c r="G625" s="9"/>
      <c r="H625" s="9"/>
      <c r="I625" s="9">
        <f>VLOOKUP((IF(MONTH($A625)=10,YEAR($A625),IF(MONTH($A625)=11,YEAR($A625),IF(MONTH($A625)=12, YEAR($A625),YEAR($A625)-1)))),FirstSim!$A$1:$Z$86,VLOOKUP(MONTH($A625),Conversion!$A$1:$B$12,2),FALSE)</f>
        <v>0.03</v>
      </c>
      <c r="J625" s="9"/>
      <c r="K625" s="9"/>
      <c r="L625" s="9"/>
      <c r="M625" s="12" t="e">
        <f>VLOOKUP((IF(MONTH($A625)=10,YEAR($A625),IF(MONTH($A625)=11,YEAR($A625),IF(MONTH($A625)=12, YEAR($A625),YEAR($A625)-1)))),#REF!,VLOOKUP(MONTH($A625),Conversion!$A$1:$B$12,2),FALSE)</f>
        <v>#REF!</v>
      </c>
      <c r="N625" s="9" t="e">
        <f>VLOOKUP((IF(MONTH($A625)=10,YEAR($A625),IF(MONTH($A625)=11,YEAR($A625),IF(MONTH($A625)=12, YEAR($A625),YEAR($A625)-1)))),#REF!,VLOOKUP(MONTH($A625),'Patch Conversion'!$A$1:$B$12,2),FALSE)</f>
        <v>#REF!</v>
      </c>
      <c r="O625" s="9"/>
      <c r="P625" s="11"/>
      <c r="Q625" s="9">
        <f t="shared" si="68"/>
        <v>0</v>
      </c>
      <c r="R625" s="9" t="str">
        <f t="shared" si="69"/>
        <v/>
      </c>
      <c r="S625" s="10" t="str">
        <f t="shared" si="70"/>
        <v/>
      </c>
      <c r="T625" s="9"/>
      <c r="U625" s="17">
        <f>VLOOKUP((IF(MONTH($A625)=10,YEAR($A625),IF(MONTH($A625)=11,YEAR($A625),IF(MONTH($A625)=12, YEAR($A625),YEAR($A625)-1)))),'Final Sim'!$A$1:$O$87,VLOOKUP(MONTH($A625),'Conversion WRSM'!$A$1:$B$12,2),FALSE)</f>
        <v>0</v>
      </c>
      <c r="W625" s="9">
        <f t="shared" si="67"/>
        <v>0</v>
      </c>
      <c r="X625" s="9" t="str">
        <f t="shared" si="73"/>
        <v/>
      </c>
      <c r="Y625" s="20" t="str">
        <f t="shared" si="71"/>
        <v/>
      </c>
    </row>
    <row r="626" spans="1:25" x14ac:dyDescent="0.25">
      <c r="A626" s="11">
        <v>31625</v>
      </c>
      <c r="B626" s="9">
        <f>VLOOKUP((IF(MONTH($A626)=10,YEAR($A626),IF(MONTH($A626)=11,YEAR($A626),IF(MONTH($A626)=12, YEAR($A626),YEAR($A626)-1)))),File_1.prn!$A$2:$AA$72,VLOOKUP(MONTH($A626),Conversion!$A$1:$B$12,2),FALSE)</f>
        <v>0</v>
      </c>
      <c r="C626" s="9" t="str">
        <f>IF(VLOOKUP((IF(MONTH($A626)=10,YEAR($A626),IF(MONTH($A626)=11,YEAR($A626),IF(MONTH($A626)=12, YEAR($A626),YEAR($A626)-1)))),File_1.prn!$A$2:$AA$72,VLOOKUP(MONTH($A626),'Patch Conversion'!$A$1:$B$12,2),FALSE)="","",VLOOKUP((IF(MONTH($A626)=10,YEAR($A626),IF(MONTH($A626)=11,YEAR($A626),IF(MONTH($A626)=12, YEAR($A626),YEAR($A626)-1)))),File_1.prn!$A$2:$AA$72,VLOOKUP(MONTH($A626),'Patch Conversion'!$A$1:$B$12,2),FALSE))</f>
        <v/>
      </c>
      <c r="D626" s="9"/>
      <c r="E626" s="9">
        <f t="shared" si="72"/>
        <v>0</v>
      </c>
      <c r="F626" s="9">
        <f>F625+VLOOKUP((IF(MONTH($A626)=10,YEAR($A626),IF(MONTH($A626)=11,YEAR($A626),IF(MONTH($A626)=12, YEAR($A626),YEAR($A626)-1)))),Rainfall!$A$1:$Z$87,VLOOKUP(MONTH($A626),Conversion!$A$1:$B$12,2),FALSE)</f>
        <v>31594.619999999992</v>
      </c>
      <c r="G626" s="9"/>
      <c r="H626" s="9"/>
      <c r="I626" s="9">
        <f>VLOOKUP((IF(MONTH($A626)=10,YEAR($A626),IF(MONTH($A626)=11,YEAR($A626),IF(MONTH($A626)=12, YEAR($A626),YEAR($A626)-1)))),FirstSim!$A$1:$Z$86,VLOOKUP(MONTH($A626),Conversion!$A$1:$B$12,2),FALSE)</f>
        <v>0.03</v>
      </c>
      <c r="J626" s="9"/>
      <c r="K626" s="9"/>
      <c r="L626" s="9"/>
      <c r="M626" s="12" t="e">
        <f>VLOOKUP((IF(MONTH($A626)=10,YEAR($A626),IF(MONTH($A626)=11,YEAR($A626),IF(MONTH($A626)=12, YEAR($A626),YEAR($A626)-1)))),#REF!,VLOOKUP(MONTH($A626),Conversion!$A$1:$B$12,2),FALSE)</f>
        <v>#REF!</v>
      </c>
      <c r="N626" s="9" t="e">
        <f>VLOOKUP((IF(MONTH($A626)=10,YEAR($A626),IF(MONTH($A626)=11,YEAR($A626),IF(MONTH($A626)=12, YEAR($A626),YEAR($A626)-1)))),#REF!,VLOOKUP(MONTH($A626),'Patch Conversion'!$A$1:$B$12,2),FALSE)</f>
        <v>#REF!</v>
      </c>
      <c r="O626" s="9"/>
      <c r="P626" s="11"/>
      <c r="Q626" s="9">
        <f t="shared" si="68"/>
        <v>0</v>
      </c>
      <c r="R626" s="9" t="str">
        <f t="shared" si="69"/>
        <v/>
      </c>
      <c r="S626" s="10" t="str">
        <f t="shared" si="70"/>
        <v/>
      </c>
      <c r="T626" s="9"/>
      <c r="U626" s="17">
        <f>VLOOKUP((IF(MONTH($A626)=10,YEAR($A626),IF(MONTH($A626)=11,YEAR($A626),IF(MONTH($A626)=12, YEAR($A626),YEAR($A626)-1)))),'Final Sim'!$A$1:$O$87,VLOOKUP(MONTH($A626),'Conversion WRSM'!$A$1:$B$12,2),FALSE)</f>
        <v>0</v>
      </c>
      <c r="W626" s="9">
        <f t="shared" si="67"/>
        <v>0</v>
      </c>
      <c r="X626" s="9" t="str">
        <f t="shared" si="73"/>
        <v/>
      </c>
      <c r="Y626" s="20" t="str">
        <f t="shared" si="71"/>
        <v/>
      </c>
    </row>
    <row r="627" spans="1:25" x14ac:dyDescent="0.25">
      <c r="A627" s="11">
        <v>31656</v>
      </c>
      <c r="B627" s="9">
        <f>VLOOKUP((IF(MONTH($A627)=10,YEAR($A627),IF(MONTH($A627)=11,YEAR($A627),IF(MONTH($A627)=12, YEAR($A627),YEAR($A627)-1)))),File_1.prn!$A$2:$AA$72,VLOOKUP(MONTH($A627),Conversion!$A$1:$B$12,2),FALSE)</f>
        <v>0</v>
      </c>
      <c r="C627" s="9" t="str">
        <f>IF(VLOOKUP((IF(MONTH($A627)=10,YEAR($A627),IF(MONTH($A627)=11,YEAR($A627),IF(MONTH($A627)=12, YEAR($A627),YEAR($A627)-1)))),File_1.prn!$A$2:$AA$72,VLOOKUP(MONTH($A627),'Patch Conversion'!$A$1:$B$12,2),FALSE)="","",VLOOKUP((IF(MONTH($A627)=10,YEAR($A627),IF(MONTH($A627)=11,YEAR($A627),IF(MONTH($A627)=12, YEAR($A627),YEAR($A627)-1)))),File_1.prn!$A$2:$AA$72,VLOOKUP(MONTH($A627),'Patch Conversion'!$A$1:$B$12,2),FALSE))</f>
        <v/>
      </c>
      <c r="D627" s="9"/>
      <c r="E627" s="9">
        <f t="shared" si="72"/>
        <v>0</v>
      </c>
      <c r="F627" s="9">
        <f>F626+VLOOKUP((IF(MONTH($A627)=10,YEAR($A627),IF(MONTH($A627)=11,YEAR($A627),IF(MONTH($A627)=12, YEAR($A627),YEAR($A627)-1)))),Rainfall!$A$1:$Z$87,VLOOKUP(MONTH($A627),Conversion!$A$1:$B$12,2),FALSE)</f>
        <v>31601.279999999992</v>
      </c>
      <c r="G627" s="9"/>
      <c r="H627" s="9"/>
      <c r="I627" s="9">
        <f>VLOOKUP((IF(MONTH($A627)=10,YEAR($A627),IF(MONTH($A627)=11,YEAR($A627),IF(MONTH($A627)=12, YEAR($A627),YEAR($A627)-1)))),FirstSim!$A$1:$Z$86,VLOOKUP(MONTH($A627),Conversion!$A$1:$B$12,2),FALSE)</f>
        <v>0.04</v>
      </c>
      <c r="J627" s="9"/>
      <c r="K627" s="9"/>
      <c r="L627" s="9"/>
      <c r="M627" s="12" t="e">
        <f>VLOOKUP((IF(MONTH($A627)=10,YEAR($A627),IF(MONTH($A627)=11,YEAR($A627),IF(MONTH($A627)=12, YEAR($A627),YEAR($A627)-1)))),#REF!,VLOOKUP(MONTH($A627),Conversion!$A$1:$B$12,2),FALSE)</f>
        <v>#REF!</v>
      </c>
      <c r="N627" s="9" t="e">
        <f>VLOOKUP((IF(MONTH($A627)=10,YEAR($A627),IF(MONTH($A627)=11,YEAR($A627),IF(MONTH($A627)=12, YEAR($A627),YEAR($A627)-1)))),#REF!,VLOOKUP(MONTH($A627),'Patch Conversion'!$A$1:$B$12,2),FALSE)</f>
        <v>#REF!</v>
      </c>
      <c r="O627" s="9"/>
      <c r="P627" s="11"/>
      <c r="Q627" s="9">
        <f t="shared" si="68"/>
        <v>0</v>
      </c>
      <c r="R627" s="9" t="str">
        <f t="shared" si="69"/>
        <v/>
      </c>
      <c r="S627" s="10" t="str">
        <f t="shared" si="70"/>
        <v/>
      </c>
      <c r="T627" s="9"/>
      <c r="U627" s="17">
        <f>VLOOKUP((IF(MONTH($A627)=10,YEAR($A627),IF(MONTH($A627)=11,YEAR($A627),IF(MONTH($A627)=12, YEAR($A627),YEAR($A627)-1)))),'Final Sim'!$A$1:$O$87,VLOOKUP(MONTH($A627),'Conversion WRSM'!$A$1:$B$12,2),FALSE)</f>
        <v>0</v>
      </c>
      <c r="W627" s="9">
        <f t="shared" si="67"/>
        <v>0</v>
      </c>
      <c r="X627" s="9" t="str">
        <f t="shared" si="73"/>
        <v/>
      </c>
      <c r="Y627" s="20" t="str">
        <f t="shared" si="71"/>
        <v/>
      </c>
    </row>
    <row r="628" spans="1:25" x14ac:dyDescent="0.25">
      <c r="A628" s="11">
        <v>31686</v>
      </c>
      <c r="B628" s="9">
        <f>VLOOKUP((IF(MONTH($A628)=10,YEAR($A628),IF(MONTH($A628)=11,YEAR($A628),IF(MONTH($A628)=12, YEAR($A628),YEAR($A628)-1)))),File_1.prn!$A$2:$AA$72,VLOOKUP(MONTH($A628),Conversion!$A$1:$B$12,2),FALSE)</f>
        <v>0</v>
      </c>
      <c r="C628" s="9" t="str">
        <f>IF(VLOOKUP((IF(MONTH($A628)=10,YEAR($A628),IF(MONTH($A628)=11,YEAR($A628),IF(MONTH($A628)=12, YEAR($A628),YEAR($A628)-1)))),File_1.prn!$A$2:$AA$72,VLOOKUP(MONTH($A628),'Patch Conversion'!$A$1:$B$12,2),FALSE)="","",VLOOKUP((IF(MONTH($A628)=10,YEAR($A628),IF(MONTH($A628)=11,YEAR($A628),IF(MONTH($A628)=12, YEAR($A628),YEAR($A628)-1)))),File_1.prn!$A$2:$AA$72,VLOOKUP(MONTH($A628),'Patch Conversion'!$A$1:$B$12,2),FALSE))</f>
        <v/>
      </c>
      <c r="D628" s="9"/>
      <c r="E628" s="9">
        <f t="shared" si="72"/>
        <v>0</v>
      </c>
      <c r="F628" s="9">
        <f>F627+VLOOKUP((IF(MONTH($A628)=10,YEAR($A628),IF(MONTH($A628)=11,YEAR($A628),IF(MONTH($A628)=12, YEAR($A628),YEAR($A628)-1)))),Rainfall!$A$1:$Z$87,VLOOKUP(MONTH($A628),Conversion!$A$1:$B$12,2),FALSE)</f>
        <v>31661.639999999992</v>
      </c>
      <c r="G628" s="9"/>
      <c r="H628" s="9"/>
      <c r="I628" s="9">
        <f>VLOOKUP((IF(MONTH($A628)=10,YEAR($A628),IF(MONTH($A628)=11,YEAR($A628),IF(MONTH($A628)=12, YEAR($A628),YEAR($A628)-1)))),FirstSim!$A$1:$Z$86,VLOOKUP(MONTH($A628),Conversion!$A$1:$B$12,2),FALSE)</f>
        <v>1.1100000000000001</v>
      </c>
      <c r="J628" s="9"/>
      <c r="K628" s="9"/>
      <c r="L628" s="9"/>
      <c r="M628" s="12" t="e">
        <f>VLOOKUP((IF(MONTH($A628)=10,YEAR($A628),IF(MONTH($A628)=11,YEAR($A628),IF(MONTH($A628)=12, YEAR($A628),YEAR($A628)-1)))),#REF!,VLOOKUP(MONTH($A628),Conversion!$A$1:$B$12,2),FALSE)</f>
        <v>#REF!</v>
      </c>
      <c r="N628" s="9" t="e">
        <f>VLOOKUP((IF(MONTH($A628)=10,YEAR($A628),IF(MONTH($A628)=11,YEAR($A628),IF(MONTH($A628)=12, YEAR($A628),YEAR($A628)-1)))),#REF!,VLOOKUP(MONTH($A628),'Patch Conversion'!$A$1:$B$12,2),FALSE)</f>
        <v>#REF!</v>
      </c>
      <c r="O628" s="9"/>
      <c r="P628" s="11"/>
      <c r="Q628" s="9">
        <f t="shared" si="68"/>
        <v>0</v>
      </c>
      <c r="R628" s="9" t="str">
        <f t="shared" si="69"/>
        <v/>
      </c>
      <c r="S628" s="10" t="str">
        <f t="shared" si="70"/>
        <v/>
      </c>
      <c r="T628" s="9"/>
      <c r="U628" s="17">
        <f>VLOOKUP((IF(MONTH($A628)=10,YEAR($A628),IF(MONTH($A628)=11,YEAR($A628),IF(MONTH($A628)=12, YEAR($A628),YEAR($A628)-1)))),'Final Sim'!$A$1:$O$87,VLOOKUP(MONTH($A628),'Conversion WRSM'!$A$1:$B$12,2),FALSE)</f>
        <v>0</v>
      </c>
      <c r="W628" s="9">
        <f t="shared" si="67"/>
        <v>0</v>
      </c>
      <c r="X628" s="9" t="str">
        <f t="shared" si="73"/>
        <v/>
      </c>
      <c r="Y628" s="20" t="str">
        <f t="shared" si="71"/>
        <v/>
      </c>
    </row>
    <row r="629" spans="1:25" x14ac:dyDescent="0.25">
      <c r="A629" s="11">
        <v>31717</v>
      </c>
      <c r="B629" s="9">
        <f>VLOOKUP((IF(MONTH($A629)=10,YEAR($A629),IF(MONTH($A629)=11,YEAR($A629),IF(MONTH($A629)=12, YEAR($A629),YEAR($A629)-1)))),File_1.prn!$A$2:$AA$72,VLOOKUP(MONTH($A629),Conversion!$A$1:$B$12,2),FALSE)</f>
        <v>0</v>
      </c>
      <c r="C629" s="9" t="str">
        <f>IF(VLOOKUP((IF(MONTH($A629)=10,YEAR($A629),IF(MONTH($A629)=11,YEAR($A629),IF(MONTH($A629)=12, YEAR($A629),YEAR($A629)-1)))),File_1.prn!$A$2:$AA$72,VLOOKUP(MONTH($A629),'Patch Conversion'!$A$1:$B$12,2),FALSE)="","",VLOOKUP((IF(MONTH($A629)=10,YEAR($A629),IF(MONTH($A629)=11,YEAR($A629),IF(MONTH($A629)=12, YEAR($A629),YEAR($A629)-1)))),File_1.prn!$A$2:$AA$72,VLOOKUP(MONTH($A629),'Patch Conversion'!$A$1:$B$12,2),FALSE))</f>
        <v/>
      </c>
      <c r="D629" s="9"/>
      <c r="E629" s="9">
        <f t="shared" si="72"/>
        <v>0</v>
      </c>
      <c r="F629" s="9">
        <f>F628+VLOOKUP((IF(MONTH($A629)=10,YEAR($A629),IF(MONTH($A629)=11,YEAR($A629),IF(MONTH($A629)=12, YEAR($A629),YEAR($A629)-1)))),Rainfall!$A$1:$Z$87,VLOOKUP(MONTH($A629),Conversion!$A$1:$B$12,2),FALSE)</f>
        <v>31736.639999999992</v>
      </c>
      <c r="G629" s="9"/>
      <c r="H629" s="9"/>
      <c r="I629" s="9">
        <f>VLOOKUP((IF(MONTH($A629)=10,YEAR($A629),IF(MONTH($A629)=11,YEAR($A629),IF(MONTH($A629)=12, YEAR($A629),YEAR($A629)-1)))),FirstSim!$A$1:$Z$86,VLOOKUP(MONTH($A629),Conversion!$A$1:$B$12,2),FALSE)</f>
        <v>0.8</v>
      </c>
      <c r="J629" s="9"/>
      <c r="K629" s="9"/>
      <c r="L629" s="9"/>
      <c r="M629" s="12" t="e">
        <f>VLOOKUP((IF(MONTH($A629)=10,YEAR($A629),IF(MONTH($A629)=11,YEAR($A629),IF(MONTH($A629)=12, YEAR($A629),YEAR($A629)-1)))),#REF!,VLOOKUP(MONTH($A629),Conversion!$A$1:$B$12,2),FALSE)</f>
        <v>#REF!</v>
      </c>
      <c r="N629" s="9" t="e">
        <f>VLOOKUP((IF(MONTH($A629)=10,YEAR($A629),IF(MONTH($A629)=11,YEAR($A629),IF(MONTH($A629)=12, YEAR($A629),YEAR($A629)-1)))),#REF!,VLOOKUP(MONTH($A629),'Patch Conversion'!$A$1:$B$12,2),FALSE)</f>
        <v>#REF!</v>
      </c>
      <c r="O629" s="9"/>
      <c r="P629" s="11"/>
      <c r="Q629" s="9">
        <f t="shared" si="68"/>
        <v>0</v>
      </c>
      <c r="R629" s="9" t="str">
        <f t="shared" si="69"/>
        <v/>
      </c>
      <c r="S629" s="10" t="str">
        <f t="shared" si="70"/>
        <v/>
      </c>
      <c r="T629" s="9"/>
      <c r="U629" s="17">
        <f>VLOOKUP((IF(MONTH($A629)=10,YEAR($A629),IF(MONTH($A629)=11,YEAR($A629),IF(MONTH($A629)=12, YEAR($A629),YEAR($A629)-1)))),'Final Sim'!$A$1:$O$87,VLOOKUP(MONTH($A629),'Conversion WRSM'!$A$1:$B$12,2),FALSE)</f>
        <v>0</v>
      </c>
      <c r="W629" s="9">
        <f t="shared" si="67"/>
        <v>0</v>
      </c>
      <c r="X629" s="9" t="str">
        <f t="shared" si="73"/>
        <v/>
      </c>
      <c r="Y629" s="20" t="str">
        <f t="shared" si="71"/>
        <v/>
      </c>
    </row>
    <row r="630" spans="1:25" x14ac:dyDescent="0.25">
      <c r="A630" s="11">
        <v>31747</v>
      </c>
      <c r="B630" s="9">
        <f>VLOOKUP((IF(MONTH($A630)=10,YEAR($A630),IF(MONTH($A630)=11,YEAR($A630),IF(MONTH($A630)=12, YEAR($A630),YEAR($A630)-1)))),File_1.prn!$A$2:$AA$72,VLOOKUP(MONTH($A630),Conversion!$A$1:$B$12,2),FALSE)</f>
        <v>0</v>
      </c>
      <c r="C630" s="9" t="str">
        <f>IF(VLOOKUP((IF(MONTH($A630)=10,YEAR($A630),IF(MONTH($A630)=11,YEAR($A630),IF(MONTH($A630)=12, YEAR($A630),YEAR($A630)-1)))),File_1.prn!$A$2:$AA$72,VLOOKUP(MONTH($A630),'Patch Conversion'!$A$1:$B$12,2),FALSE)="","",VLOOKUP((IF(MONTH($A630)=10,YEAR($A630),IF(MONTH($A630)=11,YEAR($A630),IF(MONTH($A630)=12, YEAR($A630),YEAR($A630)-1)))),File_1.prn!$A$2:$AA$72,VLOOKUP(MONTH($A630),'Patch Conversion'!$A$1:$B$12,2),FALSE))</f>
        <v/>
      </c>
      <c r="D630" s="9"/>
      <c r="E630" s="9">
        <f t="shared" si="72"/>
        <v>0</v>
      </c>
      <c r="F630" s="9">
        <f>F629+VLOOKUP((IF(MONTH($A630)=10,YEAR($A630),IF(MONTH($A630)=11,YEAR($A630),IF(MONTH($A630)=12, YEAR($A630),YEAR($A630)-1)))),Rainfall!$A$1:$Z$87,VLOOKUP(MONTH($A630),Conversion!$A$1:$B$12,2),FALSE)</f>
        <v>31842.299999999992</v>
      </c>
      <c r="G630" s="9"/>
      <c r="H630" s="9"/>
      <c r="I630" s="9">
        <f>VLOOKUP((IF(MONTH($A630)=10,YEAR($A630),IF(MONTH($A630)=11,YEAR($A630),IF(MONTH($A630)=12, YEAR($A630),YEAR($A630)-1)))),FirstSim!$A$1:$Z$86,VLOOKUP(MONTH($A630),Conversion!$A$1:$B$12,2),FALSE)</f>
        <v>0.21</v>
      </c>
      <c r="J630" s="9"/>
      <c r="K630" s="9"/>
      <c r="L630" s="9"/>
      <c r="M630" s="12" t="e">
        <f>VLOOKUP((IF(MONTH($A630)=10,YEAR($A630),IF(MONTH($A630)=11,YEAR($A630),IF(MONTH($A630)=12, YEAR($A630),YEAR($A630)-1)))),#REF!,VLOOKUP(MONTH($A630),Conversion!$A$1:$B$12,2),FALSE)</f>
        <v>#REF!</v>
      </c>
      <c r="N630" s="9" t="e">
        <f>VLOOKUP((IF(MONTH($A630)=10,YEAR($A630),IF(MONTH($A630)=11,YEAR($A630),IF(MONTH($A630)=12, YEAR($A630),YEAR($A630)-1)))),#REF!,VLOOKUP(MONTH($A630),'Patch Conversion'!$A$1:$B$12,2),FALSE)</f>
        <v>#REF!</v>
      </c>
      <c r="O630" s="9"/>
      <c r="P630" s="11"/>
      <c r="Q630" s="9">
        <f t="shared" si="68"/>
        <v>0</v>
      </c>
      <c r="R630" s="9" t="str">
        <f t="shared" si="69"/>
        <v/>
      </c>
      <c r="S630" s="10" t="str">
        <f t="shared" si="70"/>
        <v/>
      </c>
      <c r="T630" s="9"/>
      <c r="U630" s="17">
        <f>VLOOKUP((IF(MONTH($A630)=10,YEAR($A630),IF(MONTH($A630)=11,YEAR($A630),IF(MONTH($A630)=12, YEAR($A630),YEAR($A630)-1)))),'Final Sim'!$A$1:$O$87,VLOOKUP(MONTH($A630),'Conversion WRSM'!$A$1:$B$12,2),FALSE)</f>
        <v>0</v>
      </c>
      <c r="W630" s="9">
        <f t="shared" si="67"/>
        <v>0</v>
      </c>
      <c r="X630" s="9" t="str">
        <f t="shared" si="73"/>
        <v/>
      </c>
      <c r="Y630" s="20" t="str">
        <f t="shared" si="71"/>
        <v/>
      </c>
    </row>
    <row r="631" spans="1:25" x14ac:dyDescent="0.25">
      <c r="A631" s="11">
        <v>31778</v>
      </c>
      <c r="B631" s="9">
        <f>VLOOKUP((IF(MONTH($A631)=10,YEAR($A631),IF(MONTH($A631)=11,YEAR($A631),IF(MONTH($A631)=12, YEAR($A631),YEAR($A631)-1)))),File_1.prn!$A$2:$AA$72,VLOOKUP(MONTH($A631),Conversion!$A$1:$B$12,2),FALSE)</f>
        <v>0</v>
      </c>
      <c r="C631" s="9" t="str">
        <f>IF(VLOOKUP((IF(MONTH($A631)=10,YEAR($A631),IF(MONTH($A631)=11,YEAR($A631),IF(MONTH($A631)=12, YEAR($A631),YEAR($A631)-1)))),File_1.prn!$A$2:$AA$72,VLOOKUP(MONTH($A631),'Patch Conversion'!$A$1:$B$12,2),FALSE)="","",VLOOKUP((IF(MONTH($A631)=10,YEAR($A631),IF(MONTH($A631)=11,YEAR($A631),IF(MONTH($A631)=12, YEAR($A631),YEAR($A631)-1)))),File_1.prn!$A$2:$AA$72,VLOOKUP(MONTH($A631),'Patch Conversion'!$A$1:$B$12,2),FALSE))</f>
        <v/>
      </c>
      <c r="D631" s="9"/>
      <c r="E631" s="9">
        <f t="shared" si="72"/>
        <v>0</v>
      </c>
      <c r="F631" s="9">
        <f>F630+VLOOKUP((IF(MONTH($A631)=10,YEAR($A631),IF(MONTH($A631)=11,YEAR($A631),IF(MONTH($A631)=12, YEAR($A631),YEAR($A631)-1)))),Rainfall!$A$1:$Z$87,VLOOKUP(MONTH($A631),Conversion!$A$1:$B$12,2),FALSE)</f>
        <v>31964.459999999992</v>
      </c>
      <c r="G631" s="9"/>
      <c r="H631" s="9"/>
      <c r="I631" s="9">
        <f>VLOOKUP((IF(MONTH($A631)=10,YEAR($A631),IF(MONTH($A631)=11,YEAR($A631),IF(MONTH($A631)=12, YEAR($A631),YEAR($A631)-1)))),FirstSim!$A$1:$Z$86,VLOOKUP(MONTH($A631),Conversion!$A$1:$B$12,2),FALSE)</f>
        <v>0.05</v>
      </c>
      <c r="J631" s="9"/>
      <c r="K631" s="9"/>
      <c r="L631" s="9"/>
      <c r="M631" s="12" t="e">
        <f>VLOOKUP((IF(MONTH($A631)=10,YEAR($A631),IF(MONTH($A631)=11,YEAR($A631),IF(MONTH($A631)=12, YEAR($A631),YEAR($A631)-1)))),#REF!,VLOOKUP(MONTH($A631),Conversion!$A$1:$B$12,2),FALSE)</f>
        <v>#REF!</v>
      </c>
      <c r="N631" s="9" t="e">
        <f>VLOOKUP((IF(MONTH($A631)=10,YEAR($A631),IF(MONTH($A631)=11,YEAR($A631),IF(MONTH($A631)=12, YEAR($A631),YEAR($A631)-1)))),#REF!,VLOOKUP(MONTH($A631),'Patch Conversion'!$A$1:$B$12,2),FALSE)</f>
        <v>#REF!</v>
      </c>
      <c r="O631" s="9"/>
      <c r="P631" s="11"/>
      <c r="Q631" s="9">
        <f t="shared" si="68"/>
        <v>0</v>
      </c>
      <c r="R631" s="9" t="str">
        <f t="shared" si="69"/>
        <v/>
      </c>
      <c r="S631" s="10" t="str">
        <f t="shared" si="70"/>
        <v/>
      </c>
      <c r="T631" s="9"/>
      <c r="U631" s="17">
        <f>VLOOKUP((IF(MONTH($A631)=10,YEAR($A631),IF(MONTH($A631)=11,YEAR($A631),IF(MONTH($A631)=12, YEAR($A631),YEAR($A631)-1)))),'Final Sim'!$A$1:$O$87,VLOOKUP(MONTH($A631),'Conversion WRSM'!$A$1:$B$12,2),FALSE)</f>
        <v>0</v>
      </c>
      <c r="W631" s="9">
        <f t="shared" si="67"/>
        <v>0</v>
      </c>
      <c r="X631" s="9" t="str">
        <f t="shared" si="73"/>
        <v/>
      </c>
      <c r="Y631" s="20" t="str">
        <f t="shared" si="71"/>
        <v/>
      </c>
    </row>
    <row r="632" spans="1:25" x14ac:dyDescent="0.25">
      <c r="A632" s="11">
        <v>31809</v>
      </c>
      <c r="B632" s="9">
        <f>VLOOKUP((IF(MONTH($A632)=10,YEAR($A632),IF(MONTH($A632)=11,YEAR($A632),IF(MONTH($A632)=12, YEAR($A632),YEAR($A632)-1)))),File_1.prn!$A$2:$AA$72,VLOOKUP(MONTH($A632),Conversion!$A$1:$B$12,2),FALSE)</f>
        <v>0</v>
      </c>
      <c r="C632" s="9" t="str">
        <f>IF(VLOOKUP((IF(MONTH($A632)=10,YEAR($A632),IF(MONTH($A632)=11,YEAR($A632),IF(MONTH($A632)=12, YEAR($A632),YEAR($A632)-1)))),File_1.prn!$A$2:$AA$72,VLOOKUP(MONTH($A632),'Patch Conversion'!$A$1:$B$12,2),FALSE)="","",VLOOKUP((IF(MONTH($A632)=10,YEAR($A632),IF(MONTH($A632)=11,YEAR($A632),IF(MONTH($A632)=12, YEAR($A632),YEAR($A632)-1)))),File_1.prn!$A$2:$AA$72,VLOOKUP(MONTH($A632),'Patch Conversion'!$A$1:$B$12,2),FALSE))</f>
        <v/>
      </c>
      <c r="D632" s="9" t="str">
        <f>IF(C632="","",B632)</f>
        <v/>
      </c>
      <c r="E632" s="9">
        <f t="shared" si="72"/>
        <v>0</v>
      </c>
      <c r="F632" s="9">
        <f>F631+VLOOKUP((IF(MONTH($A632)=10,YEAR($A632),IF(MONTH($A632)=11,YEAR($A632),IF(MONTH($A632)=12, YEAR($A632),YEAR($A632)-1)))),Rainfall!$A$1:$Z$87,VLOOKUP(MONTH($A632),Conversion!$A$1:$B$12,2),FALSE)</f>
        <v>32018.21999999999</v>
      </c>
      <c r="G632" s="9"/>
      <c r="H632" s="9"/>
      <c r="I632" s="9">
        <f>VLOOKUP((IF(MONTH($A632)=10,YEAR($A632),IF(MONTH($A632)=11,YEAR($A632),IF(MONTH($A632)=12, YEAR($A632),YEAR($A632)-1)))),FirstSim!$A$1:$Z$86,VLOOKUP(MONTH($A632),Conversion!$A$1:$B$12,2),FALSE)</f>
        <v>0.48</v>
      </c>
      <c r="J632" s="9"/>
      <c r="K632" s="9"/>
      <c r="L632" s="9"/>
      <c r="M632" s="12" t="e">
        <f>VLOOKUP((IF(MONTH($A632)=10,YEAR($A632),IF(MONTH($A632)=11,YEAR($A632),IF(MONTH($A632)=12, YEAR($A632),YEAR($A632)-1)))),#REF!,VLOOKUP(MONTH($A632),Conversion!$A$1:$B$12,2),FALSE)</f>
        <v>#REF!</v>
      </c>
      <c r="N632" s="9" t="e">
        <f>VLOOKUP((IF(MONTH($A632)=10,YEAR($A632),IF(MONTH($A632)=11,YEAR($A632),IF(MONTH($A632)=12, YEAR($A632),YEAR($A632)-1)))),#REF!,VLOOKUP(MONTH($A632),'Patch Conversion'!$A$1:$B$12,2),FALSE)</f>
        <v>#REF!</v>
      </c>
      <c r="O632" s="9"/>
      <c r="P632" s="11"/>
      <c r="Q632" s="9">
        <f t="shared" si="68"/>
        <v>0</v>
      </c>
      <c r="R632" s="9" t="str">
        <f t="shared" si="69"/>
        <v/>
      </c>
      <c r="S632" s="10" t="str">
        <f t="shared" si="70"/>
        <v/>
      </c>
      <c r="T632" s="9"/>
      <c r="U632" s="17">
        <f>VLOOKUP((IF(MONTH($A632)=10,YEAR($A632),IF(MONTH($A632)=11,YEAR($A632),IF(MONTH($A632)=12, YEAR($A632),YEAR($A632)-1)))),'Final Sim'!$A$1:$O$87,VLOOKUP(MONTH($A632),'Conversion WRSM'!$A$1:$B$12,2),FALSE)</f>
        <v>0</v>
      </c>
      <c r="W632" s="9">
        <f t="shared" si="67"/>
        <v>0</v>
      </c>
      <c r="X632" s="9" t="str">
        <f t="shared" si="73"/>
        <v/>
      </c>
      <c r="Y632" s="20" t="str">
        <f t="shared" si="71"/>
        <v/>
      </c>
    </row>
    <row r="633" spans="1:25" x14ac:dyDescent="0.25">
      <c r="A633" s="11">
        <v>31837</v>
      </c>
      <c r="B633" s="9">
        <f>VLOOKUP((IF(MONTH($A633)=10,YEAR($A633),IF(MONTH($A633)=11,YEAR($A633),IF(MONTH($A633)=12, YEAR($A633),YEAR($A633)-1)))),File_1.prn!$A$2:$AA$72,VLOOKUP(MONTH($A633),Conversion!$A$1:$B$12,2),FALSE)</f>
        <v>0</v>
      </c>
      <c r="C633" s="9" t="str">
        <f>IF(VLOOKUP((IF(MONTH($A633)=10,YEAR($A633),IF(MONTH($A633)=11,YEAR($A633),IF(MONTH($A633)=12, YEAR($A633),YEAR($A633)-1)))),File_1.prn!$A$2:$AA$72,VLOOKUP(MONTH($A633),'Patch Conversion'!$A$1:$B$12,2),FALSE)="","",VLOOKUP((IF(MONTH($A633)=10,YEAR($A633),IF(MONTH($A633)=11,YEAR($A633),IF(MONTH($A633)=12, YEAR($A633),YEAR($A633)-1)))),File_1.prn!$A$2:$AA$72,VLOOKUP(MONTH($A633),'Patch Conversion'!$A$1:$B$12,2),FALSE))</f>
        <v/>
      </c>
      <c r="D633" s="9" t="str">
        <f>IF(C633="","",B633)</f>
        <v/>
      </c>
      <c r="E633" s="9">
        <f t="shared" si="72"/>
        <v>0</v>
      </c>
      <c r="F633" s="9">
        <f>F632+VLOOKUP((IF(MONTH($A633)=10,YEAR($A633),IF(MONTH($A633)=11,YEAR($A633),IF(MONTH($A633)=12, YEAR($A633),YEAR($A633)-1)))),Rainfall!$A$1:$Z$87,VLOOKUP(MONTH($A633),Conversion!$A$1:$B$12,2),FALSE)</f>
        <v>32120.21999999999</v>
      </c>
      <c r="G633" s="9"/>
      <c r="H633" s="9"/>
      <c r="I633" s="9">
        <f>VLOOKUP((IF(MONTH($A633)=10,YEAR($A633),IF(MONTH($A633)=11,YEAR($A633),IF(MONTH($A633)=12, YEAR($A633),YEAR($A633)-1)))),FirstSim!$A$1:$Z$86,VLOOKUP(MONTH($A633),Conversion!$A$1:$B$12,2),FALSE)</f>
        <v>0.27</v>
      </c>
      <c r="J633" s="9"/>
      <c r="K633" s="9"/>
      <c r="L633" s="9"/>
      <c r="M633" s="12" t="e">
        <f>VLOOKUP((IF(MONTH($A633)=10,YEAR($A633),IF(MONTH($A633)=11,YEAR($A633),IF(MONTH($A633)=12, YEAR($A633),YEAR($A633)-1)))),#REF!,VLOOKUP(MONTH($A633),Conversion!$A$1:$B$12,2),FALSE)</f>
        <v>#REF!</v>
      </c>
      <c r="N633" s="9" t="e">
        <f>VLOOKUP((IF(MONTH($A633)=10,YEAR($A633),IF(MONTH($A633)=11,YEAR($A633),IF(MONTH($A633)=12, YEAR($A633),YEAR($A633)-1)))),#REF!,VLOOKUP(MONTH($A633),'Patch Conversion'!$A$1:$B$12,2),FALSE)</f>
        <v>#REF!</v>
      </c>
      <c r="O633" s="9"/>
      <c r="P633" s="11"/>
      <c r="Q633" s="9">
        <f t="shared" si="68"/>
        <v>0</v>
      </c>
      <c r="R633" s="9" t="str">
        <f t="shared" si="69"/>
        <v/>
      </c>
      <c r="S633" s="10" t="str">
        <f t="shared" si="70"/>
        <v/>
      </c>
      <c r="T633" s="9"/>
      <c r="U633" s="17">
        <f>VLOOKUP((IF(MONTH($A633)=10,YEAR($A633),IF(MONTH($A633)=11,YEAR($A633),IF(MONTH($A633)=12, YEAR($A633),YEAR($A633)-1)))),'Final Sim'!$A$1:$O$87,VLOOKUP(MONTH($A633),'Conversion WRSM'!$A$1:$B$12,2),FALSE)</f>
        <v>0</v>
      </c>
      <c r="W633" s="9">
        <f t="shared" si="67"/>
        <v>0</v>
      </c>
      <c r="X633" s="9" t="str">
        <f t="shared" si="73"/>
        <v/>
      </c>
      <c r="Y633" s="20" t="str">
        <f t="shared" si="71"/>
        <v/>
      </c>
    </row>
    <row r="634" spans="1:25" x14ac:dyDescent="0.25">
      <c r="A634" s="11">
        <v>31868</v>
      </c>
      <c r="B634" s="9">
        <f>VLOOKUP((IF(MONTH($A634)=10,YEAR($A634),IF(MONTH($A634)=11,YEAR($A634),IF(MONTH($A634)=12, YEAR($A634),YEAR($A634)-1)))),File_1.prn!$A$2:$AA$72,VLOOKUP(MONTH($A634),Conversion!$A$1:$B$12,2),FALSE)</f>
        <v>0</v>
      </c>
      <c r="C634" s="9" t="str">
        <f>IF(VLOOKUP((IF(MONTH($A634)=10,YEAR($A634),IF(MONTH($A634)=11,YEAR($A634),IF(MONTH($A634)=12, YEAR($A634),YEAR($A634)-1)))),File_1.prn!$A$2:$AA$72,VLOOKUP(MONTH($A634),'Patch Conversion'!$A$1:$B$12,2),FALSE)="","",VLOOKUP((IF(MONTH($A634)=10,YEAR($A634),IF(MONTH($A634)=11,YEAR($A634),IF(MONTH($A634)=12, YEAR($A634),YEAR($A634)-1)))),File_1.prn!$A$2:$AA$72,VLOOKUP(MONTH($A634),'Patch Conversion'!$A$1:$B$12,2),FALSE))</f>
        <v/>
      </c>
      <c r="D634" s="9"/>
      <c r="E634" s="9">
        <f t="shared" si="72"/>
        <v>0</v>
      </c>
      <c r="F634" s="9">
        <f>F633+VLOOKUP((IF(MONTH($A634)=10,YEAR($A634),IF(MONTH($A634)=11,YEAR($A634),IF(MONTH($A634)=12, YEAR($A634),YEAR($A634)-1)))),Rainfall!$A$1:$Z$87,VLOOKUP(MONTH($A634),Conversion!$A$1:$B$12,2),FALSE)</f>
        <v>32132.759999999991</v>
      </c>
      <c r="G634" s="9"/>
      <c r="H634" s="9"/>
      <c r="I634" s="9">
        <f>VLOOKUP((IF(MONTH($A634)=10,YEAR($A634),IF(MONTH($A634)=11,YEAR($A634),IF(MONTH($A634)=12, YEAR($A634),YEAR($A634)-1)))),FirstSim!$A$1:$Z$86,VLOOKUP(MONTH($A634),Conversion!$A$1:$B$12,2),FALSE)</f>
        <v>0.11</v>
      </c>
      <c r="J634" s="9"/>
      <c r="K634" s="9"/>
      <c r="L634" s="9"/>
      <c r="M634" s="12" t="e">
        <f>VLOOKUP((IF(MONTH($A634)=10,YEAR($A634),IF(MONTH($A634)=11,YEAR($A634),IF(MONTH($A634)=12, YEAR($A634),YEAR($A634)-1)))),#REF!,VLOOKUP(MONTH($A634),Conversion!$A$1:$B$12,2),FALSE)</f>
        <v>#REF!</v>
      </c>
      <c r="N634" s="9" t="e">
        <f>VLOOKUP((IF(MONTH($A634)=10,YEAR($A634),IF(MONTH($A634)=11,YEAR($A634),IF(MONTH($A634)=12, YEAR($A634),YEAR($A634)-1)))),#REF!,VLOOKUP(MONTH($A634),'Patch Conversion'!$A$1:$B$12,2),FALSE)</f>
        <v>#REF!</v>
      </c>
      <c r="O634" s="9"/>
      <c r="P634" s="11"/>
      <c r="Q634" s="9">
        <f t="shared" si="68"/>
        <v>0</v>
      </c>
      <c r="R634" s="9" t="str">
        <f t="shared" si="69"/>
        <v/>
      </c>
      <c r="S634" s="10" t="str">
        <f t="shared" si="70"/>
        <v/>
      </c>
      <c r="T634" s="9"/>
      <c r="U634" s="17">
        <f>VLOOKUP((IF(MONTH($A634)=10,YEAR($A634),IF(MONTH($A634)=11,YEAR($A634),IF(MONTH($A634)=12, YEAR($A634),YEAR($A634)-1)))),'Final Sim'!$A$1:$O$87,VLOOKUP(MONTH($A634),'Conversion WRSM'!$A$1:$B$12,2),FALSE)</f>
        <v>0</v>
      </c>
      <c r="W634" s="9">
        <f t="shared" si="67"/>
        <v>0</v>
      </c>
      <c r="X634" s="9" t="str">
        <f t="shared" si="73"/>
        <v/>
      </c>
      <c r="Y634" s="20" t="str">
        <f t="shared" si="71"/>
        <v/>
      </c>
    </row>
    <row r="635" spans="1:25" x14ac:dyDescent="0.25">
      <c r="A635" s="11">
        <v>31898</v>
      </c>
      <c r="B635" s="9">
        <f>VLOOKUP((IF(MONTH($A635)=10,YEAR($A635),IF(MONTH($A635)=11,YEAR($A635),IF(MONTH($A635)=12, YEAR($A635),YEAR($A635)-1)))),File_1.prn!$A$2:$AA$72,VLOOKUP(MONTH($A635),Conversion!$A$1:$B$12,2),FALSE)</f>
        <v>0</v>
      </c>
      <c r="C635" s="9" t="str">
        <f>IF(VLOOKUP((IF(MONTH($A635)=10,YEAR($A635),IF(MONTH($A635)=11,YEAR($A635),IF(MONTH($A635)=12, YEAR($A635),YEAR($A635)-1)))),File_1.prn!$A$2:$AA$72,VLOOKUP(MONTH($A635),'Patch Conversion'!$A$1:$B$12,2),FALSE)="","",VLOOKUP((IF(MONTH($A635)=10,YEAR($A635),IF(MONTH($A635)=11,YEAR($A635),IF(MONTH($A635)=12, YEAR($A635),YEAR($A635)-1)))),File_1.prn!$A$2:$AA$72,VLOOKUP(MONTH($A635),'Patch Conversion'!$A$1:$B$12,2),FALSE))</f>
        <v/>
      </c>
      <c r="D635" s="9"/>
      <c r="E635" s="9">
        <f t="shared" si="72"/>
        <v>0</v>
      </c>
      <c r="F635" s="9">
        <f>F634+VLOOKUP((IF(MONTH($A635)=10,YEAR($A635),IF(MONTH($A635)=11,YEAR($A635),IF(MONTH($A635)=12, YEAR($A635),YEAR($A635)-1)))),Rainfall!$A$1:$Z$87,VLOOKUP(MONTH($A635),Conversion!$A$1:$B$12,2),FALSE)</f>
        <v>32132.759999999991</v>
      </c>
      <c r="G635" s="9"/>
      <c r="H635" s="9"/>
      <c r="I635" s="9">
        <f>VLOOKUP((IF(MONTH($A635)=10,YEAR($A635),IF(MONTH($A635)=11,YEAR($A635),IF(MONTH($A635)=12, YEAR($A635),YEAR($A635)-1)))),FirstSim!$A$1:$Z$86,VLOOKUP(MONTH($A635),Conversion!$A$1:$B$12,2),FALSE)</f>
        <v>0.09</v>
      </c>
      <c r="J635" s="9"/>
      <c r="K635" s="9"/>
      <c r="L635" s="9"/>
      <c r="M635" s="12" t="e">
        <f>VLOOKUP((IF(MONTH($A635)=10,YEAR($A635),IF(MONTH($A635)=11,YEAR($A635),IF(MONTH($A635)=12, YEAR($A635),YEAR($A635)-1)))),#REF!,VLOOKUP(MONTH($A635),Conversion!$A$1:$B$12,2),FALSE)</f>
        <v>#REF!</v>
      </c>
      <c r="N635" s="9" t="e">
        <f>VLOOKUP((IF(MONTH($A635)=10,YEAR($A635),IF(MONTH($A635)=11,YEAR($A635),IF(MONTH($A635)=12, YEAR($A635),YEAR($A635)-1)))),#REF!,VLOOKUP(MONTH($A635),'Patch Conversion'!$A$1:$B$12,2),FALSE)</f>
        <v>#REF!</v>
      </c>
      <c r="O635" s="9"/>
      <c r="P635" s="11"/>
      <c r="Q635" s="9">
        <f t="shared" si="68"/>
        <v>0</v>
      </c>
      <c r="R635" s="9" t="str">
        <f t="shared" si="69"/>
        <v/>
      </c>
      <c r="S635" s="10" t="str">
        <f t="shared" si="70"/>
        <v/>
      </c>
      <c r="T635" s="9"/>
      <c r="U635" s="17">
        <f>VLOOKUP((IF(MONTH($A635)=10,YEAR($A635),IF(MONTH($A635)=11,YEAR($A635),IF(MONTH($A635)=12, YEAR($A635),YEAR($A635)-1)))),'Final Sim'!$A$1:$O$87,VLOOKUP(MONTH($A635),'Conversion WRSM'!$A$1:$B$12,2),FALSE)</f>
        <v>0</v>
      </c>
      <c r="W635" s="9">
        <f t="shared" si="67"/>
        <v>0</v>
      </c>
      <c r="X635" s="9" t="str">
        <f t="shared" si="73"/>
        <v/>
      </c>
      <c r="Y635" s="20" t="str">
        <f t="shared" si="71"/>
        <v/>
      </c>
    </row>
    <row r="636" spans="1:25" x14ac:dyDescent="0.25">
      <c r="A636" s="11">
        <v>31929</v>
      </c>
      <c r="B636" s="9">
        <f>VLOOKUP((IF(MONTH($A636)=10,YEAR($A636),IF(MONTH($A636)=11,YEAR($A636),IF(MONTH($A636)=12, YEAR($A636),YEAR($A636)-1)))),File_1.prn!$A$2:$AA$72,VLOOKUP(MONTH($A636),Conversion!$A$1:$B$12,2),FALSE)</f>
        <v>0</v>
      </c>
      <c r="C636" s="9" t="str">
        <f>IF(VLOOKUP((IF(MONTH($A636)=10,YEAR($A636),IF(MONTH($A636)=11,YEAR($A636),IF(MONTH($A636)=12, YEAR($A636),YEAR($A636)-1)))),File_1.prn!$A$2:$AA$72,VLOOKUP(MONTH($A636),'Patch Conversion'!$A$1:$B$12,2),FALSE)="","",VLOOKUP((IF(MONTH($A636)=10,YEAR($A636),IF(MONTH($A636)=11,YEAR($A636),IF(MONTH($A636)=12, YEAR($A636),YEAR($A636)-1)))),File_1.prn!$A$2:$AA$72,VLOOKUP(MONTH($A636),'Patch Conversion'!$A$1:$B$12,2),FALSE))</f>
        <v/>
      </c>
      <c r="D636" s="9"/>
      <c r="E636" s="9">
        <f t="shared" si="72"/>
        <v>0</v>
      </c>
      <c r="F636" s="9">
        <f>F635+VLOOKUP((IF(MONTH($A636)=10,YEAR($A636),IF(MONTH($A636)=11,YEAR($A636),IF(MONTH($A636)=12, YEAR($A636),YEAR($A636)-1)))),Rainfall!$A$1:$Z$87,VLOOKUP(MONTH($A636),Conversion!$A$1:$B$12,2),FALSE)</f>
        <v>32132.759999999991</v>
      </c>
      <c r="G636" s="9"/>
      <c r="H636" s="9"/>
      <c r="I636" s="9">
        <f>VLOOKUP((IF(MONTH($A636)=10,YEAR($A636),IF(MONTH($A636)=11,YEAR($A636),IF(MONTH($A636)=12, YEAR($A636),YEAR($A636)-1)))),FirstSim!$A$1:$Z$86,VLOOKUP(MONTH($A636),Conversion!$A$1:$B$12,2),FALSE)</f>
        <v>0.05</v>
      </c>
      <c r="J636" s="9"/>
      <c r="K636" s="9"/>
      <c r="L636" s="9"/>
      <c r="M636" s="12" t="e">
        <f>VLOOKUP((IF(MONTH($A636)=10,YEAR($A636),IF(MONTH($A636)=11,YEAR($A636),IF(MONTH($A636)=12, YEAR($A636),YEAR($A636)-1)))),#REF!,VLOOKUP(MONTH($A636),Conversion!$A$1:$B$12,2),FALSE)</f>
        <v>#REF!</v>
      </c>
      <c r="N636" s="9" t="e">
        <f>VLOOKUP((IF(MONTH($A636)=10,YEAR($A636),IF(MONTH($A636)=11,YEAR($A636),IF(MONTH($A636)=12, YEAR($A636),YEAR($A636)-1)))),#REF!,VLOOKUP(MONTH($A636),'Patch Conversion'!$A$1:$B$12,2),FALSE)</f>
        <v>#REF!</v>
      </c>
      <c r="O636" s="9"/>
      <c r="P636" s="11"/>
      <c r="Q636" s="9">
        <f t="shared" si="68"/>
        <v>0</v>
      </c>
      <c r="R636" s="9" t="str">
        <f t="shared" si="69"/>
        <v/>
      </c>
      <c r="S636" s="10" t="str">
        <f t="shared" si="70"/>
        <v/>
      </c>
      <c r="T636" s="9"/>
      <c r="U636" s="17">
        <f>VLOOKUP((IF(MONTH($A636)=10,YEAR($A636),IF(MONTH($A636)=11,YEAR($A636),IF(MONTH($A636)=12, YEAR($A636),YEAR($A636)-1)))),'Final Sim'!$A$1:$O$87,VLOOKUP(MONTH($A636),'Conversion WRSM'!$A$1:$B$12,2),FALSE)</f>
        <v>0</v>
      </c>
      <c r="W636" s="9">
        <f t="shared" si="67"/>
        <v>0</v>
      </c>
      <c r="X636" s="9" t="str">
        <f t="shared" si="73"/>
        <v/>
      </c>
      <c r="Y636" s="20" t="str">
        <f t="shared" si="71"/>
        <v/>
      </c>
    </row>
    <row r="637" spans="1:25" x14ac:dyDescent="0.25">
      <c r="A637" s="11">
        <v>31959</v>
      </c>
      <c r="B637" s="9">
        <f>VLOOKUP((IF(MONTH($A637)=10,YEAR($A637),IF(MONTH($A637)=11,YEAR($A637),IF(MONTH($A637)=12, YEAR($A637),YEAR($A637)-1)))),File_1.prn!$A$2:$AA$72,VLOOKUP(MONTH($A637),Conversion!$A$1:$B$12,2),FALSE)</f>
        <v>0</v>
      </c>
      <c r="C637" s="9" t="str">
        <f>IF(VLOOKUP((IF(MONTH($A637)=10,YEAR($A637),IF(MONTH($A637)=11,YEAR($A637),IF(MONTH($A637)=12, YEAR($A637),YEAR($A637)-1)))),File_1.prn!$A$2:$AA$72,VLOOKUP(MONTH($A637),'Patch Conversion'!$A$1:$B$12,2),FALSE)="","",VLOOKUP((IF(MONTH($A637)=10,YEAR($A637),IF(MONTH($A637)=11,YEAR($A637),IF(MONTH($A637)=12, YEAR($A637),YEAR($A637)-1)))),File_1.prn!$A$2:$AA$72,VLOOKUP(MONTH($A637),'Patch Conversion'!$A$1:$B$12,2),FALSE))</f>
        <v/>
      </c>
      <c r="D637" s="9"/>
      <c r="E637" s="9">
        <f t="shared" si="72"/>
        <v>0</v>
      </c>
      <c r="F637" s="9">
        <f>F636+VLOOKUP((IF(MONTH($A637)=10,YEAR($A637),IF(MONTH($A637)=11,YEAR($A637),IF(MONTH($A637)=12, YEAR($A637),YEAR($A637)-1)))),Rainfall!$A$1:$Z$87,VLOOKUP(MONTH($A637),Conversion!$A$1:$B$12,2),FALSE)</f>
        <v>32132.939999999991</v>
      </c>
      <c r="G637" s="9"/>
      <c r="H637" s="9"/>
      <c r="I637" s="9">
        <f>VLOOKUP((IF(MONTH($A637)=10,YEAR($A637),IF(MONTH($A637)=11,YEAR($A637),IF(MONTH($A637)=12, YEAR($A637),YEAR($A637)-1)))),FirstSim!$A$1:$Z$86,VLOOKUP(MONTH($A637),Conversion!$A$1:$B$12,2),FALSE)</f>
        <v>0.04</v>
      </c>
      <c r="J637" s="9"/>
      <c r="K637" s="9"/>
      <c r="L637" s="9"/>
      <c r="M637" s="12" t="e">
        <f>VLOOKUP((IF(MONTH($A637)=10,YEAR($A637),IF(MONTH($A637)=11,YEAR($A637),IF(MONTH($A637)=12, YEAR($A637),YEAR($A637)-1)))),#REF!,VLOOKUP(MONTH($A637),Conversion!$A$1:$B$12,2),FALSE)</f>
        <v>#REF!</v>
      </c>
      <c r="N637" s="9" t="e">
        <f>VLOOKUP((IF(MONTH($A637)=10,YEAR($A637),IF(MONTH($A637)=11,YEAR($A637),IF(MONTH($A637)=12, YEAR($A637),YEAR($A637)-1)))),#REF!,VLOOKUP(MONTH($A637),'Patch Conversion'!$A$1:$B$12,2),FALSE)</f>
        <v>#REF!</v>
      </c>
      <c r="O637" s="9"/>
      <c r="P637" s="11"/>
      <c r="Q637" s="9">
        <f t="shared" si="68"/>
        <v>0</v>
      </c>
      <c r="R637" s="9" t="str">
        <f t="shared" si="69"/>
        <v/>
      </c>
      <c r="S637" s="10" t="str">
        <f t="shared" si="70"/>
        <v/>
      </c>
      <c r="T637" s="9"/>
      <c r="U637" s="17">
        <f>VLOOKUP((IF(MONTH($A637)=10,YEAR($A637),IF(MONTH($A637)=11,YEAR($A637),IF(MONTH($A637)=12, YEAR($A637),YEAR($A637)-1)))),'Final Sim'!$A$1:$O$87,VLOOKUP(MONTH($A637),'Conversion WRSM'!$A$1:$B$12,2),FALSE)</f>
        <v>0</v>
      </c>
      <c r="W637" s="9">
        <f t="shared" si="67"/>
        <v>0</v>
      </c>
      <c r="X637" s="9" t="str">
        <f t="shared" si="73"/>
        <v/>
      </c>
      <c r="Y637" s="20" t="str">
        <f t="shared" si="71"/>
        <v/>
      </c>
    </row>
    <row r="638" spans="1:25" x14ac:dyDescent="0.25">
      <c r="A638" s="11">
        <v>31990</v>
      </c>
      <c r="B638" s="9">
        <f>VLOOKUP((IF(MONTH($A638)=10,YEAR($A638),IF(MONTH($A638)=11,YEAR($A638),IF(MONTH($A638)=12, YEAR($A638),YEAR($A638)-1)))),File_1.prn!$A$2:$AA$72,VLOOKUP(MONTH($A638),Conversion!$A$1:$B$12,2),FALSE)</f>
        <v>0</v>
      </c>
      <c r="C638" s="9" t="str">
        <f>IF(VLOOKUP((IF(MONTH($A638)=10,YEAR($A638),IF(MONTH($A638)=11,YEAR($A638),IF(MONTH($A638)=12, YEAR($A638),YEAR($A638)-1)))),File_1.prn!$A$2:$AA$72,VLOOKUP(MONTH($A638),'Patch Conversion'!$A$1:$B$12,2),FALSE)="","",VLOOKUP((IF(MONTH($A638)=10,YEAR($A638),IF(MONTH($A638)=11,YEAR($A638),IF(MONTH($A638)=12, YEAR($A638),YEAR($A638)-1)))),File_1.prn!$A$2:$AA$72,VLOOKUP(MONTH($A638),'Patch Conversion'!$A$1:$B$12,2),FALSE))</f>
        <v/>
      </c>
      <c r="D638" s="9"/>
      <c r="E638" s="9">
        <f t="shared" si="72"/>
        <v>0</v>
      </c>
      <c r="F638" s="9">
        <f>F637+VLOOKUP((IF(MONTH($A638)=10,YEAR($A638),IF(MONTH($A638)=11,YEAR($A638),IF(MONTH($A638)=12, YEAR($A638),YEAR($A638)-1)))),Rainfall!$A$1:$Z$87,VLOOKUP(MONTH($A638),Conversion!$A$1:$B$12,2),FALSE)</f>
        <v>32137.679999999993</v>
      </c>
      <c r="G638" s="9"/>
      <c r="H638" s="9"/>
      <c r="I638" s="9">
        <f>VLOOKUP((IF(MONTH($A638)=10,YEAR($A638),IF(MONTH($A638)=11,YEAR($A638),IF(MONTH($A638)=12, YEAR($A638),YEAR($A638)-1)))),FirstSim!$A$1:$Z$86,VLOOKUP(MONTH($A638),Conversion!$A$1:$B$12,2),FALSE)</f>
        <v>0.05</v>
      </c>
      <c r="J638" s="9"/>
      <c r="K638" s="9"/>
      <c r="L638" s="9"/>
      <c r="M638" s="12" t="e">
        <f>VLOOKUP((IF(MONTH($A638)=10,YEAR($A638),IF(MONTH($A638)=11,YEAR($A638),IF(MONTH($A638)=12, YEAR($A638),YEAR($A638)-1)))),#REF!,VLOOKUP(MONTH($A638),Conversion!$A$1:$B$12,2),FALSE)</f>
        <v>#REF!</v>
      </c>
      <c r="N638" s="9" t="e">
        <f>VLOOKUP((IF(MONTH($A638)=10,YEAR($A638),IF(MONTH($A638)=11,YEAR($A638),IF(MONTH($A638)=12, YEAR($A638),YEAR($A638)-1)))),#REF!,VLOOKUP(MONTH($A638),'Patch Conversion'!$A$1:$B$12,2),FALSE)</f>
        <v>#REF!</v>
      </c>
      <c r="O638" s="9"/>
      <c r="P638" s="11"/>
      <c r="Q638" s="9">
        <f t="shared" si="68"/>
        <v>0</v>
      </c>
      <c r="R638" s="9" t="str">
        <f t="shared" si="69"/>
        <v/>
      </c>
      <c r="S638" s="10" t="str">
        <f t="shared" si="70"/>
        <v/>
      </c>
      <c r="T638" s="9"/>
      <c r="U638" s="17">
        <f>VLOOKUP((IF(MONTH($A638)=10,YEAR($A638),IF(MONTH($A638)=11,YEAR($A638),IF(MONTH($A638)=12, YEAR($A638),YEAR($A638)-1)))),'Final Sim'!$A$1:$O$87,VLOOKUP(MONTH($A638),'Conversion WRSM'!$A$1:$B$12,2),FALSE)</f>
        <v>0</v>
      </c>
      <c r="W638" s="9">
        <f t="shared" si="67"/>
        <v>0</v>
      </c>
      <c r="X638" s="9" t="str">
        <f t="shared" si="73"/>
        <v/>
      </c>
      <c r="Y638" s="20" t="str">
        <f t="shared" si="71"/>
        <v/>
      </c>
    </row>
    <row r="639" spans="1:25" x14ac:dyDescent="0.25">
      <c r="A639" s="11">
        <v>32021</v>
      </c>
      <c r="B639" s="9">
        <f>VLOOKUP((IF(MONTH($A639)=10,YEAR($A639),IF(MONTH($A639)=11,YEAR($A639),IF(MONTH($A639)=12, YEAR($A639),YEAR($A639)-1)))),File_1.prn!$A$2:$AA$72,VLOOKUP(MONTH($A639),Conversion!$A$1:$B$12,2),FALSE)</f>
        <v>0</v>
      </c>
      <c r="C639" s="9" t="str">
        <f>IF(VLOOKUP((IF(MONTH($A639)=10,YEAR($A639),IF(MONTH($A639)=11,YEAR($A639),IF(MONTH($A639)=12, YEAR($A639),YEAR($A639)-1)))),File_1.prn!$A$2:$AA$72,VLOOKUP(MONTH($A639),'Patch Conversion'!$A$1:$B$12,2),FALSE)="","",VLOOKUP((IF(MONTH($A639)=10,YEAR($A639),IF(MONTH($A639)=11,YEAR($A639),IF(MONTH($A639)=12, YEAR($A639),YEAR($A639)-1)))),File_1.prn!$A$2:$AA$72,VLOOKUP(MONTH($A639),'Patch Conversion'!$A$1:$B$12,2),FALSE))</f>
        <v/>
      </c>
      <c r="D639" s="9"/>
      <c r="E639" s="9">
        <f t="shared" si="72"/>
        <v>0</v>
      </c>
      <c r="F639" s="9">
        <f>F638+VLOOKUP((IF(MONTH($A639)=10,YEAR($A639),IF(MONTH($A639)=11,YEAR($A639),IF(MONTH($A639)=12, YEAR($A639),YEAR($A639)-1)))),Rainfall!$A$1:$Z$87,VLOOKUP(MONTH($A639),Conversion!$A$1:$B$12,2),FALSE)</f>
        <v>32216.639999999992</v>
      </c>
      <c r="G639" s="9"/>
      <c r="H639" s="9"/>
      <c r="I639" s="9">
        <f>VLOOKUP((IF(MONTH($A639)=10,YEAR($A639),IF(MONTH($A639)=11,YEAR($A639),IF(MONTH($A639)=12, YEAR($A639),YEAR($A639)-1)))),FirstSim!$A$1:$Z$86,VLOOKUP(MONTH($A639),Conversion!$A$1:$B$12,2),FALSE)</f>
        <v>1.54</v>
      </c>
      <c r="J639" s="9"/>
      <c r="K639" s="9"/>
      <c r="L639" s="9"/>
      <c r="M639" s="12" t="e">
        <f>VLOOKUP((IF(MONTH($A639)=10,YEAR($A639),IF(MONTH($A639)=11,YEAR($A639),IF(MONTH($A639)=12, YEAR($A639),YEAR($A639)-1)))),#REF!,VLOOKUP(MONTH($A639),Conversion!$A$1:$B$12,2),FALSE)</f>
        <v>#REF!</v>
      </c>
      <c r="N639" s="9" t="e">
        <f>VLOOKUP((IF(MONTH($A639)=10,YEAR($A639),IF(MONTH($A639)=11,YEAR($A639),IF(MONTH($A639)=12, YEAR($A639),YEAR($A639)-1)))),#REF!,VLOOKUP(MONTH($A639),'Patch Conversion'!$A$1:$B$12,2),FALSE)</f>
        <v>#REF!</v>
      </c>
      <c r="O639" s="9"/>
      <c r="P639" s="11"/>
      <c r="Q639" s="9">
        <f t="shared" si="68"/>
        <v>0</v>
      </c>
      <c r="R639" s="9" t="str">
        <f t="shared" si="69"/>
        <v/>
      </c>
      <c r="S639" s="10" t="str">
        <f t="shared" si="70"/>
        <v/>
      </c>
      <c r="T639" s="9"/>
      <c r="U639" s="17">
        <f>VLOOKUP((IF(MONTH($A639)=10,YEAR($A639),IF(MONTH($A639)=11,YEAR($A639),IF(MONTH($A639)=12, YEAR($A639),YEAR($A639)-1)))),'Final Sim'!$A$1:$O$87,VLOOKUP(MONTH($A639),'Conversion WRSM'!$A$1:$B$12,2),FALSE)</f>
        <v>0</v>
      </c>
      <c r="W639" s="9">
        <f t="shared" si="67"/>
        <v>0</v>
      </c>
      <c r="X639" s="9" t="str">
        <f t="shared" si="73"/>
        <v/>
      </c>
      <c r="Y639" s="20" t="str">
        <f t="shared" si="71"/>
        <v/>
      </c>
    </row>
    <row r="640" spans="1:25" x14ac:dyDescent="0.25">
      <c r="A640" s="11">
        <v>32051</v>
      </c>
      <c r="B640" s="9">
        <f>VLOOKUP((IF(MONTH($A640)=10,YEAR($A640),IF(MONTH($A640)=11,YEAR($A640),IF(MONTH($A640)=12, YEAR($A640),YEAR($A640)-1)))),File_1.prn!$A$2:$AA$72,VLOOKUP(MONTH($A640),Conversion!$A$1:$B$12,2),FALSE)</f>
        <v>0</v>
      </c>
      <c r="C640" s="9" t="str">
        <f>IF(VLOOKUP((IF(MONTH($A640)=10,YEAR($A640),IF(MONTH($A640)=11,YEAR($A640),IF(MONTH($A640)=12, YEAR($A640),YEAR($A640)-1)))),File_1.prn!$A$2:$AA$72,VLOOKUP(MONTH($A640),'Patch Conversion'!$A$1:$B$12,2),FALSE)="","",VLOOKUP((IF(MONTH($A640)=10,YEAR($A640),IF(MONTH($A640)=11,YEAR($A640),IF(MONTH($A640)=12, YEAR($A640),YEAR($A640)-1)))),File_1.prn!$A$2:$AA$72,VLOOKUP(MONTH($A640),'Patch Conversion'!$A$1:$B$12,2),FALSE))</f>
        <v/>
      </c>
      <c r="D640" s="9"/>
      <c r="E640" s="9">
        <f t="shared" si="72"/>
        <v>0</v>
      </c>
      <c r="F640" s="9">
        <f>F639+VLOOKUP((IF(MONTH($A640)=10,YEAR($A640),IF(MONTH($A640)=11,YEAR($A640),IF(MONTH($A640)=12, YEAR($A640),YEAR($A640)-1)))),Rainfall!$A$1:$Z$87,VLOOKUP(MONTH($A640),Conversion!$A$1:$B$12,2),FALSE)</f>
        <v>32246.939999999991</v>
      </c>
      <c r="G640" s="9"/>
      <c r="H640" s="9"/>
      <c r="I640" s="9">
        <f>VLOOKUP((IF(MONTH($A640)=10,YEAR($A640),IF(MONTH($A640)=11,YEAR($A640),IF(MONTH($A640)=12, YEAR($A640),YEAR($A640)-1)))),FirstSim!$A$1:$Z$86,VLOOKUP(MONTH($A640),Conversion!$A$1:$B$12,2),FALSE)</f>
        <v>0.81</v>
      </c>
      <c r="J640" s="9"/>
      <c r="K640" s="9"/>
      <c r="L640" s="9"/>
      <c r="M640" s="12" t="e">
        <f>VLOOKUP((IF(MONTH($A640)=10,YEAR($A640),IF(MONTH($A640)=11,YEAR($A640),IF(MONTH($A640)=12, YEAR($A640),YEAR($A640)-1)))),#REF!,VLOOKUP(MONTH($A640),Conversion!$A$1:$B$12,2),FALSE)</f>
        <v>#REF!</v>
      </c>
      <c r="N640" s="9" t="e">
        <f>VLOOKUP((IF(MONTH($A640)=10,YEAR($A640),IF(MONTH($A640)=11,YEAR($A640),IF(MONTH($A640)=12, YEAR($A640),YEAR($A640)-1)))),#REF!,VLOOKUP(MONTH($A640),'Patch Conversion'!$A$1:$B$12,2),FALSE)</f>
        <v>#REF!</v>
      </c>
      <c r="O640" s="9"/>
      <c r="P640" s="11"/>
      <c r="Q640" s="9">
        <f t="shared" si="68"/>
        <v>0</v>
      </c>
      <c r="R640" s="9" t="str">
        <f t="shared" si="69"/>
        <v/>
      </c>
      <c r="S640" s="10" t="str">
        <f t="shared" si="70"/>
        <v/>
      </c>
      <c r="T640" s="9"/>
      <c r="U640" s="17">
        <f>VLOOKUP((IF(MONTH($A640)=10,YEAR($A640),IF(MONTH($A640)=11,YEAR($A640),IF(MONTH($A640)=12, YEAR($A640),YEAR($A640)-1)))),'Final Sim'!$A$1:$O$87,VLOOKUP(MONTH($A640),'Conversion WRSM'!$A$1:$B$12,2),FALSE)</f>
        <v>0</v>
      </c>
      <c r="W640" s="9">
        <f t="shared" si="67"/>
        <v>0</v>
      </c>
      <c r="X640" s="9" t="str">
        <f t="shared" si="73"/>
        <v/>
      </c>
      <c r="Y640" s="20" t="str">
        <f t="shared" si="71"/>
        <v/>
      </c>
    </row>
    <row r="641" spans="1:25" x14ac:dyDescent="0.25">
      <c r="A641" s="11">
        <v>32082</v>
      </c>
      <c r="B641" s="9">
        <f>VLOOKUP((IF(MONTH($A641)=10,YEAR($A641),IF(MONTH($A641)=11,YEAR($A641),IF(MONTH($A641)=12, YEAR($A641),YEAR($A641)-1)))),File_1.prn!$A$2:$AA$72,VLOOKUP(MONTH($A641),Conversion!$A$1:$B$12,2),FALSE)</f>
        <v>0</v>
      </c>
      <c r="C641" s="9" t="str">
        <f>IF(VLOOKUP((IF(MONTH($A641)=10,YEAR($A641),IF(MONTH($A641)=11,YEAR($A641),IF(MONTH($A641)=12, YEAR($A641),YEAR($A641)-1)))),File_1.prn!$A$2:$AA$72,VLOOKUP(MONTH($A641),'Patch Conversion'!$A$1:$B$12,2),FALSE)="","",VLOOKUP((IF(MONTH($A641)=10,YEAR($A641),IF(MONTH($A641)=11,YEAR($A641),IF(MONTH($A641)=12, YEAR($A641),YEAR($A641)-1)))),File_1.prn!$A$2:$AA$72,VLOOKUP(MONTH($A641),'Patch Conversion'!$A$1:$B$12,2),FALSE))</f>
        <v/>
      </c>
      <c r="D641" s="9" t="str">
        <f>IF(C641="","",B641)</f>
        <v/>
      </c>
      <c r="E641" s="9">
        <f t="shared" si="72"/>
        <v>0</v>
      </c>
      <c r="F641" s="9">
        <f>F640+VLOOKUP((IF(MONTH($A641)=10,YEAR($A641),IF(MONTH($A641)=11,YEAR($A641),IF(MONTH($A641)=12, YEAR($A641),YEAR($A641)-1)))),Rainfall!$A$1:$Z$87,VLOOKUP(MONTH($A641),Conversion!$A$1:$B$12,2),FALSE)</f>
        <v>32321.579999999991</v>
      </c>
      <c r="G641" s="9"/>
      <c r="H641" s="9"/>
      <c r="I641" s="9">
        <f>VLOOKUP((IF(MONTH($A641)=10,YEAR($A641),IF(MONTH($A641)=11,YEAR($A641),IF(MONTH($A641)=12, YEAR($A641),YEAR($A641)-1)))),FirstSim!$A$1:$Z$86,VLOOKUP(MONTH($A641),Conversion!$A$1:$B$12,2),FALSE)</f>
        <v>2.0099999999999998</v>
      </c>
      <c r="J641" s="9"/>
      <c r="K641" s="9"/>
      <c r="L641" s="9"/>
      <c r="M641" s="12" t="e">
        <f>VLOOKUP((IF(MONTH($A641)=10,YEAR($A641),IF(MONTH($A641)=11,YEAR($A641),IF(MONTH($A641)=12, YEAR($A641),YEAR($A641)-1)))),#REF!,VLOOKUP(MONTH($A641),Conversion!$A$1:$B$12,2),FALSE)</f>
        <v>#REF!</v>
      </c>
      <c r="N641" s="9" t="e">
        <f>VLOOKUP((IF(MONTH($A641)=10,YEAR($A641),IF(MONTH($A641)=11,YEAR($A641),IF(MONTH($A641)=12, YEAR($A641),YEAR($A641)-1)))),#REF!,VLOOKUP(MONTH($A641),'Patch Conversion'!$A$1:$B$12,2),FALSE)</f>
        <v>#REF!</v>
      </c>
      <c r="O641" s="9"/>
      <c r="P641" s="11"/>
      <c r="Q641" s="9">
        <f t="shared" si="68"/>
        <v>0</v>
      </c>
      <c r="R641" s="9" t="str">
        <f t="shared" si="69"/>
        <v/>
      </c>
      <c r="S641" s="10" t="str">
        <f t="shared" si="70"/>
        <v/>
      </c>
      <c r="T641" s="9"/>
      <c r="U641" s="17">
        <f>VLOOKUP((IF(MONTH($A641)=10,YEAR($A641),IF(MONTH($A641)=11,YEAR($A641),IF(MONTH($A641)=12, YEAR($A641),YEAR($A641)-1)))),'Final Sim'!$A$1:$O$87,VLOOKUP(MONTH($A641),'Conversion WRSM'!$A$1:$B$12,2),FALSE)</f>
        <v>0</v>
      </c>
      <c r="W641" s="9">
        <f t="shared" si="67"/>
        <v>0</v>
      </c>
      <c r="X641" s="9" t="str">
        <f t="shared" si="73"/>
        <v/>
      </c>
      <c r="Y641" s="20" t="str">
        <f t="shared" si="71"/>
        <v/>
      </c>
    </row>
    <row r="642" spans="1:25" x14ac:dyDescent="0.25">
      <c r="A642" s="11">
        <v>32112</v>
      </c>
      <c r="B642" s="9">
        <f>VLOOKUP((IF(MONTH($A642)=10,YEAR($A642),IF(MONTH($A642)=11,YEAR($A642),IF(MONTH($A642)=12, YEAR($A642),YEAR($A642)-1)))),File_1.prn!$A$2:$AA$72,VLOOKUP(MONTH($A642),Conversion!$A$1:$B$12,2),FALSE)</f>
        <v>0</v>
      </c>
      <c r="C642" s="9" t="str">
        <f>IF(VLOOKUP((IF(MONTH($A642)=10,YEAR($A642),IF(MONTH($A642)=11,YEAR($A642),IF(MONTH($A642)=12, YEAR($A642),YEAR($A642)-1)))),File_1.prn!$A$2:$AA$72,VLOOKUP(MONTH($A642),'Patch Conversion'!$A$1:$B$12,2),FALSE)="","",VLOOKUP((IF(MONTH($A642)=10,YEAR($A642),IF(MONTH($A642)=11,YEAR($A642),IF(MONTH($A642)=12, YEAR($A642),YEAR($A642)-1)))),File_1.prn!$A$2:$AA$72,VLOOKUP(MONTH($A642),'Patch Conversion'!$A$1:$B$12,2),FALSE))</f>
        <v/>
      </c>
      <c r="D642" s="9" t="str">
        <f>IF(C642="","",B642)</f>
        <v/>
      </c>
      <c r="E642" s="9">
        <f t="shared" si="72"/>
        <v>0</v>
      </c>
      <c r="F642" s="9">
        <f>F641+VLOOKUP((IF(MONTH($A642)=10,YEAR($A642),IF(MONTH($A642)=11,YEAR($A642),IF(MONTH($A642)=12, YEAR($A642),YEAR($A642)-1)))),Rainfall!$A$1:$Z$87,VLOOKUP(MONTH($A642),Conversion!$A$1:$B$12,2),FALSE)</f>
        <v>32393.939999999991</v>
      </c>
      <c r="G642" s="9"/>
      <c r="H642" s="9"/>
      <c r="I642" s="9">
        <f>VLOOKUP((IF(MONTH($A642)=10,YEAR($A642),IF(MONTH($A642)=11,YEAR($A642),IF(MONTH($A642)=12, YEAR($A642),YEAR($A642)-1)))),FirstSim!$A$1:$Z$86,VLOOKUP(MONTH($A642),Conversion!$A$1:$B$12,2),FALSE)</f>
        <v>0.87</v>
      </c>
      <c r="J642" s="9"/>
      <c r="K642" s="9"/>
      <c r="L642" s="9"/>
      <c r="M642" s="12" t="e">
        <f>VLOOKUP((IF(MONTH($A642)=10,YEAR($A642),IF(MONTH($A642)=11,YEAR($A642),IF(MONTH($A642)=12, YEAR($A642),YEAR($A642)-1)))),#REF!,VLOOKUP(MONTH($A642),Conversion!$A$1:$B$12,2),FALSE)</f>
        <v>#REF!</v>
      </c>
      <c r="N642" s="9" t="e">
        <f>VLOOKUP((IF(MONTH($A642)=10,YEAR($A642),IF(MONTH($A642)=11,YEAR($A642),IF(MONTH($A642)=12, YEAR($A642),YEAR($A642)-1)))),#REF!,VLOOKUP(MONTH($A642),'Patch Conversion'!$A$1:$B$12,2),FALSE)</f>
        <v>#REF!</v>
      </c>
      <c r="O642" s="9"/>
      <c r="P642" s="11"/>
      <c r="Q642" s="9">
        <f t="shared" si="68"/>
        <v>0</v>
      </c>
      <c r="R642" s="9" t="str">
        <f t="shared" si="69"/>
        <v/>
      </c>
      <c r="S642" s="10" t="str">
        <f t="shared" si="70"/>
        <v/>
      </c>
      <c r="T642" s="9"/>
      <c r="U642" s="17">
        <f>VLOOKUP((IF(MONTH($A642)=10,YEAR($A642),IF(MONTH($A642)=11,YEAR($A642),IF(MONTH($A642)=12, YEAR($A642),YEAR($A642)-1)))),'Final Sim'!$A$1:$O$87,VLOOKUP(MONTH($A642),'Conversion WRSM'!$A$1:$B$12,2),FALSE)</f>
        <v>0</v>
      </c>
      <c r="W642" s="9">
        <f t="shared" si="67"/>
        <v>0</v>
      </c>
      <c r="X642" s="9" t="str">
        <f t="shared" si="73"/>
        <v/>
      </c>
      <c r="Y642" s="20" t="str">
        <f t="shared" si="71"/>
        <v/>
      </c>
    </row>
    <row r="643" spans="1:25" x14ac:dyDescent="0.25">
      <c r="A643" s="11">
        <v>32143</v>
      </c>
      <c r="B643" s="9">
        <f>VLOOKUP((IF(MONTH($A643)=10,YEAR($A643),IF(MONTH($A643)=11,YEAR($A643),IF(MONTH($A643)=12, YEAR($A643),YEAR($A643)-1)))),File_1.prn!$A$2:$AA$72,VLOOKUP(MONTH($A643),Conversion!$A$1:$B$12,2),FALSE)</f>
        <v>0</v>
      </c>
      <c r="C643" s="9" t="str">
        <f>IF(VLOOKUP((IF(MONTH($A643)=10,YEAR($A643),IF(MONTH($A643)=11,YEAR($A643),IF(MONTH($A643)=12, YEAR($A643),YEAR($A643)-1)))),File_1.prn!$A$2:$AA$72,VLOOKUP(MONTH($A643),'Patch Conversion'!$A$1:$B$12,2),FALSE)="","",VLOOKUP((IF(MONTH($A643)=10,YEAR($A643),IF(MONTH($A643)=11,YEAR($A643),IF(MONTH($A643)=12, YEAR($A643),YEAR($A643)-1)))),File_1.prn!$A$2:$AA$72,VLOOKUP(MONTH($A643),'Patch Conversion'!$A$1:$B$12,2),FALSE))</f>
        <v/>
      </c>
      <c r="D643" s="9"/>
      <c r="E643" s="9">
        <f t="shared" si="72"/>
        <v>0</v>
      </c>
      <c r="F643" s="9">
        <f>F642+VLOOKUP((IF(MONTH($A643)=10,YEAR($A643),IF(MONTH($A643)=11,YEAR($A643),IF(MONTH($A643)=12, YEAR($A643),YEAR($A643)-1)))),Rainfall!$A$1:$Z$87,VLOOKUP(MONTH($A643),Conversion!$A$1:$B$12,2),FALSE)</f>
        <v>32454.71999999999</v>
      </c>
      <c r="G643" s="9"/>
      <c r="H643" s="9"/>
      <c r="I643" s="9">
        <f>VLOOKUP((IF(MONTH($A643)=10,YEAR($A643),IF(MONTH($A643)=11,YEAR($A643),IF(MONTH($A643)=12, YEAR($A643),YEAR($A643)-1)))),FirstSim!$A$1:$Z$86,VLOOKUP(MONTH($A643),Conversion!$A$1:$B$12,2),FALSE)</f>
        <v>7.0000000000000007E-2</v>
      </c>
      <c r="J643" s="9"/>
      <c r="K643" s="9"/>
      <c r="L643" s="9"/>
      <c r="M643" s="12" t="e">
        <f>VLOOKUP((IF(MONTH($A643)=10,YEAR($A643),IF(MONTH($A643)=11,YEAR($A643),IF(MONTH($A643)=12, YEAR($A643),YEAR($A643)-1)))),#REF!,VLOOKUP(MONTH($A643),Conversion!$A$1:$B$12,2),FALSE)</f>
        <v>#REF!</v>
      </c>
      <c r="N643" s="9" t="e">
        <f>VLOOKUP((IF(MONTH($A643)=10,YEAR($A643),IF(MONTH($A643)=11,YEAR($A643),IF(MONTH($A643)=12, YEAR($A643),YEAR($A643)-1)))),#REF!,VLOOKUP(MONTH($A643),'Patch Conversion'!$A$1:$B$12,2),FALSE)</f>
        <v>#REF!</v>
      </c>
      <c r="O643" s="9"/>
      <c r="P643" s="11"/>
      <c r="Q643" s="9">
        <f t="shared" si="68"/>
        <v>0</v>
      </c>
      <c r="R643" s="9" t="str">
        <f t="shared" si="69"/>
        <v/>
      </c>
      <c r="S643" s="10" t="str">
        <f t="shared" si="70"/>
        <v/>
      </c>
      <c r="T643" s="9"/>
      <c r="U643" s="17">
        <f>VLOOKUP((IF(MONTH($A643)=10,YEAR($A643),IF(MONTH($A643)=11,YEAR($A643),IF(MONTH($A643)=12, YEAR($A643),YEAR($A643)-1)))),'Final Sim'!$A$1:$O$87,VLOOKUP(MONTH($A643),'Conversion WRSM'!$A$1:$B$12,2),FALSE)</f>
        <v>0</v>
      </c>
      <c r="W643" s="9">
        <f t="shared" si="67"/>
        <v>0</v>
      </c>
      <c r="X643" s="9" t="str">
        <f t="shared" si="73"/>
        <v/>
      </c>
      <c r="Y643" s="20" t="str">
        <f t="shared" si="71"/>
        <v/>
      </c>
    </row>
    <row r="644" spans="1:25" x14ac:dyDescent="0.25">
      <c r="A644" s="11">
        <v>32174</v>
      </c>
      <c r="B644" s="9">
        <f>VLOOKUP((IF(MONTH($A644)=10,YEAR($A644),IF(MONTH($A644)=11,YEAR($A644),IF(MONTH($A644)=12, YEAR($A644),YEAR($A644)-1)))),File_1.prn!$A$2:$AA$72,VLOOKUP(MONTH($A644),Conversion!$A$1:$B$12,2),FALSE)</f>
        <v>0</v>
      </c>
      <c r="C644" s="9" t="str">
        <f>IF(VLOOKUP((IF(MONTH($A644)=10,YEAR($A644),IF(MONTH($A644)=11,YEAR($A644),IF(MONTH($A644)=12, YEAR($A644),YEAR($A644)-1)))),File_1.prn!$A$2:$AA$72,VLOOKUP(MONTH($A644),'Patch Conversion'!$A$1:$B$12,2),FALSE)="","",VLOOKUP((IF(MONTH($A644)=10,YEAR($A644),IF(MONTH($A644)=11,YEAR($A644),IF(MONTH($A644)=12, YEAR($A644),YEAR($A644)-1)))),File_1.prn!$A$2:$AA$72,VLOOKUP(MONTH($A644),'Patch Conversion'!$A$1:$B$12,2),FALSE))</f>
        <v/>
      </c>
      <c r="D644" s="9"/>
      <c r="E644" s="9">
        <f t="shared" si="72"/>
        <v>0</v>
      </c>
      <c r="F644" s="9">
        <f>F643+VLOOKUP((IF(MONTH($A644)=10,YEAR($A644),IF(MONTH($A644)=11,YEAR($A644),IF(MONTH($A644)=12, YEAR($A644),YEAR($A644)-1)))),Rainfall!$A$1:$Z$87,VLOOKUP(MONTH($A644),Conversion!$A$1:$B$12,2),FALSE)</f>
        <v>32646.479999999989</v>
      </c>
      <c r="G644" s="9"/>
      <c r="H644" s="9"/>
      <c r="I644" s="9">
        <f>VLOOKUP((IF(MONTH($A644)=10,YEAR($A644),IF(MONTH($A644)=11,YEAR($A644),IF(MONTH($A644)=12, YEAR($A644),YEAR($A644)-1)))),FirstSim!$A$1:$Z$86,VLOOKUP(MONTH($A644),Conversion!$A$1:$B$12,2),FALSE)</f>
        <v>85.33</v>
      </c>
      <c r="J644" s="9"/>
      <c r="K644" s="9"/>
      <c r="L644" s="9"/>
      <c r="M644" s="12" t="e">
        <f>VLOOKUP((IF(MONTH($A644)=10,YEAR($A644),IF(MONTH($A644)=11,YEAR($A644),IF(MONTH($A644)=12, YEAR($A644),YEAR($A644)-1)))),#REF!,VLOOKUP(MONTH($A644),Conversion!$A$1:$B$12,2),FALSE)</f>
        <v>#REF!</v>
      </c>
      <c r="N644" s="9" t="e">
        <f>VLOOKUP((IF(MONTH($A644)=10,YEAR($A644),IF(MONTH($A644)=11,YEAR($A644),IF(MONTH($A644)=12, YEAR($A644),YEAR($A644)-1)))),#REF!,VLOOKUP(MONTH($A644),'Patch Conversion'!$A$1:$B$12,2),FALSE)</f>
        <v>#REF!</v>
      </c>
      <c r="O644" s="9"/>
      <c r="P644" s="11"/>
      <c r="Q644" s="9">
        <f t="shared" si="68"/>
        <v>0</v>
      </c>
      <c r="R644" s="9" t="str">
        <f t="shared" si="69"/>
        <v/>
      </c>
      <c r="S644" s="10" t="str">
        <f t="shared" si="70"/>
        <v/>
      </c>
      <c r="T644" s="9"/>
      <c r="U644" s="17">
        <f>VLOOKUP((IF(MONTH($A644)=10,YEAR($A644),IF(MONTH($A644)=11,YEAR($A644),IF(MONTH($A644)=12, YEAR($A644),YEAR($A644)-1)))),'Final Sim'!$A$1:$O$87,VLOOKUP(MONTH($A644),'Conversion WRSM'!$A$1:$B$12,2),FALSE)</f>
        <v>0</v>
      </c>
      <c r="W644" s="9">
        <f t="shared" ref="W644:W707" si="75">IF(C644="",B644,IF(C644="*",B644,IF(U644&gt;B644,U644,B644)))</f>
        <v>0</v>
      </c>
      <c r="X644" s="9" t="str">
        <f t="shared" si="73"/>
        <v/>
      </c>
      <c r="Y644" s="20" t="str">
        <f t="shared" si="71"/>
        <v/>
      </c>
    </row>
    <row r="645" spans="1:25" x14ac:dyDescent="0.25">
      <c r="A645" s="11">
        <v>32203</v>
      </c>
      <c r="B645" s="9">
        <f>VLOOKUP((IF(MONTH($A645)=10,YEAR($A645),IF(MONTH($A645)=11,YEAR($A645),IF(MONTH($A645)=12, YEAR($A645),YEAR($A645)-1)))),File_1.prn!$A$2:$AA$72,VLOOKUP(MONTH($A645),Conversion!$A$1:$B$12,2),FALSE)</f>
        <v>0</v>
      </c>
      <c r="C645" s="9" t="str">
        <f>IF(VLOOKUP((IF(MONTH($A645)=10,YEAR($A645),IF(MONTH($A645)=11,YEAR($A645),IF(MONTH($A645)=12, YEAR($A645),YEAR($A645)-1)))),File_1.prn!$A$2:$AA$72,VLOOKUP(MONTH($A645),'Patch Conversion'!$A$1:$B$12,2),FALSE)="","",VLOOKUP((IF(MONTH($A645)=10,YEAR($A645),IF(MONTH($A645)=11,YEAR($A645),IF(MONTH($A645)=12, YEAR($A645),YEAR($A645)-1)))),File_1.prn!$A$2:$AA$72,VLOOKUP(MONTH($A645),'Patch Conversion'!$A$1:$B$12,2),FALSE))</f>
        <v/>
      </c>
      <c r="D645" s="9"/>
      <c r="E645" s="9">
        <f t="shared" si="72"/>
        <v>0</v>
      </c>
      <c r="F645" s="9">
        <f>F644+VLOOKUP((IF(MONTH($A645)=10,YEAR($A645),IF(MONTH($A645)=11,YEAR($A645),IF(MONTH($A645)=12, YEAR($A645),YEAR($A645)-1)))),Rainfall!$A$1:$Z$87,VLOOKUP(MONTH($A645),Conversion!$A$1:$B$12,2),FALSE)</f>
        <v>32717.639999999989</v>
      </c>
      <c r="G645" s="9"/>
      <c r="H645" s="9"/>
      <c r="I645" s="9">
        <f>VLOOKUP((IF(MONTH($A645)=10,YEAR($A645),IF(MONTH($A645)=11,YEAR($A645),IF(MONTH($A645)=12, YEAR($A645),YEAR($A645)-1)))),FirstSim!$A$1:$Z$86,VLOOKUP(MONTH($A645),Conversion!$A$1:$B$12,2),FALSE)</f>
        <v>50.61</v>
      </c>
      <c r="J645" s="9"/>
      <c r="K645" s="9"/>
      <c r="L645" s="9"/>
      <c r="M645" s="12" t="e">
        <f>VLOOKUP((IF(MONTH($A645)=10,YEAR($A645),IF(MONTH($A645)=11,YEAR($A645),IF(MONTH($A645)=12, YEAR($A645),YEAR($A645)-1)))),#REF!,VLOOKUP(MONTH($A645),Conversion!$A$1:$B$12,2),FALSE)</f>
        <v>#REF!</v>
      </c>
      <c r="N645" s="9" t="e">
        <f>VLOOKUP((IF(MONTH($A645)=10,YEAR($A645),IF(MONTH($A645)=11,YEAR($A645),IF(MONTH($A645)=12, YEAR($A645),YEAR($A645)-1)))),#REF!,VLOOKUP(MONTH($A645),'Patch Conversion'!$A$1:$B$12,2),FALSE)</f>
        <v>#REF!</v>
      </c>
      <c r="O645" s="9"/>
      <c r="P645" s="11"/>
      <c r="Q645" s="9">
        <f t="shared" ref="Q645:Q708" si="76">IF(C645="",B645,IF(C645="*",B645,IF(I645&lt;B645,B645,I645)))</f>
        <v>0</v>
      </c>
      <c r="R645" s="9" t="str">
        <f t="shared" ref="R645:R708" si="77">IF(C645="",C645,IF(C645="*",C645,IF(I645&lt;B645,C645,"*")))</f>
        <v/>
      </c>
      <c r="S645" s="10" t="str">
        <f t="shared" ref="S645:S708" si="78">IF(C645="","",IF(C645="*","Estimated",IF(I645&lt;B645,"First Simulation&lt;Observed, Observed Used","First Silumation patch")))</f>
        <v/>
      </c>
      <c r="T645" s="9"/>
      <c r="U645" s="17">
        <f>VLOOKUP((IF(MONTH($A645)=10,YEAR($A645),IF(MONTH($A645)=11,YEAR($A645),IF(MONTH($A645)=12, YEAR($A645),YEAR($A645)-1)))),'Final Sim'!$A$1:$O$87,VLOOKUP(MONTH($A645),'Conversion WRSM'!$A$1:$B$12,2),FALSE)</f>
        <v>0</v>
      </c>
      <c r="W645" s="9">
        <f t="shared" si="75"/>
        <v>0</v>
      </c>
      <c r="X645" s="9" t="str">
        <f t="shared" si="73"/>
        <v/>
      </c>
      <c r="Y645" s="20" t="str">
        <f t="shared" ref="Y645:Y708" si="79">IF(C645="","",IF(C645="*","Observed estimate used",IF(C645="#","Simulated value used", IF(U645&gt;B645,"Simulated value used","Observed estimate used"))))</f>
        <v/>
      </c>
    </row>
    <row r="646" spans="1:25" x14ac:dyDescent="0.25">
      <c r="A646" s="11">
        <v>32234</v>
      </c>
      <c r="B646" s="9">
        <f>VLOOKUP((IF(MONTH($A646)=10,YEAR($A646),IF(MONTH($A646)=11,YEAR($A646),IF(MONTH($A646)=12, YEAR($A646),YEAR($A646)-1)))),File_1.prn!$A$2:$AA$72,VLOOKUP(MONTH($A646),Conversion!$A$1:$B$12,2),FALSE)</f>
        <v>0</v>
      </c>
      <c r="C646" s="9" t="str">
        <f>IF(VLOOKUP((IF(MONTH($A646)=10,YEAR($A646),IF(MONTH($A646)=11,YEAR($A646),IF(MONTH($A646)=12, YEAR($A646),YEAR($A646)-1)))),File_1.prn!$A$2:$AA$72,VLOOKUP(MONTH($A646),'Patch Conversion'!$A$1:$B$12,2),FALSE)="","",VLOOKUP((IF(MONTH($A646)=10,YEAR($A646),IF(MONTH($A646)=11,YEAR($A646),IF(MONTH($A646)=12, YEAR($A646),YEAR($A646)-1)))),File_1.prn!$A$2:$AA$72,VLOOKUP(MONTH($A646),'Patch Conversion'!$A$1:$B$12,2),FALSE))</f>
        <v/>
      </c>
      <c r="D646" s="9"/>
      <c r="E646" s="9">
        <f t="shared" ref="E646:E709" si="80">E645+B646</f>
        <v>0</v>
      </c>
      <c r="F646" s="9">
        <f>F645+VLOOKUP((IF(MONTH($A646)=10,YEAR($A646),IF(MONTH($A646)=11,YEAR($A646),IF(MONTH($A646)=12, YEAR($A646),YEAR($A646)-1)))),Rainfall!$A$1:$Z$87,VLOOKUP(MONTH($A646),Conversion!$A$1:$B$12,2),FALSE)</f>
        <v>32774.639999999985</v>
      </c>
      <c r="G646" s="9"/>
      <c r="H646" s="9"/>
      <c r="I646" s="9">
        <f>VLOOKUP((IF(MONTH($A646)=10,YEAR($A646),IF(MONTH($A646)=11,YEAR($A646),IF(MONTH($A646)=12, YEAR($A646),YEAR($A646)-1)))),FirstSim!$A$1:$Z$86,VLOOKUP(MONTH($A646),Conversion!$A$1:$B$12,2),FALSE)</f>
        <v>8.17</v>
      </c>
      <c r="J646" s="9"/>
      <c r="K646" s="9"/>
      <c r="L646" s="9"/>
      <c r="M646" s="12" t="e">
        <f>VLOOKUP((IF(MONTH($A646)=10,YEAR($A646),IF(MONTH($A646)=11,YEAR($A646),IF(MONTH($A646)=12, YEAR($A646),YEAR($A646)-1)))),#REF!,VLOOKUP(MONTH($A646),Conversion!$A$1:$B$12,2),FALSE)</f>
        <v>#REF!</v>
      </c>
      <c r="N646" s="9" t="e">
        <f>VLOOKUP((IF(MONTH($A646)=10,YEAR($A646),IF(MONTH($A646)=11,YEAR($A646),IF(MONTH($A646)=12, YEAR($A646),YEAR($A646)-1)))),#REF!,VLOOKUP(MONTH($A646),'Patch Conversion'!$A$1:$B$12,2),FALSE)</f>
        <v>#REF!</v>
      </c>
      <c r="O646" s="9"/>
      <c r="P646" s="11"/>
      <c r="Q646" s="9">
        <f t="shared" si="76"/>
        <v>0</v>
      </c>
      <c r="R646" s="9" t="str">
        <f t="shared" si="77"/>
        <v/>
      </c>
      <c r="S646" s="10" t="str">
        <f t="shared" si="78"/>
        <v/>
      </c>
      <c r="T646" s="9"/>
      <c r="U646" s="17">
        <f>VLOOKUP((IF(MONTH($A646)=10,YEAR($A646),IF(MONTH($A646)=11,YEAR($A646),IF(MONTH($A646)=12, YEAR($A646),YEAR($A646)-1)))),'Final Sim'!$A$1:$O$87,VLOOKUP(MONTH($A646),'Conversion WRSM'!$A$1:$B$12,2),FALSE)</f>
        <v>0</v>
      </c>
      <c r="W646" s="9">
        <f t="shared" si="75"/>
        <v>0</v>
      </c>
      <c r="X646" s="9" t="str">
        <f t="shared" ref="X646:X709" si="81">IF(C646="","",IF(C646="*","*",IF(C646="#","*", IF(U646&gt;B646,"*",C646))))</f>
        <v/>
      </c>
      <c r="Y646" s="20" t="str">
        <f t="shared" si="79"/>
        <v/>
      </c>
    </row>
    <row r="647" spans="1:25" x14ac:dyDescent="0.25">
      <c r="A647" s="11">
        <v>32264</v>
      </c>
      <c r="B647" s="9">
        <f>VLOOKUP((IF(MONTH($A647)=10,YEAR($A647),IF(MONTH($A647)=11,YEAR($A647),IF(MONTH($A647)=12, YEAR($A647),YEAR($A647)-1)))),File_1.prn!$A$2:$AA$72,VLOOKUP(MONTH($A647),Conversion!$A$1:$B$12,2),FALSE)</f>
        <v>0</v>
      </c>
      <c r="C647" s="9" t="str">
        <f>IF(VLOOKUP((IF(MONTH($A647)=10,YEAR($A647),IF(MONTH($A647)=11,YEAR($A647),IF(MONTH($A647)=12, YEAR($A647),YEAR($A647)-1)))),File_1.prn!$A$2:$AA$72,VLOOKUP(MONTH($A647),'Patch Conversion'!$A$1:$B$12,2),FALSE)="","",VLOOKUP((IF(MONTH($A647)=10,YEAR($A647),IF(MONTH($A647)=11,YEAR($A647),IF(MONTH($A647)=12, YEAR($A647),YEAR($A647)-1)))),File_1.prn!$A$2:$AA$72,VLOOKUP(MONTH($A647),'Patch Conversion'!$A$1:$B$12,2),FALSE))</f>
        <v/>
      </c>
      <c r="D647" s="9"/>
      <c r="E647" s="9">
        <f t="shared" si="80"/>
        <v>0</v>
      </c>
      <c r="F647" s="9">
        <f>F646+VLOOKUP((IF(MONTH($A647)=10,YEAR($A647),IF(MONTH($A647)=11,YEAR($A647),IF(MONTH($A647)=12, YEAR($A647),YEAR($A647)-1)))),Rainfall!$A$1:$Z$87,VLOOKUP(MONTH($A647),Conversion!$A$1:$B$12,2),FALSE)</f>
        <v>32775.059999999983</v>
      </c>
      <c r="G647" s="9"/>
      <c r="H647" s="9"/>
      <c r="I647" s="9">
        <f>VLOOKUP((IF(MONTH($A647)=10,YEAR($A647),IF(MONTH($A647)=11,YEAR($A647),IF(MONTH($A647)=12, YEAR($A647),YEAR($A647)-1)))),FirstSim!$A$1:$Z$86,VLOOKUP(MONTH($A647),Conversion!$A$1:$B$12,2),FALSE)</f>
        <v>1.39</v>
      </c>
      <c r="J647" s="9"/>
      <c r="K647" s="9"/>
      <c r="L647" s="9"/>
      <c r="M647" s="12" t="e">
        <f>VLOOKUP((IF(MONTH($A647)=10,YEAR($A647),IF(MONTH($A647)=11,YEAR($A647),IF(MONTH($A647)=12, YEAR($A647),YEAR($A647)-1)))),#REF!,VLOOKUP(MONTH($A647),Conversion!$A$1:$B$12,2),FALSE)</f>
        <v>#REF!</v>
      </c>
      <c r="N647" s="9" t="e">
        <f>VLOOKUP((IF(MONTH($A647)=10,YEAR($A647),IF(MONTH($A647)=11,YEAR($A647),IF(MONTH($A647)=12, YEAR($A647),YEAR($A647)-1)))),#REF!,VLOOKUP(MONTH($A647),'Patch Conversion'!$A$1:$B$12,2),FALSE)</f>
        <v>#REF!</v>
      </c>
      <c r="O647" s="9"/>
      <c r="P647" s="11"/>
      <c r="Q647" s="9">
        <f t="shared" si="76"/>
        <v>0</v>
      </c>
      <c r="R647" s="9" t="str">
        <f t="shared" si="77"/>
        <v/>
      </c>
      <c r="S647" s="10" t="str">
        <f t="shared" si="78"/>
        <v/>
      </c>
      <c r="T647" s="9"/>
      <c r="U647" s="17">
        <f>VLOOKUP((IF(MONTH($A647)=10,YEAR($A647),IF(MONTH($A647)=11,YEAR($A647),IF(MONTH($A647)=12, YEAR($A647),YEAR($A647)-1)))),'Final Sim'!$A$1:$O$87,VLOOKUP(MONTH($A647),'Conversion WRSM'!$A$1:$B$12,2),FALSE)</f>
        <v>0</v>
      </c>
      <c r="W647" s="9">
        <f t="shared" si="75"/>
        <v>0</v>
      </c>
      <c r="X647" s="9" t="str">
        <f t="shared" si="81"/>
        <v/>
      </c>
      <c r="Y647" s="20" t="str">
        <f t="shared" si="79"/>
        <v/>
      </c>
    </row>
    <row r="648" spans="1:25" x14ac:dyDescent="0.25">
      <c r="A648" s="11">
        <v>32295</v>
      </c>
      <c r="B648" s="9">
        <f>VLOOKUP((IF(MONTH($A648)=10,YEAR($A648),IF(MONTH($A648)=11,YEAR($A648),IF(MONTH($A648)=12, YEAR($A648),YEAR($A648)-1)))),File_1.prn!$A$2:$AA$72,VLOOKUP(MONTH($A648),Conversion!$A$1:$B$12,2),FALSE)</f>
        <v>0</v>
      </c>
      <c r="C648" s="9" t="str">
        <f>IF(VLOOKUP((IF(MONTH($A648)=10,YEAR($A648),IF(MONTH($A648)=11,YEAR($A648),IF(MONTH($A648)=12, YEAR($A648),YEAR($A648)-1)))),File_1.prn!$A$2:$AA$72,VLOOKUP(MONTH($A648),'Patch Conversion'!$A$1:$B$12,2),FALSE)="","",VLOOKUP((IF(MONTH($A648)=10,YEAR($A648),IF(MONTH($A648)=11,YEAR($A648),IF(MONTH($A648)=12, YEAR($A648),YEAR($A648)-1)))),File_1.prn!$A$2:$AA$72,VLOOKUP(MONTH($A648),'Patch Conversion'!$A$1:$B$12,2),FALSE))</f>
        <v/>
      </c>
      <c r="D648" s="9"/>
      <c r="E648" s="9">
        <f t="shared" si="80"/>
        <v>0</v>
      </c>
      <c r="F648" s="9">
        <f>F647+VLOOKUP((IF(MONTH($A648)=10,YEAR($A648),IF(MONTH($A648)=11,YEAR($A648),IF(MONTH($A648)=12, YEAR($A648),YEAR($A648)-1)))),Rainfall!$A$1:$Z$87,VLOOKUP(MONTH($A648),Conversion!$A$1:$B$12,2),FALSE)</f>
        <v>32775.719999999987</v>
      </c>
      <c r="G648" s="9"/>
      <c r="H648" s="9"/>
      <c r="I648" s="9">
        <f>VLOOKUP((IF(MONTH($A648)=10,YEAR($A648),IF(MONTH($A648)=11,YEAR($A648),IF(MONTH($A648)=12, YEAR($A648),YEAR($A648)-1)))),FirstSim!$A$1:$Z$86,VLOOKUP(MONTH($A648),Conversion!$A$1:$B$12,2),FALSE)</f>
        <v>0.65</v>
      </c>
      <c r="J648" s="9"/>
      <c r="K648" s="9"/>
      <c r="L648" s="9"/>
      <c r="M648" s="12" t="e">
        <f>VLOOKUP((IF(MONTH($A648)=10,YEAR($A648),IF(MONTH($A648)=11,YEAR($A648),IF(MONTH($A648)=12, YEAR($A648),YEAR($A648)-1)))),#REF!,VLOOKUP(MONTH($A648),Conversion!$A$1:$B$12,2),FALSE)</f>
        <v>#REF!</v>
      </c>
      <c r="N648" s="9" t="e">
        <f>VLOOKUP((IF(MONTH($A648)=10,YEAR($A648),IF(MONTH($A648)=11,YEAR($A648),IF(MONTH($A648)=12, YEAR($A648),YEAR($A648)-1)))),#REF!,VLOOKUP(MONTH($A648),'Patch Conversion'!$A$1:$B$12,2),FALSE)</f>
        <v>#REF!</v>
      </c>
      <c r="O648" s="9"/>
      <c r="P648" s="11"/>
      <c r="Q648" s="9">
        <f t="shared" si="76"/>
        <v>0</v>
      </c>
      <c r="R648" s="9" t="str">
        <f t="shared" si="77"/>
        <v/>
      </c>
      <c r="S648" s="10" t="str">
        <f t="shared" si="78"/>
        <v/>
      </c>
      <c r="T648" s="9"/>
      <c r="U648" s="17">
        <f>VLOOKUP((IF(MONTH($A648)=10,YEAR($A648),IF(MONTH($A648)=11,YEAR($A648),IF(MONTH($A648)=12, YEAR($A648),YEAR($A648)-1)))),'Final Sim'!$A$1:$O$87,VLOOKUP(MONTH($A648),'Conversion WRSM'!$A$1:$B$12,2),FALSE)</f>
        <v>0</v>
      </c>
      <c r="W648" s="9">
        <f t="shared" si="75"/>
        <v>0</v>
      </c>
      <c r="X648" s="9" t="str">
        <f t="shared" si="81"/>
        <v/>
      </c>
      <c r="Y648" s="20" t="str">
        <f t="shared" si="79"/>
        <v/>
      </c>
    </row>
    <row r="649" spans="1:25" x14ac:dyDescent="0.25">
      <c r="A649" s="11">
        <v>32325</v>
      </c>
      <c r="B649" s="9">
        <f>VLOOKUP((IF(MONTH($A649)=10,YEAR($A649),IF(MONTH($A649)=11,YEAR($A649),IF(MONTH($A649)=12, YEAR($A649),YEAR($A649)-1)))),File_1.prn!$A$2:$AA$72,VLOOKUP(MONTH($A649),Conversion!$A$1:$B$12,2),FALSE)</f>
        <v>0</v>
      </c>
      <c r="C649" s="9" t="str">
        <f>IF(VLOOKUP((IF(MONTH($A649)=10,YEAR($A649),IF(MONTH($A649)=11,YEAR($A649),IF(MONTH($A649)=12, YEAR($A649),YEAR($A649)-1)))),File_1.prn!$A$2:$AA$72,VLOOKUP(MONTH($A649),'Patch Conversion'!$A$1:$B$12,2),FALSE)="","",VLOOKUP((IF(MONTH($A649)=10,YEAR($A649),IF(MONTH($A649)=11,YEAR($A649),IF(MONTH($A649)=12, YEAR($A649),YEAR($A649)-1)))),File_1.prn!$A$2:$AA$72,VLOOKUP(MONTH($A649),'Patch Conversion'!$A$1:$B$12,2),FALSE))</f>
        <v/>
      </c>
      <c r="D649" s="9"/>
      <c r="E649" s="9">
        <f t="shared" si="80"/>
        <v>0</v>
      </c>
      <c r="F649" s="9">
        <f>F648+VLOOKUP((IF(MONTH($A649)=10,YEAR($A649),IF(MONTH($A649)=11,YEAR($A649),IF(MONTH($A649)=12, YEAR($A649),YEAR($A649)-1)))),Rainfall!$A$1:$Z$87,VLOOKUP(MONTH($A649),Conversion!$A$1:$B$12,2),FALSE)</f>
        <v>32775.719999999987</v>
      </c>
      <c r="G649" s="9"/>
      <c r="H649" s="9"/>
      <c r="I649" s="9">
        <f>VLOOKUP((IF(MONTH($A649)=10,YEAR($A649),IF(MONTH($A649)=11,YEAR($A649),IF(MONTH($A649)=12, YEAR($A649),YEAR($A649)-1)))),FirstSim!$A$1:$Z$86,VLOOKUP(MONTH($A649),Conversion!$A$1:$B$12,2),FALSE)</f>
        <v>0.24</v>
      </c>
      <c r="J649" s="9"/>
      <c r="K649" s="9"/>
      <c r="L649" s="9"/>
      <c r="M649" s="12" t="e">
        <f>VLOOKUP((IF(MONTH($A649)=10,YEAR($A649),IF(MONTH($A649)=11,YEAR($A649),IF(MONTH($A649)=12, YEAR($A649),YEAR($A649)-1)))),#REF!,VLOOKUP(MONTH($A649),Conversion!$A$1:$B$12,2),FALSE)</f>
        <v>#REF!</v>
      </c>
      <c r="N649" s="9" t="e">
        <f>VLOOKUP((IF(MONTH($A649)=10,YEAR($A649),IF(MONTH($A649)=11,YEAR($A649),IF(MONTH($A649)=12, YEAR($A649),YEAR($A649)-1)))),#REF!,VLOOKUP(MONTH($A649),'Patch Conversion'!$A$1:$B$12,2),FALSE)</f>
        <v>#REF!</v>
      </c>
      <c r="O649" s="9"/>
      <c r="P649" s="11"/>
      <c r="Q649" s="9">
        <f t="shared" si="76"/>
        <v>0</v>
      </c>
      <c r="R649" s="9" t="str">
        <f t="shared" si="77"/>
        <v/>
      </c>
      <c r="S649" s="10" t="str">
        <f t="shared" si="78"/>
        <v/>
      </c>
      <c r="T649" s="9"/>
      <c r="U649" s="17">
        <f>VLOOKUP((IF(MONTH($A649)=10,YEAR($A649),IF(MONTH($A649)=11,YEAR($A649),IF(MONTH($A649)=12, YEAR($A649),YEAR($A649)-1)))),'Final Sim'!$A$1:$O$87,VLOOKUP(MONTH($A649),'Conversion WRSM'!$A$1:$B$12,2),FALSE)</f>
        <v>0</v>
      </c>
      <c r="W649" s="9">
        <f t="shared" si="75"/>
        <v>0</v>
      </c>
      <c r="X649" s="9" t="str">
        <f t="shared" si="81"/>
        <v/>
      </c>
      <c r="Y649" s="20" t="str">
        <f t="shared" si="79"/>
        <v/>
      </c>
    </row>
    <row r="650" spans="1:25" x14ac:dyDescent="0.25">
      <c r="A650" s="11">
        <v>32356</v>
      </c>
      <c r="B650" s="9">
        <f>VLOOKUP((IF(MONTH($A650)=10,YEAR($A650),IF(MONTH($A650)=11,YEAR($A650),IF(MONTH($A650)=12, YEAR($A650),YEAR($A650)-1)))),File_1.prn!$A$2:$AA$72,VLOOKUP(MONTH($A650),Conversion!$A$1:$B$12,2),FALSE)</f>
        <v>0</v>
      </c>
      <c r="C650" s="9" t="str">
        <f>IF(VLOOKUP((IF(MONTH($A650)=10,YEAR($A650),IF(MONTH($A650)=11,YEAR($A650),IF(MONTH($A650)=12, YEAR($A650),YEAR($A650)-1)))),File_1.prn!$A$2:$AA$72,VLOOKUP(MONTH($A650),'Patch Conversion'!$A$1:$B$12,2),FALSE)="","",VLOOKUP((IF(MONTH($A650)=10,YEAR($A650),IF(MONTH($A650)=11,YEAR($A650),IF(MONTH($A650)=12, YEAR($A650),YEAR($A650)-1)))),File_1.prn!$A$2:$AA$72,VLOOKUP(MONTH($A650),'Patch Conversion'!$A$1:$B$12,2),FALSE))</f>
        <v/>
      </c>
      <c r="D650" s="9"/>
      <c r="E650" s="9">
        <f t="shared" si="80"/>
        <v>0</v>
      </c>
      <c r="F650" s="9">
        <f>F649+VLOOKUP((IF(MONTH($A650)=10,YEAR($A650),IF(MONTH($A650)=11,YEAR($A650),IF(MONTH($A650)=12, YEAR($A650),YEAR($A650)-1)))),Rainfall!$A$1:$Z$87,VLOOKUP(MONTH($A650),Conversion!$A$1:$B$12,2),FALSE)</f>
        <v>32777.579999999987</v>
      </c>
      <c r="G650" s="9"/>
      <c r="H650" s="9"/>
      <c r="I650" s="9">
        <f>VLOOKUP((IF(MONTH($A650)=10,YEAR($A650),IF(MONTH($A650)=11,YEAR($A650),IF(MONTH($A650)=12, YEAR($A650),YEAR($A650)-1)))),FirstSim!$A$1:$Z$86,VLOOKUP(MONTH($A650),Conversion!$A$1:$B$12,2),FALSE)</f>
        <v>0.14000000000000001</v>
      </c>
      <c r="J650" s="9"/>
      <c r="K650" s="9"/>
      <c r="L650" s="9"/>
      <c r="M650" s="12" t="e">
        <f>VLOOKUP((IF(MONTH($A650)=10,YEAR($A650),IF(MONTH($A650)=11,YEAR($A650),IF(MONTH($A650)=12, YEAR($A650),YEAR($A650)-1)))),#REF!,VLOOKUP(MONTH($A650),Conversion!$A$1:$B$12,2),FALSE)</f>
        <v>#REF!</v>
      </c>
      <c r="N650" s="9" t="e">
        <f>VLOOKUP((IF(MONTH($A650)=10,YEAR($A650),IF(MONTH($A650)=11,YEAR($A650),IF(MONTH($A650)=12, YEAR($A650),YEAR($A650)-1)))),#REF!,VLOOKUP(MONTH($A650),'Patch Conversion'!$A$1:$B$12,2),FALSE)</f>
        <v>#REF!</v>
      </c>
      <c r="O650" s="9"/>
      <c r="P650" s="11"/>
      <c r="Q650" s="9">
        <f t="shared" si="76"/>
        <v>0</v>
      </c>
      <c r="R650" s="9" t="str">
        <f t="shared" si="77"/>
        <v/>
      </c>
      <c r="S650" s="10" t="str">
        <f t="shared" si="78"/>
        <v/>
      </c>
      <c r="T650" s="9"/>
      <c r="U650" s="17">
        <f>VLOOKUP((IF(MONTH($A650)=10,YEAR($A650),IF(MONTH($A650)=11,YEAR($A650),IF(MONTH($A650)=12, YEAR($A650),YEAR($A650)-1)))),'Final Sim'!$A$1:$O$87,VLOOKUP(MONTH($A650),'Conversion WRSM'!$A$1:$B$12,2),FALSE)</f>
        <v>0</v>
      </c>
      <c r="W650" s="9">
        <f t="shared" si="75"/>
        <v>0</v>
      </c>
      <c r="X650" s="9" t="str">
        <f t="shared" si="81"/>
        <v/>
      </c>
      <c r="Y650" s="20" t="str">
        <f t="shared" si="79"/>
        <v/>
      </c>
    </row>
    <row r="651" spans="1:25" x14ac:dyDescent="0.25">
      <c r="A651" s="11">
        <v>32387</v>
      </c>
      <c r="B651" s="9">
        <f>VLOOKUP((IF(MONTH($A651)=10,YEAR($A651),IF(MONTH($A651)=11,YEAR($A651),IF(MONTH($A651)=12, YEAR($A651),YEAR($A651)-1)))),File_1.prn!$A$2:$AA$72,VLOOKUP(MONTH($A651),Conversion!$A$1:$B$12,2),FALSE)</f>
        <v>0</v>
      </c>
      <c r="C651" s="9" t="str">
        <f>IF(VLOOKUP((IF(MONTH($A651)=10,YEAR($A651),IF(MONTH($A651)=11,YEAR($A651),IF(MONTH($A651)=12, YEAR($A651),YEAR($A651)-1)))),File_1.prn!$A$2:$AA$72,VLOOKUP(MONTH($A651),'Patch Conversion'!$A$1:$B$12,2),FALSE)="","",VLOOKUP((IF(MONTH($A651)=10,YEAR($A651),IF(MONTH($A651)=11,YEAR($A651),IF(MONTH($A651)=12, YEAR($A651),YEAR($A651)-1)))),File_1.prn!$A$2:$AA$72,VLOOKUP(MONTH($A651),'Patch Conversion'!$A$1:$B$12,2),FALSE))</f>
        <v/>
      </c>
      <c r="D651" s="9"/>
      <c r="E651" s="9">
        <f t="shared" si="80"/>
        <v>0</v>
      </c>
      <c r="F651" s="9">
        <f>F650+VLOOKUP((IF(MONTH($A651)=10,YEAR($A651),IF(MONTH($A651)=11,YEAR($A651),IF(MONTH($A651)=12, YEAR($A651),YEAR($A651)-1)))),Rainfall!$A$1:$Z$87,VLOOKUP(MONTH($A651),Conversion!$A$1:$B$12,2),FALSE)</f>
        <v>32834.279999999984</v>
      </c>
      <c r="G651" s="9"/>
      <c r="H651" s="9"/>
      <c r="I651" s="9">
        <f>VLOOKUP((IF(MONTH($A651)=10,YEAR($A651),IF(MONTH($A651)=11,YEAR($A651),IF(MONTH($A651)=12, YEAR($A651),YEAR($A651)-1)))),FirstSim!$A$1:$Z$86,VLOOKUP(MONTH($A651),Conversion!$A$1:$B$12,2),FALSE)</f>
        <v>0.22</v>
      </c>
      <c r="J651" s="9"/>
      <c r="K651" s="9"/>
      <c r="L651" s="9"/>
      <c r="M651" s="12" t="e">
        <f>VLOOKUP((IF(MONTH($A651)=10,YEAR($A651),IF(MONTH($A651)=11,YEAR($A651),IF(MONTH($A651)=12, YEAR($A651),YEAR($A651)-1)))),#REF!,VLOOKUP(MONTH($A651),Conversion!$A$1:$B$12,2),FALSE)</f>
        <v>#REF!</v>
      </c>
      <c r="N651" s="9" t="e">
        <f>VLOOKUP((IF(MONTH($A651)=10,YEAR($A651),IF(MONTH($A651)=11,YEAR($A651),IF(MONTH($A651)=12, YEAR($A651),YEAR($A651)-1)))),#REF!,VLOOKUP(MONTH($A651),'Patch Conversion'!$A$1:$B$12,2),FALSE)</f>
        <v>#REF!</v>
      </c>
      <c r="O651" s="9"/>
      <c r="P651" s="11"/>
      <c r="Q651" s="9">
        <f t="shared" si="76"/>
        <v>0</v>
      </c>
      <c r="R651" s="9" t="str">
        <f t="shared" si="77"/>
        <v/>
      </c>
      <c r="S651" s="10" t="str">
        <f t="shared" si="78"/>
        <v/>
      </c>
      <c r="T651" s="9"/>
      <c r="U651" s="17">
        <f>VLOOKUP((IF(MONTH($A651)=10,YEAR($A651),IF(MONTH($A651)=11,YEAR($A651),IF(MONTH($A651)=12, YEAR($A651),YEAR($A651)-1)))),'Final Sim'!$A$1:$O$87,VLOOKUP(MONTH($A651),'Conversion WRSM'!$A$1:$B$12,2),FALSE)</f>
        <v>0</v>
      </c>
      <c r="W651" s="9">
        <f t="shared" si="75"/>
        <v>0</v>
      </c>
      <c r="X651" s="9" t="str">
        <f t="shared" si="81"/>
        <v/>
      </c>
      <c r="Y651" s="20" t="str">
        <f t="shared" si="79"/>
        <v/>
      </c>
    </row>
    <row r="652" spans="1:25" x14ac:dyDescent="0.25">
      <c r="A652" s="11">
        <v>32417</v>
      </c>
      <c r="B652" s="9">
        <f>VLOOKUP((IF(MONTH($A652)=10,YEAR($A652),IF(MONTH($A652)=11,YEAR($A652),IF(MONTH($A652)=12, YEAR($A652),YEAR($A652)-1)))),File_1.prn!$A$2:$AA$72,VLOOKUP(MONTH($A652),Conversion!$A$1:$B$12,2),FALSE)</f>
        <v>0</v>
      </c>
      <c r="C652" s="9" t="str">
        <f>IF(VLOOKUP((IF(MONTH($A652)=10,YEAR($A652),IF(MONTH($A652)=11,YEAR($A652),IF(MONTH($A652)=12, YEAR($A652),YEAR($A652)-1)))),File_1.prn!$A$2:$AA$72,VLOOKUP(MONTH($A652),'Patch Conversion'!$A$1:$B$12,2),FALSE)="","",VLOOKUP((IF(MONTH($A652)=10,YEAR($A652),IF(MONTH($A652)=11,YEAR($A652),IF(MONTH($A652)=12, YEAR($A652),YEAR($A652)-1)))),File_1.prn!$A$2:$AA$72,VLOOKUP(MONTH($A652),'Patch Conversion'!$A$1:$B$12,2),FALSE))</f>
        <v/>
      </c>
      <c r="D652" s="9"/>
      <c r="E652" s="9">
        <f t="shared" si="80"/>
        <v>0</v>
      </c>
      <c r="F652" s="9">
        <f>F651+VLOOKUP((IF(MONTH($A652)=10,YEAR($A652),IF(MONTH($A652)=11,YEAR($A652),IF(MONTH($A652)=12, YEAR($A652),YEAR($A652)-1)))),Rainfall!$A$1:$Z$87,VLOOKUP(MONTH($A652),Conversion!$A$1:$B$12,2),FALSE)</f>
        <v>32906.039999999986</v>
      </c>
      <c r="G652" s="9"/>
      <c r="H652" s="9"/>
      <c r="I652" s="9">
        <f>VLOOKUP((IF(MONTH($A652)=10,YEAR($A652),IF(MONTH($A652)=11,YEAR($A652),IF(MONTH($A652)=12, YEAR($A652),YEAR($A652)-1)))),FirstSim!$A$1:$Z$86,VLOOKUP(MONTH($A652),Conversion!$A$1:$B$12,2),FALSE)</f>
        <v>0.79</v>
      </c>
      <c r="J652" s="9"/>
      <c r="K652" s="9"/>
      <c r="L652" s="9"/>
      <c r="M652" s="12" t="e">
        <f>VLOOKUP((IF(MONTH($A652)=10,YEAR($A652),IF(MONTH($A652)=11,YEAR($A652),IF(MONTH($A652)=12, YEAR($A652),YEAR($A652)-1)))),#REF!,VLOOKUP(MONTH($A652),Conversion!$A$1:$B$12,2),FALSE)</f>
        <v>#REF!</v>
      </c>
      <c r="N652" s="9" t="e">
        <f>VLOOKUP((IF(MONTH($A652)=10,YEAR($A652),IF(MONTH($A652)=11,YEAR($A652),IF(MONTH($A652)=12, YEAR($A652),YEAR($A652)-1)))),#REF!,VLOOKUP(MONTH($A652),'Patch Conversion'!$A$1:$B$12,2),FALSE)</f>
        <v>#REF!</v>
      </c>
      <c r="O652" s="9"/>
      <c r="P652" s="11"/>
      <c r="Q652" s="9">
        <f t="shared" si="76"/>
        <v>0</v>
      </c>
      <c r="R652" s="9" t="str">
        <f t="shared" si="77"/>
        <v/>
      </c>
      <c r="S652" s="10" t="str">
        <f t="shared" si="78"/>
        <v/>
      </c>
      <c r="T652" s="9"/>
      <c r="U652" s="17">
        <f>VLOOKUP((IF(MONTH($A652)=10,YEAR($A652),IF(MONTH($A652)=11,YEAR($A652),IF(MONTH($A652)=12, YEAR($A652),YEAR($A652)-1)))),'Final Sim'!$A$1:$O$87,VLOOKUP(MONTH($A652),'Conversion WRSM'!$A$1:$B$12,2),FALSE)</f>
        <v>0</v>
      </c>
      <c r="W652" s="9">
        <f t="shared" si="75"/>
        <v>0</v>
      </c>
      <c r="X652" s="9" t="str">
        <f t="shared" si="81"/>
        <v/>
      </c>
      <c r="Y652" s="20" t="str">
        <f t="shared" si="79"/>
        <v/>
      </c>
    </row>
    <row r="653" spans="1:25" x14ac:dyDescent="0.25">
      <c r="A653" s="11">
        <v>32448</v>
      </c>
      <c r="B653" s="9">
        <f>VLOOKUP((IF(MONTH($A653)=10,YEAR($A653),IF(MONTH($A653)=11,YEAR($A653),IF(MONTH($A653)=12, YEAR($A653),YEAR($A653)-1)))),File_1.prn!$A$2:$AA$72,VLOOKUP(MONTH($A653),Conversion!$A$1:$B$12,2),FALSE)</f>
        <v>0</v>
      </c>
      <c r="C653" s="9" t="str">
        <f>IF(VLOOKUP((IF(MONTH($A653)=10,YEAR($A653),IF(MONTH($A653)=11,YEAR($A653),IF(MONTH($A653)=12, YEAR($A653),YEAR($A653)-1)))),File_1.prn!$A$2:$AA$72,VLOOKUP(MONTH($A653),'Patch Conversion'!$A$1:$B$12,2),FALSE)="","",VLOOKUP((IF(MONTH($A653)=10,YEAR($A653),IF(MONTH($A653)=11,YEAR($A653),IF(MONTH($A653)=12, YEAR($A653),YEAR($A653)-1)))),File_1.prn!$A$2:$AA$72,VLOOKUP(MONTH($A653),'Patch Conversion'!$A$1:$B$12,2),FALSE))</f>
        <v/>
      </c>
      <c r="D653" s="9"/>
      <c r="E653" s="9">
        <f t="shared" si="80"/>
        <v>0</v>
      </c>
      <c r="F653" s="9">
        <f>F652+VLOOKUP((IF(MONTH($A653)=10,YEAR($A653),IF(MONTH($A653)=11,YEAR($A653),IF(MONTH($A653)=12, YEAR($A653),YEAR($A653)-1)))),Rainfall!$A$1:$Z$87,VLOOKUP(MONTH($A653),Conversion!$A$1:$B$12,2),FALSE)</f>
        <v>32943.959999999985</v>
      </c>
      <c r="G653" s="9"/>
      <c r="H653" s="9"/>
      <c r="I653" s="9">
        <f>VLOOKUP((IF(MONTH($A653)=10,YEAR($A653),IF(MONTH($A653)=11,YEAR($A653),IF(MONTH($A653)=12, YEAR($A653),YEAR($A653)-1)))),FirstSim!$A$1:$Z$86,VLOOKUP(MONTH($A653),Conversion!$A$1:$B$12,2),FALSE)</f>
        <v>0.81</v>
      </c>
      <c r="J653" s="9"/>
      <c r="K653" s="9"/>
      <c r="L653" s="9"/>
      <c r="M653" s="12" t="e">
        <f>VLOOKUP((IF(MONTH($A653)=10,YEAR($A653),IF(MONTH($A653)=11,YEAR($A653),IF(MONTH($A653)=12, YEAR($A653),YEAR($A653)-1)))),#REF!,VLOOKUP(MONTH($A653),Conversion!$A$1:$B$12,2),FALSE)</f>
        <v>#REF!</v>
      </c>
      <c r="N653" s="9" t="e">
        <f>VLOOKUP((IF(MONTH($A653)=10,YEAR($A653),IF(MONTH($A653)=11,YEAR($A653),IF(MONTH($A653)=12, YEAR($A653),YEAR($A653)-1)))),#REF!,VLOOKUP(MONTH($A653),'Patch Conversion'!$A$1:$B$12,2),FALSE)</f>
        <v>#REF!</v>
      </c>
      <c r="O653" s="9"/>
      <c r="P653" s="11"/>
      <c r="Q653" s="9">
        <f t="shared" si="76"/>
        <v>0</v>
      </c>
      <c r="R653" s="9" t="str">
        <f t="shared" si="77"/>
        <v/>
      </c>
      <c r="S653" s="10" t="str">
        <f t="shared" si="78"/>
        <v/>
      </c>
      <c r="T653" s="9"/>
      <c r="U653" s="17">
        <f>VLOOKUP((IF(MONTH($A653)=10,YEAR($A653),IF(MONTH($A653)=11,YEAR($A653),IF(MONTH($A653)=12, YEAR($A653),YEAR($A653)-1)))),'Final Sim'!$A$1:$O$87,VLOOKUP(MONTH($A653),'Conversion WRSM'!$A$1:$B$12,2),FALSE)</f>
        <v>0</v>
      </c>
      <c r="W653" s="9">
        <f t="shared" si="75"/>
        <v>0</v>
      </c>
      <c r="X653" s="9" t="str">
        <f t="shared" si="81"/>
        <v/>
      </c>
      <c r="Y653" s="20" t="str">
        <f t="shared" si="79"/>
        <v/>
      </c>
    </row>
    <row r="654" spans="1:25" x14ac:dyDescent="0.25">
      <c r="A654" s="11">
        <v>32478</v>
      </c>
      <c r="B654" s="9">
        <f>VLOOKUP((IF(MONTH($A654)=10,YEAR($A654),IF(MONTH($A654)=11,YEAR($A654),IF(MONTH($A654)=12, YEAR($A654),YEAR($A654)-1)))),File_1.prn!$A$2:$AA$72,VLOOKUP(MONTH($A654),Conversion!$A$1:$B$12,2),FALSE)</f>
        <v>0</v>
      </c>
      <c r="C654" s="9" t="str">
        <f>IF(VLOOKUP((IF(MONTH($A654)=10,YEAR($A654),IF(MONTH($A654)=11,YEAR($A654),IF(MONTH($A654)=12, YEAR($A654),YEAR($A654)-1)))),File_1.prn!$A$2:$AA$72,VLOOKUP(MONTH($A654),'Patch Conversion'!$A$1:$B$12,2),FALSE)="","",VLOOKUP((IF(MONTH($A654)=10,YEAR($A654),IF(MONTH($A654)=11,YEAR($A654),IF(MONTH($A654)=12, YEAR($A654),YEAR($A654)-1)))),File_1.prn!$A$2:$AA$72,VLOOKUP(MONTH($A654),'Patch Conversion'!$A$1:$B$12,2),FALSE))</f>
        <v/>
      </c>
      <c r="D654" s="9"/>
      <c r="E654" s="9">
        <f t="shared" si="80"/>
        <v>0</v>
      </c>
      <c r="F654" s="9">
        <f>F653+VLOOKUP((IF(MONTH($A654)=10,YEAR($A654),IF(MONTH($A654)=11,YEAR($A654),IF(MONTH($A654)=12, YEAR($A654),YEAR($A654)-1)))),Rainfall!$A$1:$Z$87,VLOOKUP(MONTH($A654),Conversion!$A$1:$B$12,2),FALSE)</f>
        <v>33059.099999999984</v>
      </c>
      <c r="G654" s="9"/>
      <c r="H654" s="9"/>
      <c r="I654" s="9">
        <f>VLOOKUP((IF(MONTH($A654)=10,YEAR($A654),IF(MONTH($A654)=11,YEAR($A654),IF(MONTH($A654)=12, YEAR($A654),YEAR($A654)-1)))),FirstSim!$A$1:$Z$86,VLOOKUP(MONTH($A654),Conversion!$A$1:$B$12,2),FALSE)</f>
        <v>0.74</v>
      </c>
      <c r="J654" s="9"/>
      <c r="K654" s="9"/>
      <c r="L654" s="9"/>
      <c r="M654" s="12" t="e">
        <f>VLOOKUP((IF(MONTH($A654)=10,YEAR($A654),IF(MONTH($A654)=11,YEAR($A654),IF(MONTH($A654)=12, YEAR($A654),YEAR($A654)-1)))),#REF!,VLOOKUP(MONTH($A654),Conversion!$A$1:$B$12,2),FALSE)</f>
        <v>#REF!</v>
      </c>
      <c r="N654" s="9" t="e">
        <f>VLOOKUP((IF(MONTH($A654)=10,YEAR($A654),IF(MONTH($A654)=11,YEAR($A654),IF(MONTH($A654)=12, YEAR($A654),YEAR($A654)-1)))),#REF!,VLOOKUP(MONTH($A654),'Patch Conversion'!$A$1:$B$12,2),FALSE)</f>
        <v>#REF!</v>
      </c>
      <c r="O654" s="9"/>
      <c r="P654" s="11"/>
      <c r="Q654" s="9">
        <f t="shared" si="76"/>
        <v>0</v>
      </c>
      <c r="R654" s="9" t="str">
        <f t="shared" si="77"/>
        <v/>
      </c>
      <c r="S654" s="10" t="str">
        <f t="shared" si="78"/>
        <v/>
      </c>
      <c r="T654" s="9"/>
      <c r="U654" s="17">
        <f>VLOOKUP((IF(MONTH($A654)=10,YEAR($A654),IF(MONTH($A654)=11,YEAR($A654),IF(MONTH($A654)=12, YEAR($A654),YEAR($A654)-1)))),'Final Sim'!$A$1:$O$87,VLOOKUP(MONTH($A654),'Conversion WRSM'!$A$1:$B$12,2),FALSE)</f>
        <v>0</v>
      </c>
      <c r="W654" s="9">
        <f t="shared" si="75"/>
        <v>0</v>
      </c>
      <c r="X654" s="9" t="str">
        <f t="shared" si="81"/>
        <v/>
      </c>
      <c r="Y654" s="20" t="str">
        <f t="shared" si="79"/>
        <v/>
      </c>
    </row>
    <row r="655" spans="1:25" x14ac:dyDescent="0.25">
      <c r="A655" s="11">
        <v>32509</v>
      </c>
      <c r="B655" s="9">
        <f>VLOOKUP((IF(MONTH($A655)=10,YEAR($A655),IF(MONTH($A655)=11,YEAR($A655),IF(MONTH($A655)=12, YEAR($A655),YEAR($A655)-1)))),File_1.prn!$A$2:$AA$72,VLOOKUP(MONTH($A655),Conversion!$A$1:$B$12,2),FALSE)</f>
        <v>0</v>
      </c>
      <c r="C655" s="9" t="str">
        <f>IF(VLOOKUP((IF(MONTH($A655)=10,YEAR($A655),IF(MONTH($A655)=11,YEAR($A655),IF(MONTH($A655)=12, YEAR($A655),YEAR($A655)-1)))),File_1.prn!$A$2:$AA$72,VLOOKUP(MONTH($A655),'Patch Conversion'!$A$1:$B$12,2),FALSE)="","",VLOOKUP((IF(MONTH($A655)=10,YEAR($A655),IF(MONTH($A655)=11,YEAR($A655),IF(MONTH($A655)=12, YEAR($A655),YEAR($A655)-1)))),File_1.prn!$A$2:$AA$72,VLOOKUP(MONTH($A655),'Patch Conversion'!$A$1:$B$12,2),FALSE))</f>
        <v/>
      </c>
      <c r="D655" s="9"/>
      <c r="E655" s="9">
        <f t="shared" si="80"/>
        <v>0</v>
      </c>
      <c r="F655" s="9">
        <f>F654+VLOOKUP((IF(MONTH($A655)=10,YEAR($A655),IF(MONTH($A655)=11,YEAR($A655),IF(MONTH($A655)=12, YEAR($A655),YEAR($A655)-1)))),Rainfall!$A$1:$Z$87,VLOOKUP(MONTH($A655),Conversion!$A$1:$B$12,2),FALSE)</f>
        <v>33135.659999999982</v>
      </c>
      <c r="G655" s="9"/>
      <c r="H655" s="9"/>
      <c r="I655" s="9">
        <f>VLOOKUP((IF(MONTH($A655)=10,YEAR($A655),IF(MONTH($A655)=11,YEAR($A655),IF(MONTH($A655)=12, YEAR($A655),YEAR($A655)-1)))),FirstSim!$A$1:$Z$86,VLOOKUP(MONTH($A655),Conversion!$A$1:$B$12,2),FALSE)</f>
        <v>1.89</v>
      </c>
      <c r="J655" s="9"/>
      <c r="K655" s="9"/>
      <c r="L655" s="9"/>
      <c r="M655" s="12" t="e">
        <f>VLOOKUP((IF(MONTH($A655)=10,YEAR($A655),IF(MONTH($A655)=11,YEAR($A655),IF(MONTH($A655)=12, YEAR($A655),YEAR($A655)-1)))),#REF!,VLOOKUP(MONTH($A655),Conversion!$A$1:$B$12,2),FALSE)</f>
        <v>#REF!</v>
      </c>
      <c r="N655" s="9" t="e">
        <f>VLOOKUP((IF(MONTH($A655)=10,YEAR($A655),IF(MONTH($A655)=11,YEAR($A655),IF(MONTH($A655)=12, YEAR($A655),YEAR($A655)-1)))),#REF!,VLOOKUP(MONTH($A655),'Patch Conversion'!$A$1:$B$12,2),FALSE)</f>
        <v>#REF!</v>
      </c>
      <c r="O655" s="9"/>
      <c r="P655" s="11"/>
      <c r="Q655" s="9">
        <f t="shared" si="76"/>
        <v>0</v>
      </c>
      <c r="R655" s="9" t="str">
        <f t="shared" si="77"/>
        <v/>
      </c>
      <c r="S655" s="10" t="str">
        <f t="shared" si="78"/>
        <v/>
      </c>
      <c r="T655" s="9"/>
      <c r="U655" s="17">
        <f>VLOOKUP((IF(MONTH($A655)=10,YEAR($A655),IF(MONTH($A655)=11,YEAR($A655),IF(MONTH($A655)=12, YEAR($A655),YEAR($A655)-1)))),'Final Sim'!$A$1:$O$87,VLOOKUP(MONTH($A655),'Conversion WRSM'!$A$1:$B$12,2),FALSE)</f>
        <v>0</v>
      </c>
      <c r="W655" s="9">
        <f t="shared" si="75"/>
        <v>0</v>
      </c>
      <c r="X655" s="9" t="str">
        <f t="shared" si="81"/>
        <v/>
      </c>
      <c r="Y655" s="20" t="str">
        <f t="shared" si="79"/>
        <v/>
      </c>
    </row>
    <row r="656" spans="1:25" x14ac:dyDescent="0.25">
      <c r="A656" s="11">
        <v>32540</v>
      </c>
      <c r="B656" s="9">
        <f>VLOOKUP((IF(MONTH($A656)=10,YEAR($A656),IF(MONTH($A656)=11,YEAR($A656),IF(MONTH($A656)=12, YEAR($A656),YEAR($A656)-1)))),File_1.prn!$A$2:$AA$72,VLOOKUP(MONTH($A656),Conversion!$A$1:$B$12,2),FALSE)</f>
        <v>0</v>
      </c>
      <c r="C656" s="9" t="str">
        <f>IF(VLOOKUP((IF(MONTH($A656)=10,YEAR($A656),IF(MONTH($A656)=11,YEAR($A656),IF(MONTH($A656)=12, YEAR($A656),YEAR($A656)-1)))),File_1.prn!$A$2:$AA$72,VLOOKUP(MONTH($A656),'Patch Conversion'!$A$1:$B$12,2),FALSE)="","",VLOOKUP((IF(MONTH($A656)=10,YEAR($A656),IF(MONTH($A656)=11,YEAR($A656),IF(MONTH($A656)=12, YEAR($A656),YEAR($A656)-1)))),File_1.prn!$A$2:$AA$72,VLOOKUP(MONTH($A656),'Patch Conversion'!$A$1:$B$12,2),FALSE))</f>
        <v/>
      </c>
      <c r="D656" s="9"/>
      <c r="E656" s="9">
        <f t="shared" si="80"/>
        <v>0</v>
      </c>
      <c r="F656" s="9">
        <f>F655+VLOOKUP((IF(MONTH($A656)=10,YEAR($A656),IF(MONTH($A656)=11,YEAR($A656),IF(MONTH($A656)=12, YEAR($A656),YEAR($A656)-1)))),Rainfall!$A$1:$Z$87,VLOOKUP(MONTH($A656),Conversion!$A$1:$B$12,2),FALSE)</f>
        <v>33296.099999999984</v>
      </c>
      <c r="G656" s="9"/>
      <c r="H656" s="9"/>
      <c r="I656" s="9">
        <f>VLOOKUP((IF(MONTH($A656)=10,YEAR($A656),IF(MONTH($A656)=11,YEAR($A656),IF(MONTH($A656)=12, YEAR($A656),YEAR($A656)-1)))),FirstSim!$A$1:$Z$86,VLOOKUP(MONTH($A656),Conversion!$A$1:$B$12,2),FALSE)</f>
        <v>14.86</v>
      </c>
      <c r="J656" s="9"/>
      <c r="K656" s="9"/>
      <c r="L656" s="9"/>
      <c r="M656" s="12" t="e">
        <f>VLOOKUP((IF(MONTH($A656)=10,YEAR($A656),IF(MONTH($A656)=11,YEAR($A656),IF(MONTH($A656)=12, YEAR($A656),YEAR($A656)-1)))),#REF!,VLOOKUP(MONTH($A656),Conversion!$A$1:$B$12,2),FALSE)</f>
        <v>#REF!</v>
      </c>
      <c r="N656" s="9" t="e">
        <f>VLOOKUP((IF(MONTH($A656)=10,YEAR($A656),IF(MONTH($A656)=11,YEAR($A656),IF(MONTH($A656)=12, YEAR($A656),YEAR($A656)-1)))),#REF!,VLOOKUP(MONTH($A656),'Patch Conversion'!$A$1:$B$12,2),FALSE)</f>
        <v>#REF!</v>
      </c>
      <c r="O656" s="9"/>
      <c r="P656" s="11"/>
      <c r="Q656" s="9">
        <f t="shared" si="76"/>
        <v>0</v>
      </c>
      <c r="R656" s="9" t="str">
        <f t="shared" si="77"/>
        <v/>
      </c>
      <c r="S656" s="10" t="str">
        <f t="shared" si="78"/>
        <v/>
      </c>
      <c r="T656" s="9"/>
      <c r="U656" s="17">
        <f>VLOOKUP((IF(MONTH($A656)=10,YEAR($A656),IF(MONTH($A656)=11,YEAR($A656),IF(MONTH($A656)=12, YEAR($A656),YEAR($A656)-1)))),'Final Sim'!$A$1:$O$87,VLOOKUP(MONTH($A656),'Conversion WRSM'!$A$1:$B$12,2),FALSE)</f>
        <v>0</v>
      </c>
      <c r="W656" s="9">
        <f t="shared" si="75"/>
        <v>0</v>
      </c>
      <c r="X656" s="9" t="str">
        <f t="shared" si="81"/>
        <v/>
      </c>
      <c r="Y656" s="20" t="str">
        <f t="shared" si="79"/>
        <v/>
      </c>
    </row>
    <row r="657" spans="1:25" x14ac:dyDescent="0.25">
      <c r="A657" s="11">
        <v>32568</v>
      </c>
      <c r="B657" s="9">
        <f>VLOOKUP((IF(MONTH($A657)=10,YEAR($A657),IF(MONTH($A657)=11,YEAR($A657),IF(MONTH($A657)=12, YEAR($A657),YEAR($A657)-1)))),File_1.prn!$A$2:$AA$72,VLOOKUP(MONTH($A657),Conversion!$A$1:$B$12,2),FALSE)</f>
        <v>0</v>
      </c>
      <c r="C657" s="9" t="str">
        <f>IF(VLOOKUP((IF(MONTH($A657)=10,YEAR($A657),IF(MONTH($A657)=11,YEAR($A657),IF(MONTH($A657)=12, YEAR($A657),YEAR($A657)-1)))),File_1.prn!$A$2:$AA$72,VLOOKUP(MONTH($A657),'Patch Conversion'!$A$1:$B$12,2),FALSE)="","",VLOOKUP((IF(MONTH($A657)=10,YEAR($A657),IF(MONTH($A657)=11,YEAR($A657),IF(MONTH($A657)=12, YEAR($A657),YEAR($A657)-1)))),File_1.prn!$A$2:$AA$72,VLOOKUP(MONTH($A657),'Patch Conversion'!$A$1:$B$12,2),FALSE))</f>
        <v/>
      </c>
      <c r="D657" s="9"/>
      <c r="E657" s="9">
        <f t="shared" si="80"/>
        <v>0</v>
      </c>
      <c r="F657" s="9">
        <f>F656+VLOOKUP((IF(MONTH($A657)=10,YEAR($A657),IF(MONTH($A657)=11,YEAR($A657),IF(MONTH($A657)=12, YEAR($A657),YEAR($A657)-1)))),Rainfall!$A$1:$Z$87,VLOOKUP(MONTH($A657),Conversion!$A$1:$B$12,2),FALSE)</f>
        <v>33315.599999999984</v>
      </c>
      <c r="G657" s="9"/>
      <c r="H657" s="9"/>
      <c r="I657" s="9">
        <f>VLOOKUP((IF(MONTH($A657)=10,YEAR($A657),IF(MONTH($A657)=11,YEAR($A657),IF(MONTH($A657)=12, YEAR($A657),YEAR($A657)-1)))),FirstSim!$A$1:$Z$86,VLOOKUP(MONTH($A657),Conversion!$A$1:$B$12,2),FALSE)</f>
        <v>6.42</v>
      </c>
      <c r="J657" s="9"/>
      <c r="K657" s="9"/>
      <c r="L657" s="9"/>
      <c r="M657" s="12" t="e">
        <f>VLOOKUP((IF(MONTH($A657)=10,YEAR($A657),IF(MONTH($A657)=11,YEAR($A657),IF(MONTH($A657)=12, YEAR($A657),YEAR($A657)-1)))),#REF!,VLOOKUP(MONTH($A657),Conversion!$A$1:$B$12,2),FALSE)</f>
        <v>#REF!</v>
      </c>
      <c r="N657" s="9" t="e">
        <f>VLOOKUP((IF(MONTH($A657)=10,YEAR($A657),IF(MONTH($A657)=11,YEAR($A657),IF(MONTH($A657)=12, YEAR($A657),YEAR($A657)-1)))),#REF!,VLOOKUP(MONTH($A657),'Patch Conversion'!$A$1:$B$12,2),FALSE)</f>
        <v>#REF!</v>
      </c>
      <c r="O657" s="9"/>
      <c r="P657" s="11"/>
      <c r="Q657" s="9">
        <f t="shared" si="76"/>
        <v>0</v>
      </c>
      <c r="R657" s="9" t="str">
        <f t="shared" si="77"/>
        <v/>
      </c>
      <c r="S657" s="10" t="str">
        <f t="shared" si="78"/>
        <v/>
      </c>
      <c r="T657" s="9"/>
      <c r="U657" s="17">
        <f>VLOOKUP((IF(MONTH($A657)=10,YEAR($A657),IF(MONTH($A657)=11,YEAR($A657),IF(MONTH($A657)=12, YEAR($A657),YEAR($A657)-1)))),'Final Sim'!$A$1:$O$87,VLOOKUP(MONTH($A657),'Conversion WRSM'!$A$1:$B$12,2),FALSE)</f>
        <v>0</v>
      </c>
      <c r="W657" s="9">
        <f t="shared" si="75"/>
        <v>0</v>
      </c>
      <c r="X657" s="9" t="str">
        <f t="shared" si="81"/>
        <v/>
      </c>
      <c r="Y657" s="20" t="str">
        <f t="shared" si="79"/>
        <v/>
      </c>
    </row>
    <row r="658" spans="1:25" x14ac:dyDescent="0.25">
      <c r="A658" s="11">
        <v>32599</v>
      </c>
      <c r="B658" s="9">
        <f>VLOOKUP((IF(MONTH($A658)=10,YEAR($A658),IF(MONTH($A658)=11,YEAR($A658),IF(MONTH($A658)=12, YEAR($A658),YEAR($A658)-1)))),File_1.prn!$A$2:$AA$72,VLOOKUP(MONTH($A658),Conversion!$A$1:$B$12,2),FALSE)</f>
        <v>0</v>
      </c>
      <c r="C658" s="9" t="str">
        <f>IF(VLOOKUP((IF(MONTH($A658)=10,YEAR($A658),IF(MONTH($A658)=11,YEAR($A658),IF(MONTH($A658)=12, YEAR($A658),YEAR($A658)-1)))),File_1.prn!$A$2:$AA$72,VLOOKUP(MONTH($A658),'Patch Conversion'!$A$1:$B$12,2),FALSE)="","",VLOOKUP((IF(MONTH($A658)=10,YEAR($A658),IF(MONTH($A658)=11,YEAR($A658),IF(MONTH($A658)=12, YEAR($A658),YEAR($A658)-1)))),File_1.prn!$A$2:$AA$72,VLOOKUP(MONTH($A658),'Patch Conversion'!$A$1:$B$12,2),FALSE))</f>
        <v/>
      </c>
      <c r="D658" s="9"/>
      <c r="E658" s="9">
        <f t="shared" si="80"/>
        <v>0</v>
      </c>
      <c r="F658" s="9">
        <f>F657+VLOOKUP((IF(MONTH($A658)=10,YEAR($A658),IF(MONTH($A658)=11,YEAR($A658),IF(MONTH($A658)=12, YEAR($A658),YEAR($A658)-1)))),Rainfall!$A$1:$Z$87,VLOOKUP(MONTH($A658),Conversion!$A$1:$B$12,2),FALSE)</f>
        <v>33392.219999999987</v>
      </c>
      <c r="G658" s="9"/>
      <c r="H658" s="9"/>
      <c r="I658" s="9">
        <f>VLOOKUP((IF(MONTH($A658)=10,YEAR($A658),IF(MONTH($A658)=11,YEAR($A658),IF(MONTH($A658)=12, YEAR($A658),YEAR($A658)-1)))),FirstSim!$A$1:$Z$86,VLOOKUP(MONTH($A658),Conversion!$A$1:$B$12,2),FALSE)</f>
        <v>0.41</v>
      </c>
      <c r="J658" s="9"/>
      <c r="K658" s="9"/>
      <c r="L658" s="9"/>
      <c r="M658" s="12" t="e">
        <f>VLOOKUP((IF(MONTH($A658)=10,YEAR($A658),IF(MONTH($A658)=11,YEAR($A658),IF(MONTH($A658)=12, YEAR($A658),YEAR($A658)-1)))),#REF!,VLOOKUP(MONTH($A658),Conversion!$A$1:$B$12,2),FALSE)</f>
        <v>#REF!</v>
      </c>
      <c r="N658" s="9" t="e">
        <f>VLOOKUP((IF(MONTH($A658)=10,YEAR($A658),IF(MONTH($A658)=11,YEAR($A658),IF(MONTH($A658)=12, YEAR($A658),YEAR($A658)-1)))),#REF!,VLOOKUP(MONTH($A658),'Patch Conversion'!$A$1:$B$12,2),FALSE)</f>
        <v>#REF!</v>
      </c>
      <c r="O658" s="9"/>
      <c r="P658" s="11"/>
      <c r="Q658" s="9">
        <f t="shared" si="76"/>
        <v>0</v>
      </c>
      <c r="R658" s="9" t="str">
        <f t="shared" si="77"/>
        <v/>
      </c>
      <c r="S658" s="10" t="str">
        <f t="shared" si="78"/>
        <v/>
      </c>
      <c r="T658" s="9"/>
      <c r="U658" s="17">
        <f>VLOOKUP((IF(MONTH($A658)=10,YEAR($A658),IF(MONTH($A658)=11,YEAR($A658),IF(MONTH($A658)=12, YEAR($A658),YEAR($A658)-1)))),'Final Sim'!$A$1:$O$87,VLOOKUP(MONTH($A658),'Conversion WRSM'!$A$1:$B$12,2),FALSE)</f>
        <v>0</v>
      </c>
      <c r="W658" s="9">
        <f t="shared" si="75"/>
        <v>0</v>
      </c>
      <c r="X658" s="9" t="str">
        <f t="shared" si="81"/>
        <v/>
      </c>
      <c r="Y658" s="20" t="str">
        <f t="shared" si="79"/>
        <v/>
      </c>
    </row>
    <row r="659" spans="1:25" x14ac:dyDescent="0.25">
      <c r="A659" s="11">
        <v>32629</v>
      </c>
      <c r="B659" s="9">
        <f>VLOOKUP((IF(MONTH($A659)=10,YEAR($A659),IF(MONTH($A659)=11,YEAR($A659),IF(MONTH($A659)=12, YEAR($A659),YEAR($A659)-1)))),File_1.prn!$A$2:$AA$72,VLOOKUP(MONTH($A659),Conversion!$A$1:$B$12,2),FALSE)</f>
        <v>0</v>
      </c>
      <c r="C659" s="9" t="str">
        <f>IF(VLOOKUP((IF(MONTH($A659)=10,YEAR($A659),IF(MONTH($A659)=11,YEAR($A659),IF(MONTH($A659)=12, YEAR($A659),YEAR($A659)-1)))),File_1.prn!$A$2:$AA$72,VLOOKUP(MONTH($A659),'Patch Conversion'!$A$1:$B$12,2),FALSE)="","",VLOOKUP((IF(MONTH($A659)=10,YEAR($A659),IF(MONTH($A659)=11,YEAR($A659),IF(MONTH($A659)=12, YEAR($A659),YEAR($A659)-1)))),File_1.prn!$A$2:$AA$72,VLOOKUP(MONTH($A659),'Patch Conversion'!$A$1:$B$12,2),FALSE))</f>
        <v/>
      </c>
      <c r="D659" s="9"/>
      <c r="E659" s="9">
        <f t="shared" si="80"/>
        <v>0</v>
      </c>
      <c r="F659" s="9">
        <f>F658+VLOOKUP((IF(MONTH($A659)=10,YEAR($A659),IF(MONTH($A659)=11,YEAR($A659),IF(MONTH($A659)=12, YEAR($A659),YEAR($A659)-1)))),Rainfall!$A$1:$Z$87,VLOOKUP(MONTH($A659),Conversion!$A$1:$B$12,2),FALSE)</f>
        <v>33412.079999999987</v>
      </c>
      <c r="G659" s="9"/>
      <c r="H659" s="9"/>
      <c r="I659" s="9">
        <f>VLOOKUP((IF(MONTH($A659)=10,YEAR($A659),IF(MONTH($A659)=11,YEAR($A659),IF(MONTH($A659)=12, YEAR($A659),YEAR($A659)-1)))),FirstSim!$A$1:$Z$86,VLOOKUP(MONTH($A659),Conversion!$A$1:$B$12,2),FALSE)</f>
        <v>0.25</v>
      </c>
      <c r="J659" s="9"/>
      <c r="K659" s="9"/>
      <c r="L659" s="9"/>
      <c r="M659" s="12" t="e">
        <f>VLOOKUP((IF(MONTH($A659)=10,YEAR($A659),IF(MONTH($A659)=11,YEAR($A659),IF(MONTH($A659)=12, YEAR($A659),YEAR($A659)-1)))),#REF!,VLOOKUP(MONTH($A659),Conversion!$A$1:$B$12,2),FALSE)</f>
        <v>#REF!</v>
      </c>
      <c r="N659" s="9" t="e">
        <f>VLOOKUP((IF(MONTH($A659)=10,YEAR($A659),IF(MONTH($A659)=11,YEAR($A659),IF(MONTH($A659)=12, YEAR($A659),YEAR($A659)-1)))),#REF!,VLOOKUP(MONTH($A659),'Patch Conversion'!$A$1:$B$12,2),FALSE)</f>
        <v>#REF!</v>
      </c>
      <c r="O659" s="9"/>
      <c r="P659" s="11"/>
      <c r="Q659" s="9">
        <f t="shared" si="76"/>
        <v>0</v>
      </c>
      <c r="R659" s="9" t="str">
        <f t="shared" si="77"/>
        <v/>
      </c>
      <c r="S659" s="10" t="str">
        <f t="shared" si="78"/>
        <v/>
      </c>
      <c r="T659" s="9"/>
      <c r="U659" s="17">
        <f>VLOOKUP((IF(MONTH($A659)=10,YEAR($A659),IF(MONTH($A659)=11,YEAR($A659),IF(MONTH($A659)=12, YEAR($A659),YEAR($A659)-1)))),'Final Sim'!$A$1:$O$87,VLOOKUP(MONTH($A659),'Conversion WRSM'!$A$1:$B$12,2),FALSE)</f>
        <v>0</v>
      </c>
      <c r="W659" s="9">
        <f t="shared" si="75"/>
        <v>0</v>
      </c>
      <c r="X659" s="9" t="str">
        <f t="shared" si="81"/>
        <v/>
      </c>
      <c r="Y659" s="20" t="str">
        <f t="shared" si="79"/>
        <v/>
      </c>
    </row>
    <row r="660" spans="1:25" x14ac:dyDescent="0.25">
      <c r="A660" s="11">
        <v>32660</v>
      </c>
      <c r="B660" s="9">
        <f>VLOOKUP((IF(MONTH($A660)=10,YEAR($A660),IF(MONTH($A660)=11,YEAR($A660),IF(MONTH($A660)=12, YEAR($A660),YEAR($A660)-1)))),File_1.prn!$A$2:$AA$72,VLOOKUP(MONTH($A660),Conversion!$A$1:$B$12,2),FALSE)</f>
        <v>0</v>
      </c>
      <c r="C660" s="9" t="str">
        <f>IF(VLOOKUP((IF(MONTH($A660)=10,YEAR($A660),IF(MONTH($A660)=11,YEAR($A660),IF(MONTH($A660)=12, YEAR($A660),YEAR($A660)-1)))),File_1.prn!$A$2:$AA$72,VLOOKUP(MONTH($A660),'Patch Conversion'!$A$1:$B$12,2),FALSE)="","",VLOOKUP((IF(MONTH($A660)=10,YEAR($A660),IF(MONTH($A660)=11,YEAR($A660),IF(MONTH($A660)=12, YEAR($A660),YEAR($A660)-1)))),File_1.prn!$A$2:$AA$72,VLOOKUP(MONTH($A660),'Patch Conversion'!$A$1:$B$12,2),FALSE))</f>
        <v/>
      </c>
      <c r="D660" s="9"/>
      <c r="E660" s="9">
        <f t="shared" si="80"/>
        <v>0</v>
      </c>
      <c r="F660" s="9">
        <f>F659+VLOOKUP((IF(MONTH($A660)=10,YEAR($A660),IF(MONTH($A660)=11,YEAR($A660),IF(MONTH($A660)=12, YEAR($A660),YEAR($A660)-1)))),Rainfall!$A$1:$Z$87,VLOOKUP(MONTH($A660),Conversion!$A$1:$B$12,2),FALSE)</f>
        <v>33430.439999999988</v>
      </c>
      <c r="G660" s="9"/>
      <c r="H660" s="9"/>
      <c r="I660" s="9">
        <f>VLOOKUP((IF(MONTH($A660)=10,YEAR($A660),IF(MONTH($A660)=11,YEAR($A660),IF(MONTH($A660)=12, YEAR($A660),YEAR($A660)-1)))),FirstSim!$A$1:$Z$86,VLOOKUP(MONTH($A660),Conversion!$A$1:$B$12,2),FALSE)</f>
        <v>0.18</v>
      </c>
      <c r="J660" s="9"/>
      <c r="K660" s="9"/>
      <c r="L660" s="9"/>
      <c r="M660" s="12" t="e">
        <f>VLOOKUP((IF(MONTH($A660)=10,YEAR($A660),IF(MONTH($A660)=11,YEAR($A660),IF(MONTH($A660)=12, YEAR($A660),YEAR($A660)-1)))),#REF!,VLOOKUP(MONTH($A660),Conversion!$A$1:$B$12,2),FALSE)</f>
        <v>#REF!</v>
      </c>
      <c r="N660" s="9" t="e">
        <f>VLOOKUP((IF(MONTH($A660)=10,YEAR($A660),IF(MONTH($A660)=11,YEAR($A660),IF(MONTH($A660)=12, YEAR($A660),YEAR($A660)-1)))),#REF!,VLOOKUP(MONTH($A660),'Patch Conversion'!$A$1:$B$12,2),FALSE)</f>
        <v>#REF!</v>
      </c>
      <c r="O660" s="9"/>
      <c r="P660" s="11"/>
      <c r="Q660" s="9">
        <f t="shared" si="76"/>
        <v>0</v>
      </c>
      <c r="R660" s="9" t="str">
        <f t="shared" si="77"/>
        <v/>
      </c>
      <c r="S660" s="10" t="str">
        <f t="shared" si="78"/>
        <v/>
      </c>
      <c r="T660" s="9"/>
      <c r="U660" s="17">
        <f>VLOOKUP((IF(MONTH($A660)=10,YEAR($A660),IF(MONTH($A660)=11,YEAR($A660),IF(MONTH($A660)=12, YEAR($A660),YEAR($A660)-1)))),'Final Sim'!$A$1:$O$87,VLOOKUP(MONTH($A660),'Conversion WRSM'!$A$1:$B$12,2),FALSE)</f>
        <v>0</v>
      </c>
      <c r="W660" s="9">
        <f t="shared" si="75"/>
        <v>0</v>
      </c>
      <c r="X660" s="9" t="str">
        <f t="shared" si="81"/>
        <v/>
      </c>
      <c r="Y660" s="20" t="str">
        <f t="shared" si="79"/>
        <v/>
      </c>
    </row>
    <row r="661" spans="1:25" x14ac:dyDescent="0.25">
      <c r="A661" s="11">
        <v>32690</v>
      </c>
      <c r="B661" s="9">
        <f>VLOOKUP((IF(MONTH($A661)=10,YEAR($A661),IF(MONTH($A661)=11,YEAR($A661),IF(MONTH($A661)=12, YEAR($A661),YEAR($A661)-1)))),File_1.prn!$A$2:$AA$72,VLOOKUP(MONTH($A661),Conversion!$A$1:$B$12,2),FALSE)</f>
        <v>0</v>
      </c>
      <c r="C661" s="9" t="str">
        <f>IF(VLOOKUP((IF(MONTH($A661)=10,YEAR($A661),IF(MONTH($A661)=11,YEAR($A661),IF(MONTH($A661)=12, YEAR($A661),YEAR($A661)-1)))),File_1.prn!$A$2:$AA$72,VLOOKUP(MONTH($A661),'Patch Conversion'!$A$1:$B$12,2),FALSE)="","",VLOOKUP((IF(MONTH($A661)=10,YEAR($A661),IF(MONTH($A661)=11,YEAR($A661),IF(MONTH($A661)=12, YEAR($A661),YEAR($A661)-1)))),File_1.prn!$A$2:$AA$72,VLOOKUP(MONTH($A661),'Patch Conversion'!$A$1:$B$12,2),FALSE))</f>
        <v/>
      </c>
      <c r="D661" s="9"/>
      <c r="E661" s="9">
        <f t="shared" si="80"/>
        <v>0</v>
      </c>
      <c r="F661" s="9">
        <f>F660+VLOOKUP((IF(MONTH($A661)=10,YEAR($A661),IF(MONTH($A661)=11,YEAR($A661),IF(MONTH($A661)=12, YEAR($A661),YEAR($A661)-1)))),Rainfall!$A$1:$Z$87,VLOOKUP(MONTH($A661),Conversion!$A$1:$B$12,2),FALSE)</f>
        <v>33430.439999999988</v>
      </c>
      <c r="G661" s="9"/>
      <c r="H661" s="9"/>
      <c r="I661" s="9">
        <f>VLOOKUP((IF(MONTH($A661)=10,YEAR($A661),IF(MONTH($A661)=11,YEAR($A661),IF(MONTH($A661)=12, YEAR($A661),YEAR($A661)-1)))),FirstSim!$A$1:$Z$86,VLOOKUP(MONTH($A661),Conversion!$A$1:$B$12,2),FALSE)</f>
        <v>0.11</v>
      </c>
      <c r="J661" s="9"/>
      <c r="K661" s="9"/>
      <c r="L661" s="9"/>
      <c r="M661" s="12" t="e">
        <f>VLOOKUP((IF(MONTH($A661)=10,YEAR($A661),IF(MONTH($A661)=11,YEAR($A661),IF(MONTH($A661)=12, YEAR($A661),YEAR($A661)-1)))),#REF!,VLOOKUP(MONTH($A661),Conversion!$A$1:$B$12,2),FALSE)</f>
        <v>#REF!</v>
      </c>
      <c r="N661" s="9" t="e">
        <f>VLOOKUP((IF(MONTH($A661)=10,YEAR($A661),IF(MONTH($A661)=11,YEAR($A661),IF(MONTH($A661)=12, YEAR($A661),YEAR($A661)-1)))),#REF!,VLOOKUP(MONTH($A661),'Patch Conversion'!$A$1:$B$12,2),FALSE)</f>
        <v>#REF!</v>
      </c>
      <c r="O661" s="9"/>
      <c r="P661" s="11"/>
      <c r="Q661" s="9">
        <f t="shared" si="76"/>
        <v>0</v>
      </c>
      <c r="R661" s="9" t="str">
        <f t="shared" si="77"/>
        <v/>
      </c>
      <c r="S661" s="10" t="str">
        <f t="shared" si="78"/>
        <v/>
      </c>
      <c r="T661" s="9"/>
      <c r="U661" s="17">
        <f>VLOOKUP((IF(MONTH($A661)=10,YEAR($A661),IF(MONTH($A661)=11,YEAR($A661),IF(MONTH($A661)=12, YEAR($A661),YEAR($A661)-1)))),'Final Sim'!$A$1:$O$87,VLOOKUP(MONTH($A661),'Conversion WRSM'!$A$1:$B$12,2),FALSE)</f>
        <v>0</v>
      </c>
      <c r="W661" s="9">
        <f t="shared" si="75"/>
        <v>0</v>
      </c>
      <c r="X661" s="9" t="str">
        <f t="shared" si="81"/>
        <v/>
      </c>
      <c r="Y661" s="20" t="str">
        <f t="shared" si="79"/>
        <v/>
      </c>
    </row>
    <row r="662" spans="1:25" x14ac:dyDescent="0.25">
      <c r="A662" s="11">
        <v>32721</v>
      </c>
      <c r="B662" s="9">
        <f>VLOOKUP((IF(MONTH($A662)=10,YEAR($A662),IF(MONTH($A662)=11,YEAR($A662),IF(MONTH($A662)=12, YEAR($A662),YEAR($A662)-1)))),File_1.prn!$A$2:$AA$72,VLOOKUP(MONTH($A662),Conversion!$A$1:$B$12,2),FALSE)</f>
        <v>0</v>
      </c>
      <c r="C662" s="9" t="str">
        <f>IF(VLOOKUP((IF(MONTH($A662)=10,YEAR($A662),IF(MONTH($A662)=11,YEAR($A662),IF(MONTH($A662)=12, YEAR($A662),YEAR($A662)-1)))),File_1.prn!$A$2:$AA$72,VLOOKUP(MONTH($A662),'Patch Conversion'!$A$1:$B$12,2),FALSE)="","",VLOOKUP((IF(MONTH($A662)=10,YEAR($A662),IF(MONTH($A662)=11,YEAR($A662),IF(MONTH($A662)=12, YEAR($A662),YEAR($A662)-1)))),File_1.prn!$A$2:$AA$72,VLOOKUP(MONTH($A662),'Patch Conversion'!$A$1:$B$12,2),FALSE))</f>
        <v/>
      </c>
      <c r="D662" s="9"/>
      <c r="E662" s="9">
        <f t="shared" si="80"/>
        <v>0</v>
      </c>
      <c r="F662" s="9">
        <f>F661+VLOOKUP((IF(MONTH($A662)=10,YEAR($A662),IF(MONTH($A662)=11,YEAR($A662),IF(MONTH($A662)=12, YEAR($A662),YEAR($A662)-1)))),Rainfall!$A$1:$Z$87,VLOOKUP(MONTH($A662),Conversion!$A$1:$B$12,2),FALSE)</f>
        <v>33431.639999999985</v>
      </c>
      <c r="G662" s="9"/>
      <c r="H662" s="9"/>
      <c r="I662" s="9">
        <f>VLOOKUP((IF(MONTH($A662)=10,YEAR($A662),IF(MONTH($A662)=11,YEAR($A662),IF(MONTH($A662)=12, YEAR($A662),YEAR($A662)-1)))),FirstSim!$A$1:$Z$86,VLOOKUP(MONTH($A662),Conversion!$A$1:$B$12,2),FALSE)</f>
        <v>7.0000000000000007E-2</v>
      </c>
      <c r="J662" s="9"/>
      <c r="K662" s="9"/>
      <c r="L662" s="9"/>
      <c r="M662" s="12" t="e">
        <f>VLOOKUP((IF(MONTH($A662)=10,YEAR($A662),IF(MONTH($A662)=11,YEAR($A662),IF(MONTH($A662)=12, YEAR($A662),YEAR($A662)-1)))),#REF!,VLOOKUP(MONTH($A662),Conversion!$A$1:$B$12,2),FALSE)</f>
        <v>#REF!</v>
      </c>
      <c r="N662" s="9" t="e">
        <f>VLOOKUP((IF(MONTH($A662)=10,YEAR($A662),IF(MONTH($A662)=11,YEAR($A662),IF(MONTH($A662)=12, YEAR($A662),YEAR($A662)-1)))),#REF!,VLOOKUP(MONTH($A662),'Patch Conversion'!$A$1:$B$12,2),FALSE)</f>
        <v>#REF!</v>
      </c>
      <c r="O662" s="9"/>
      <c r="P662" s="11"/>
      <c r="Q662" s="9">
        <f t="shared" si="76"/>
        <v>0</v>
      </c>
      <c r="R662" s="9" t="str">
        <f t="shared" si="77"/>
        <v/>
      </c>
      <c r="S662" s="10" t="str">
        <f t="shared" si="78"/>
        <v/>
      </c>
      <c r="T662" s="9"/>
      <c r="U662" s="17">
        <f>VLOOKUP((IF(MONTH($A662)=10,YEAR($A662),IF(MONTH($A662)=11,YEAR($A662),IF(MONTH($A662)=12, YEAR($A662),YEAR($A662)-1)))),'Final Sim'!$A$1:$O$87,VLOOKUP(MONTH($A662),'Conversion WRSM'!$A$1:$B$12,2),FALSE)</f>
        <v>0</v>
      </c>
      <c r="W662" s="9">
        <f t="shared" si="75"/>
        <v>0</v>
      </c>
      <c r="X662" s="9" t="str">
        <f t="shared" si="81"/>
        <v/>
      </c>
      <c r="Y662" s="20" t="str">
        <f t="shared" si="79"/>
        <v/>
      </c>
    </row>
    <row r="663" spans="1:25" x14ac:dyDescent="0.25">
      <c r="A663" s="11">
        <v>32752</v>
      </c>
      <c r="B663" s="9">
        <f>VLOOKUP((IF(MONTH($A663)=10,YEAR($A663),IF(MONTH($A663)=11,YEAR($A663),IF(MONTH($A663)=12, YEAR($A663),YEAR($A663)-1)))),File_1.prn!$A$2:$AA$72,VLOOKUP(MONTH($A663),Conversion!$A$1:$B$12,2),FALSE)</f>
        <v>0</v>
      </c>
      <c r="C663" s="9" t="str">
        <f>IF(VLOOKUP((IF(MONTH($A663)=10,YEAR($A663),IF(MONTH($A663)=11,YEAR($A663),IF(MONTH($A663)=12, YEAR($A663),YEAR($A663)-1)))),File_1.prn!$A$2:$AA$72,VLOOKUP(MONTH($A663),'Patch Conversion'!$A$1:$B$12,2),FALSE)="","",VLOOKUP((IF(MONTH($A663)=10,YEAR($A663),IF(MONTH($A663)=11,YEAR($A663),IF(MONTH($A663)=12, YEAR($A663),YEAR($A663)-1)))),File_1.prn!$A$2:$AA$72,VLOOKUP(MONTH($A663),'Patch Conversion'!$A$1:$B$12,2),FALSE))</f>
        <v/>
      </c>
      <c r="D663" s="9"/>
      <c r="E663" s="9">
        <f t="shared" si="80"/>
        <v>0</v>
      </c>
      <c r="F663" s="9">
        <f>F662+VLOOKUP((IF(MONTH($A663)=10,YEAR($A663),IF(MONTH($A663)=11,YEAR($A663),IF(MONTH($A663)=12, YEAR($A663),YEAR($A663)-1)))),Rainfall!$A$1:$Z$87,VLOOKUP(MONTH($A663),Conversion!$A$1:$B$12,2),FALSE)</f>
        <v>33431.639999999985</v>
      </c>
      <c r="G663" s="9"/>
      <c r="H663" s="9"/>
      <c r="I663" s="9">
        <f>VLOOKUP((IF(MONTH($A663)=10,YEAR($A663),IF(MONTH($A663)=11,YEAR($A663),IF(MONTH($A663)=12, YEAR($A663),YEAR($A663)-1)))),FirstSim!$A$1:$Z$86,VLOOKUP(MONTH($A663),Conversion!$A$1:$B$12,2),FALSE)</f>
        <v>0.04</v>
      </c>
      <c r="J663" s="9"/>
      <c r="K663" s="9"/>
      <c r="L663" s="9"/>
      <c r="M663" s="12" t="e">
        <f>VLOOKUP((IF(MONTH($A663)=10,YEAR($A663),IF(MONTH($A663)=11,YEAR($A663),IF(MONTH($A663)=12, YEAR($A663),YEAR($A663)-1)))),#REF!,VLOOKUP(MONTH($A663),Conversion!$A$1:$B$12,2),FALSE)</f>
        <v>#REF!</v>
      </c>
      <c r="N663" s="9" t="e">
        <f>VLOOKUP((IF(MONTH($A663)=10,YEAR($A663),IF(MONTH($A663)=11,YEAR($A663),IF(MONTH($A663)=12, YEAR($A663),YEAR($A663)-1)))),#REF!,VLOOKUP(MONTH($A663),'Patch Conversion'!$A$1:$B$12,2),FALSE)</f>
        <v>#REF!</v>
      </c>
      <c r="O663" s="9"/>
      <c r="P663" s="11"/>
      <c r="Q663" s="9">
        <f t="shared" si="76"/>
        <v>0</v>
      </c>
      <c r="R663" s="9" t="str">
        <f t="shared" si="77"/>
        <v/>
      </c>
      <c r="S663" s="10" t="str">
        <f t="shared" si="78"/>
        <v/>
      </c>
      <c r="T663" s="9"/>
      <c r="U663" s="17">
        <f>VLOOKUP((IF(MONTH($A663)=10,YEAR($A663),IF(MONTH($A663)=11,YEAR($A663),IF(MONTH($A663)=12, YEAR($A663),YEAR($A663)-1)))),'Final Sim'!$A$1:$O$87,VLOOKUP(MONTH($A663),'Conversion WRSM'!$A$1:$B$12,2),FALSE)</f>
        <v>0</v>
      </c>
      <c r="W663" s="9">
        <f t="shared" si="75"/>
        <v>0</v>
      </c>
      <c r="X663" s="9" t="str">
        <f t="shared" si="81"/>
        <v/>
      </c>
      <c r="Y663" s="20" t="str">
        <f t="shared" si="79"/>
        <v/>
      </c>
    </row>
    <row r="664" spans="1:25" x14ac:dyDescent="0.25">
      <c r="A664" s="11">
        <v>32782</v>
      </c>
      <c r="B664" s="9">
        <f>VLOOKUP((IF(MONTH($A664)=10,YEAR($A664),IF(MONTH($A664)=11,YEAR($A664),IF(MONTH($A664)=12, YEAR($A664),YEAR($A664)-1)))),File_1.prn!$A$2:$AA$72,VLOOKUP(MONTH($A664),Conversion!$A$1:$B$12,2),FALSE)</f>
        <v>0</v>
      </c>
      <c r="C664" s="9" t="str">
        <f>IF(VLOOKUP((IF(MONTH($A664)=10,YEAR($A664),IF(MONTH($A664)=11,YEAR($A664),IF(MONTH($A664)=12, YEAR($A664),YEAR($A664)-1)))),File_1.prn!$A$2:$AA$72,VLOOKUP(MONTH($A664),'Patch Conversion'!$A$1:$B$12,2),FALSE)="","",VLOOKUP((IF(MONTH($A664)=10,YEAR($A664),IF(MONTH($A664)=11,YEAR($A664),IF(MONTH($A664)=12, YEAR($A664),YEAR($A664)-1)))),File_1.prn!$A$2:$AA$72,VLOOKUP(MONTH($A664),'Patch Conversion'!$A$1:$B$12,2),FALSE))</f>
        <v/>
      </c>
      <c r="D664" s="9"/>
      <c r="E664" s="9">
        <f t="shared" si="80"/>
        <v>0</v>
      </c>
      <c r="F664" s="9">
        <f>F663+VLOOKUP((IF(MONTH($A664)=10,YEAR($A664),IF(MONTH($A664)=11,YEAR($A664),IF(MONTH($A664)=12, YEAR($A664),YEAR($A664)-1)))),Rainfall!$A$1:$Z$87,VLOOKUP(MONTH($A664),Conversion!$A$1:$B$12,2),FALSE)</f>
        <v>33453.599999999984</v>
      </c>
      <c r="G664" s="9"/>
      <c r="H664" s="9"/>
      <c r="I664" s="9">
        <f>VLOOKUP((IF(MONTH($A664)=10,YEAR($A664),IF(MONTH($A664)=11,YEAR($A664),IF(MONTH($A664)=12, YEAR($A664),YEAR($A664)-1)))),FirstSim!$A$1:$Z$86,VLOOKUP(MONTH($A664),Conversion!$A$1:$B$12,2),FALSE)</f>
        <v>0.03</v>
      </c>
      <c r="J664" s="9"/>
      <c r="K664" s="9"/>
      <c r="L664" s="9"/>
      <c r="M664" s="12" t="e">
        <f>VLOOKUP((IF(MONTH($A664)=10,YEAR($A664),IF(MONTH($A664)=11,YEAR($A664),IF(MONTH($A664)=12, YEAR($A664),YEAR($A664)-1)))),#REF!,VLOOKUP(MONTH($A664),Conversion!$A$1:$B$12,2),FALSE)</f>
        <v>#REF!</v>
      </c>
      <c r="N664" s="9" t="e">
        <f>VLOOKUP((IF(MONTH($A664)=10,YEAR($A664),IF(MONTH($A664)=11,YEAR($A664),IF(MONTH($A664)=12, YEAR($A664),YEAR($A664)-1)))),#REF!,VLOOKUP(MONTH($A664),'Patch Conversion'!$A$1:$B$12,2),FALSE)</f>
        <v>#REF!</v>
      </c>
      <c r="O664" s="9"/>
      <c r="P664" s="11"/>
      <c r="Q664" s="9">
        <f t="shared" si="76"/>
        <v>0</v>
      </c>
      <c r="R664" s="9" t="str">
        <f t="shared" si="77"/>
        <v/>
      </c>
      <c r="S664" s="10" t="str">
        <f t="shared" si="78"/>
        <v/>
      </c>
      <c r="T664" s="9"/>
      <c r="U664" s="17">
        <f>VLOOKUP((IF(MONTH($A664)=10,YEAR($A664),IF(MONTH($A664)=11,YEAR($A664),IF(MONTH($A664)=12, YEAR($A664),YEAR($A664)-1)))),'Final Sim'!$A$1:$O$87,VLOOKUP(MONTH($A664),'Conversion WRSM'!$A$1:$B$12,2),FALSE)</f>
        <v>0</v>
      </c>
      <c r="W664" s="9">
        <f t="shared" si="75"/>
        <v>0</v>
      </c>
      <c r="X664" s="9" t="str">
        <f t="shared" si="81"/>
        <v/>
      </c>
      <c r="Y664" s="20" t="str">
        <f t="shared" si="79"/>
        <v/>
      </c>
    </row>
    <row r="665" spans="1:25" x14ac:dyDescent="0.25">
      <c r="A665" s="11">
        <v>32813</v>
      </c>
      <c r="B665" s="9">
        <f>VLOOKUP((IF(MONTH($A665)=10,YEAR($A665),IF(MONTH($A665)=11,YEAR($A665),IF(MONTH($A665)=12, YEAR($A665),YEAR($A665)-1)))),File_1.prn!$A$2:$AA$72,VLOOKUP(MONTH($A665),Conversion!$A$1:$B$12,2),FALSE)</f>
        <v>0</v>
      </c>
      <c r="C665" s="9" t="str">
        <f>IF(VLOOKUP((IF(MONTH($A665)=10,YEAR($A665),IF(MONTH($A665)=11,YEAR($A665),IF(MONTH($A665)=12, YEAR($A665),YEAR($A665)-1)))),File_1.prn!$A$2:$AA$72,VLOOKUP(MONTH($A665),'Patch Conversion'!$A$1:$B$12,2),FALSE)="","",VLOOKUP((IF(MONTH($A665)=10,YEAR($A665),IF(MONTH($A665)=11,YEAR($A665),IF(MONTH($A665)=12, YEAR($A665),YEAR($A665)-1)))),File_1.prn!$A$2:$AA$72,VLOOKUP(MONTH($A665),'Patch Conversion'!$A$1:$B$12,2),FALSE))</f>
        <v/>
      </c>
      <c r="D665" s="9"/>
      <c r="E665" s="9">
        <f t="shared" si="80"/>
        <v>0</v>
      </c>
      <c r="F665" s="9">
        <f>F664+VLOOKUP((IF(MONTH($A665)=10,YEAR($A665),IF(MONTH($A665)=11,YEAR($A665),IF(MONTH($A665)=12, YEAR($A665),YEAR($A665)-1)))),Rainfall!$A$1:$Z$87,VLOOKUP(MONTH($A665),Conversion!$A$1:$B$12,2),FALSE)</f>
        <v>33544.919999999984</v>
      </c>
      <c r="G665" s="9"/>
      <c r="H665" s="9"/>
      <c r="I665" s="9">
        <f>VLOOKUP((IF(MONTH($A665)=10,YEAR($A665),IF(MONTH($A665)=11,YEAR($A665),IF(MONTH($A665)=12, YEAR($A665),YEAR($A665)-1)))),FirstSim!$A$1:$Z$86,VLOOKUP(MONTH($A665),Conversion!$A$1:$B$12,2),FALSE)</f>
        <v>0.16</v>
      </c>
      <c r="J665" s="9"/>
      <c r="K665" s="9"/>
      <c r="L665" s="9"/>
      <c r="M665" s="12" t="e">
        <f>VLOOKUP((IF(MONTH($A665)=10,YEAR($A665),IF(MONTH($A665)=11,YEAR($A665),IF(MONTH($A665)=12, YEAR($A665),YEAR($A665)-1)))),#REF!,VLOOKUP(MONTH($A665),Conversion!$A$1:$B$12,2),FALSE)</f>
        <v>#REF!</v>
      </c>
      <c r="N665" s="9" t="e">
        <f>VLOOKUP((IF(MONTH($A665)=10,YEAR($A665),IF(MONTH($A665)=11,YEAR($A665),IF(MONTH($A665)=12, YEAR($A665),YEAR($A665)-1)))),#REF!,VLOOKUP(MONTH($A665),'Patch Conversion'!$A$1:$B$12,2),FALSE)</f>
        <v>#REF!</v>
      </c>
      <c r="O665" s="9"/>
      <c r="P665" s="11"/>
      <c r="Q665" s="9">
        <f t="shared" si="76"/>
        <v>0</v>
      </c>
      <c r="R665" s="9" t="str">
        <f t="shared" si="77"/>
        <v/>
      </c>
      <c r="S665" s="10" t="str">
        <f t="shared" si="78"/>
        <v/>
      </c>
      <c r="T665" s="9"/>
      <c r="U665" s="17">
        <f>VLOOKUP((IF(MONTH($A665)=10,YEAR($A665),IF(MONTH($A665)=11,YEAR($A665),IF(MONTH($A665)=12, YEAR($A665),YEAR($A665)-1)))),'Final Sim'!$A$1:$O$87,VLOOKUP(MONTH($A665),'Conversion WRSM'!$A$1:$B$12,2),FALSE)</f>
        <v>0</v>
      </c>
      <c r="W665" s="9">
        <f t="shared" si="75"/>
        <v>0</v>
      </c>
      <c r="X665" s="9" t="str">
        <f t="shared" si="81"/>
        <v/>
      </c>
      <c r="Y665" s="20" t="str">
        <f t="shared" si="79"/>
        <v/>
      </c>
    </row>
    <row r="666" spans="1:25" x14ac:dyDescent="0.25">
      <c r="A666" s="11">
        <v>32843</v>
      </c>
      <c r="B666" s="9">
        <f>VLOOKUP((IF(MONTH($A666)=10,YEAR($A666),IF(MONTH($A666)=11,YEAR($A666),IF(MONTH($A666)=12, YEAR($A666),YEAR($A666)-1)))),File_1.prn!$A$2:$AA$72,VLOOKUP(MONTH($A666),Conversion!$A$1:$B$12,2),FALSE)</f>
        <v>0</v>
      </c>
      <c r="C666" s="9" t="str">
        <f>IF(VLOOKUP((IF(MONTH($A666)=10,YEAR($A666),IF(MONTH($A666)=11,YEAR($A666),IF(MONTH($A666)=12, YEAR($A666),YEAR($A666)-1)))),File_1.prn!$A$2:$AA$72,VLOOKUP(MONTH($A666),'Patch Conversion'!$A$1:$B$12,2),FALSE)="","",VLOOKUP((IF(MONTH($A666)=10,YEAR($A666),IF(MONTH($A666)=11,YEAR($A666),IF(MONTH($A666)=12, YEAR($A666),YEAR($A666)-1)))),File_1.prn!$A$2:$AA$72,VLOOKUP(MONTH($A666),'Patch Conversion'!$A$1:$B$12,2),FALSE))</f>
        <v/>
      </c>
      <c r="D666" s="9"/>
      <c r="E666" s="9">
        <f t="shared" si="80"/>
        <v>0</v>
      </c>
      <c r="F666" s="9">
        <f>F665+VLOOKUP((IF(MONTH($A666)=10,YEAR($A666),IF(MONTH($A666)=11,YEAR($A666),IF(MONTH($A666)=12, YEAR($A666),YEAR($A666)-1)))),Rainfall!$A$1:$Z$87,VLOOKUP(MONTH($A666),Conversion!$A$1:$B$12,2),FALSE)</f>
        <v>33718.739999999983</v>
      </c>
      <c r="G666" s="9"/>
      <c r="H666" s="9"/>
      <c r="I666" s="9">
        <f>VLOOKUP((IF(MONTH($A666)=10,YEAR($A666),IF(MONTH($A666)=11,YEAR($A666),IF(MONTH($A666)=12, YEAR($A666),YEAR($A666)-1)))),FirstSim!$A$1:$Z$86,VLOOKUP(MONTH($A666),Conversion!$A$1:$B$12,2),FALSE)</f>
        <v>0.1</v>
      </c>
      <c r="J666" s="9"/>
      <c r="K666" s="9"/>
      <c r="L666" s="9"/>
      <c r="M666" s="12" t="e">
        <f>VLOOKUP((IF(MONTH($A666)=10,YEAR($A666),IF(MONTH($A666)=11,YEAR($A666),IF(MONTH($A666)=12, YEAR($A666),YEAR($A666)-1)))),#REF!,VLOOKUP(MONTH($A666),Conversion!$A$1:$B$12,2),FALSE)</f>
        <v>#REF!</v>
      </c>
      <c r="N666" s="9" t="e">
        <f>VLOOKUP((IF(MONTH($A666)=10,YEAR($A666),IF(MONTH($A666)=11,YEAR($A666),IF(MONTH($A666)=12, YEAR($A666),YEAR($A666)-1)))),#REF!,VLOOKUP(MONTH($A666),'Patch Conversion'!$A$1:$B$12,2),FALSE)</f>
        <v>#REF!</v>
      </c>
      <c r="O666" s="9"/>
      <c r="P666" s="11"/>
      <c r="Q666" s="9">
        <f t="shared" si="76"/>
        <v>0</v>
      </c>
      <c r="R666" s="9" t="str">
        <f t="shared" si="77"/>
        <v/>
      </c>
      <c r="S666" s="10" t="str">
        <f t="shared" si="78"/>
        <v/>
      </c>
      <c r="T666" s="9"/>
      <c r="U666" s="17">
        <f>VLOOKUP((IF(MONTH($A666)=10,YEAR($A666),IF(MONTH($A666)=11,YEAR($A666),IF(MONTH($A666)=12, YEAR($A666),YEAR($A666)-1)))),'Final Sim'!$A$1:$O$87,VLOOKUP(MONTH($A666),'Conversion WRSM'!$A$1:$B$12,2),FALSE)</f>
        <v>0</v>
      </c>
      <c r="W666" s="9">
        <f t="shared" si="75"/>
        <v>0</v>
      </c>
      <c r="X666" s="9" t="str">
        <f t="shared" si="81"/>
        <v/>
      </c>
      <c r="Y666" s="20" t="str">
        <f t="shared" si="79"/>
        <v/>
      </c>
    </row>
    <row r="667" spans="1:25" x14ac:dyDescent="0.25">
      <c r="A667" s="11">
        <v>32874</v>
      </c>
      <c r="B667" s="9">
        <f>VLOOKUP((IF(MONTH($A667)=10,YEAR($A667),IF(MONTH($A667)=11,YEAR($A667),IF(MONTH($A667)=12, YEAR($A667),YEAR($A667)-1)))),File_1.prn!$A$2:$AA$72,VLOOKUP(MONTH($A667),Conversion!$A$1:$B$12,2),FALSE)</f>
        <v>0</v>
      </c>
      <c r="C667" s="9" t="str">
        <f>IF(VLOOKUP((IF(MONTH($A667)=10,YEAR($A667),IF(MONTH($A667)=11,YEAR($A667),IF(MONTH($A667)=12, YEAR($A667),YEAR($A667)-1)))),File_1.prn!$A$2:$AA$72,VLOOKUP(MONTH($A667),'Patch Conversion'!$A$1:$B$12,2),FALSE)="","",VLOOKUP((IF(MONTH($A667)=10,YEAR($A667),IF(MONTH($A667)=11,YEAR($A667),IF(MONTH($A667)=12, YEAR($A667),YEAR($A667)-1)))),File_1.prn!$A$2:$AA$72,VLOOKUP(MONTH($A667),'Patch Conversion'!$A$1:$B$12,2),FALSE))</f>
        <v/>
      </c>
      <c r="D667" s="9"/>
      <c r="E667" s="9">
        <f t="shared" si="80"/>
        <v>0</v>
      </c>
      <c r="F667" s="9">
        <f>F666+VLOOKUP((IF(MONTH($A667)=10,YEAR($A667),IF(MONTH($A667)=11,YEAR($A667),IF(MONTH($A667)=12, YEAR($A667),YEAR($A667)-1)))),Rainfall!$A$1:$Z$87,VLOOKUP(MONTH($A667),Conversion!$A$1:$B$12,2),FALSE)</f>
        <v>33775.799999999981</v>
      </c>
      <c r="G667" s="9"/>
      <c r="H667" s="9"/>
      <c r="I667" s="9">
        <f>VLOOKUP((IF(MONTH($A667)=10,YEAR($A667),IF(MONTH($A667)=11,YEAR($A667),IF(MONTH($A667)=12, YEAR($A667),YEAR($A667)-1)))),FirstSim!$A$1:$Z$86,VLOOKUP(MONTH($A667),Conversion!$A$1:$B$12,2),FALSE)</f>
        <v>0.06</v>
      </c>
      <c r="J667" s="9"/>
      <c r="K667" s="9"/>
      <c r="L667" s="9"/>
      <c r="M667" s="12" t="e">
        <f>VLOOKUP((IF(MONTH($A667)=10,YEAR($A667),IF(MONTH($A667)=11,YEAR($A667),IF(MONTH($A667)=12, YEAR($A667),YEAR($A667)-1)))),#REF!,VLOOKUP(MONTH($A667),Conversion!$A$1:$B$12,2),FALSE)</f>
        <v>#REF!</v>
      </c>
      <c r="N667" s="9" t="e">
        <f>VLOOKUP((IF(MONTH($A667)=10,YEAR($A667),IF(MONTH($A667)=11,YEAR($A667),IF(MONTH($A667)=12, YEAR($A667),YEAR($A667)-1)))),#REF!,VLOOKUP(MONTH($A667),'Patch Conversion'!$A$1:$B$12,2),FALSE)</f>
        <v>#REF!</v>
      </c>
      <c r="O667" s="9"/>
      <c r="P667" s="11"/>
      <c r="Q667" s="9">
        <f t="shared" si="76"/>
        <v>0</v>
      </c>
      <c r="R667" s="9" t="str">
        <f t="shared" si="77"/>
        <v/>
      </c>
      <c r="S667" s="10" t="str">
        <f t="shared" si="78"/>
        <v/>
      </c>
      <c r="T667" s="9"/>
      <c r="U667" s="17">
        <f>VLOOKUP((IF(MONTH($A667)=10,YEAR($A667),IF(MONTH($A667)=11,YEAR($A667),IF(MONTH($A667)=12, YEAR($A667),YEAR($A667)-1)))),'Final Sim'!$A$1:$O$87,VLOOKUP(MONTH($A667),'Conversion WRSM'!$A$1:$B$12,2),FALSE)</f>
        <v>0</v>
      </c>
      <c r="W667" s="9">
        <f t="shared" si="75"/>
        <v>0</v>
      </c>
      <c r="X667" s="9" t="str">
        <f t="shared" si="81"/>
        <v/>
      </c>
      <c r="Y667" s="20" t="str">
        <f t="shared" si="79"/>
        <v/>
      </c>
    </row>
    <row r="668" spans="1:25" x14ac:dyDescent="0.25">
      <c r="A668" s="11">
        <v>32905</v>
      </c>
      <c r="B668" s="9">
        <f>VLOOKUP((IF(MONTH($A668)=10,YEAR($A668),IF(MONTH($A668)=11,YEAR($A668),IF(MONTH($A668)=12, YEAR($A668),YEAR($A668)-1)))),File_1.prn!$A$2:$AA$72,VLOOKUP(MONTH($A668),Conversion!$A$1:$B$12,2),FALSE)</f>
        <v>0</v>
      </c>
      <c r="C668" s="9" t="str">
        <f>IF(VLOOKUP((IF(MONTH($A668)=10,YEAR($A668),IF(MONTH($A668)=11,YEAR($A668),IF(MONTH($A668)=12, YEAR($A668),YEAR($A668)-1)))),File_1.prn!$A$2:$AA$72,VLOOKUP(MONTH($A668),'Patch Conversion'!$A$1:$B$12,2),FALSE)="","",VLOOKUP((IF(MONTH($A668)=10,YEAR($A668),IF(MONTH($A668)=11,YEAR($A668),IF(MONTH($A668)=12, YEAR($A668),YEAR($A668)-1)))),File_1.prn!$A$2:$AA$72,VLOOKUP(MONTH($A668),'Patch Conversion'!$A$1:$B$12,2),FALSE))</f>
        <v/>
      </c>
      <c r="D668" s="9" t="str">
        <f>IF(C668="","",B668)</f>
        <v/>
      </c>
      <c r="E668" s="9">
        <f t="shared" si="80"/>
        <v>0</v>
      </c>
      <c r="F668" s="9">
        <f>F667+VLOOKUP((IF(MONTH($A668)=10,YEAR($A668),IF(MONTH($A668)=11,YEAR($A668),IF(MONTH($A668)=12, YEAR($A668),YEAR($A668)-1)))),Rainfall!$A$1:$Z$87,VLOOKUP(MONTH($A668),Conversion!$A$1:$B$12,2),FALSE)</f>
        <v>33874.019999999982</v>
      </c>
      <c r="G668" s="9"/>
      <c r="H668" s="9"/>
      <c r="I668" s="9">
        <f>VLOOKUP((IF(MONTH($A668)=10,YEAR($A668),IF(MONTH($A668)=11,YEAR($A668),IF(MONTH($A668)=12, YEAR($A668),YEAR($A668)-1)))),FirstSim!$A$1:$Z$86,VLOOKUP(MONTH($A668),Conversion!$A$1:$B$12,2),FALSE)</f>
        <v>0.08</v>
      </c>
      <c r="J668" s="9"/>
      <c r="K668" s="9"/>
      <c r="L668" s="9"/>
      <c r="M668" s="12" t="e">
        <f>VLOOKUP((IF(MONTH($A668)=10,YEAR($A668),IF(MONTH($A668)=11,YEAR($A668),IF(MONTH($A668)=12, YEAR($A668),YEAR($A668)-1)))),#REF!,VLOOKUP(MONTH($A668),Conversion!$A$1:$B$12,2),FALSE)</f>
        <v>#REF!</v>
      </c>
      <c r="N668" s="9" t="e">
        <f>VLOOKUP((IF(MONTH($A668)=10,YEAR($A668),IF(MONTH($A668)=11,YEAR($A668),IF(MONTH($A668)=12, YEAR($A668),YEAR($A668)-1)))),#REF!,VLOOKUP(MONTH($A668),'Patch Conversion'!$A$1:$B$12,2),FALSE)</f>
        <v>#REF!</v>
      </c>
      <c r="O668" s="9"/>
      <c r="P668" s="11"/>
      <c r="Q668" s="9">
        <f t="shared" si="76"/>
        <v>0</v>
      </c>
      <c r="R668" s="9" t="str">
        <f t="shared" si="77"/>
        <v/>
      </c>
      <c r="S668" s="10" t="str">
        <f t="shared" si="78"/>
        <v/>
      </c>
      <c r="T668" s="9"/>
      <c r="U668" s="17">
        <f>VLOOKUP((IF(MONTH($A668)=10,YEAR($A668),IF(MONTH($A668)=11,YEAR($A668),IF(MONTH($A668)=12, YEAR($A668),YEAR($A668)-1)))),'Final Sim'!$A$1:$O$87,VLOOKUP(MONTH($A668),'Conversion WRSM'!$A$1:$B$12,2),FALSE)</f>
        <v>0</v>
      </c>
      <c r="W668" s="9">
        <f t="shared" si="75"/>
        <v>0</v>
      </c>
      <c r="X668" s="9" t="str">
        <f t="shared" si="81"/>
        <v/>
      </c>
      <c r="Y668" s="20" t="str">
        <f t="shared" si="79"/>
        <v/>
      </c>
    </row>
    <row r="669" spans="1:25" x14ac:dyDescent="0.25">
      <c r="A669" s="11">
        <v>32933</v>
      </c>
      <c r="B669" s="9">
        <f>VLOOKUP((IF(MONTH($A669)=10,YEAR($A669),IF(MONTH($A669)=11,YEAR($A669),IF(MONTH($A669)=12, YEAR($A669),YEAR($A669)-1)))),File_1.prn!$A$2:$AA$72,VLOOKUP(MONTH($A669),Conversion!$A$1:$B$12,2),FALSE)</f>
        <v>0</v>
      </c>
      <c r="C669" s="9" t="str">
        <f>IF(VLOOKUP((IF(MONTH($A669)=10,YEAR($A669),IF(MONTH($A669)=11,YEAR($A669),IF(MONTH($A669)=12, YEAR($A669),YEAR($A669)-1)))),File_1.prn!$A$2:$AA$72,VLOOKUP(MONTH($A669),'Patch Conversion'!$A$1:$B$12,2),FALSE)="","",VLOOKUP((IF(MONTH($A669)=10,YEAR($A669),IF(MONTH($A669)=11,YEAR($A669),IF(MONTH($A669)=12, YEAR($A669),YEAR($A669)-1)))),File_1.prn!$A$2:$AA$72,VLOOKUP(MONTH($A669),'Patch Conversion'!$A$1:$B$12,2),FALSE))</f>
        <v/>
      </c>
      <c r="D669" s="9" t="str">
        <f>IF(C669="","",B669)</f>
        <v/>
      </c>
      <c r="E669" s="9">
        <f t="shared" si="80"/>
        <v>0</v>
      </c>
      <c r="F669" s="9">
        <f>F668+VLOOKUP((IF(MONTH($A669)=10,YEAR($A669),IF(MONTH($A669)=11,YEAR($A669),IF(MONTH($A669)=12, YEAR($A669),YEAR($A669)-1)))),Rainfall!$A$1:$Z$87,VLOOKUP(MONTH($A669),Conversion!$A$1:$B$12,2),FALSE)</f>
        <v>33944.999999999985</v>
      </c>
      <c r="G669" s="9"/>
      <c r="H669" s="9"/>
      <c r="I669" s="9">
        <f>VLOOKUP((IF(MONTH($A669)=10,YEAR($A669),IF(MONTH($A669)=11,YEAR($A669),IF(MONTH($A669)=12, YEAR($A669),YEAR($A669)-1)))),FirstSim!$A$1:$Z$86,VLOOKUP(MONTH($A669),Conversion!$A$1:$B$12,2),FALSE)</f>
        <v>1.1000000000000001</v>
      </c>
      <c r="J669" s="9"/>
      <c r="K669" s="9"/>
      <c r="L669" s="9"/>
      <c r="M669" s="12" t="e">
        <f>VLOOKUP((IF(MONTH($A669)=10,YEAR($A669),IF(MONTH($A669)=11,YEAR($A669),IF(MONTH($A669)=12, YEAR($A669),YEAR($A669)-1)))),#REF!,VLOOKUP(MONTH($A669),Conversion!$A$1:$B$12,2),FALSE)</f>
        <v>#REF!</v>
      </c>
      <c r="N669" s="9" t="e">
        <f>VLOOKUP((IF(MONTH($A669)=10,YEAR($A669),IF(MONTH($A669)=11,YEAR($A669),IF(MONTH($A669)=12, YEAR($A669),YEAR($A669)-1)))),#REF!,VLOOKUP(MONTH($A669),'Patch Conversion'!$A$1:$B$12,2),FALSE)</f>
        <v>#REF!</v>
      </c>
      <c r="O669" s="9"/>
      <c r="P669" s="11"/>
      <c r="Q669" s="9">
        <f t="shared" si="76"/>
        <v>0</v>
      </c>
      <c r="R669" s="9" t="str">
        <f t="shared" si="77"/>
        <v/>
      </c>
      <c r="S669" s="10" t="str">
        <f t="shared" si="78"/>
        <v/>
      </c>
      <c r="T669" s="9"/>
      <c r="U669" s="17">
        <f>VLOOKUP((IF(MONTH($A669)=10,YEAR($A669),IF(MONTH($A669)=11,YEAR($A669),IF(MONTH($A669)=12, YEAR($A669),YEAR($A669)-1)))),'Final Sim'!$A$1:$O$87,VLOOKUP(MONTH($A669),'Conversion WRSM'!$A$1:$B$12,2),FALSE)</f>
        <v>0</v>
      </c>
      <c r="W669" s="9">
        <f t="shared" si="75"/>
        <v>0</v>
      </c>
      <c r="X669" s="9" t="str">
        <f t="shared" si="81"/>
        <v/>
      </c>
      <c r="Y669" s="20" t="str">
        <f t="shared" si="79"/>
        <v/>
      </c>
    </row>
    <row r="670" spans="1:25" x14ac:dyDescent="0.25">
      <c r="A670" s="11">
        <v>32964</v>
      </c>
      <c r="B670" s="9">
        <f>VLOOKUP((IF(MONTH($A670)=10,YEAR($A670),IF(MONTH($A670)=11,YEAR($A670),IF(MONTH($A670)=12, YEAR($A670),YEAR($A670)-1)))),File_1.prn!$A$2:$AA$72,VLOOKUP(MONTH($A670),Conversion!$A$1:$B$12,2),FALSE)</f>
        <v>0</v>
      </c>
      <c r="C670" s="9" t="str">
        <f>IF(VLOOKUP((IF(MONTH($A670)=10,YEAR($A670),IF(MONTH($A670)=11,YEAR($A670),IF(MONTH($A670)=12, YEAR($A670),YEAR($A670)-1)))),File_1.prn!$A$2:$AA$72,VLOOKUP(MONTH($A670),'Patch Conversion'!$A$1:$B$12,2),FALSE)="","",VLOOKUP((IF(MONTH($A670)=10,YEAR($A670),IF(MONTH($A670)=11,YEAR($A670),IF(MONTH($A670)=12, YEAR($A670),YEAR($A670)-1)))),File_1.prn!$A$2:$AA$72,VLOOKUP(MONTH($A670),'Patch Conversion'!$A$1:$B$12,2),FALSE))</f>
        <v/>
      </c>
      <c r="D670" s="9" t="str">
        <f>IF(C670="","",B670)</f>
        <v/>
      </c>
      <c r="E670" s="9">
        <f t="shared" si="80"/>
        <v>0</v>
      </c>
      <c r="F670" s="9">
        <f>F669+VLOOKUP((IF(MONTH($A670)=10,YEAR($A670),IF(MONTH($A670)=11,YEAR($A670),IF(MONTH($A670)=12, YEAR($A670),YEAR($A670)-1)))),Rainfall!$A$1:$Z$87,VLOOKUP(MONTH($A670),Conversion!$A$1:$B$12,2),FALSE)</f>
        <v>34017.179999999986</v>
      </c>
      <c r="G670" s="9"/>
      <c r="H670" s="9"/>
      <c r="I670" s="9">
        <f>VLOOKUP((IF(MONTH($A670)=10,YEAR($A670),IF(MONTH($A670)=11,YEAR($A670),IF(MONTH($A670)=12, YEAR($A670),YEAR($A670)-1)))),FirstSim!$A$1:$Z$86,VLOOKUP(MONTH($A670),Conversion!$A$1:$B$12,2),FALSE)</f>
        <v>0.72</v>
      </c>
      <c r="J670" s="9"/>
      <c r="K670" s="9"/>
      <c r="L670" s="9"/>
      <c r="M670" s="12" t="e">
        <f>VLOOKUP((IF(MONTH($A670)=10,YEAR($A670),IF(MONTH($A670)=11,YEAR($A670),IF(MONTH($A670)=12, YEAR($A670),YEAR($A670)-1)))),#REF!,VLOOKUP(MONTH($A670),Conversion!$A$1:$B$12,2),FALSE)</f>
        <v>#REF!</v>
      </c>
      <c r="N670" s="9" t="e">
        <f>VLOOKUP((IF(MONTH($A670)=10,YEAR($A670),IF(MONTH($A670)=11,YEAR($A670),IF(MONTH($A670)=12, YEAR($A670),YEAR($A670)-1)))),#REF!,VLOOKUP(MONTH($A670),'Patch Conversion'!$A$1:$B$12,2),FALSE)</f>
        <v>#REF!</v>
      </c>
      <c r="O670" s="9"/>
      <c r="P670" s="11"/>
      <c r="Q670" s="9">
        <f t="shared" si="76"/>
        <v>0</v>
      </c>
      <c r="R670" s="9" t="str">
        <f t="shared" si="77"/>
        <v/>
      </c>
      <c r="S670" s="10" t="str">
        <f t="shared" si="78"/>
        <v/>
      </c>
      <c r="T670" s="9"/>
      <c r="U670" s="17">
        <f>VLOOKUP((IF(MONTH($A670)=10,YEAR($A670),IF(MONTH($A670)=11,YEAR($A670),IF(MONTH($A670)=12, YEAR($A670),YEAR($A670)-1)))),'Final Sim'!$A$1:$O$87,VLOOKUP(MONTH($A670),'Conversion WRSM'!$A$1:$B$12,2),FALSE)</f>
        <v>0</v>
      </c>
      <c r="W670" s="9">
        <f t="shared" si="75"/>
        <v>0</v>
      </c>
      <c r="X670" s="9" t="str">
        <f t="shared" si="81"/>
        <v/>
      </c>
      <c r="Y670" s="20" t="str">
        <f t="shared" si="79"/>
        <v/>
      </c>
    </row>
    <row r="671" spans="1:25" x14ac:dyDescent="0.25">
      <c r="A671" s="11">
        <v>32994</v>
      </c>
      <c r="B671" s="9">
        <f>VLOOKUP((IF(MONTH($A671)=10,YEAR($A671),IF(MONTH($A671)=11,YEAR($A671),IF(MONTH($A671)=12, YEAR($A671),YEAR($A671)-1)))),File_1.prn!$A$2:$AA$72,VLOOKUP(MONTH($A671),Conversion!$A$1:$B$12,2),FALSE)</f>
        <v>0</v>
      </c>
      <c r="C671" s="9" t="str">
        <f>IF(VLOOKUP((IF(MONTH($A671)=10,YEAR($A671),IF(MONTH($A671)=11,YEAR($A671),IF(MONTH($A671)=12, YEAR($A671),YEAR($A671)-1)))),File_1.prn!$A$2:$AA$72,VLOOKUP(MONTH($A671),'Patch Conversion'!$A$1:$B$12,2),FALSE)="","",VLOOKUP((IF(MONTH($A671)=10,YEAR($A671),IF(MONTH($A671)=11,YEAR($A671),IF(MONTH($A671)=12, YEAR($A671),YEAR($A671)-1)))),File_1.prn!$A$2:$AA$72,VLOOKUP(MONTH($A671),'Patch Conversion'!$A$1:$B$12,2),FALSE))</f>
        <v/>
      </c>
      <c r="D671" s="9"/>
      <c r="E671" s="9">
        <f t="shared" si="80"/>
        <v>0</v>
      </c>
      <c r="F671" s="9">
        <f>F670+VLOOKUP((IF(MONTH($A671)=10,YEAR($A671),IF(MONTH($A671)=11,YEAR($A671),IF(MONTH($A671)=12, YEAR($A671),YEAR($A671)-1)))),Rainfall!$A$1:$Z$87,VLOOKUP(MONTH($A671),Conversion!$A$1:$B$12,2),FALSE)</f>
        <v>34017.179999999986</v>
      </c>
      <c r="G671" s="9"/>
      <c r="H671" s="9"/>
      <c r="I671" s="9">
        <f>VLOOKUP((IF(MONTH($A671)=10,YEAR($A671),IF(MONTH($A671)=11,YEAR($A671),IF(MONTH($A671)=12, YEAR($A671),YEAR($A671)-1)))),FirstSim!$A$1:$Z$86,VLOOKUP(MONTH($A671),Conversion!$A$1:$B$12,2),FALSE)</f>
        <v>0.28000000000000003</v>
      </c>
      <c r="J671" s="9"/>
      <c r="K671" s="9"/>
      <c r="L671" s="9"/>
      <c r="M671" s="12" t="e">
        <f>VLOOKUP((IF(MONTH($A671)=10,YEAR($A671),IF(MONTH($A671)=11,YEAR($A671),IF(MONTH($A671)=12, YEAR($A671),YEAR($A671)-1)))),#REF!,VLOOKUP(MONTH($A671),Conversion!$A$1:$B$12,2),FALSE)</f>
        <v>#REF!</v>
      </c>
      <c r="N671" s="9" t="e">
        <f>VLOOKUP((IF(MONTH($A671)=10,YEAR($A671),IF(MONTH($A671)=11,YEAR($A671),IF(MONTH($A671)=12, YEAR($A671),YEAR($A671)-1)))),#REF!,VLOOKUP(MONTH($A671),'Patch Conversion'!$A$1:$B$12,2),FALSE)</f>
        <v>#REF!</v>
      </c>
      <c r="O671" s="9"/>
      <c r="P671" s="11"/>
      <c r="Q671" s="9">
        <f t="shared" si="76"/>
        <v>0</v>
      </c>
      <c r="R671" s="9" t="str">
        <f t="shared" si="77"/>
        <v/>
      </c>
      <c r="S671" s="10" t="str">
        <f t="shared" si="78"/>
        <v/>
      </c>
      <c r="T671" s="9"/>
      <c r="U671" s="17">
        <f>VLOOKUP((IF(MONTH($A671)=10,YEAR($A671),IF(MONTH($A671)=11,YEAR($A671),IF(MONTH($A671)=12, YEAR($A671),YEAR($A671)-1)))),'Final Sim'!$A$1:$O$87,VLOOKUP(MONTH($A671),'Conversion WRSM'!$A$1:$B$12,2),FALSE)</f>
        <v>0</v>
      </c>
      <c r="W671" s="9">
        <f t="shared" si="75"/>
        <v>0</v>
      </c>
      <c r="X671" s="9" t="str">
        <f t="shared" si="81"/>
        <v/>
      </c>
      <c r="Y671" s="20" t="str">
        <f t="shared" si="79"/>
        <v/>
      </c>
    </row>
    <row r="672" spans="1:25" x14ac:dyDescent="0.25">
      <c r="A672" s="11">
        <v>33025</v>
      </c>
      <c r="B672" s="9">
        <f>VLOOKUP((IF(MONTH($A672)=10,YEAR($A672),IF(MONTH($A672)=11,YEAR($A672),IF(MONTH($A672)=12, YEAR($A672),YEAR($A672)-1)))),File_1.prn!$A$2:$AA$72,VLOOKUP(MONTH($A672),Conversion!$A$1:$B$12,2),FALSE)</f>
        <v>0</v>
      </c>
      <c r="C672" s="9" t="str">
        <f>IF(VLOOKUP((IF(MONTH($A672)=10,YEAR($A672),IF(MONTH($A672)=11,YEAR($A672),IF(MONTH($A672)=12, YEAR($A672),YEAR($A672)-1)))),File_1.prn!$A$2:$AA$72,VLOOKUP(MONTH($A672),'Patch Conversion'!$A$1:$B$12,2),FALSE)="","",VLOOKUP((IF(MONTH($A672)=10,YEAR($A672),IF(MONTH($A672)=11,YEAR($A672),IF(MONTH($A672)=12, YEAR($A672),YEAR($A672)-1)))),File_1.prn!$A$2:$AA$72,VLOOKUP(MONTH($A672),'Patch Conversion'!$A$1:$B$12,2),FALSE))</f>
        <v/>
      </c>
      <c r="D672" s="9"/>
      <c r="E672" s="9">
        <f t="shared" si="80"/>
        <v>0</v>
      </c>
      <c r="F672" s="9">
        <f>F671+VLOOKUP((IF(MONTH($A672)=10,YEAR($A672),IF(MONTH($A672)=11,YEAR($A672),IF(MONTH($A672)=12, YEAR($A672),YEAR($A672)-1)))),Rainfall!$A$1:$Z$87,VLOOKUP(MONTH($A672),Conversion!$A$1:$B$12,2),FALSE)</f>
        <v>34017.179999999986</v>
      </c>
      <c r="G672" s="9"/>
      <c r="H672" s="9"/>
      <c r="I672" s="9">
        <f>VLOOKUP((IF(MONTH($A672)=10,YEAR($A672),IF(MONTH($A672)=11,YEAR($A672),IF(MONTH($A672)=12, YEAR($A672),YEAR($A672)-1)))),FirstSim!$A$1:$Z$86,VLOOKUP(MONTH($A672),Conversion!$A$1:$B$12,2),FALSE)</f>
        <v>0.18</v>
      </c>
      <c r="J672" s="9"/>
      <c r="K672" s="9"/>
      <c r="L672" s="9"/>
      <c r="M672" s="12" t="e">
        <f>VLOOKUP((IF(MONTH($A672)=10,YEAR($A672),IF(MONTH($A672)=11,YEAR($A672),IF(MONTH($A672)=12, YEAR($A672),YEAR($A672)-1)))),#REF!,VLOOKUP(MONTH($A672),Conversion!$A$1:$B$12,2),FALSE)</f>
        <v>#REF!</v>
      </c>
      <c r="N672" s="9" t="e">
        <f>VLOOKUP((IF(MONTH($A672)=10,YEAR($A672),IF(MONTH($A672)=11,YEAR($A672),IF(MONTH($A672)=12, YEAR($A672),YEAR($A672)-1)))),#REF!,VLOOKUP(MONTH($A672),'Patch Conversion'!$A$1:$B$12,2),FALSE)</f>
        <v>#REF!</v>
      </c>
      <c r="O672" s="9"/>
      <c r="P672" s="11"/>
      <c r="Q672" s="9">
        <f t="shared" si="76"/>
        <v>0</v>
      </c>
      <c r="R672" s="9" t="str">
        <f t="shared" si="77"/>
        <v/>
      </c>
      <c r="S672" s="10" t="str">
        <f t="shared" si="78"/>
        <v/>
      </c>
      <c r="T672" s="9"/>
      <c r="U672" s="17">
        <f>VLOOKUP((IF(MONTH($A672)=10,YEAR($A672),IF(MONTH($A672)=11,YEAR($A672),IF(MONTH($A672)=12, YEAR($A672),YEAR($A672)-1)))),'Final Sim'!$A$1:$O$87,VLOOKUP(MONTH($A672),'Conversion WRSM'!$A$1:$B$12,2),FALSE)</f>
        <v>0</v>
      </c>
      <c r="W672" s="9">
        <f t="shared" si="75"/>
        <v>0</v>
      </c>
      <c r="X672" s="9" t="str">
        <f t="shared" si="81"/>
        <v/>
      </c>
      <c r="Y672" s="20" t="str">
        <f t="shared" si="79"/>
        <v/>
      </c>
    </row>
    <row r="673" spans="1:25" x14ac:dyDescent="0.25">
      <c r="A673" s="11">
        <v>33055</v>
      </c>
      <c r="B673" s="9">
        <f>VLOOKUP((IF(MONTH($A673)=10,YEAR($A673),IF(MONTH($A673)=11,YEAR($A673),IF(MONTH($A673)=12, YEAR($A673),YEAR($A673)-1)))),File_1.prn!$A$2:$AA$72,VLOOKUP(MONTH($A673),Conversion!$A$1:$B$12,2),FALSE)</f>
        <v>0</v>
      </c>
      <c r="C673" s="9" t="str">
        <f>IF(VLOOKUP((IF(MONTH($A673)=10,YEAR($A673),IF(MONTH($A673)=11,YEAR($A673),IF(MONTH($A673)=12, YEAR($A673),YEAR($A673)-1)))),File_1.prn!$A$2:$AA$72,VLOOKUP(MONTH($A673),'Patch Conversion'!$A$1:$B$12,2),FALSE)="","",VLOOKUP((IF(MONTH($A673)=10,YEAR($A673),IF(MONTH($A673)=11,YEAR($A673),IF(MONTH($A673)=12, YEAR($A673),YEAR($A673)-1)))),File_1.prn!$A$2:$AA$72,VLOOKUP(MONTH($A673),'Patch Conversion'!$A$1:$B$12,2),FALSE))</f>
        <v/>
      </c>
      <c r="D673" s="9"/>
      <c r="E673" s="9">
        <f t="shared" si="80"/>
        <v>0</v>
      </c>
      <c r="F673" s="9">
        <f>F672+VLOOKUP((IF(MONTH($A673)=10,YEAR($A673),IF(MONTH($A673)=11,YEAR($A673),IF(MONTH($A673)=12, YEAR($A673),YEAR($A673)-1)))),Rainfall!$A$1:$Z$87,VLOOKUP(MONTH($A673),Conversion!$A$1:$B$12,2),FALSE)</f>
        <v>34020.959999999985</v>
      </c>
      <c r="G673" s="9"/>
      <c r="H673" s="9"/>
      <c r="I673" s="9">
        <f>VLOOKUP((IF(MONTH($A673)=10,YEAR($A673),IF(MONTH($A673)=11,YEAR($A673),IF(MONTH($A673)=12, YEAR($A673),YEAR($A673)-1)))),FirstSim!$A$1:$Z$86,VLOOKUP(MONTH($A673),Conversion!$A$1:$B$12,2),FALSE)</f>
        <v>0.13</v>
      </c>
      <c r="J673" s="9"/>
      <c r="K673" s="9"/>
      <c r="L673" s="9"/>
      <c r="M673" s="12" t="e">
        <f>VLOOKUP((IF(MONTH($A673)=10,YEAR($A673),IF(MONTH($A673)=11,YEAR($A673),IF(MONTH($A673)=12, YEAR($A673),YEAR($A673)-1)))),#REF!,VLOOKUP(MONTH($A673),Conversion!$A$1:$B$12,2),FALSE)</f>
        <v>#REF!</v>
      </c>
      <c r="N673" s="9" t="e">
        <f>VLOOKUP((IF(MONTH($A673)=10,YEAR($A673),IF(MONTH($A673)=11,YEAR($A673),IF(MONTH($A673)=12, YEAR($A673),YEAR($A673)-1)))),#REF!,VLOOKUP(MONTH($A673),'Patch Conversion'!$A$1:$B$12,2),FALSE)</f>
        <v>#REF!</v>
      </c>
      <c r="O673" s="9"/>
      <c r="P673" s="11"/>
      <c r="Q673" s="9">
        <f t="shared" si="76"/>
        <v>0</v>
      </c>
      <c r="R673" s="9" t="str">
        <f t="shared" si="77"/>
        <v/>
      </c>
      <c r="S673" s="10" t="str">
        <f t="shared" si="78"/>
        <v/>
      </c>
      <c r="T673" s="9"/>
      <c r="U673" s="17">
        <f>VLOOKUP((IF(MONTH($A673)=10,YEAR($A673),IF(MONTH($A673)=11,YEAR($A673),IF(MONTH($A673)=12, YEAR($A673),YEAR($A673)-1)))),'Final Sim'!$A$1:$O$87,VLOOKUP(MONTH($A673),'Conversion WRSM'!$A$1:$B$12,2),FALSE)</f>
        <v>0</v>
      </c>
      <c r="W673" s="9">
        <f t="shared" si="75"/>
        <v>0</v>
      </c>
      <c r="X673" s="9" t="str">
        <f t="shared" si="81"/>
        <v/>
      </c>
      <c r="Y673" s="20" t="str">
        <f t="shared" si="79"/>
        <v/>
      </c>
    </row>
    <row r="674" spans="1:25" x14ac:dyDescent="0.25">
      <c r="A674" s="11">
        <v>33086</v>
      </c>
      <c r="B674" s="9">
        <f>VLOOKUP((IF(MONTH($A674)=10,YEAR($A674),IF(MONTH($A674)=11,YEAR($A674),IF(MONTH($A674)=12, YEAR($A674),YEAR($A674)-1)))),File_1.prn!$A$2:$AA$72,VLOOKUP(MONTH($A674),Conversion!$A$1:$B$12,2),FALSE)</f>
        <v>0</v>
      </c>
      <c r="C674" s="9" t="str">
        <f>IF(VLOOKUP((IF(MONTH($A674)=10,YEAR($A674),IF(MONTH($A674)=11,YEAR($A674),IF(MONTH($A674)=12, YEAR($A674),YEAR($A674)-1)))),File_1.prn!$A$2:$AA$72,VLOOKUP(MONTH($A674),'Patch Conversion'!$A$1:$B$12,2),FALSE)="","",VLOOKUP((IF(MONTH($A674)=10,YEAR($A674),IF(MONTH($A674)=11,YEAR($A674),IF(MONTH($A674)=12, YEAR($A674),YEAR($A674)-1)))),File_1.prn!$A$2:$AA$72,VLOOKUP(MONTH($A674),'Patch Conversion'!$A$1:$B$12,2),FALSE))</f>
        <v/>
      </c>
      <c r="D674" s="9"/>
      <c r="E674" s="9">
        <f t="shared" si="80"/>
        <v>0</v>
      </c>
      <c r="F674" s="9">
        <f>F673+VLOOKUP((IF(MONTH($A674)=10,YEAR($A674),IF(MONTH($A674)=11,YEAR($A674),IF(MONTH($A674)=12, YEAR($A674),YEAR($A674)-1)))),Rainfall!$A$1:$Z$87,VLOOKUP(MONTH($A674),Conversion!$A$1:$B$12,2),FALSE)</f>
        <v>34021.439999999988</v>
      </c>
      <c r="G674" s="9"/>
      <c r="H674" s="9"/>
      <c r="I674" s="9">
        <f>VLOOKUP((IF(MONTH($A674)=10,YEAR($A674),IF(MONTH($A674)=11,YEAR($A674),IF(MONTH($A674)=12, YEAR($A674),YEAR($A674)-1)))),FirstSim!$A$1:$Z$86,VLOOKUP(MONTH($A674),Conversion!$A$1:$B$12,2),FALSE)</f>
        <v>0.09</v>
      </c>
      <c r="J674" s="9"/>
      <c r="K674" s="9"/>
      <c r="L674" s="9"/>
      <c r="M674" s="12" t="e">
        <f>VLOOKUP((IF(MONTH($A674)=10,YEAR($A674),IF(MONTH($A674)=11,YEAR($A674),IF(MONTH($A674)=12, YEAR($A674),YEAR($A674)-1)))),#REF!,VLOOKUP(MONTH($A674),Conversion!$A$1:$B$12,2),FALSE)</f>
        <v>#REF!</v>
      </c>
      <c r="N674" s="9" t="e">
        <f>VLOOKUP((IF(MONTH($A674)=10,YEAR($A674),IF(MONTH($A674)=11,YEAR($A674),IF(MONTH($A674)=12, YEAR($A674),YEAR($A674)-1)))),#REF!,VLOOKUP(MONTH($A674),'Patch Conversion'!$A$1:$B$12,2),FALSE)</f>
        <v>#REF!</v>
      </c>
      <c r="O674" s="9"/>
      <c r="P674" s="11"/>
      <c r="Q674" s="9">
        <f t="shared" si="76"/>
        <v>0</v>
      </c>
      <c r="R674" s="9" t="str">
        <f t="shared" si="77"/>
        <v/>
      </c>
      <c r="S674" s="10" t="str">
        <f t="shared" si="78"/>
        <v/>
      </c>
      <c r="T674" s="9"/>
      <c r="U674" s="17">
        <f>VLOOKUP((IF(MONTH($A674)=10,YEAR($A674),IF(MONTH($A674)=11,YEAR($A674),IF(MONTH($A674)=12, YEAR($A674),YEAR($A674)-1)))),'Final Sim'!$A$1:$O$87,VLOOKUP(MONTH($A674),'Conversion WRSM'!$A$1:$B$12,2),FALSE)</f>
        <v>0</v>
      </c>
      <c r="W674" s="9">
        <f t="shared" si="75"/>
        <v>0</v>
      </c>
      <c r="X674" s="9" t="str">
        <f t="shared" si="81"/>
        <v/>
      </c>
      <c r="Y674" s="20" t="str">
        <f t="shared" si="79"/>
        <v/>
      </c>
    </row>
    <row r="675" spans="1:25" x14ac:dyDescent="0.25">
      <c r="A675" s="11">
        <v>33117</v>
      </c>
      <c r="B675" s="9">
        <f>VLOOKUP((IF(MONTH($A675)=10,YEAR($A675),IF(MONTH($A675)=11,YEAR($A675),IF(MONTH($A675)=12, YEAR($A675),YEAR($A675)-1)))),File_1.prn!$A$2:$AA$72,VLOOKUP(MONTH($A675),Conversion!$A$1:$B$12,2),FALSE)</f>
        <v>0</v>
      </c>
      <c r="C675" s="9" t="str">
        <f>IF(VLOOKUP((IF(MONTH($A675)=10,YEAR($A675),IF(MONTH($A675)=11,YEAR($A675),IF(MONTH($A675)=12, YEAR($A675),YEAR($A675)-1)))),File_1.prn!$A$2:$AA$72,VLOOKUP(MONTH($A675),'Patch Conversion'!$A$1:$B$12,2),FALSE)="","",VLOOKUP((IF(MONTH($A675)=10,YEAR($A675),IF(MONTH($A675)=11,YEAR($A675),IF(MONTH($A675)=12, YEAR($A675),YEAR($A675)-1)))),File_1.prn!$A$2:$AA$72,VLOOKUP(MONTH($A675),'Patch Conversion'!$A$1:$B$12,2),FALSE))</f>
        <v/>
      </c>
      <c r="D675" s="9"/>
      <c r="E675" s="9">
        <f t="shared" si="80"/>
        <v>0</v>
      </c>
      <c r="F675" s="9">
        <f>F674+VLOOKUP((IF(MONTH($A675)=10,YEAR($A675),IF(MONTH($A675)=11,YEAR($A675),IF(MONTH($A675)=12, YEAR($A675),YEAR($A675)-1)))),Rainfall!$A$1:$Z$87,VLOOKUP(MONTH($A675),Conversion!$A$1:$B$12,2),FALSE)</f>
        <v>34026.599999999991</v>
      </c>
      <c r="G675" s="9"/>
      <c r="H675" s="9"/>
      <c r="I675" s="9">
        <f>VLOOKUP((IF(MONTH($A675)=10,YEAR($A675),IF(MONTH($A675)=11,YEAR($A675),IF(MONTH($A675)=12, YEAR($A675),YEAR($A675)-1)))),FirstSim!$A$1:$Z$86,VLOOKUP(MONTH($A675),Conversion!$A$1:$B$12,2),FALSE)</f>
        <v>0.06</v>
      </c>
      <c r="J675" s="13"/>
      <c r="K675" s="9"/>
      <c r="L675" s="9"/>
      <c r="M675" s="12" t="e">
        <f>VLOOKUP((IF(MONTH($A675)=10,YEAR($A675),IF(MONTH($A675)=11,YEAR($A675),IF(MONTH($A675)=12, YEAR($A675),YEAR($A675)-1)))),#REF!,VLOOKUP(MONTH($A675),Conversion!$A$1:$B$12,2),FALSE)</f>
        <v>#REF!</v>
      </c>
      <c r="N675" s="9" t="e">
        <f>VLOOKUP((IF(MONTH($A675)=10,YEAR($A675),IF(MONTH($A675)=11,YEAR($A675),IF(MONTH($A675)=12, YEAR($A675),YEAR($A675)-1)))),#REF!,VLOOKUP(MONTH($A675),'Patch Conversion'!$A$1:$B$12,2),FALSE)</f>
        <v>#REF!</v>
      </c>
      <c r="O675" s="9"/>
      <c r="P675" s="11"/>
      <c r="Q675" s="9">
        <f t="shared" si="76"/>
        <v>0</v>
      </c>
      <c r="R675" s="9" t="str">
        <f t="shared" si="77"/>
        <v/>
      </c>
      <c r="S675" s="10" t="str">
        <f t="shared" si="78"/>
        <v/>
      </c>
      <c r="T675" s="9"/>
      <c r="U675" s="17">
        <f>VLOOKUP((IF(MONTH($A675)=10,YEAR($A675),IF(MONTH($A675)=11,YEAR($A675),IF(MONTH($A675)=12, YEAR($A675),YEAR($A675)-1)))),'Final Sim'!$A$1:$O$87,VLOOKUP(MONTH($A675),'Conversion WRSM'!$A$1:$B$12,2),FALSE)</f>
        <v>0</v>
      </c>
      <c r="W675" s="9">
        <f t="shared" si="75"/>
        <v>0</v>
      </c>
      <c r="X675" s="9" t="str">
        <f t="shared" si="81"/>
        <v/>
      </c>
      <c r="Y675" s="20" t="str">
        <f t="shared" si="79"/>
        <v/>
      </c>
    </row>
    <row r="676" spans="1:25" x14ac:dyDescent="0.25">
      <c r="A676" s="11">
        <v>33147</v>
      </c>
      <c r="B676" s="9">
        <f>VLOOKUP((IF(MONTH($A676)=10,YEAR($A676),IF(MONTH($A676)=11,YEAR($A676),IF(MONTH($A676)=12, YEAR($A676),YEAR($A676)-1)))),File_1.prn!$A$2:$AA$72,VLOOKUP(MONTH($A676),Conversion!$A$1:$B$12,2),FALSE)</f>
        <v>0.01</v>
      </c>
      <c r="C676" s="9" t="str">
        <f>IF(VLOOKUP((IF(MONTH($A676)=10,YEAR($A676),IF(MONTH($A676)=11,YEAR($A676),IF(MONTH($A676)=12, YEAR($A676),YEAR($A676)-1)))),File_1.prn!$A$2:$AA$72,VLOOKUP(MONTH($A676),'Patch Conversion'!$A$1:$B$12,2),FALSE)="","",VLOOKUP((IF(MONTH($A676)=10,YEAR($A676),IF(MONTH($A676)=11,YEAR($A676),IF(MONTH($A676)=12, YEAR($A676),YEAR($A676)-1)))),File_1.prn!$A$2:$AA$72,VLOOKUP(MONTH($A676),'Patch Conversion'!$A$1:$B$12,2),FALSE))</f>
        <v/>
      </c>
      <c r="E676" s="9">
        <f t="shared" si="80"/>
        <v>0.01</v>
      </c>
      <c r="F676" s="9">
        <f>F675+VLOOKUP((IF(MONTH($A676)=10,YEAR($A676),IF(MONTH($A676)=11,YEAR($A676),IF(MONTH($A676)=12, YEAR($A676),YEAR($A676)-1)))),Rainfall!$A$1:$Z$87,VLOOKUP(MONTH($A676),Conversion!$A$1:$B$12,2),FALSE)</f>
        <v>34054.079999999994</v>
      </c>
      <c r="G676" s="22"/>
      <c r="H676" s="22"/>
      <c r="I676" s="9">
        <f>VLOOKUP((IF(MONTH($A676)=10,YEAR($A676),IF(MONTH($A676)=11,YEAR($A676),IF(MONTH($A676)=12, YEAR($A676),YEAR($A676)-1)))),FirstSim!$A$1:$Z$86,VLOOKUP(MONTH($A676),Conversion!$A$1:$B$12,2),FALSE)</f>
        <v>0.04</v>
      </c>
      <c r="Q676" s="9">
        <f t="shared" si="76"/>
        <v>0.01</v>
      </c>
      <c r="R676" s="9" t="str">
        <f t="shared" si="77"/>
        <v/>
      </c>
      <c r="S676" s="10" t="str">
        <f t="shared" si="78"/>
        <v/>
      </c>
      <c r="U676" s="17">
        <f>VLOOKUP((IF(MONTH($A676)=10,YEAR($A676),IF(MONTH($A676)=11,YEAR($A676),IF(MONTH($A676)=12, YEAR($A676),YEAR($A676)-1)))),'Final Sim'!$A$1:$O$87,VLOOKUP(MONTH($A676),'Conversion WRSM'!$A$1:$B$12,2),FALSE)</f>
        <v>0</v>
      </c>
      <c r="W676" s="9">
        <f t="shared" si="75"/>
        <v>0.01</v>
      </c>
      <c r="X676" s="9" t="str">
        <f t="shared" si="81"/>
        <v/>
      </c>
      <c r="Y676" s="20" t="str">
        <f t="shared" si="79"/>
        <v/>
      </c>
    </row>
    <row r="677" spans="1:25" x14ac:dyDescent="0.25">
      <c r="A677" s="11">
        <v>33178</v>
      </c>
      <c r="B677" s="9">
        <f>VLOOKUP((IF(MONTH($A677)=10,YEAR($A677),IF(MONTH($A677)=11,YEAR($A677),IF(MONTH($A677)=12, YEAR($A677),YEAR($A677)-1)))),File_1.prn!$A$2:$AA$72,VLOOKUP(MONTH($A677),Conversion!$A$1:$B$12,2),FALSE)</f>
        <v>0</v>
      </c>
      <c r="C677" s="9" t="str">
        <f>IF(VLOOKUP((IF(MONTH($A677)=10,YEAR($A677),IF(MONTH($A677)=11,YEAR($A677),IF(MONTH($A677)=12, YEAR($A677),YEAR($A677)-1)))),File_1.prn!$A$2:$AA$72,VLOOKUP(MONTH($A677),'Patch Conversion'!$A$1:$B$12,2),FALSE)="","",VLOOKUP((IF(MONTH($A677)=10,YEAR($A677),IF(MONTH($A677)=11,YEAR($A677),IF(MONTH($A677)=12, YEAR($A677),YEAR($A677)-1)))),File_1.prn!$A$2:$AA$72,VLOOKUP(MONTH($A677),'Patch Conversion'!$A$1:$B$12,2),FALSE))</f>
        <v>#</v>
      </c>
      <c r="E677" s="9">
        <f t="shared" si="80"/>
        <v>0.01</v>
      </c>
      <c r="F677" s="9">
        <f>F676+VLOOKUP((IF(MONTH($A677)=10,YEAR($A677),IF(MONTH($A677)=11,YEAR($A677),IF(MONTH($A677)=12, YEAR($A677),YEAR($A677)-1)))),Rainfall!$A$1:$Z$87,VLOOKUP(MONTH($A677),Conversion!$A$1:$B$12,2),FALSE)</f>
        <v>34080.239999999998</v>
      </c>
      <c r="G677" s="22"/>
      <c r="H677" s="22"/>
      <c r="I677" s="9">
        <f>VLOOKUP((IF(MONTH($A677)=10,YEAR($A677),IF(MONTH($A677)=11,YEAR($A677),IF(MONTH($A677)=12, YEAR($A677),YEAR($A677)-1)))),FirstSim!$A$1:$Z$86,VLOOKUP(MONTH($A677),Conversion!$A$1:$B$12,2),FALSE)</f>
        <v>0.03</v>
      </c>
      <c r="Q677" s="9">
        <f t="shared" si="76"/>
        <v>0.03</v>
      </c>
      <c r="R677" s="9" t="str">
        <f t="shared" si="77"/>
        <v>*</v>
      </c>
      <c r="S677" s="10" t="str">
        <f t="shared" si="78"/>
        <v>First Silumation patch</v>
      </c>
      <c r="U677" s="17">
        <f>VLOOKUP((IF(MONTH($A677)=10,YEAR($A677),IF(MONTH($A677)=11,YEAR($A677),IF(MONTH($A677)=12, YEAR($A677),YEAR($A677)-1)))),'Final Sim'!$A$1:$O$87,VLOOKUP(MONTH($A677),'Conversion WRSM'!$A$1:$B$12,2),FALSE)</f>
        <v>0</v>
      </c>
      <c r="W677" s="9">
        <f t="shared" si="75"/>
        <v>0</v>
      </c>
      <c r="X677" s="9" t="str">
        <f t="shared" si="81"/>
        <v>*</v>
      </c>
      <c r="Y677" s="20" t="str">
        <f t="shared" si="79"/>
        <v>Simulated value used</v>
      </c>
    </row>
    <row r="678" spans="1:25" x14ac:dyDescent="0.25">
      <c r="A678" s="11">
        <v>33208</v>
      </c>
      <c r="B678" s="9">
        <f>VLOOKUP((IF(MONTH($A678)=10,YEAR($A678),IF(MONTH($A678)=11,YEAR($A678),IF(MONTH($A678)=12, YEAR($A678),YEAR($A678)-1)))),File_1.prn!$A$2:$AA$72,VLOOKUP(MONTH($A678),Conversion!$A$1:$B$12,2),FALSE)</f>
        <v>0.06</v>
      </c>
      <c r="C678" s="9" t="str">
        <f>IF(VLOOKUP((IF(MONTH($A678)=10,YEAR($A678),IF(MONTH($A678)=11,YEAR($A678),IF(MONTH($A678)=12, YEAR($A678),YEAR($A678)-1)))),File_1.prn!$A$2:$AA$72,VLOOKUP(MONTH($A678),'Patch Conversion'!$A$1:$B$12,2),FALSE)="","",VLOOKUP((IF(MONTH($A678)=10,YEAR($A678),IF(MONTH($A678)=11,YEAR($A678),IF(MONTH($A678)=12, YEAR($A678),YEAR($A678)-1)))),File_1.prn!$A$2:$AA$72,VLOOKUP(MONTH($A678),'Patch Conversion'!$A$1:$B$12,2),FALSE))</f>
        <v/>
      </c>
      <c r="E678" s="9">
        <f t="shared" si="80"/>
        <v>6.9999999999999993E-2</v>
      </c>
      <c r="F678" s="9">
        <f>F677+VLOOKUP((IF(MONTH($A678)=10,YEAR($A678),IF(MONTH($A678)=11,YEAR($A678),IF(MONTH($A678)=12, YEAR($A678),YEAR($A678)-1)))),Rainfall!$A$1:$Z$87,VLOOKUP(MONTH($A678),Conversion!$A$1:$B$12,2),FALSE)</f>
        <v>34142.759999999995</v>
      </c>
      <c r="G678" s="22"/>
      <c r="H678" s="22"/>
      <c r="I678" s="9">
        <f>VLOOKUP((IF(MONTH($A678)=10,YEAR($A678),IF(MONTH($A678)=11,YEAR($A678),IF(MONTH($A678)=12, YEAR($A678),YEAR($A678)-1)))),FirstSim!$A$1:$Z$86,VLOOKUP(MONTH($A678),Conversion!$A$1:$B$12,2),FALSE)</f>
        <v>0.05</v>
      </c>
      <c r="Q678" s="9">
        <f t="shared" si="76"/>
        <v>0.06</v>
      </c>
      <c r="R678" s="9" t="str">
        <f t="shared" si="77"/>
        <v/>
      </c>
      <c r="S678" s="10" t="str">
        <f t="shared" si="78"/>
        <v/>
      </c>
      <c r="U678" s="17">
        <f>VLOOKUP((IF(MONTH($A678)=10,YEAR($A678),IF(MONTH($A678)=11,YEAR($A678),IF(MONTH($A678)=12, YEAR($A678),YEAR($A678)-1)))),'Final Sim'!$A$1:$O$87,VLOOKUP(MONTH($A678),'Conversion WRSM'!$A$1:$B$12,2),FALSE)</f>
        <v>0</v>
      </c>
      <c r="W678" s="9">
        <f t="shared" si="75"/>
        <v>0.06</v>
      </c>
      <c r="X678" s="9" t="str">
        <f t="shared" si="81"/>
        <v/>
      </c>
      <c r="Y678" s="20" t="str">
        <f t="shared" si="79"/>
        <v/>
      </c>
    </row>
    <row r="679" spans="1:25" x14ac:dyDescent="0.25">
      <c r="A679" s="11">
        <v>33239</v>
      </c>
      <c r="B679" s="9">
        <f>VLOOKUP((IF(MONTH($A679)=10,YEAR($A679),IF(MONTH($A679)=11,YEAR($A679),IF(MONTH($A679)=12, YEAR($A679),YEAR($A679)-1)))),File_1.prn!$A$2:$AA$72,VLOOKUP(MONTH($A679),Conversion!$A$1:$B$12,2),FALSE)</f>
        <v>0.06</v>
      </c>
      <c r="C679" s="9" t="str">
        <f>IF(VLOOKUP((IF(MONTH($A679)=10,YEAR($A679),IF(MONTH($A679)=11,YEAR($A679),IF(MONTH($A679)=12, YEAR($A679),YEAR($A679)-1)))),File_1.prn!$A$2:$AA$72,VLOOKUP(MONTH($A679),'Patch Conversion'!$A$1:$B$12,2),FALSE)="","",VLOOKUP((IF(MONTH($A679)=10,YEAR($A679),IF(MONTH($A679)=11,YEAR($A679),IF(MONTH($A679)=12, YEAR($A679),YEAR($A679)-1)))),File_1.prn!$A$2:$AA$72,VLOOKUP(MONTH($A679),'Patch Conversion'!$A$1:$B$12,2),FALSE))</f>
        <v/>
      </c>
      <c r="E679" s="9">
        <f t="shared" si="80"/>
        <v>0.13</v>
      </c>
      <c r="F679" s="9">
        <f>F678+VLOOKUP((IF(MONTH($A679)=10,YEAR($A679),IF(MONTH($A679)=11,YEAR($A679),IF(MONTH($A679)=12, YEAR($A679),YEAR($A679)-1)))),Rainfall!$A$1:$Z$87,VLOOKUP(MONTH($A679),Conversion!$A$1:$B$12,2),FALSE)</f>
        <v>34273.859999999993</v>
      </c>
      <c r="G679" s="22"/>
      <c r="H679" s="22"/>
      <c r="I679" s="9">
        <f>VLOOKUP((IF(MONTH($A679)=10,YEAR($A679),IF(MONTH($A679)=11,YEAR($A679),IF(MONTH($A679)=12, YEAR($A679),YEAR($A679)-1)))),FirstSim!$A$1:$Z$86,VLOOKUP(MONTH($A679),Conversion!$A$1:$B$12,2),FALSE)</f>
        <v>9.26</v>
      </c>
      <c r="Q679" s="9">
        <f t="shared" si="76"/>
        <v>0.06</v>
      </c>
      <c r="R679" s="9" t="str">
        <f t="shared" si="77"/>
        <v/>
      </c>
      <c r="S679" s="10" t="str">
        <f t="shared" si="78"/>
        <v/>
      </c>
      <c r="U679" s="17">
        <f>VLOOKUP((IF(MONTH($A679)=10,YEAR($A679),IF(MONTH($A679)=11,YEAR($A679),IF(MONTH($A679)=12, YEAR($A679),YEAR($A679)-1)))),'Final Sim'!$A$1:$O$87,VLOOKUP(MONTH($A679),'Conversion WRSM'!$A$1:$B$12,2),FALSE)</f>
        <v>0</v>
      </c>
      <c r="W679" s="9">
        <f t="shared" si="75"/>
        <v>0.06</v>
      </c>
      <c r="X679" s="9" t="str">
        <f t="shared" si="81"/>
        <v/>
      </c>
      <c r="Y679" s="20" t="str">
        <f t="shared" si="79"/>
        <v/>
      </c>
    </row>
    <row r="680" spans="1:25" x14ac:dyDescent="0.25">
      <c r="A680" s="11">
        <v>33270</v>
      </c>
      <c r="B680" s="9">
        <f>VLOOKUP((IF(MONTH($A680)=10,YEAR($A680),IF(MONTH($A680)=11,YEAR($A680),IF(MONTH($A680)=12, YEAR($A680),YEAR($A680)-1)))),File_1.prn!$A$2:$AA$72,VLOOKUP(MONTH($A680),Conversion!$A$1:$B$12,2),FALSE)</f>
        <v>0.67</v>
      </c>
      <c r="C680" s="9" t="str">
        <f>IF(VLOOKUP((IF(MONTH($A680)=10,YEAR($A680),IF(MONTH($A680)=11,YEAR($A680),IF(MONTH($A680)=12, YEAR($A680),YEAR($A680)-1)))),File_1.prn!$A$2:$AA$72,VLOOKUP(MONTH($A680),'Patch Conversion'!$A$1:$B$12,2),FALSE)="","",VLOOKUP((IF(MONTH($A680)=10,YEAR($A680),IF(MONTH($A680)=11,YEAR($A680),IF(MONTH($A680)=12, YEAR($A680),YEAR($A680)-1)))),File_1.prn!$A$2:$AA$72,VLOOKUP(MONTH($A680),'Patch Conversion'!$A$1:$B$12,2),FALSE))</f>
        <v/>
      </c>
      <c r="E680" s="9">
        <f t="shared" si="80"/>
        <v>0.8</v>
      </c>
      <c r="F680" s="9">
        <f>F679+VLOOKUP((IF(MONTH($A680)=10,YEAR($A680),IF(MONTH($A680)=11,YEAR($A680),IF(MONTH($A680)=12, YEAR($A680),YEAR($A680)-1)))),Rainfall!$A$1:$Z$87,VLOOKUP(MONTH($A680),Conversion!$A$1:$B$12,2),FALSE)</f>
        <v>34328.519999999997</v>
      </c>
      <c r="G680" s="22"/>
      <c r="H680" s="22"/>
      <c r="I680" s="9">
        <f>VLOOKUP((IF(MONTH($A680)=10,YEAR($A680),IF(MONTH($A680)=11,YEAR($A680),IF(MONTH($A680)=12, YEAR($A680),YEAR($A680)-1)))),FirstSim!$A$1:$Z$86,VLOOKUP(MONTH($A680),Conversion!$A$1:$B$12,2),FALSE)</f>
        <v>7.31</v>
      </c>
      <c r="Q680" s="9">
        <f t="shared" si="76"/>
        <v>0.67</v>
      </c>
      <c r="R680" s="9" t="str">
        <f t="shared" si="77"/>
        <v/>
      </c>
      <c r="S680" s="10" t="str">
        <f t="shared" si="78"/>
        <v/>
      </c>
      <c r="U680" s="17">
        <f>VLOOKUP((IF(MONTH($A680)=10,YEAR($A680),IF(MONTH($A680)=11,YEAR($A680),IF(MONTH($A680)=12, YEAR($A680),YEAR($A680)-1)))),'Final Sim'!$A$1:$O$87,VLOOKUP(MONTH($A680),'Conversion WRSM'!$A$1:$B$12,2),FALSE)</f>
        <v>0</v>
      </c>
      <c r="W680" s="9">
        <f t="shared" si="75"/>
        <v>0.67</v>
      </c>
      <c r="X680" s="9" t="str">
        <f t="shared" si="81"/>
        <v/>
      </c>
      <c r="Y680" s="20" t="str">
        <f t="shared" si="79"/>
        <v/>
      </c>
    </row>
    <row r="681" spans="1:25" x14ac:dyDescent="0.25">
      <c r="A681" s="11">
        <v>33298</v>
      </c>
      <c r="B681" s="9">
        <f>VLOOKUP((IF(MONTH($A681)=10,YEAR($A681),IF(MONTH($A681)=11,YEAR($A681),IF(MONTH($A681)=12, YEAR($A681),YEAR($A681)-1)))),File_1.prn!$A$2:$AA$72,VLOOKUP(MONTH($A681),Conversion!$A$1:$B$12,2),FALSE)</f>
        <v>1.75</v>
      </c>
      <c r="C681" s="9" t="str">
        <f>IF(VLOOKUP((IF(MONTH($A681)=10,YEAR($A681),IF(MONTH($A681)=11,YEAR($A681),IF(MONTH($A681)=12, YEAR($A681),YEAR($A681)-1)))),File_1.prn!$A$2:$AA$72,VLOOKUP(MONTH($A681),'Patch Conversion'!$A$1:$B$12,2),FALSE)="","",VLOOKUP((IF(MONTH($A681)=10,YEAR($A681),IF(MONTH($A681)=11,YEAR($A681),IF(MONTH($A681)=12, YEAR($A681),YEAR($A681)-1)))),File_1.prn!$A$2:$AA$72,VLOOKUP(MONTH($A681),'Patch Conversion'!$A$1:$B$12,2),FALSE))</f>
        <v/>
      </c>
      <c r="E681" s="9">
        <f t="shared" si="80"/>
        <v>2.5499999999999998</v>
      </c>
      <c r="F681" s="9">
        <f>F680+VLOOKUP((IF(MONTH($A681)=10,YEAR($A681),IF(MONTH($A681)=11,YEAR($A681),IF(MONTH($A681)=12, YEAR($A681),YEAR($A681)-1)))),Rainfall!$A$1:$Z$87,VLOOKUP(MONTH($A681),Conversion!$A$1:$B$12,2),FALSE)</f>
        <v>34430.639999999999</v>
      </c>
      <c r="G681" s="22"/>
      <c r="H681" s="22"/>
      <c r="I681" s="9">
        <f>VLOOKUP((IF(MONTH($A681)=10,YEAR($A681),IF(MONTH($A681)=11,YEAR($A681),IF(MONTH($A681)=12, YEAR($A681),YEAR($A681)-1)))),FirstSim!$A$1:$Z$86,VLOOKUP(MONTH($A681),Conversion!$A$1:$B$12,2),FALSE)</f>
        <v>4.2300000000000004</v>
      </c>
      <c r="Q681" s="9">
        <f t="shared" si="76"/>
        <v>1.75</v>
      </c>
      <c r="R681" s="9" t="str">
        <f t="shared" si="77"/>
        <v/>
      </c>
      <c r="S681" s="10" t="str">
        <f t="shared" si="78"/>
        <v/>
      </c>
      <c r="U681" s="17">
        <f>VLOOKUP((IF(MONTH($A681)=10,YEAR($A681),IF(MONTH($A681)=11,YEAR($A681),IF(MONTH($A681)=12, YEAR($A681),YEAR($A681)-1)))),'Final Sim'!$A$1:$O$87,VLOOKUP(MONTH($A681),'Conversion WRSM'!$A$1:$B$12,2),FALSE)</f>
        <v>0</v>
      </c>
      <c r="W681" s="9">
        <f t="shared" si="75"/>
        <v>1.75</v>
      </c>
      <c r="X681" s="9" t="str">
        <f t="shared" si="81"/>
        <v/>
      </c>
      <c r="Y681" s="20" t="str">
        <f t="shared" si="79"/>
        <v/>
      </c>
    </row>
    <row r="682" spans="1:25" x14ac:dyDescent="0.25">
      <c r="A682" s="11">
        <v>33329</v>
      </c>
      <c r="B682" s="9">
        <f>VLOOKUP((IF(MONTH($A682)=10,YEAR($A682),IF(MONTH($A682)=11,YEAR($A682),IF(MONTH($A682)=12, YEAR($A682),YEAR($A682)-1)))),File_1.prn!$A$2:$AA$72,VLOOKUP(MONTH($A682),Conversion!$A$1:$B$12,2),FALSE)</f>
        <v>0.04</v>
      </c>
      <c r="C682" s="9" t="str">
        <f>IF(VLOOKUP((IF(MONTH($A682)=10,YEAR($A682),IF(MONTH($A682)=11,YEAR($A682),IF(MONTH($A682)=12, YEAR($A682),YEAR($A682)-1)))),File_1.prn!$A$2:$AA$72,VLOOKUP(MONTH($A682),'Patch Conversion'!$A$1:$B$12,2),FALSE)="","",VLOOKUP((IF(MONTH($A682)=10,YEAR($A682),IF(MONTH($A682)=11,YEAR($A682),IF(MONTH($A682)=12, YEAR($A682),YEAR($A682)-1)))),File_1.prn!$A$2:$AA$72,VLOOKUP(MONTH($A682),'Patch Conversion'!$A$1:$B$12,2),FALSE))</f>
        <v/>
      </c>
      <c r="E682" s="9">
        <f t="shared" si="80"/>
        <v>2.59</v>
      </c>
      <c r="F682" s="9">
        <f>F681+VLOOKUP((IF(MONTH($A682)=10,YEAR($A682),IF(MONTH($A682)=11,YEAR($A682),IF(MONTH($A682)=12, YEAR($A682),YEAR($A682)-1)))),Rainfall!$A$1:$Z$87,VLOOKUP(MONTH($A682),Conversion!$A$1:$B$12,2),FALSE)</f>
        <v>34430.639999999999</v>
      </c>
      <c r="G682" s="22"/>
      <c r="H682" s="22"/>
      <c r="I682" s="9">
        <f>VLOOKUP((IF(MONTH($A682)=10,YEAR($A682),IF(MONTH($A682)=11,YEAR($A682),IF(MONTH($A682)=12, YEAR($A682),YEAR($A682)-1)))),FirstSim!$A$1:$Z$86,VLOOKUP(MONTH($A682),Conversion!$A$1:$B$12,2),FALSE)</f>
        <v>1.1100000000000001</v>
      </c>
      <c r="Q682" s="9">
        <f t="shared" si="76"/>
        <v>0.04</v>
      </c>
      <c r="R682" s="9" t="str">
        <f t="shared" si="77"/>
        <v/>
      </c>
      <c r="S682" s="10" t="str">
        <f t="shared" si="78"/>
        <v/>
      </c>
      <c r="U682" s="17">
        <f>VLOOKUP((IF(MONTH($A682)=10,YEAR($A682),IF(MONTH($A682)=11,YEAR($A682),IF(MONTH($A682)=12, YEAR($A682),YEAR($A682)-1)))),'Final Sim'!$A$1:$O$87,VLOOKUP(MONTH($A682),'Conversion WRSM'!$A$1:$B$12,2),FALSE)</f>
        <v>0</v>
      </c>
      <c r="W682" s="9">
        <f t="shared" si="75"/>
        <v>0.04</v>
      </c>
      <c r="X682" s="9" t="str">
        <f t="shared" si="81"/>
        <v/>
      </c>
      <c r="Y682" s="20" t="str">
        <f t="shared" si="79"/>
        <v/>
      </c>
    </row>
    <row r="683" spans="1:25" x14ac:dyDescent="0.25">
      <c r="A683" s="11">
        <v>33359</v>
      </c>
      <c r="B683" s="9">
        <f>VLOOKUP((IF(MONTH($A683)=10,YEAR($A683),IF(MONTH($A683)=11,YEAR($A683),IF(MONTH($A683)=12, YEAR($A683),YEAR($A683)-1)))),File_1.prn!$A$2:$AA$72,VLOOKUP(MONTH($A683),Conversion!$A$1:$B$12,2),FALSE)</f>
        <v>0</v>
      </c>
      <c r="C683" s="9" t="str">
        <f>IF(VLOOKUP((IF(MONTH($A683)=10,YEAR($A683),IF(MONTH($A683)=11,YEAR($A683),IF(MONTH($A683)=12, YEAR($A683),YEAR($A683)-1)))),File_1.prn!$A$2:$AA$72,VLOOKUP(MONTH($A683),'Patch Conversion'!$A$1:$B$12,2),FALSE)="","",VLOOKUP((IF(MONTH($A683)=10,YEAR($A683),IF(MONTH($A683)=11,YEAR($A683),IF(MONTH($A683)=12, YEAR($A683),YEAR($A683)-1)))),File_1.prn!$A$2:$AA$72,VLOOKUP(MONTH($A683),'Patch Conversion'!$A$1:$B$12,2),FALSE))</f>
        <v>#</v>
      </c>
      <c r="E683" s="9">
        <f t="shared" si="80"/>
        <v>2.59</v>
      </c>
      <c r="F683" s="9">
        <f>F682+VLOOKUP((IF(MONTH($A683)=10,YEAR($A683),IF(MONTH($A683)=11,YEAR($A683),IF(MONTH($A683)=12, YEAR($A683),YEAR($A683)-1)))),Rainfall!$A$1:$Z$87,VLOOKUP(MONTH($A683),Conversion!$A$1:$B$12,2),FALSE)</f>
        <v>34430.639999999999</v>
      </c>
      <c r="G683" s="22"/>
      <c r="H683" s="22"/>
      <c r="I683" s="9">
        <f>VLOOKUP((IF(MONTH($A683)=10,YEAR($A683),IF(MONTH($A683)=11,YEAR($A683),IF(MONTH($A683)=12, YEAR($A683),YEAR($A683)-1)))),FirstSim!$A$1:$Z$86,VLOOKUP(MONTH($A683),Conversion!$A$1:$B$12,2),FALSE)</f>
        <v>0.17</v>
      </c>
      <c r="Q683" s="9">
        <f t="shared" si="76"/>
        <v>0.17</v>
      </c>
      <c r="R683" s="9" t="str">
        <f t="shared" si="77"/>
        <v>*</v>
      </c>
      <c r="S683" s="10" t="str">
        <f t="shared" si="78"/>
        <v>First Silumation patch</v>
      </c>
      <c r="U683" s="17">
        <f>VLOOKUP((IF(MONTH($A683)=10,YEAR($A683),IF(MONTH($A683)=11,YEAR($A683),IF(MONTH($A683)=12, YEAR($A683),YEAR($A683)-1)))),'Final Sim'!$A$1:$O$87,VLOOKUP(MONTH($A683),'Conversion WRSM'!$A$1:$B$12,2),FALSE)</f>
        <v>0</v>
      </c>
      <c r="W683" s="9">
        <f t="shared" si="75"/>
        <v>0</v>
      </c>
      <c r="X683" s="9" t="str">
        <f t="shared" si="81"/>
        <v>*</v>
      </c>
      <c r="Y683" s="20" t="str">
        <f t="shared" si="79"/>
        <v>Simulated value used</v>
      </c>
    </row>
    <row r="684" spans="1:25" x14ac:dyDescent="0.25">
      <c r="A684" s="11">
        <v>33390</v>
      </c>
      <c r="B684" s="9">
        <f>VLOOKUP((IF(MONTH($A684)=10,YEAR($A684),IF(MONTH($A684)=11,YEAR($A684),IF(MONTH($A684)=12, YEAR($A684),YEAR($A684)-1)))),File_1.prn!$A$2:$AA$72,VLOOKUP(MONTH($A684),Conversion!$A$1:$B$12,2),FALSE)</f>
        <v>0</v>
      </c>
      <c r="C684" s="9" t="str">
        <f>IF(VLOOKUP((IF(MONTH($A684)=10,YEAR($A684),IF(MONTH($A684)=11,YEAR($A684),IF(MONTH($A684)=12, YEAR($A684),YEAR($A684)-1)))),File_1.prn!$A$2:$AA$72,VLOOKUP(MONTH($A684),'Patch Conversion'!$A$1:$B$12,2),FALSE)="","",VLOOKUP((IF(MONTH($A684)=10,YEAR($A684),IF(MONTH($A684)=11,YEAR($A684),IF(MONTH($A684)=12, YEAR($A684),YEAR($A684)-1)))),File_1.prn!$A$2:$AA$72,VLOOKUP(MONTH($A684),'Patch Conversion'!$A$1:$B$12,2),FALSE))</f>
        <v/>
      </c>
      <c r="E684" s="9">
        <f t="shared" si="80"/>
        <v>2.59</v>
      </c>
      <c r="F684" s="9">
        <f>F683+VLOOKUP((IF(MONTH($A684)=10,YEAR($A684),IF(MONTH($A684)=11,YEAR($A684),IF(MONTH($A684)=12, YEAR($A684),YEAR($A684)-1)))),Rainfall!$A$1:$Z$87,VLOOKUP(MONTH($A684),Conversion!$A$1:$B$12,2),FALSE)</f>
        <v>34445.699999999997</v>
      </c>
      <c r="G684" s="22"/>
      <c r="H684" s="22"/>
      <c r="I684" s="9">
        <f>VLOOKUP((IF(MONTH($A684)=10,YEAR($A684),IF(MONTH($A684)=11,YEAR($A684),IF(MONTH($A684)=12, YEAR($A684),YEAR($A684)-1)))),FirstSim!$A$1:$Z$86,VLOOKUP(MONTH($A684),Conversion!$A$1:$B$12,2),FALSE)</f>
        <v>0.09</v>
      </c>
      <c r="Q684" s="9">
        <f t="shared" si="76"/>
        <v>0</v>
      </c>
      <c r="R684" s="9" t="str">
        <f t="shared" si="77"/>
        <v/>
      </c>
      <c r="S684" s="10" t="str">
        <f t="shared" si="78"/>
        <v/>
      </c>
      <c r="U684" s="17">
        <f>VLOOKUP((IF(MONTH($A684)=10,YEAR($A684),IF(MONTH($A684)=11,YEAR($A684),IF(MONTH($A684)=12, YEAR($A684),YEAR($A684)-1)))),'Final Sim'!$A$1:$O$87,VLOOKUP(MONTH($A684),'Conversion WRSM'!$A$1:$B$12,2),FALSE)</f>
        <v>0</v>
      </c>
      <c r="W684" s="9">
        <f t="shared" si="75"/>
        <v>0</v>
      </c>
      <c r="X684" s="9" t="str">
        <f t="shared" si="81"/>
        <v/>
      </c>
      <c r="Y684" s="20" t="str">
        <f t="shared" si="79"/>
        <v/>
      </c>
    </row>
    <row r="685" spans="1:25" x14ac:dyDescent="0.25">
      <c r="A685" s="11">
        <v>33420</v>
      </c>
      <c r="B685" s="9">
        <f>VLOOKUP((IF(MONTH($A685)=10,YEAR($A685),IF(MONTH($A685)=11,YEAR($A685),IF(MONTH($A685)=12, YEAR($A685),YEAR($A685)-1)))),File_1.prn!$A$2:$AA$72,VLOOKUP(MONTH($A685),Conversion!$A$1:$B$12,2),FALSE)</f>
        <v>0.04</v>
      </c>
      <c r="C685" s="9" t="str">
        <f>IF(VLOOKUP((IF(MONTH($A685)=10,YEAR($A685),IF(MONTH($A685)=11,YEAR($A685),IF(MONTH($A685)=12, YEAR($A685),YEAR($A685)-1)))),File_1.prn!$A$2:$AA$72,VLOOKUP(MONTH($A685),'Patch Conversion'!$A$1:$B$12,2),FALSE)="","",VLOOKUP((IF(MONTH($A685)=10,YEAR($A685),IF(MONTH($A685)=11,YEAR($A685),IF(MONTH($A685)=12, YEAR($A685),YEAR($A685)-1)))),File_1.prn!$A$2:$AA$72,VLOOKUP(MONTH($A685),'Patch Conversion'!$A$1:$B$12,2),FALSE))</f>
        <v/>
      </c>
      <c r="E685" s="9">
        <f t="shared" si="80"/>
        <v>2.63</v>
      </c>
      <c r="F685" s="9">
        <f>F684+VLOOKUP((IF(MONTH($A685)=10,YEAR($A685),IF(MONTH($A685)=11,YEAR($A685),IF(MONTH($A685)=12, YEAR($A685),YEAR($A685)-1)))),Rainfall!$A$1:$Z$87,VLOOKUP(MONTH($A685),Conversion!$A$1:$B$12,2),FALSE)</f>
        <v>34445.699999999997</v>
      </c>
      <c r="G685" s="22"/>
      <c r="H685" s="22"/>
      <c r="I685" s="9">
        <f>VLOOKUP((IF(MONTH($A685)=10,YEAR($A685),IF(MONTH($A685)=11,YEAR($A685),IF(MONTH($A685)=12, YEAR($A685),YEAR($A685)-1)))),FirstSim!$A$1:$Z$86,VLOOKUP(MONTH($A685),Conversion!$A$1:$B$12,2),FALSE)</f>
        <v>0.08</v>
      </c>
      <c r="Q685" s="9">
        <f t="shared" si="76"/>
        <v>0.04</v>
      </c>
      <c r="R685" s="9" t="str">
        <f t="shared" si="77"/>
        <v/>
      </c>
      <c r="S685" s="10" t="str">
        <f t="shared" si="78"/>
        <v/>
      </c>
      <c r="U685" s="17">
        <f>VLOOKUP((IF(MONTH($A685)=10,YEAR($A685),IF(MONTH($A685)=11,YEAR($A685),IF(MONTH($A685)=12, YEAR($A685),YEAR($A685)-1)))),'Final Sim'!$A$1:$O$87,VLOOKUP(MONTH($A685),'Conversion WRSM'!$A$1:$B$12,2),FALSE)</f>
        <v>0</v>
      </c>
      <c r="W685" s="9">
        <f t="shared" si="75"/>
        <v>0.04</v>
      </c>
      <c r="X685" s="9" t="str">
        <f t="shared" si="81"/>
        <v/>
      </c>
      <c r="Y685" s="20" t="str">
        <f t="shared" si="79"/>
        <v/>
      </c>
    </row>
    <row r="686" spans="1:25" x14ac:dyDescent="0.25">
      <c r="A686" s="11">
        <v>33451</v>
      </c>
      <c r="B686" s="9">
        <f>VLOOKUP((IF(MONTH($A686)=10,YEAR($A686),IF(MONTH($A686)=11,YEAR($A686),IF(MONTH($A686)=12, YEAR($A686),YEAR($A686)-1)))),File_1.prn!$A$2:$AA$72,VLOOKUP(MONTH($A686),Conversion!$A$1:$B$12,2),FALSE)</f>
        <v>0.1</v>
      </c>
      <c r="C686" s="9" t="str">
        <f>IF(VLOOKUP((IF(MONTH($A686)=10,YEAR($A686),IF(MONTH($A686)=11,YEAR($A686),IF(MONTH($A686)=12, YEAR($A686),YEAR($A686)-1)))),File_1.prn!$A$2:$AA$72,VLOOKUP(MONTH($A686),'Patch Conversion'!$A$1:$B$12,2),FALSE)="","",VLOOKUP((IF(MONTH($A686)=10,YEAR($A686),IF(MONTH($A686)=11,YEAR($A686),IF(MONTH($A686)=12, YEAR($A686),YEAR($A686)-1)))),File_1.prn!$A$2:$AA$72,VLOOKUP(MONTH($A686),'Patch Conversion'!$A$1:$B$12,2),FALSE))</f>
        <v/>
      </c>
      <c r="E686" s="9">
        <f t="shared" si="80"/>
        <v>2.73</v>
      </c>
      <c r="F686" s="9">
        <f>F685+VLOOKUP((IF(MONTH($A686)=10,YEAR($A686),IF(MONTH($A686)=11,YEAR($A686),IF(MONTH($A686)=12, YEAR($A686),YEAR($A686)-1)))),Rainfall!$A$1:$Z$87,VLOOKUP(MONTH($A686),Conversion!$A$1:$B$12,2),FALSE)</f>
        <v>34445.699999999997</v>
      </c>
      <c r="G686" s="22"/>
      <c r="H686" s="22"/>
      <c r="I686" s="9">
        <f>VLOOKUP((IF(MONTH($A686)=10,YEAR($A686),IF(MONTH($A686)=11,YEAR($A686),IF(MONTH($A686)=12, YEAR($A686),YEAR($A686)-1)))),FirstSim!$A$1:$Z$86,VLOOKUP(MONTH($A686),Conversion!$A$1:$B$12,2),FALSE)</f>
        <v>0.06</v>
      </c>
      <c r="Q686" s="9">
        <f t="shared" si="76"/>
        <v>0.1</v>
      </c>
      <c r="R686" s="9" t="str">
        <f t="shared" si="77"/>
        <v/>
      </c>
      <c r="S686" s="10" t="str">
        <f t="shared" si="78"/>
        <v/>
      </c>
      <c r="U686" s="17">
        <f>VLOOKUP((IF(MONTH($A686)=10,YEAR($A686),IF(MONTH($A686)=11,YEAR($A686),IF(MONTH($A686)=12, YEAR($A686),YEAR($A686)-1)))),'Final Sim'!$A$1:$O$87,VLOOKUP(MONTH($A686),'Conversion WRSM'!$A$1:$B$12,2),FALSE)</f>
        <v>0</v>
      </c>
      <c r="W686" s="9">
        <f t="shared" si="75"/>
        <v>0.1</v>
      </c>
      <c r="X686" s="9" t="str">
        <f t="shared" si="81"/>
        <v/>
      </c>
      <c r="Y686" s="20" t="str">
        <f t="shared" si="79"/>
        <v/>
      </c>
    </row>
    <row r="687" spans="1:25" x14ac:dyDescent="0.25">
      <c r="A687" s="11">
        <v>33482</v>
      </c>
      <c r="B687" s="9">
        <f>VLOOKUP((IF(MONTH($A687)=10,YEAR($A687),IF(MONTH($A687)=11,YEAR($A687),IF(MONTH($A687)=12, YEAR($A687),YEAR($A687)-1)))),File_1.prn!$A$2:$AA$72,VLOOKUP(MONTH($A687),Conversion!$A$1:$B$12,2),FALSE)</f>
        <v>0.1</v>
      </c>
      <c r="C687" s="9" t="str">
        <f>IF(VLOOKUP((IF(MONTH($A687)=10,YEAR($A687),IF(MONTH($A687)=11,YEAR($A687),IF(MONTH($A687)=12, YEAR($A687),YEAR($A687)-1)))),File_1.prn!$A$2:$AA$72,VLOOKUP(MONTH($A687),'Patch Conversion'!$A$1:$B$12,2),FALSE)="","",VLOOKUP((IF(MONTH($A687)=10,YEAR($A687),IF(MONTH($A687)=11,YEAR($A687),IF(MONTH($A687)=12, YEAR($A687),YEAR($A687)-1)))),File_1.prn!$A$2:$AA$72,VLOOKUP(MONTH($A687),'Patch Conversion'!$A$1:$B$12,2),FALSE))</f>
        <v/>
      </c>
      <c r="E687" s="9">
        <f t="shared" si="80"/>
        <v>2.83</v>
      </c>
      <c r="F687" s="9">
        <f>F686+VLOOKUP((IF(MONTH($A687)=10,YEAR($A687),IF(MONTH($A687)=11,YEAR($A687),IF(MONTH($A687)=12, YEAR($A687),YEAR($A687)-1)))),Rainfall!$A$1:$Z$87,VLOOKUP(MONTH($A687),Conversion!$A$1:$B$12,2),FALSE)</f>
        <v>34471.799999999996</v>
      </c>
      <c r="G687" s="22"/>
      <c r="H687" s="22"/>
      <c r="I687" s="9">
        <f>VLOOKUP((IF(MONTH($A687)=10,YEAR($A687),IF(MONTH($A687)=11,YEAR($A687),IF(MONTH($A687)=12, YEAR($A687),YEAR($A687)-1)))),FirstSim!$A$1:$Z$86,VLOOKUP(MONTH($A687),Conversion!$A$1:$B$12,2),FALSE)</f>
        <v>0.05</v>
      </c>
      <c r="Q687" s="9">
        <f t="shared" si="76"/>
        <v>0.1</v>
      </c>
      <c r="R687" s="9" t="str">
        <f t="shared" si="77"/>
        <v/>
      </c>
      <c r="S687" s="10" t="str">
        <f t="shared" si="78"/>
        <v/>
      </c>
      <c r="U687" s="17">
        <f>VLOOKUP((IF(MONTH($A687)=10,YEAR($A687),IF(MONTH($A687)=11,YEAR($A687),IF(MONTH($A687)=12, YEAR($A687),YEAR($A687)-1)))),'Final Sim'!$A$1:$O$87,VLOOKUP(MONTH($A687),'Conversion WRSM'!$A$1:$B$12,2),FALSE)</f>
        <v>0</v>
      </c>
      <c r="W687" s="9">
        <f t="shared" si="75"/>
        <v>0.1</v>
      </c>
      <c r="X687" s="9" t="str">
        <f t="shared" si="81"/>
        <v/>
      </c>
      <c r="Y687" s="20" t="str">
        <f t="shared" si="79"/>
        <v/>
      </c>
    </row>
    <row r="688" spans="1:25" x14ac:dyDescent="0.25">
      <c r="A688" s="11">
        <v>33512</v>
      </c>
      <c r="B688" s="9">
        <f>VLOOKUP((IF(MONTH($A688)=10,YEAR($A688),IF(MONTH($A688)=11,YEAR($A688),IF(MONTH($A688)=12, YEAR($A688),YEAR($A688)-1)))),File_1.prn!$A$2:$AA$72,VLOOKUP(MONTH($A688),Conversion!$A$1:$B$12,2),FALSE)</f>
        <v>2.76</v>
      </c>
      <c r="C688" s="9" t="str">
        <f>IF(VLOOKUP((IF(MONTH($A688)=10,YEAR($A688),IF(MONTH($A688)=11,YEAR($A688),IF(MONTH($A688)=12, YEAR($A688),YEAR($A688)-1)))),File_1.prn!$A$2:$AA$72,VLOOKUP(MONTH($A688),'Patch Conversion'!$A$1:$B$12,2),FALSE)="","",VLOOKUP((IF(MONTH($A688)=10,YEAR($A688),IF(MONTH($A688)=11,YEAR($A688),IF(MONTH($A688)=12, YEAR($A688),YEAR($A688)-1)))),File_1.prn!$A$2:$AA$72,VLOOKUP(MONTH($A688),'Patch Conversion'!$A$1:$B$12,2),FALSE))</f>
        <v/>
      </c>
      <c r="E688" s="9">
        <f t="shared" si="80"/>
        <v>5.59</v>
      </c>
      <c r="F688" s="9">
        <f>F687+VLOOKUP((IF(MONTH($A688)=10,YEAR($A688),IF(MONTH($A688)=11,YEAR($A688),IF(MONTH($A688)=12, YEAR($A688),YEAR($A688)-1)))),Rainfall!$A$1:$Z$87,VLOOKUP(MONTH($A688),Conversion!$A$1:$B$12,2),FALSE)</f>
        <v>34536.659999999996</v>
      </c>
      <c r="G688" s="22"/>
      <c r="H688" s="22"/>
      <c r="I688" s="9">
        <f>VLOOKUP((IF(MONTH($A688)=10,YEAR($A688),IF(MONTH($A688)=11,YEAR($A688),IF(MONTH($A688)=12, YEAR($A688),YEAR($A688)-1)))),FirstSim!$A$1:$Z$86,VLOOKUP(MONTH($A688),Conversion!$A$1:$B$12,2),FALSE)</f>
        <v>4.42</v>
      </c>
      <c r="Q688" s="9">
        <f t="shared" si="76"/>
        <v>2.76</v>
      </c>
      <c r="R688" s="9" t="str">
        <f t="shared" si="77"/>
        <v/>
      </c>
      <c r="S688" s="10" t="str">
        <f t="shared" si="78"/>
        <v/>
      </c>
      <c r="U688" s="17">
        <f>VLOOKUP((IF(MONTH($A688)=10,YEAR($A688),IF(MONTH($A688)=11,YEAR($A688),IF(MONTH($A688)=12, YEAR($A688),YEAR($A688)-1)))),'Final Sim'!$A$1:$O$87,VLOOKUP(MONTH($A688),'Conversion WRSM'!$A$1:$B$12,2),FALSE)</f>
        <v>0</v>
      </c>
      <c r="W688" s="9">
        <f t="shared" si="75"/>
        <v>2.76</v>
      </c>
      <c r="X688" s="9" t="str">
        <f t="shared" si="81"/>
        <v/>
      </c>
      <c r="Y688" s="20" t="str">
        <f t="shared" si="79"/>
        <v/>
      </c>
    </row>
    <row r="689" spans="1:25" x14ac:dyDescent="0.25">
      <c r="A689" s="11">
        <v>33543</v>
      </c>
      <c r="B689" s="9">
        <f>VLOOKUP((IF(MONTH($A689)=10,YEAR($A689),IF(MONTH($A689)=11,YEAR($A689),IF(MONTH($A689)=12, YEAR($A689),YEAR($A689)-1)))),File_1.prn!$A$2:$AA$72,VLOOKUP(MONTH($A689),Conversion!$A$1:$B$12,2),FALSE)</f>
        <v>0.1</v>
      </c>
      <c r="C689" s="9" t="str">
        <f>IF(VLOOKUP((IF(MONTH($A689)=10,YEAR($A689),IF(MONTH($A689)=11,YEAR($A689),IF(MONTH($A689)=12, YEAR($A689),YEAR($A689)-1)))),File_1.prn!$A$2:$AA$72,VLOOKUP(MONTH($A689),'Patch Conversion'!$A$1:$B$12,2),FALSE)="","",VLOOKUP((IF(MONTH($A689)=10,YEAR($A689),IF(MONTH($A689)=11,YEAR($A689),IF(MONTH($A689)=12, YEAR($A689),YEAR($A689)-1)))),File_1.prn!$A$2:$AA$72,VLOOKUP(MONTH($A689),'Patch Conversion'!$A$1:$B$12,2),FALSE))</f>
        <v/>
      </c>
      <c r="E689" s="9">
        <f t="shared" si="80"/>
        <v>5.6899999999999995</v>
      </c>
      <c r="F689" s="9">
        <f>F688+VLOOKUP((IF(MONTH($A689)=10,YEAR($A689),IF(MONTH($A689)=11,YEAR($A689),IF(MONTH($A689)=12, YEAR($A689),YEAR($A689)-1)))),Rainfall!$A$1:$Z$87,VLOOKUP(MONTH($A689),Conversion!$A$1:$B$12,2),FALSE)</f>
        <v>34592.159999999996</v>
      </c>
      <c r="G689" s="22"/>
      <c r="H689" s="22"/>
      <c r="I689" s="9">
        <f>VLOOKUP((IF(MONTH($A689)=10,YEAR($A689),IF(MONTH($A689)=11,YEAR($A689),IF(MONTH($A689)=12, YEAR($A689),YEAR($A689)-1)))),FirstSim!$A$1:$Z$86,VLOOKUP(MONTH($A689),Conversion!$A$1:$B$12,2),FALSE)</f>
        <v>3.18</v>
      </c>
      <c r="Q689" s="9">
        <f t="shared" si="76"/>
        <v>0.1</v>
      </c>
      <c r="R689" s="9" t="str">
        <f t="shared" si="77"/>
        <v/>
      </c>
      <c r="S689" s="10" t="str">
        <f t="shared" si="78"/>
        <v/>
      </c>
      <c r="U689" s="17">
        <f>VLOOKUP((IF(MONTH($A689)=10,YEAR($A689),IF(MONTH($A689)=11,YEAR($A689),IF(MONTH($A689)=12, YEAR($A689),YEAR($A689)-1)))),'Final Sim'!$A$1:$O$87,VLOOKUP(MONTH($A689),'Conversion WRSM'!$A$1:$B$12,2),FALSE)</f>
        <v>0</v>
      </c>
      <c r="W689" s="9">
        <f t="shared" si="75"/>
        <v>0.1</v>
      </c>
      <c r="X689" s="9" t="str">
        <f t="shared" si="81"/>
        <v/>
      </c>
      <c r="Y689" s="20" t="str">
        <f t="shared" si="79"/>
        <v/>
      </c>
    </row>
    <row r="690" spans="1:25" x14ac:dyDescent="0.25">
      <c r="A690" s="11">
        <v>33573</v>
      </c>
      <c r="B690" s="9">
        <f>VLOOKUP((IF(MONTH($A690)=10,YEAR($A690),IF(MONTH($A690)=11,YEAR($A690),IF(MONTH($A690)=12, YEAR($A690),YEAR($A690)-1)))),File_1.prn!$A$2:$AA$72,VLOOKUP(MONTH($A690),Conversion!$A$1:$B$12,2),FALSE)</f>
        <v>0</v>
      </c>
      <c r="C690" s="9" t="str">
        <f>IF(VLOOKUP((IF(MONTH($A690)=10,YEAR($A690),IF(MONTH($A690)=11,YEAR($A690),IF(MONTH($A690)=12, YEAR($A690),YEAR($A690)-1)))),File_1.prn!$A$2:$AA$72,VLOOKUP(MONTH($A690),'Patch Conversion'!$A$1:$B$12,2),FALSE)="","",VLOOKUP((IF(MONTH($A690)=10,YEAR($A690),IF(MONTH($A690)=11,YEAR($A690),IF(MONTH($A690)=12, YEAR($A690),YEAR($A690)-1)))),File_1.prn!$A$2:$AA$72,VLOOKUP(MONTH($A690),'Patch Conversion'!$A$1:$B$12,2),FALSE))</f>
        <v>#</v>
      </c>
      <c r="E690" s="9">
        <f t="shared" si="80"/>
        <v>5.6899999999999995</v>
      </c>
      <c r="F690" s="9">
        <f>F689+VLOOKUP((IF(MONTH($A690)=10,YEAR($A690),IF(MONTH($A690)=11,YEAR($A690),IF(MONTH($A690)=12, YEAR($A690),YEAR($A690)-1)))),Rainfall!$A$1:$Z$87,VLOOKUP(MONTH($A690),Conversion!$A$1:$B$12,2),FALSE)</f>
        <v>34616.579999999994</v>
      </c>
      <c r="G690" s="22"/>
      <c r="H690" s="22"/>
      <c r="I690" s="9">
        <f>VLOOKUP((IF(MONTH($A690)=10,YEAR($A690),IF(MONTH($A690)=11,YEAR($A690),IF(MONTH($A690)=12, YEAR($A690),YEAR($A690)-1)))),FirstSim!$A$1:$Z$86,VLOOKUP(MONTH($A690),Conversion!$A$1:$B$12,2),FALSE)</f>
        <v>0.22</v>
      </c>
      <c r="Q690" s="9">
        <f t="shared" si="76"/>
        <v>0.22</v>
      </c>
      <c r="R690" s="9" t="str">
        <f t="shared" si="77"/>
        <v>*</v>
      </c>
      <c r="S690" s="10" t="str">
        <f t="shared" si="78"/>
        <v>First Silumation patch</v>
      </c>
      <c r="U690" s="17">
        <f>VLOOKUP((IF(MONTH($A690)=10,YEAR($A690),IF(MONTH($A690)=11,YEAR($A690),IF(MONTH($A690)=12, YEAR($A690),YEAR($A690)-1)))),'Final Sim'!$A$1:$O$87,VLOOKUP(MONTH($A690),'Conversion WRSM'!$A$1:$B$12,2),FALSE)</f>
        <v>0</v>
      </c>
      <c r="W690" s="9">
        <f t="shared" si="75"/>
        <v>0</v>
      </c>
      <c r="X690" s="9" t="str">
        <f t="shared" si="81"/>
        <v>*</v>
      </c>
      <c r="Y690" s="20" t="str">
        <f t="shared" si="79"/>
        <v>Simulated value used</v>
      </c>
    </row>
    <row r="691" spans="1:25" x14ac:dyDescent="0.25">
      <c r="A691" s="11">
        <v>33604</v>
      </c>
      <c r="B691" s="9">
        <f>VLOOKUP((IF(MONTH($A691)=10,YEAR($A691),IF(MONTH($A691)=11,YEAR($A691),IF(MONTH($A691)=12, YEAR($A691),YEAR($A691)-1)))),File_1.prn!$A$2:$AA$72,VLOOKUP(MONTH($A691),Conversion!$A$1:$B$12,2),FALSE)</f>
        <v>0</v>
      </c>
      <c r="C691" s="9" t="str">
        <f>IF(VLOOKUP((IF(MONTH($A691)=10,YEAR($A691),IF(MONTH($A691)=11,YEAR($A691),IF(MONTH($A691)=12, YEAR($A691),YEAR($A691)-1)))),File_1.prn!$A$2:$AA$72,VLOOKUP(MONTH($A691),'Patch Conversion'!$A$1:$B$12,2),FALSE)="","",VLOOKUP((IF(MONTH($A691)=10,YEAR($A691),IF(MONTH($A691)=11,YEAR($A691),IF(MONTH($A691)=12, YEAR($A691),YEAR($A691)-1)))),File_1.prn!$A$2:$AA$72,VLOOKUP(MONTH($A691),'Patch Conversion'!$A$1:$B$12,2),FALSE))</f>
        <v>#</v>
      </c>
      <c r="E691" s="9">
        <f t="shared" si="80"/>
        <v>5.6899999999999995</v>
      </c>
      <c r="F691" s="9">
        <f>F690+VLOOKUP((IF(MONTH($A691)=10,YEAR($A691),IF(MONTH($A691)=11,YEAR($A691),IF(MONTH($A691)=12, YEAR($A691),YEAR($A691)-1)))),Rainfall!$A$1:$Z$87,VLOOKUP(MONTH($A691),Conversion!$A$1:$B$12,2),FALSE)</f>
        <v>34655.639999999992</v>
      </c>
      <c r="G691" s="22"/>
      <c r="H691" s="22"/>
      <c r="I691" s="9">
        <f>VLOOKUP((IF(MONTH($A691)=10,YEAR($A691),IF(MONTH($A691)=11,YEAR($A691),IF(MONTH($A691)=12, YEAR($A691),YEAR($A691)-1)))),FirstSim!$A$1:$Z$86,VLOOKUP(MONTH($A691),Conversion!$A$1:$B$12,2),FALSE)</f>
        <v>0.08</v>
      </c>
      <c r="Q691" s="9">
        <f t="shared" si="76"/>
        <v>0.08</v>
      </c>
      <c r="R691" s="9" t="str">
        <f t="shared" si="77"/>
        <v>*</v>
      </c>
      <c r="S691" s="10" t="str">
        <f t="shared" si="78"/>
        <v>First Silumation patch</v>
      </c>
      <c r="U691" s="17">
        <f>VLOOKUP((IF(MONTH($A691)=10,YEAR($A691),IF(MONTH($A691)=11,YEAR($A691),IF(MONTH($A691)=12, YEAR($A691),YEAR($A691)-1)))),'Final Sim'!$A$1:$O$87,VLOOKUP(MONTH($A691),'Conversion WRSM'!$A$1:$B$12,2),FALSE)</f>
        <v>0</v>
      </c>
      <c r="W691" s="9">
        <f t="shared" si="75"/>
        <v>0</v>
      </c>
      <c r="X691" s="9" t="str">
        <f t="shared" si="81"/>
        <v>*</v>
      </c>
      <c r="Y691" s="20" t="str">
        <f t="shared" si="79"/>
        <v>Simulated value used</v>
      </c>
    </row>
    <row r="692" spans="1:25" x14ac:dyDescent="0.25">
      <c r="A692" s="11">
        <v>33635</v>
      </c>
      <c r="B692" s="9">
        <f>VLOOKUP((IF(MONTH($A692)=10,YEAR($A692),IF(MONTH($A692)=11,YEAR($A692),IF(MONTH($A692)=12, YEAR($A692),YEAR($A692)-1)))),File_1.prn!$A$2:$AA$72,VLOOKUP(MONTH($A692),Conversion!$A$1:$B$12,2),FALSE)</f>
        <v>0</v>
      </c>
      <c r="C692" s="9" t="str">
        <f>IF(VLOOKUP((IF(MONTH($A692)=10,YEAR($A692),IF(MONTH($A692)=11,YEAR($A692),IF(MONTH($A692)=12, YEAR($A692),YEAR($A692)-1)))),File_1.prn!$A$2:$AA$72,VLOOKUP(MONTH($A692),'Patch Conversion'!$A$1:$B$12,2),FALSE)="","",VLOOKUP((IF(MONTH($A692)=10,YEAR($A692),IF(MONTH($A692)=11,YEAR($A692),IF(MONTH($A692)=12, YEAR($A692),YEAR($A692)-1)))),File_1.prn!$A$2:$AA$72,VLOOKUP(MONTH($A692),'Patch Conversion'!$A$1:$B$12,2),FALSE))</f>
        <v/>
      </c>
      <c r="E692" s="9">
        <f t="shared" si="80"/>
        <v>5.6899999999999995</v>
      </c>
      <c r="F692" s="9">
        <f>F691+VLOOKUP((IF(MONTH($A692)=10,YEAR($A692),IF(MONTH($A692)=11,YEAR($A692),IF(MONTH($A692)=12, YEAR($A692),YEAR($A692)-1)))),Rainfall!$A$1:$Z$87,VLOOKUP(MONTH($A692),Conversion!$A$1:$B$12,2),FALSE)</f>
        <v>34685.459999999992</v>
      </c>
      <c r="G692" s="22"/>
      <c r="H692" s="22"/>
      <c r="I692" s="9">
        <f>VLOOKUP((IF(MONTH($A692)=10,YEAR($A692),IF(MONTH($A692)=11,YEAR($A692),IF(MONTH($A692)=12, YEAR($A692),YEAR($A692)-1)))),FirstSim!$A$1:$Z$86,VLOOKUP(MONTH($A692),Conversion!$A$1:$B$12,2),FALSE)</f>
        <v>0.04</v>
      </c>
      <c r="Q692" s="9">
        <f t="shared" si="76"/>
        <v>0</v>
      </c>
      <c r="R692" s="9" t="str">
        <f t="shared" si="77"/>
        <v/>
      </c>
      <c r="S692" s="10" t="str">
        <f t="shared" si="78"/>
        <v/>
      </c>
      <c r="U692" s="17">
        <f>VLOOKUP((IF(MONTH($A692)=10,YEAR($A692),IF(MONTH($A692)=11,YEAR($A692),IF(MONTH($A692)=12, YEAR($A692),YEAR($A692)-1)))),'Final Sim'!$A$1:$O$87,VLOOKUP(MONTH($A692),'Conversion WRSM'!$A$1:$B$12,2),FALSE)</f>
        <v>0</v>
      </c>
      <c r="W692" s="9">
        <f t="shared" si="75"/>
        <v>0</v>
      </c>
      <c r="X692" s="9" t="str">
        <f t="shared" si="81"/>
        <v/>
      </c>
      <c r="Y692" s="20" t="str">
        <f t="shared" si="79"/>
        <v/>
      </c>
    </row>
    <row r="693" spans="1:25" x14ac:dyDescent="0.25">
      <c r="A693" s="11">
        <v>33664</v>
      </c>
      <c r="B693" s="9">
        <f>VLOOKUP((IF(MONTH($A693)=10,YEAR($A693),IF(MONTH($A693)=11,YEAR($A693),IF(MONTH($A693)=12, YEAR($A693),YEAR($A693)-1)))),File_1.prn!$A$2:$AA$72,VLOOKUP(MONTH($A693),Conversion!$A$1:$B$12,2),FALSE)</f>
        <v>0</v>
      </c>
      <c r="C693" s="9" t="str">
        <f>IF(VLOOKUP((IF(MONTH($A693)=10,YEAR($A693),IF(MONTH($A693)=11,YEAR($A693),IF(MONTH($A693)=12, YEAR($A693),YEAR($A693)-1)))),File_1.prn!$A$2:$AA$72,VLOOKUP(MONTH($A693),'Patch Conversion'!$A$1:$B$12,2),FALSE)="","",VLOOKUP((IF(MONTH($A693)=10,YEAR($A693),IF(MONTH($A693)=11,YEAR($A693),IF(MONTH($A693)=12, YEAR($A693),YEAR($A693)-1)))),File_1.prn!$A$2:$AA$72,VLOOKUP(MONTH($A693),'Patch Conversion'!$A$1:$B$12,2),FALSE))</f>
        <v>#</v>
      </c>
      <c r="E693" s="9">
        <f t="shared" si="80"/>
        <v>5.6899999999999995</v>
      </c>
      <c r="F693" s="9">
        <f>F692+VLOOKUP((IF(MONTH($A693)=10,YEAR($A693),IF(MONTH($A693)=11,YEAR($A693),IF(MONTH($A693)=12, YEAR($A693),YEAR($A693)-1)))),Rainfall!$A$1:$Z$87,VLOOKUP(MONTH($A693),Conversion!$A$1:$B$12,2),FALSE)</f>
        <v>34712.579999999994</v>
      </c>
      <c r="G693" s="22"/>
      <c r="H693" s="22"/>
      <c r="I693" s="9">
        <f>VLOOKUP((IF(MONTH($A693)=10,YEAR($A693),IF(MONTH($A693)=11,YEAR($A693),IF(MONTH($A693)=12, YEAR($A693),YEAR($A693)-1)))),FirstSim!$A$1:$Z$86,VLOOKUP(MONTH($A693),Conversion!$A$1:$B$12,2),FALSE)</f>
        <v>0.04</v>
      </c>
      <c r="Q693" s="9">
        <f t="shared" si="76"/>
        <v>0.04</v>
      </c>
      <c r="R693" s="9" t="str">
        <f t="shared" si="77"/>
        <v>*</v>
      </c>
      <c r="S693" s="10" t="str">
        <f t="shared" si="78"/>
        <v>First Silumation patch</v>
      </c>
      <c r="U693" s="17">
        <f>VLOOKUP((IF(MONTH($A693)=10,YEAR($A693),IF(MONTH($A693)=11,YEAR($A693),IF(MONTH($A693)=12, YEAR($A693),YEAR($A693)-1)))),'Final Sim'!$A$1:$O$87,VLOOKUP(MONTH($A693),'Conversion WRSM'!$A$1:$B$12,2),FALSE)</f>
        <v>0</v>
      </c>
      <c r="W693" s="9">
        <f t="shared" si="75"/>
        <v>0</v>
      </c>
      <c r="X693" s="9" t="str">
        <f t="shared" si="81"/>
        <v>*</v>
      </c>
      <c r="Y693" s="20" t="str">
        <f t="shared" si="79"/>
        <v>Simulated value used</v>
      </c>
    </row>
    <row r="694" spans="1:25" x14ac:dyDescent="0.25">
      <c r="A694" s="11">
        <v>33695</v>
      </c>
      <c r="B694" s="9">
        <f>VLOOKUP((IF(MONTH($A694)=10,YEAR($A694),IF(MONTH($A694)=11,YEAR($A694),IF(MONTH($A694)=12, YEAR($A694),YEAR($A694)-1)))),File_1.prn!$A$2:$AA$72,VLOOKUP(MONTH($A694),Conversion!$A$1:$B$12,2),FALSE)</f>
        <v>0</v>
      </c>
      <c r="C694" s="9" t="str">
        <f>IF(VLOOKUP((IF(MONTH($A694)=10,YEAR($A694),IF(MONTH($A694)=11,YEAR($A694),IF(MONTH($A694)=12, YEAR($A694),YEAR($A694)-1)))),File_1.prn!$A$2:$AA$72,VLOOKUP(MONTH($A694),'Patch Conversion'!$A$1:$B$12,2),FALSE)="","",VLOOKUP((IF(MONTH($A694)=10,YEAR($A694),IF(MONTH($A694)=11,YEAR($A694),IF(MONTH($A694)=12, YEAR($A694),YEAR($A694)-1)))),File_1.prn!$A$2:$AA$72,VLOOKUP(MONTH($A694),'Patch Conversion'!$A$1:$B$12,2),FALSE))</f>
        <v>#</v>
      </c>
      <c r="E694" s="9">
        <f t="shared" si="80"/>
        <v>5.6899999999999995</v>
      </c>
      <c r="F694" s="9">
        <f>F693+VLOOKUP((IF(MONTH($A694)=10,YEAR($A694),IF(MONTH($A694)=11,YEAR($A694),IF(MONTH($A694)=12, YEAR($A694),YEAR($A694)-1)))),Rainfall!$A$1:$Z$87,VLOOKUP(MONTH($A694),Conversion!$A$1:$B$12,2),FALSE)</f>
        <v>34721.159999999996</v>
      </c>
      <c r="G694" s="22"/>
      <c r="H694" s="22"/>
      <c r="I694" s="9">
        <f>VLOOKUP((IF(MONTH($A694)=10,YEAR($A694),IF(MONTH($A694)=11,YEAR($A694),IF(MONTH($A694)=12, YEAR($A694),YEAR($A694)-1)))),FirstSim!$A$1:$Z$86,VLOOKUP(MONTH($A694),Conversion!$A$1:$B$12,2),FALSE)</f>
        <v>0.04</v>
      </c>
      <c r="Q694" s="9">
        <f t="shared" si="76"/>
        <v>0.04</v>
      </c>
      <c r="R694" s="9" t="str">
        <f t="shared" si="77"/>
        <v>*</v>
      </c>
      <c r="S694" s="10" t="str">
        <f t="shared" si="78"/>
        <v>First Silumation patch</v>
      </c>
      <c r="U694" s="17">
        <f>VLOOKUP((IF(MONTH($A694)=10,YEAR($A694),IF(MONTH($A694)=11,YEAR($A694),IF(MONTH($A694)=12, YEAR($A694),YEAR($A694)-1)))),'Final Sim'!$A$1:$O$87,VLOOKUP(MONTH($A694),'Conversion WRSM'!$A$1:$B$12,2),FALSE)</f>
        <v>0</v>
      </c>
      <c r="W694" s="9">
        <f t="shared" si="75"/>
        <v>0</v>
      </c>
      <c r="X694" s="9" t="str">
        <f t="shared" si="81"/>
        <v>*</v>
      </c>
      <c r="Y694" s="20" t="str">
        <f t="shared" si="79"/>
        <v>Simulated value used</v>
      </c>
    </row>
    <row r="695" spans="1:25" x14ac:dyDescent="0.25">
      <c r="A695" s="11">
        <v>33725</v>
      </c>
      <c r="B695" s="9">
        <f>VLOOKUP((IF(MONTH($A695)=10,YEAR($A695),IF(MONTH($A695)=11,YEAR($A695),IF(MONTH($A695)=12, YEAR($A695),YEAR($A695)-1)))),File_1.prn!$A$2:$AA$72,VLOOKUP(MONTH($A695),Conversion!$A$1:$B$12,2),FALSE)</f>
        <v>0</v>
      </c>
      <c r="C695" s="9" t="str">
        <f>IF(VLOOKUP((IF(MONTH($A695)=10,YEAR($A695),IF(MONTH($A695)=11,YEAR($A695),IF(MONTH($A695)=12, YEAR($A695),YEAR($A695)-1)))),File_1.prn!$A$2:$AA$72,VLOOKUP(MONTH($A695),'Patch Conversion'!$A$1:$B$12,2),FALSE)="","",VLOOKUP((IF(MONTH($A695)=10,YEAR($A695),IF(MONTH($A695)=11,YEAR($A695),IF(MONTH($A695)=12, YEAR($A695),YEAR($A695)-1)))),File_1.prn!$A$2:$AA$72,VLOOKUP(MONTH($A695),'Patch Conversion'!$A$1:$B$12,2),FALSE))</f>
        <v>#</v>
      </c>
      <c r="E695" s="9">
        <f t="shared" si="80"/>
        <v>5.6899999999999995</v>
      </c>
      <c r="F695" s="9">
        <f>F694+VLOOKUP((IF(MONTH($A695)=10,YEAR($A695),IF(MONTH($A695)=11,YEAR($A695),IF(MONTH($A695)=12, YEAR($A695),YEAR($A695)-1)))),Rainfall!$A$1:$Z$87,VLOOKUP(MONTH($A695),Conversion!$A$1:$B$12,2),FALSE)</f>
        <v>34721.159999999996</v>
      </c>
      <c r="G695" s="22"/>
      <c r="H695" s="22"/>
      <c r="I695" s="9">
        <f>VLOOKUP((IF(MONTH($A695)=10,YEAR($A695),IF(MONTH($A695)=11,YEAR($A695),IF(MONTH($A695)=12, YEAR($A695),YEAR($A695)-1)))),FirstSim!$A$1:$Z$86,VLOOKUP(MONTH($A695),Conversion!$A$1:$B$12,2),FALSE)</f>
        <v>0.03</v>
      </c>
      <c r="Q695" s="9">
        <f t="shared" si="76"/>
        <v>0.03</v>
      </c>
      <c r="R695" s="9" t="str">
        <f t="shared" si="77"/>
        <v>*</v>
      </c>
      <c r="S695" s="10" t="str">
        <f t="shared" si="78"/>
        <v>First Silumation patch</v>
      </c>
      <c r="U695" s="17">
        <f>VLOOKUP((IF(MONTH($A695)=10,YEAR($A695),IF(MONTH($A695)=11,YEAR($A695),IF(MONTH($A695)=12, YEAR($A695),YEAR($A695)-1)))),'Final Sim'!$A$1:$O$87,VLOOKUP(MONTH($A695),'Conversion WRSM'!$A$1:$B$12,2),FALSE)</f>
        <v>0</v>
      </c>
      <c r="W695" s="9">
        <f t="shared" si="75"/>
        <v>0</v>
      </c>
      <c r="X695" s="9" t="str">
        <f t="shared" si="81"/>
        <v>*</v>
      </c>
      <c r="Y695" s="20" t="str">
        <f t="shared" si="79"/>
        <v>Simulated value used</v>
      </c>
    </row>
    <row r="696" spans="1:25" x14ac:dyDescent="0.25">
      <c r="A696" s="11">
        <v>33756</v>
      </c>
      <c r="B696" s="9">
        <f>VLOOKUP((IF(MONTH($A696)=10,YEAR($A696),IF(MONTH($A696)=11,YEAR($A696),IF(MONTH($A696)=12, YEAR($A696),YEAR($A696)-1)))),File_1.prn!$A$2:$AA$72,VLOOKUP(MONTH($A696),Conversion!$A$1:$B$12,2),FALSE)</f>
        <v>0</v>
      </c>
      <c r="C696" s="9" t="str">
        <f>IF(VLOOKUP((IF(MONTH($A696)=10,YEAR($A696),IF(MONTH($A696)=11,YEAR($A696),IF(MONTH($A696)=12, YEAR($A696),YEAR($A696)-1)))),File_1.prn!$A$2:$AA$72,VLOOKUP(MONTH($A696),'Patch Conversion'!$A$1:$B$12,2),FALSE)="","",VLOOKUP((IF(MONTH($A696)=10,YEAR($A696),IF(MONTH($A696)=11,YEAR($A696),IF(MONTH($A696)=12, YEAR($A696),YEAR($A696)-1)))),File_1.prn!$A$2:$AA$72,VLOOKUP(MONTH($A696),'Patch Conversion'!$A$1:$B$12,2),FALSE))</f>
        <v>#</v>
      </c>
      <c r="E696" s="9">
        <f t="shared" si="80"/>
        <v>5.6899999999999995</v>
      </c>
      <c r="F696" s="9">
        <f>F695+VLOOKUP((IF(MONTH($A696)=10,YEAR($A696),IF(MONTH($A696)=11,YEAR($A696),IF(MONTH($A696)=12, YEAR($A696),YEAR($A696)-1)))),Rainfall!$A$1:$Z$87,VLOOKUP(MONTH($A696),Conversion!$A$1:$B$12,2),FALSE)</f>
        <v>34721.159999999996</v>
      </c>
      <c r="G696" s="22"/>
      <c r="H696" s="22"/>
      <c r="I696" s="9">
        <f>VLOOKUP((IF(MONTH($A696)=10,YEAR($A696),IF(MONTH($A696)=11,YEAR($A696),IF(MONTH($A696)=12, YEAR($A696),YEAR($A696)-1)))),FirstSim!$A$1:$Z$86,VLOOKUP(MONTH($A696),Conversion!$A$1:$B$12,2),FALSE)</f>
        <v>0.03</v>
      </c>
      <c r="Q696" s="9">
        <f t="shared" si="76"/>
        <v>0.03</v>
      </c>
      <c r="R696" s="9" t="str">
        <f t="shared" si="77"/>
        <v>*</v>
      </c>
      <c r="S696" s="10" t="str">
        <f t="shared" si="78"/>
        <v>First Silumation patch</v>
      </c>
      <c r="U696" s="17">
        <f>VLOOKUP((IF(MONTH($A696)=10,YEAR($A696),IF(MONTH($A696)=11,YEAR($A696),IF(MONTH($A696)=12, YEAR($A696),YEAR($A696)-1)))),'Final Sim'!$A$1:$O$87,VLOOKUP(MONTH($A696),'Conversion WRSM'!$A$1:$B$12,2),FALSE)</f>
        <v>0</v>
      </c>
      <c r="W696" s="9">
        <f t="shared" si="75"/>
        <v>0</v>
      </c>
      <c r="X696" s="9" t="str">
        <f t="shared" si="81"/>
        <v>*</v>
      </c>
      <c r="Y696" s="20" t="str">
        <f t="shared" si="79"/>
        <v>Simulated value used</v>
      </c>
    </row>
    <row r="697" spans="1:25" x14ac:dyDescent="0.25">
      <c r="A697" s="11">
        <v>33786</v>
      </c>
      <c r="B697" s="9">
        <f>VLOOKUP((IF(MONTH($A697)=10,YEAR($A697),IF(MONTH($A697)=11,YEAR($A697),IF(MONTH($A697)=12, YEAR($A697),YEAR($A697)-1)))),File_1.prn!$A$2:$AA$72,VLOOKUP(MONTH($A697),Conversion!$A$1:$B$12,2),FALSE)</f>
        <v>0.04</v>
      </c>
      <c r="C697" s="9" t="str">
        <f>IF(VLOOKUP((IF(MONTH($A697)=10,YEAR($A697),IF(MONTH($A697)=11,YEAR($A697),IF(MONTH($A697)=12, YEAR($A697),YEAR($A697)-1)))),File_1.prn!$A$2:$AA$72,VLOOKUP(MONTH($A697),'Patch Conversion'!$A$1:$B$12,2),FALSE)="","",VLOOKUP((IF(MONTH($A697)=10,YEAR($A697),IF(MONTH($A697)=11,YEAR($A697),IF(MONTH($A697)=12, YEAR($A697),YEAR($A697)-1)))),File_1.prn!$A$2:$AA$72,VLOOKUP(MONTH($A697),'Patch Conversion'!$A$1:$B$12,2),FALSE))</f>
        <v/>
      </c>
      <c r="E697" s="9">
        <f t="shared" si="80"/>
        <v>5.7299999999999995</v>
      </c>
      <c r="F697" s="9">
        <f>F696+VLOOKUP((IF(MONTH($A697)=10,YEAR($A697),IF(MONTH($A697)=11,YEAR($A697),IF(MONTH($A697)=12, YEAR($A697),YEAR($A697)-1)))),Rainfall!$A$1:$Z$87,VLOOKUP(MONTH($A697),Conversion!$A$1:$B$12,2),FALSE)</f>
        <v>34721.159999999996</v>
      </c>
      <c r="G697" s="22"/>
      <c r="H697" s="22"/>
      <c r="I697" s="9">
        <f>VLOOKUP((IF(MONTH($A697)=10,YEAR($A697),IF(MONTH($A697)=11,YEAR($A697),IF(MONTH($A697)=12, YEAR($A697),YEAR($A697)-1)))),FirstSim!$A$1:$Z$86,VLOOKUP(MONTH($A697),Conversion!$A$1:$B$12,2),FALSE)</f>
        <v>0.03</v>
      </c>
      <c r="Q697" s="9">
        <f t="shared" si="76"/>
        <v>0.04</v>
      </c>
      <c r="R697" s="9" t="str">
        <f t="shared" si="77"/>
        <v/>
      </c>
      <c r="S697" s="10" t="str">
        <f t="shared" si="78"/>
        <v/>
      </c>
      <c r="U697" s="17">
        <f>VLOOKUP((IF(MONTH($A697)=10,YEAR($A697),IF(MONTH($A697)=11,YEAR($A697),IF(MONTH($A697)=12, YEAR($A697),YEAR($A697)-1)))),'Final Sim'!$A$1:$O$87,VLOOKUP(MONTH($A697),'Conversion WRSM'!$A$1:$B$12,2),FALSE)</f>
        <v>0</v>
      </c>
      <c r="W697" s="9">
        <f t="shared" si="75"/>
        <v>0.04</v>
      </c>
      <c r="X697" s="9" t="str">
        <f t="shared" si="81"/>
        <v/>
      </c>
      <c r="Y697" s="20" t="str">
        <f t="shared" si="79"/>
        <v/>
      </c>
    </row>
    <row r="698" spans="1:25" x14ac:dyDescent="0.25">
      <c r="A698" s="11">
        <v>33817</v>
      </c>
      <c r="B698" s="9">
        <f>VLOOKUP((IF(MONTH($A698)=10,YEAR($A698),IF(MONTH($A698)=11,YEAR($A698),IF(MONTH($A698)=12, YEAR($A698),YEAR($A698)-1)))),File_1.prn!$A$2:$AA$72,VLOOKUP(MONTH($A698),Conversion!$A$1:$B$12,2),FALSE)</f>
        <v>0.02</v>
      </c>
      <c r="C698" s="9" t="str">
        <f>IF(VLOOKUP((IF(MONTH($A698)=10,YEAR($A698),IF(MONTH($A698)=11,YEAR($A698),IF(MONTH($A698)=12, YEAR($A698),YEAR($A698)-1)))),File_1.prn!$A$2:$AA$72,VLOOKUP(MONTH($A698),'Patch Conversion'!$A$1:$B$12,2),FALSE)="","",VLOOKUP((IF(MONTH($A698)=10,YEAR($A698),IF(MONTH($A698)=11,YEAR($A698),IF(MONTH($A698)=12, YEAR($A698),YEAR($A698)-1)))),File_1.prn!$A$2:$AA$72,VLOOKUP(MONTH($A698),'Patch Conversion'!$A$1:$B$12,2),FALSE))</f>
        <v/>
      </c>
      <c r="E698" s="9">
        <f t="shared" si="80"/>
        <v>5.7499999999999991</v>
      </c>
      <c r="F698" s="9">
        <f>F697+VLOOKUP((IF(MONTH($A698)=10,YEAR($A698),IF(MONTH($A698)=11,YEAR($A698),IF(MONTH($A698)=12, YEAR($A698),YEAR($A698)-1)))),Rainfall!$A$1:$Z$87,VLOOKUP(MONTH($A698),Conversion!$A$1:$B$12,2),FALSE)</f>
        <v>34723.019999999997</v>
      </c>
      <c r="G698" s="22"/>
      <c r="H698" s="22"/>
      <c r="I698" s="9">
        <f>VLOOKUP((IF(MONTH($A698)=10,YEAR($A698),IF(MONTH($A698)=11,YEAR($A698),IF(MONTH($A698)=12, YEAR($A698),YEAR($A698)-1)))),FirstSim!$A$1:$Z$86,VLOOKUP(MONTH($A698),Conversion!$A$1:$B$12,2),FALSE)</f>
        <v>0.03</v>
      </c>
      <c r="Q698" s="9">
        <f t="shared" si="76"/>
        <v>0.02</v>
      </c>
      <c r="R698" s="9" t="str">
        <f t="shared" si="77"/>
        <v/>
      </c>
      <c r="S698" s="10" t="str">
        <f t="shared" si="78"/>
        <v/>
      </c>
      <c r="U698" s="17">
        <f>VLOOKUP((IF(MONTH($A698)=10,YEAR($A698),IF(MONTH($A698)=11,YEAR($A698),IF(MONTH($A698)=12, YEAR($A698),YEAR($A698)-1)))),'Final Sim'!$A$1:$O$87,VLOOKUP(MONTH($A698),'Conversion WRSM'!$A$1:$B$12,2),FALSE)</f>
        <v>0</v>
      </c>
      <c r="W698" s="9">
        <f t="shared" si="75"/>
        <v>0.02</v>
      </c>
      <c r="X698" s="9" t="str">
        <f t="shared" si="81"/>
        <v/>
      </c>
      <c r="Y698" s="20" t="str">
        <f t="shared" si="79"/>
        <v/>
      </c>
    </row>
    <row r="699" spans="1:25" x14ac:dyDescent="0.25">
      <c r="A699" s="11">
        <v>33848</v>
      </c>
      <c r="B699" s="9">
        <f>VLOOKUP((IF(MONTH($A699)=10,YEAR($A699),IF(MONTH($A699)=11,YEAR($A699),IF(MONTH($A699)=12, YEAR($A699),YEAR($A699)-1)))),File_1.prn!$A$2:$AA$72,VLOOKUP(MONTH($A699),Conversion!$A$1:$B$12,2),FALSE)</f>
        <v>0.12</v>
      </c>
      <c r="C699" s="9" t="str">
        <f>IF(VLOOKUP((IF(MONTH($A699)=10,YEAR($A699),IF(MONTH($A699)=11,YEAR($A699),IF(MONTH($A699)=12, YEAR($A699),YEAR($A699)-1)))),File_1.prn!$A$2:$AA$72,VLOOKUP(MONTH($A699),'Patch Conversion'!$A$1:$B$12,2),FALSE)="","",VLOOKUP((IF(MONTH($A699)=10,YEAR($A699),IF(MONTH($A699)=11,YEAR($A699),IF(MONTH($A699)=12, YEAR($A699),YEAR($A699)-1)))),File_1.prn!$A$2:$AA$72,VLOOKUP(MONTH($A699),'Patch Conversion'!$A$1:$B$12,2),FALSE))</f>
        <v/>
      </c>
      <c r="E699" s="9">
        <f t="shared" si="80"/>
        <v>5.8699999999999992</v>
      </c>
      <c r="F699" s="9">
        <f>F698+VLOOKUP((IF(MONTH($A699)=10,YEAR($A699),IF(MONTH($A699)=11,YEAR($A699),IF(MONTH($A699)=12, YEAR($A699),YEAR($A699)-1)))),Rainfall!$A$1:$Z$87,VLOOKUP(MONTH($A699),Conversion!$A$1:$B$12,2),FALSE)</f>
        <v>34723.019999999997</v>
      </c>
      <c r="G699" s="22"/>
      <c r="H699" s="22"/>
      <c r="I699" s="9">
        <f>VLOOKUP((IF(MONTH($A699)=10,YEAR($A699),IF(MONTH($A699)=11,YEAR($A699),IF(MONTH($A699)=12, YEAR($A699),YEAR($A699)-1)))),FirstSim!$A$1:$Z$86,VLOOKUP(MONTH($A699),Conversion!$A$1:$B$12,2),FALSE)</f>
        <v>0.03</v>
      </c>
      <c r="Q699" s="9">
        <f t="shared" si="76"/>
        <v>0.12</v>
      </c>
      <c r="R699" s="9" t="str">
        <f t="shared" si="77"/>
        <v/>
      </c>
      <c r="S699" s="10" t="str">
        <f t="shared" si="78"/>
        <v/>
      </c>
      <c r="U699" s="17">
        <f>VLOOKUP((IF(MONTH($A699)=10,YEAR($A699),IF(MONTH($A699)=11,YEAR($A699),IF(MONTH($A699)=12, YEAR($A699),YEAR($A699)-1)))),'Final Sim'!$A$1:$O$87,VLOOKUP(MONTH($A699),'Conversion WRSM'!$A$1:$B$12,2),FALSE)</f>
        <v>0</v>
      </c>
      <c r="W699" s="9">
        <f t="shared" si="75"/>
        <v>0.12</v>
      </c>
      <c r="X699" s="9" t="str">
        <f t="shared" si="81"/>
        <v/>
      </c>
      <c r="Y699" s="20" t="str">
        <f t="shared" si="79"/>
        <v/>
      </c>
    </row>
    <row r="700" spans="1:25" x14ac:dyDescent="0.25">
      <c r="A700" s="11">
        <v>33878</v>
      </c>
      <c r="B700" s="9">
        <f>VLOOKUP((IF(MONTH($A700)=10,YEAR($A700),IF(MONTH($A700)=11,YEAR($A700),IF(MONTH($A700)=12, YEAR($A700),YEAR($A700)-1)))),File_1.prn!$A$2:$AA$72,VLOOKUP(MONTH($A700),Conversion!$A$1:$B$12,2),FALSE)</f>
        <v>0</v>
      </c>
      <c r="C700" s="9" t="str">
        <f>IF(VLOOKUP((IF(MONTH($A700)=10,YEAR($A700),IF(MONTH($A700)=11,YEAR($A700),IF(MONTH($A700)=12, YEAR($A700),YEAR($A700)-1)))),File_1.prn!$A$2:$AA$72,VLOOKUP(MONTH($A700),'Patch Conversion'!$A$1:$B$12,2),FALSE)="","",VLOOKUP((IF(MONTH($A700)=10,YEAR($A700),IF(MONTH($A700)=11,YEAR($A700),IF(MONTH($A700)=12, YEAR($A700),YEAR($A700)-1)))),File_1.prn!$A$2:$AA$72,VLOOKUP(MONTH($A700),'Patch Conversion'!$A$1:$B$12,2),FALSE))</f>
        <v>#</v>
      </c>
      <c r="E700" s="9">
        <f t="shared" si="80"/>
        <v>5.8699999999999992</v>
      </c>
      <c r="F700" s="9">
        <f>F699+VLOOKUP((IF(MONTH($A700)=10,YEAR($A700),IF(MONTH($A700)=11,YEAR($A700),IF(MONTH($A700)=12, YEAR($A700),YEAR($A700)-1)))),Rainfall!$A$1:$Z$87,VLOOKUP(MONTH($A700),Conversion!$A$1:$B$12,2),FALSE)</f>
        <v>34779.119999999995</v>
      </c>
      <c r="G700" s="22"/>
      <c r="H700" s="22"/>
      <c r="I700" s="9">
        <f>VLOOKUP((IF(MONTH($A700)=10,YEAR($A700),IF(MONTH($A700)=11,YEAR($A700),IF(MONTH($A700)=12, YEAR($A700),YEAR($A700)-1)))),FirstSim!$A$1:$Z$86,VLOOKUP(MONTH($A700),Conversion!$A$1:$B$12,2),FALSE)</f>
        <v>0.06</v>
      </c>
      <c r="Q700" s="9">
        <f t="shared" si="76"/>
        <v>0.06</v>
      </c>
      <c r="R700" s="9" t="str">
        <f t="shared" si="77"/>
        <v>*</v>
      </c>
      <c r="S700" s="10" t="str">
        <f t="shared" si="78"/>
        <v>First Silumation patch</v>
      </c>
      <c r="U700" s="17">
        <f>VLOOKUP((IF(MONTH($A700)=10,YEAR($A700),IF(MONTH($A700)=11,YEAR($A700),IF(MONTH($A700)=12, YEAR($A700),YEAR($A700)-1)))),'Final Sim'!$A$1:$O$87,VLOOKUP(MONTH($A700),'Conversion WRSM'!$A$1:$B$12,2),FALSE)</f>
        <v>0</v>
      </c>
      <c r="W700" s="9">
        <f t="shared" si="75"/>
        <v>0</v>
      </c>
      <c r="X700" s="9" t="str">
        <f t="shared" si="81"/>
        <v>*</v>
      </c>
      <c r="Y700" s="20" t="str">
        <f t="shared" si="79"/>
        <v>Simulated value used</v>
      </c>
    </row>
    <row r="701" spans="1:25" x14ac:dyDescent="0.25">
      <c r="A701" s="11">
        <v>33909</v>
      </c>
      <c r="B701" s="9">
        <f>VLOOKUP((IF(MONTH($A701)=10,YEAR($A701),IF(MONTH($A701)=11,YEAR($A701),IF(MONTH($A701)=12, YEAR($A701),YEAR($A701)-1)))),File_1.prn!$A$2:$AA$72,VLOOKUP(MONTH($A701),Conversion!$A$1:$B$12,2),FALSE)</f>
        <v>0.09</v>
      </c>
      <c r="C701" s="9" t="str">
        <f>IF(VLOOKUP((IF(MONTH($A701)=10,YEAR($A701),IF(MONTH($A701)=11,YEAR($A701),IF(MONTH($A701)=12, YEAR($A701),YEAR($A701)-1)))),File_1.prn!$A$2:$AA$72,VLOOKUP(MONTH($A701),'Patch Conversion'!$A$1:$B$12,2),FALSE)="","",VLOOKUP((IF(MONTH($A701)=10,YEAR($A701),IF(MONTH($A701)=11,YEAR($A701),IF(MONTH($A701)=12, YEAR($A701),YEAR($A701)-1)))),File_1.prn!$A$2:$AA$72,VLOOKUP(MONTH($A701),'Patch Conversion'!$A$1:$B$12,2),FALSE))</f>
        <v/>
      </c>
      <c r="E701" s="9">
        <f t="shared" si="80"/>
        <v>5.9599999999999991</v>
      </c>
      <c r="F701" s="9">
        <f>F700+VLOOKUP((IF(MONTH($A701)=10,YEAR($A701),IF(MONTH($A701)=11,YEAR($A701),IF(MONTH($A701)=12, YEAR($A701),YEAR($A701)-1)))),Rainfall!$A$1:$Z$87,VLOOKUP(MONTH($A701),Conversion!$A$1:$B$12,2),FALSE)</f>
        <v>34844.939999999995</v>
      </c>
      <c r="G701" s="22"/>
      <c r="H701" s="22"/>
      <c r="I701" s="9">
        <f>VLOOKUP((IF(MONTH($A701)=10,YEAR($A701),IF(MONTH($A701)=11,YEAR($A701),IF(MONTH($A701)=12, YEAR($A701),YEAR($A701)-1)))),FirstSim!$A$1:$Z$86,VLOOKUP(MONTH($A701),Conversion!$A$1:$B$12,2),FALSE)</f>
        <v>0.08</v>
      </c>
      <c r="Q701" s="9">
        <f t="shared" si="76"/>
        <v>0.09</v>
      </c>
      <c r="R701" s="9" t="str">
        <f t="shared" si="77"/>
        <v/>
      </c>
      <c r="S701" s="10" t="str">
        <f t="shared" si="78"/>
        <v/>
      </c>
      <c r="U701" s="17">
        <f>VLOOKUP((IF(MONTH($A701)=10,YEAR($A701),IF(MONTH($A701)=11,YEAR($A701),IF(MONTH($A701)=12, YEAR($A701),YEAR($A701)-1)))),'Final Sim'!$A$1:$O$87,VLOOKUP(MONTH($A701),'Conversion WRSM'!$A$1:$B$12,2),FALSE)</f>
        <v>0</v>
      </c>
      <c r="W701" s="9">
        <f t="shared" si="75"/>
        <v>0.09</v>
      </c>
      <c r="X701" s="9" t="str">
        <f t="shared" si="81"/>
        <v/>
      </c>
      <c r="Y701" s="20" t="str">
        <f t="shared" si="79"/>
        <v/>
      </c>
    </row>
    <row r="702" spans="1:25" x14ac:dyDescent="0.25">
      <c r="A702" s="11">
        <v>33939</v>
      </c>
      <c r="B702" s="9">
        <f>VLOOKUP((IF(MONTH($A702)=10,YEAR($A702),IF(MONTH($A702)=11,YEAR($A702),IF(MONTH($A702)=12, YEAR($A702),YEAR($A702)-1)))),File_1.prn!$A$2:$AA$72,VLOOKUP(MONTH($A702),Conversion!$A$1:$B$12,2),FALSE)</f>
        <v>0.08</v>
      </c>
      <c r="C702" s="9" t="str">
        <f>IF(VLOOKUP((IF(MONTH($A702)=10,YEAR($A702),IF(MONTH($A702)=11,YEAR($A702),IF(MONTH($A702)=12, YEAR($A702),YEAR($A702)-1)))),File_1.prn!$A$2:$AA$72,VLOOKUP(MONTH($A702),'Patch Conversion'!$A$1:$B$12,2),FALSE)="","",VLOOKUP((IF(MONTH($A702)=10,YEAR($A702),IF(MONTH($A702)=11,YEAR($A702),IF(MONTH($A702)=12, YEAR($A702),YEAR($A702)-1)))),File_1.prn!$A$2:$AA$72,VLOOKUP(MONTH($A702),'Patch Conversion'!$A$1:$B$12,2),FALSE))</f>
        <v/>
      </c>
      <c r="E702" s="9">
        <f t="shared" si="80"/>
        <v>6.0399999999999991</v>
      </c>
      <c r="F702" s="9">
        <f>F701+VLOOKUP((IF(MONTH($A702)=10,YEAR($A702),IF(MONTH($A702)=11,YEAR($A702),IF(MONTH($A702)=12, YEAR($A702),YEAR($A702)-1)))),Rainfall!$A$1:$Z$87,VLOOKUP(MONTH($A702),Conversion!$A$1:$B$12,2),FALSE)</f>
        <v>34933.74</v>
      </c>
      <c r="G702" s="22"/>
      <c r="H702" s="22"/>
      <c r="I702" s="9">
        <f>VLOOKUP((IF(MONTH($A702)=10,YEAR($A702),IF(MONTH($A702)=11,YEAR($A702),IF(MONTH($A702)=12, YEAR($A702),YEAR($A702)-1)))),FirstSim!$A$1:$Z$86,VLOOKUP(MONTH($A702),Conversion!$A$1:$B$12,2),FALSE)</f>
        <v>0.05</v>
      </c>
      <c r="Q702" s="9">
        <f t="shared" si="76"/>
        <v>0.08</v>
      </c>
      <c r="R702" s="9" t="str">
        <f t="shared" si="77"/>
        <v/>
      </c>
      <c r="S702" s="10" t="str">
        <f t="shared" si="78"/>
        <v/>
      </c>
      <c r="U702" s="17">
        <f>VLOOKUP((IF(MONTH($A702)=10,YEAR($A702),IF(MONTH($A702)=11,YEAR($A702),IF(MONTH($A702)=12, YEAR($A702),YEAR($A702)-1)))),'Final Sim'!$A$1:$O$87,VLOOKUP(MONTH($A702),'Conversion WRSM'!$A$1:$B$12,2),FALSE)</f>
        <v>0</v>
      </c>
      <c r="W702" s="9">
        <f t="shared" si="75"/>
        <v>0.08</v>
      </c>
      <c r="X702" s="9" t="str">
        <f t="shared" si="81"/>
        <v/>
      </c>
      <c r="Y702" s="20" t="str">
        <f t="shared" si="79"/>
        <v/>
      </c>
    </row>
    <row r="703" spans="1:25" x14ac:dyDescent="0.25">
      <c r="A703" s="11">
        <v>33970</v>
      </c>
      <c r="B703" s="9">
        <f>VLOOKUP((IF(MONTH($A703)=10,YEAR($A703),IF(MONTH($A703)=11,YEAR($A703),IF(MONTH($A703)=12, YEAR($A703),YEAR($A703)-1)))),File_1.prn!$A$2:$AA$72,VLOOKUP(MONTH($A703),Conversion!$A$1:$B$12,2),FALSE)</f>
        <v>0.05</v>
      </c>
      <c r="C703" s="9" t="str">
        <f>IF(VLOOKUP((IF(MONTH($A703)=10,YEAR($A703),IF(MONTH($A703)=11,YEAR($A703),IF(MONTH($A703)=12, YEAR($A703),YEAR($A703)-1)))),File_1.prn!$A$2:$AA$72,VLOOKUP(MONTH($A703),'Patch Conversion'!$A$1:$B$12,2),FALSE)="","",VLOOKUP((IF(MONTH($A703)=10,YEAR($A703),IF(MONTH($A703)=11,YEAR($A703),IF(MONTH($A703)=12, YEAR($A703),YEAR($A703)-1)))),File_1.prn!$A$2:$AA$72,VLOOKUP(MONTH($A703),'Patch Conversion'!$A$1:$B$12,2),FALSE))</f>
        <v/>
      </c>
      <c r="E703" s="9">
        <f t="shared" si="80"/>
        <v>6.089999999999999</v>
      </c>
      <c r="F703" s="9">
        <f>F702+VLOOKUP((IF(MONTH($A703)=10,YEAR($A703),IF(MONTH($A703)=11,YEAR($A703),IF(MONTH($A703)=12, YEAR($A703),YEAR($A703)-1)))),Rainfall!$A$1:$Z$87,VLOOKUP(MONTH($A703),Conversion!$A$1:$B$12,2),FALSE)</f>
        <v>34947.360000000001</v>
      </c>
      <c r="G703" s="22"/>
      <c r="H703" s="22"/>
      <c r="I703" s="9">
        <f>VLOOKUP((IF(MONTH($A703)=10,YEAR($A703),IF(MONTH($A703)=11,YEAR($A703),IF(MONTH($A703)=12, YEAR($A703),YEAR($A703)-1)))),FirstSim!$A$1:$Z$86,VLOOKUP(MONTH($A703),Conversion!$A$1:$B$12,2),FALSE)</f>
        <v>0.12</v>
      </c>
      <c r="Q703" s="9">
        <f t="shared" si="76"/>
        <v>0.05</v>
      </c>
      <c r="R703" s="9" t="str">
        <f t="shared" si="77"/>
        <v/>
      </c>
      <c r="S703" s="10" t="str">
        <f t="shared" si="78"/>
        <v/>
      </c>
      <c r="U703" s="17">
        <f>VLOOKUP((IF(MONTH($A703)=10,YEAR($A703),IF(MONTH($A703)=11,YEAR($A703),IF(MONTH($A703)=12, YEAR($A703),YEAR($A703)-1)))),'Final Sim'!$A$1:$O$87,VLOOKUP(MONTH($A703),'Conversion WRSM'!$A$1:$B$12,2),FALSE)</f>
        <v>0</v>
      </c>
      <c r="W703" s="9">
        <f t="shared" si="75"/>
        <v>0.05</v>
      </c>
      <c r="X703" s="9" t="str">
        <f t="shared" si="81"/>
        <v/>
      </c>
      <c r="Y703" s="20" t="str">
        <f t="shared" si="79"/>
        <v/>
      </c>
    </row>
    <row r="704" spans="1:25" x14ac:dyDescent="0.25">
      <c r="A704" s="11">
        <v>34001</v>
      </c>
      <c r="B704" s="9">
        <f>VLOOKUP((IF(MONTH($A704)=10,YEAR($A704),IF(MONTH($A704)=11,YEAR($A704),IF(MONTH($A704)=12, YEAR($A704),YEAR($A704)-1)))),File_1.prn!$A$2:$AA$72,VLOOKUP(MONTH($A704),Conversion!$A$1:$B$12,2),FALSE)</f>
        <v>0</v>
      </c>
      <c r="C704" s="9" t="str">
        <f>IF(VLOOKUP((IF(MONTH($A704)=10,YEAR($A704),IF(MONTH($A704)=11,YEAR($A704),IF(MONTH($A704)=12, YEAR($A704),YEAR($A704)-1)))),File_1.prn!$A$2:$AA$72,VLOOKUP(MONTH($A704),'Patch Conversion'!$A$1:$B$12,2),FALSE)="","",VLOOKUP((IF(MONTH($A704)=10,YEAR($A704),IF(MONTH($A704)=11,YEAR($A704),IF(MONTH($A704)=12, YEAR($A704),YEAR($A704)-1)))),File_1.prn!$A$2:$AA$72,VLOOKUP(MONTH($A704),'Patch Conversion'!$A$1:$B$12,2),FALSE))</f>
        <v>#</v>
      </c>
      <c r="E704" s="9">
        <f t="shared" si="80"/>
        <v>6.089999999999999</v>
      </c>
      <c r="F704" s="9">
        <f>F703+VLOOKUP((IF(MONTH($A704)=10,YEAR($A704),IF(MONTH($A704)=11,YEAR($A704),IF(MONTH($A704)=12, YEAR($A704),YEAR($A704)-1)))),Rainfall!$A$1:$Z$87,VLOOKUP(MONTH($A704),Conversion!$A$1:$B$12,2),FALSE)</f>
        <v>35001.9</v>
      </c>
      <c r="G704" s="22"/>
      <c r="H704" s="22"/>
      <c r="I704" s="9">
        <f>VLOOKUP((IF(MONTH($A704)=10,YEAR($A704),IF(MONTH($A704)=11,YEAR($A704),IF(MONTH($A704)=12, YEAR($A704),YEAR($A704)-1)))),FirstSim!$A$1:$Z$86,VLOOKUP(MONTH($A704),Conversion!$A$1:$B$12,2),FALSE)</f>
        <v>0.53</v>
      </c>
      <c r="Q704" s="9">
        <f t="shared" si="76"/>
        <v>0.53</v>
      </c>
      <c r="R704" s="9" t="str">
        <f t="shared" si="77"/>
        <v>*</v>
      </c>
      <c r="S704" s="10" t="str">
        <f t="shared" si="78"/>
        <v>First Silumation patch</v>
      </c>
      <c r="U704" s="17">
        <f>VLOOKUP((IF(MONTH($A704)=10,YEAR($A704),IF(MONTH($A704)=11,YEAR($A704),IF(MONTH($A704)=12, YEAR($A704),YEAR($A704)-1)))),'Final Sim'!$A$1:$O$87,VLOOKUP(MONTH($A704),'Conversion WRSM'!$A$1:$B$12,2),FALSE)</f>
        <v>0</v>
      </c>
      <c r="W704" s="9">
        <f t="shared" si="75"/>
        <v>0</v>
      </c>
      <c r="X704" s="9" t="str">
        <f t="shared" si="81"/>
        <v>*</v>
      </c>
      <c r="Y704" s="20" t="str">
        <f t="shared" si="79"/>
        <v>Simulated value used</v>
      </c>
    </row>
    <row r="705" spans="1:25" x14ac:dyDescent="0.25">
      <c r="A705" s="11">
        <v>34029</v>
      </c>
      <c r="B705" s="9">
        <f>VLOOKUP((IF(MONTH($A705)=10,YEAR($A705),IF(MONTH($A705)=11,YEAR($A705),IF(MONTH($A705)=12, YEAR($A705),YEAR($A705)-1)))),File_1.prn!$A$2:$AA$72,VLOOKUP(MONTH($A705),Conversion!$A$1:$B$12,2),FALSE)</f>
        <v>0.05</v>
      </c>
      <c r="C705" s="9" t="str">
        <f>IF(VLOOKUP((IF(MONTH($A705)=10,YEAR($A705),IF(MONTH($A705)=11,YEAR($A705),IF(MONTH($A705)=12, YEAR($A705),YEAR($A705)-1)))),File_1.prn!$A$2:$AA$72,VLOOKUP(MONTH($A705),'Patch Conversion'!$A$1:$B$12,2),FALSE)="","",VLOOKUP((IF(MONTH($A705)=10,YEAR($A705),IF(MONTH($A705)=11,YEAR($A705),IF(MONTH($A705)=12, YEAR($A705),YEAR($A705)-1)))),File_1.prn!$A$2:$AA$72,VLOOKUP(MONTH($A705),'Patch Conversion'!$A$1:$B$12,2),FALSE))</f>
        <v/>
      </c>
      <c r="E705" s="9">
        <f t="shared" si="80"/>
        <v>6.1399999999999988</v>
      </c>
      <c r="F705" s="9">
        <f>F704+VLOOKUP((IF(MONTH($A705)=10,YEAR($A705),IF(MONTH($A705)=11,YEAR($A705),IF(MONTH($A705)=12, YEAR($A705),YEAR($A705)-1)))),Rainfall!$A$1:$Z$87,VLOOKUP(MONTH($A705),Conversion!$A$1:$B$12,2),FALSE)</f>
        <v>35016.840000000004</v>
      </c>
      <c r="G705" s="22"/>
      <c r="H705" s="22"/>
      <c r="I705" s="9">
        <f>VLOOKUP((IF(MONTH($A705)=10,YEAR($A705),IF(MONTH($A705)=11,YEAR($A705),IF(MONTH($A705)=12, YEAR($A705),YEAR($A705)-1)))),FirstSim!$A$1:$Z$86,VLOOKUP(MONTH($A705),Conversion!$A$1:$B$12,2),FALSE)</f>
        <v>0.31</v>
      </c>
      <c r="Q705" s="9">
        <f t="shared" si="76"/>
        <v>0.05</v>
      </c>
      <c r="R705" s="9" t="str">
        <f t="shared" si="77"/>
        <v/>
      </c>
      <c r="S705" s="10" t="str">
        <f t="shared" si="78"/>
        <v/>
      </c>
      <c r="U705" s="17">
        <f>VLOOKUP((IF(MONTH($A705)=10,YEAR($A705),IF(MONTH($A705)=11,YEAR($A705),IF(MONTH($A705)=12, YEAR($A705),YEAR($A705)-1)))),'Final Sim'!$A$1:$O$87,VLOOKUP(MONTH($A705),'Conversion WRSM'!$A$1:$B$12,2),FALSE)</f>
        <v>0</v>
      </c>
      <c r="W705" s="9">
        <f t="shared" si="75"/>
        <v>0.05</v>
      </c>
      <c r="X705" s="9" t="str">
        <f t="shared" si="81"/>
        <v/>
      </c>
      <c r="Y705" s="20" t="str">
        <f t="shared" si="79"/>
        <v/>
      </c>
    </row>
    <row r="706" spans="1:25" x14ac:dyDescent="0.25">
      <c r="A706" s="11">
        <v>34060</v>
      </c>
      <c r="B706" s="9">
        <f>VLOOKUP((IF(MONTH($A706)=10,YEAR($A706),IF(MONTH($A706)=11,YEAR($A706),IF(MONTH($A706)=12, YEAR($A706),YEAR($A706)-1)))),File_1.prn!$A$2:$AA$72,VLOOKUP(MONTH($A706),Conversion!$A$1:$B$12,2),FALSE)</f>
        <v>0</v>
      </c>
      <c r="C706" s="9" t="str">
        <f>IF(VLOOKUP((IF(MONTH($A706)=10,YEAR($A706),IF(MONTH($A706)=11,YEAR($A706),IF(MONTH($A706)=12, YEAR($A706),YEAR($A706)-1)))),File_1.prn!$A$2:$AA$72,VLOOKUP(MONTH($A706),'Patch Conversion'!$A$1:$B$12,2),FALSE)="","",VLOOKUP((IF(MONTH($A706)=10,YEAR($A706),IF(MONTH($A706)=11,YEAR($A706),IF(MONTH($A706)=12, YEAR($A706),YEAR($A706)-1)))),File_1.prn!$A$2:$AA$72,VLOOKUP(MONTH($A706),'Patch Conversion'!$A$1:$B$12,2),FALSE))</f>
        <v>#</v>
      </c>
      <c r="E706" s="9">
        <f t="shared" si="80"/>
        <v>6.1399999999999988</v>
      </c>
      <c r="F706" s="9">
        <f>F705+VLOOKUP((IF(MONTH($A706)=10,YEAR($A706),IF(MONTH($A706)=11,YEAR($A706),IF(MONTH($A706)=12, YEAR($A706),YEAR($A706)-1)))),Rainfall!$A$1:$Z$87,VLOOKUP(MONTH($A706),Conversion!$A$1:$B$12,2),FALSE)</f>
        <v>35025.780000000006</v>
      </c>
      <c r="G706" s="22"/>
      <c r="H706" s="22"/>
      <c r="I706" s="9">
        <f>VLOOKUP((IF(MONTH($A706)=10,YEAR($A706),IF(MONTH($A706)=11,YEAR($A706),IF(MONTH($A706)=12, YEAR($A706),YEAR($A706)-1)))),FirstSim!$A$1:$Z$86,VLOOKUP(MONTH($A706),Conversion!$A$1:$B$12,2),FALSE)</f>
        <v>0.15</v>
      </c>
      <c r="Q706" s="9">
        <f t="shared" si="76"/>
        <v>0.15</v>
      </c>
      <c r="R706" s="9" t="str">
        <f t="shared" si="77"/>
        <v>*</v>
      </c>
      <c r="S706" s="10" t="str">
        <f t="shared" si="78"/>
        <v>First Silumation patch</v>
      </c>
      <c r="U706" s="17">
        <f>VLOOKUP((IF(MONTH($A706)=10,YEAR($A706),IF(MONTH($A706)=11,YEAR($A706),IF(MONTH($A706)=12, YEAR($A706),YEAR($A706)-1)))),'Final Sim'!$A$1:$O$87,VLOOKUP(MONTH($A706),'Conversion WRSM'!$A$1:$B$12,2),FALSE)</f>
        <v>0</v>
      </c>
      <c r="W706" s="9">
        <f t="shared" si="75"/>
        <v>0</v>
      </c>
      <c r="X706" s="9" t="str">
        <f t="shared" si="81"/>
        <v>*</v>
      </c>
      <c r="Y706" s="20" t="str">
        <f t="shared" si="79"/>
        <v>Simulated value used</v>
      </c>
    </row>
    <row r="707" spans="1:25" x14ac:dyDescent="0.25">
      <c r="A707" s="11">
        <v>34090</v>
      </c>
      <c r="B707" s="9">
        <f>VLOOKUP((IF(MONTH($A707)=10,YEAR($A707),IF(MONTH($A707)=11,YEAR($A707),IF(MONTH($A707)=12, YEAR($A707),YEAR($A707)-1)))),File_1.prn!$A$2:$AA$72,VLOOKUP(MONTH($A707),Conversion!$A$1:$B$12,2),FALSE)</f>
        <v>0</v>
      </c>
      <c r="C707" s="9" t="str">
        <f>IF(VLOOKUP((IF(MONTH($A707)=10,YEAR($A707),IF(MONTH($A707)=11,YEAR($A707),IF(MONTH($A707)=12, YEAR($A707),YEAR($A707)-1)))),File_1.prn!$A$2:$AA$72,VLOOKUP(MONTH($A707),'Patch Conversion'!$A$1:$B$12,2),FALSE)="","",VLOOKUP((IF(MONTH($A707)=10,YEAR($A707),IF(MONTH($A707)=11,YEAR($A707),IF(MONTH($A707)=12, YEAR($A707),YEAR($A707)-1)))),File_1.prn!$A$2:$AA$72,VLOOKUP(MONTH($A707),'Patch Conversion'!$A$1:$B$12,2),FALSE))</f>
        <v>#</v>
      </c>
      <c r="E707" s="9">
        <f t="shared" si="80"/>
        <v>6.1399999999999988</v>
      </c>
      <c r="F707" s="9">
        <f>F706+VLOOKUP((IF(MONTH($A707)=10,YEAR($A707),IF(MONTH($A707)=11,YEAR($A707),IF(MONTH($A707)=12, YEAR($A707),YEAR($A707)-1)))),Rainfall!$A$1:$Z$87,VLOOKUP(MONTH($A707),Conversion!$A$1:$B$12,2),FALSE)</f>
        <v>35025.780000000006</v>
      </c>
      <c r="G707" s="22"/>
      <c r="H707" s="22"/>
      <c r="I707" s="9">
        <f>VLOOKUP((IF(MONTH($A707)=10,YEAR($A707),IF(MONTH($A707)=11,YEAR($A707),IF(MONTH($A707)=12, YEAR($A707),YEAR($A707)-1)))),FirstSim!$A$1:$Z$86,VLOOKUP(MONTH($A707),Conversion!$A$1:$B$12,2),FALSE)</f>
        <v>0.13</v>
      </c>
      <c r="Q707" s="9">
        <f t="shared" si="76"/>
        <v>0.13</v>
      </c>
      <c r="R707" s="9" t="str">
        <f t="shared" si="77"/>
        <v>*</v>
      </c>
      <c r="S707" s="10" t="str">
        <f t="shared" si="78"/>
        <v>First Silumation patch</v>
      </c>
      <c r="U707" s="17">
        <f>VLOOKUP((IF(MONTH($A707)=10,YEAR($A707),IF(MONTH($A707)=11,YEAR($A707),IF(MONTH($A707)=12, YEAR($A707),YEAR($A707)-1)))),'Final Sim'!$A$1:$O$87,VLOOKUP(MONTH($A707),'Conversion WRSM'!$A$1:$B$12,2),FALSE)</f>
        <v>0</v>
      </c>
      <c r="W707" s="9">
        <f t="shared" si="75"/>
        <v>0</v>
      </c>
      <c r="X707" s="9" t="str">
        <f t="shared" si="81"/>
        <v>*</v>
      </c>
      <c r="Y707" s="20" t="str">
        <f t="shared" si="79"/>
        <v>Simulated value used</v>
      </c>
    </row>
    <row r="708" spans="1:25" x14ac:dyDescent="0.25">
      <c r="A708" s="11">
        <v>34121</v>
      </c>
      <c r="B708" s="9">
        <f>VLOOKUP((IF(MONTH($A708)=10,YEAR($A708),IF(MONTH($A708)=11,YEAR($A708),IF(MONTH($A708)=12, YEAR($A708),YEAR($A708)-1)))),File_1.prn!$A$2:$AA$72,VLOOKUP(MONTH($A708),Conversion!$A$1:$B$12,2),FALSE)</f>
        <v>0</v>
      </c>
      <c r="C708" s="9" t="str">
        <f>IF(VLOOKUP((IF(MONTH($A708)=10,YEAR($A708),IF(MONTH($A708)=11,YEAR($A708),IF(MONTH($A708)=12, YEAR($A708),YEAR($A708)-1)))),File_1.prn!$A$2:$AA$72,VLOOKUP(MONTH($A708),'Patch Conversion'!$A$1:$B$12,2),FALSE)="","",VLOOKUP((IF(MONTH($A708)=10,YEAR($A708),IF(MONTH($A708)=11,YEAR($A708),IF(MONTH($A708)=12, YEAR($A708),YEAR($A708)-1)))),File_1.prn!$A$2:$AA$72,VLOOKUP(MONTH($A708),'Patch Conversion'!$A$1:$B$12,2),FALSE))</f>
        <v>#</v>
      </c>
      <c r="E708" s="9">
        <f t="shared" si="80"/>
        <v>6.1399999999999988</v>
      </c>
      <c r="F708" s="9">
        <f>F707+VLOOKUP((IF(MONTH($A708)=10,YEAR($A708),IF(MONTH($A708)=11,YEAR($A708),IF(MONTH($A708)=12, YEAR($A708),YEAR($A708)-1)))),Rainfall!$A$1:$Z$87,VLOOKUP(MONTH($A708),Conversion!$A$1:$B$12,2),FALSE)</f>
        <v>35025.780000000006</v>
      </c>
      <c r="G708" s="22"/>
      <c r="H708" s="22"/>
      <c r="I708" s="9">
        <f>VLOOKUP((IF(MONTH($A708)=10,YEAR($A708),IF(MONTH($A708)=11,YEAR($A708),IF(MONTH($A708)=12, YEAR($A708),YEAR($A708)-1)))),FirstSim!$A$1:$Z$86,VLOOKUP(MONTH($A708),Conversion!$A$1:$B$12,2),FALSE)</f>
        <v>0.09</v>
      </c>
      <c r="Q708" s="9">
        <f t="shared" si="76"/>
        <v>0.09</v>
      </c>
      <c r="R708" s="9" t="str">
        <f t="shared" si="77"/>
        <v>*</v>
      </c>
      <c r="S708" s="10" t="str">
        <f t="shared" si="78"/>
        <v>First Silumation patch</v>
      </c>
      <c r="U708" s="17">
        <f>VLOOKUP((IF(MONTH($A708)=10,YEAR($A708),IF(MONTH($A708)=11,YEAR($A708),IF(MONTH($A708)=12, YEAR($A708),YEAR($A708)-1)))),'Final Sim'!$A$1:$O$87,VLOOKUP(MONTH($A708),'Conversion WRSM'!$A$1:$B$12,2),FALSE)</f>
        <v>0</v>
      </c>
      <c r="W708" s="9">
        <f t="shared" ref="W708:W771" si="82">IF(C708="",B708,IF(C708="*",B708,IF(U708&gt;B708,U708,B708)))</f>
        <v>0</v>
      </c>
      <c r="X708" s="9" t="str">
        <f t="shared" si="81"/>
        <v>*</v>
      </c>
      <c r="Y708" s="20" t="str">
        <f t="shared" si="79"/>
        <v>Simulated value used</v>
      </c>
    </row>
    <row r="709" spans="1:25" x14ac:dyDescent="0.25">
      <c r="A709" s="11">
        <v>34151</v>
      </c>
      <c r="B709" s="9">
        <f>VLOOKUP((IF(MONTH($A709)=10,YEAR($A709),IF(MONTH($A709)=11,YEAR($A709),IF(MONTH($A709)=12, YEAR($A709),YEAR($A709)-1)))),File_1.prn!$A$2:$AA$72,VLOOKUP(MONTH($A709),Conversion!$A$1:$B$12,2),FALSE)</f>
        <v>0.03</v>
      </c>
      <c r="C709" s="9" t="str">
        <f>IF(VLOOKUP((IF(MONTH($A709)=10,YEAR($A709),IF(MONTH($A709)=11,YEAR($A709),IF(MONTH($A709)=12, YEAR($A709),YEAR($A709)-1)))),File_1.prn!$A$2:$AA$72,VLOOKUP(MONTH($A709),'Patch Conversion'!$A$1:$B$12,2),FALSE)="","",VLOOKUP((IF(MONTH($A709)=10,YEAR($A709),IF(MONTH($A709)=11,YEAR($A709),IF(MONTH($A709)=12, YEAR($A709),YEAR($A709)-1)))),File_1.prn!$A$2:$AA$72,VLOOKUP(MONTH($A709),'Patch Conversion'!$A$1:$B$12,2),FALSE))</f>
        <v/>
      </c>
      <c r="E709" s="9">
        <f t="shared" si="80"/>
        <v>6.169999999999999</v>
      </c>
      <c r="F709" s="9">
        <f>F708+VLOOKUP((IF(MONTH($A709)=10,YEAR($A709),IF(MONTH($A709)=11,YEAR($A709),IF(MONTH($A709)=12, YEAR($A709),YEAR($A709)-1)))),Rainfall!$A$1:$Z$87,VLOOKUP(MONTH($A709),Conversion!$A$1:$B$12,2),FALSE)</f>
        <v>35025.780000000006</v>
      </c>
      <c r="G709" s="22"/>
      <c r="H709" s="22"/>
      <c r="I709" s="9">
        <f>VLOOKUP((IF(MONTH($A709)=10,YEAR($A709),IF(MONTH($A709)=11,YEAR($A709),IF(MONTH($A709)=12, YEAR($A709),YEAR($A709)-1)))),FirstSim!$A$1:$Z$86,VLOOKUP(MONTH($A709),Conversion!$A$1:$B$12,2),FALSE)</f>
        <v>0.06</v>
      </c>
      <c r="Q709" s="9">
        <f t="shared" ref="Q709:Q772" si="83">IF(C709="",B709,IF(C709="*",B709,IF(I709&lt;B709,B709,I709)))</f>
        <v>0.03</v>
      </c>
      <c r="R709" s="9" t="str">
        <f t="shared" ref="R709:R772" si="84">IF(C709="",C709,IF(C709="*",C709,IF(I709&lt;B709,C709,"*")))</f>
        <v/>
      </c>
      <c r="S709" s="10" t="str">
        <f t="shared" ref="S709:S772" si="85">IF(C709="","",IF(C709="*","Estimated",IF(I709&lt;B709,"First Simulation&lt;Observed, Observed Used","First Silumation patch")))</f>
        <v/>
      </c>
      <c r="U709" s="17">
        <f>VLOOKUP((IF(MONTH($A709)=10,YEAR($A709),IF(MONTH($A709)=11,YEAR($A709),IF(MONTH($A709)=12, YEAR($A709),YEAR($A709)-1)))),'Final Sim'!$A$1:$O$87,VLOOKUP(MONTH($A709),'Conversion WRSM'!$A$1:$B$12,2),FALSE)</f>
        <v>0</v>
      </c>
      <c r="W709" s="9">
        <f t="shared" si="82"/>
        <v>0.03</v>
      </c>
      <c r="X709" s="9" t="str">
        <f t="shared" si="81"/>
        <v/>
      </c>
      <c r="Y709" s="20" t="str">
        <f t="shared" ref="Y709:Y772" si="86">IF(C709="","",IF(C709="*","Observed estimate used",IF(C709="#","Simulated value used", IF(U709&gt;B709,"Simulated value used","Observed estimate used"))))</f>
        <v/>
      </c>
    </row>
    <row r="710" spans="1:25" x14ac:dyDescent="0.25">
      <c r="A710" s="11">
        <v>34182</v>
      </c>
      <c r="B710" s="9">
        <f>VLOOKUP((IF(MONTH($A710)=10,YEAR($A710),IF(MONTH($A710)=11,YEAR($A710),IF(MONTH($A710)=12, YEAR($A710),YEAR($A710)-1)))),File_1.prn!$A$2:$AA$72,VLOOKUP(MONTH($A710),Conversion!$A$1:$B$12,2),FALSE)</f>
        <v>0.03</v>
      </c>
      <c r="C710" s="9" t="str">
        <f>IF(VLOOKUP((IF(MONTH($A710)=10,YEAR($A710),IF(MONTH($A710)=11,YEAR($A710),IF(MONTH($A710)=12, YEAR($A710),YEAR($A710)-1)))),File_1.prn!$A$2:$AA$72,VLOOKUP(MONTH($A710),'Patch Conversion'!$A$1:$B$12,2),FALSE)="","",VLOOKUP((IF(MONTH($A710)=10,YEAR($A710),IF(MONTH($A710)=11,YEAR($A710),IF(MONTH($A710)=12, YEAR($A710),YEAR($A710)-1)))),File_1.prn!$A$2:$AA$72,VLOOKUP(MONTH($A710),'Patch Conversion'!$A$1:$B$12,2),FALSE))</f>
        <v/>
      </c>
      <c r="E710" s="9">
        <f t="shared" ref="E710:E773" si="87">E709+B710</f>
        <v>6.1999999999999993</v>
      </c>
      <c r="F710" s="9">
        <f>F709+VLOOKUP((IF(MONTH($A710)=10,YEAR($A710),IF(MONTH($A710)=11,YEAR($A710),IF(MONTH($A710)=12, YEAR($A710),YEAR($A710)-1)))),Rainfall!$A$1:$Z$87,VLOOKUP(MONTH($A710),Conversion!$A$1:$B$12,2),FALSE)</f>
        <v>35025.780000000006</v>
      </c>
      <c r="G710" s="22"/>
      <c r="H710" s="22"/>
      <c r="I710" s="9">
        <f>VLOOKUP((IF(MONTH($A710)=10,YEAR($A710),IF(MONTH($A710)=11,YEAR($A710),IF(MONTH($A710)=12, YEAR($A710),YEAR($A710)-1)))),FirstSim!$A$1:$Z$86,VLOOKUP(MONTH($A710),Conversion!$A$1:$B$12,2),FALSE)</f>
        <v>0.05</v>
      </c>
      <c r="Q710" s="9">
        <f t="shared" si="83"/>
        <v>0.03</v>
      </c>
      <c r="R710" s="9" t="str">
        <f t="shared" si="84"/>
        <v/>
      </c>
      <c r="S710" s="10" t="str">
        <f t="shared" si="85"/>
        <v/>
      </c>
      <c r="U710" s="17">
        <f>VLOOKUP((IF(MONTH($A710)=10,YEAR($A710),IF(MONTH($A710)=11,YEAR($A710),IF(MONTH($A710)=12, YEAR($A710),YEAR($A710)-1)))),'Final Sim'!$A$1:$O$87,VLOOKUP(MONTH($A710),'Conversion WRSM'!$A$1:$B$12,2),FALSE)</f>
        <v>0</v>
      </c>
      <c r="W710" s="9">
        <f t="shared" si="82"/>
        <v>0.03</v>
      </c>
      <c r="X710" s="9" t="str">
        <f t="shared" ref="X710:X773" si="88">IF(C710="","",IF(C710="*","*",IF(C710="#","*", IF(U710&gt;B710,"*",C710))))</f>
        <v/>
      </c>
      <c r="Y710" s="20" t="str">
        <f t="shared" si="86"/>
        <v/>
      </c>
    </row>
    <row r="711" spans="1:25" x14ac:dyDescent="0.25">
      <c r="A711" s="11">
        <v>34213</v>
      </c>
      <c r="B711" s="9">
        <f>VLOOKUP((IF(MONTH($A711)=10,YEAR($A711),IF(MONTH($A711)=11,YEAR($A711),IF(MONTH($A711)=12, YEAR($A711),YEAR($A711)-1)))),File_1.prn!$A$2:$AA$72,VLOOKUP(MONTH($A711),Conversion!$A$1:$B$12,2),FALSE)</f>
        <v>0.21</v>
      </c>
      <c r="C711" s="9" t="str">
        <f>IF(VLOOKUP((IF(MONTH($A711)=10,YEAR($A711),IF(MONTH($A711)=11,YEAR($A711),IF(MONTH($A711)=12, YEAR($A711),YEAR($A711)-1)))),File_1.prn!$A$2:$AA$72,VLOOKUP(MONTH($A711),'Patch Conversion'!$A$1:$B$12,2),FALSE)="","",VLOOKUP((IF(MONTH($A711)=10,YEAR($A711),IF(MONTH($A711)=11,YEAR($A711),IF(MONTH($A711)=12, YEAR($A711),YEAR($A711)-1)))),File_1.prn!$A$2:$AA$72,VLOOKUP(MONTH($A711),'Patch Conversion'!$A$1:$B$12,2),FALSE))</f>
        <v/>
      </c>
      <c r="E711" s="9">
        <f t="shared" si="87"/>
        <v>6.4099999999999993</v>
      </c>
      <c r="F711" s="9">
        <f>F710+VLOOKUP((IF(MONTH($A711)=10,YEAR($A711),IF(MONTH($A711)=11,YEAR($A711),IF(MONTH($A711)=12, YEAR($A711),YEAR($A711)-1)))),Rainfall!$A$1:$Z$87,VLOOKUP(MONTH($A711),Conversion!$A$1:$B$12,2),FALSE)</f>
        <v>35028.120000000003</v>
      </c>
      <c r="G711" s="22"/>
      <c r="H711" s="22"/>
      <c r="I711" s="9">
        <f>VLOOKUP((IF(MONTH($A711)=10,YEAR($A711),IF(MONTH($A711)=11,YEAR($A711),IF(MONTH($A711)=12, YEAR($A711),YEAR($A711)-1)))),FirstSim!$A$1:$Z$86,VLOOKUP(MONTH($A711),Conversion!$A$1:$B$12,2),FALSE)</f>
        <v>0.04</v>
      </c>
      <c r="Q711" s="9">
        <f t="shared" si="83"/>
        <v>0.21</v>
      </c>
      <c r="R711" s="9" t="str">
        <f t="shared" si="84"/>
        <v/>
      </c>
      <c r="S711" s="10" t="str">
        <f t="shared" si="85"/>
        <v/>
      </c>
      <c r="U711" s="17">
        <f>VLOOKUP((IF(MONTH($A711)=10,YEAR($A711),IF(MONTH($A711)=11,YEAR($A711),IF(MONTH($A711)=12, YEAR($A711),YEAR($A711)-1)))),'Final Sim'!$A$1:$O$87,VLOOKUP(MONTH($A711),'Conversion WRSM'!$A$1:$B$12,2),FALSE)</f>
        <v>0</v>
      </c>
      <c r="W711" s="9">
        <f t="shared" si="82"/>
        <v>0.21</v>
      </c>
      <c r="X711" s="9" t="str">
        <f t="shared" si="88"/>
        <v/>
      </c>
      <c r="Y711" s="20" t="str">
        <f t="shared" si="86"/>
        <v/>
      </c>
    </row>
    <row r="712" spans="1:25" x14ac:dyDescent="0.25">
      <c r="A712" s="11">
        <v>34243</v>
      </c>
      <c r="B712" s="9">
        <f>VLOOKUP((IF(MONTH($A712)=10,YEAR($A712),IF(MONTH($A712)=11,YEAR($A712),IF(MONTH($A712)=12, YEAR($A712),YEAR($A712)-1)))),File_1.prn!$A$2:$AA$72,VLOOKUP(MONTH($A712),Conversion!$A$1:$B$12,2),FALSE)</f>
        <v>0.05</v>
      </c>
      <c r="C712" s="9" t="str">
        <f>IF(VLOOKUP((IF(MONTH($A712)=10,YEAR($A712),IF(MONTH($A712)=11,YEAR($A712),IF(MONTH($A712)=12, YEAR($A712),YEAR($A712)-1)))),File_1.prn!$A$2:$AA$72,VLOOKUP(MONTH($A712),'Patch Conversion'!$A$1:$B$12,2),FALSE)="","",VLOOKUP((IF(MONTH($A712)=10,YEAR($A712),IF(MONTH($A712)=11,YEAR($A712),IF(MONTH($A712)=12, YEAR($A712),YEAR($A712)-1)))),File_1.prn!$A$2:$AA$72,VLOOKUP(MONTH($A712),'Patch Conversion'!$A$1:$B$12,2),FALSE))</f>
        <v/>
      </c>
      <c r="E712" s="9">
        <f t="shared" si="87"/>
        <v>6.4599999999999991</v>
      </c>
      <c r="F712" s="9">
        <f>F711+VLOOKUP((IF(MONTH($A712)=10,YEAR($A712),IF(MONTH($A712)=11,YEAR($A712),IF(MONTH($A712)=12, YEAR($A712),YEAR($A712)-1)))),Rainfall!$A$1:$Z$87,VLOOKUP(MONTH($A712),Conversion!$A$1:$B$12,2),FALSE)</f>
        <v>35080.380000000005</v>
      </c>
      <c r="G712" s="22"/>
      <c r="H712" s="22"/>
      <c r="I712" s="9">
        <f>VLOOKUP((IF(MONTH($A712)=10,YEAR($A712),IF(MONTH($A712)=11,YEAR($A712),IF(MONTH($A712)=12, YEAR($A712),YEAR($A712)-1)))),FirstSim!$A$1:$Z$86,VLOOKUP(MONTH($A712),Conversion!$A$1:$B$12,2),FALSE)</f>
        <v>0.3</v>
      </c>
      <c r="Q712" s="9">
        <f t="shared" si="83"/>
        <v>0.05</v>
      </c>
      <c r="R712" s="9" t="str">
        <f t="shared" si="84"/>
        <v/>
      </c>
      <c r="S712" s="10" t="str">
        <f t="shared" si="85"/>
        <v/>
      </c>
      <c r="U712" s="17">
        <f>VLOOKUP((IF(MONTH($A712)=10,YEAR($A712),IF(MONTH($A712)=11,YEAR($A712),IF(MONTH($A712)=12, YEAR($A712),YEAR($A712)-1)))),'Final Sim'!$A$1:$O$87,VLOOKUP(MONTH($A712),'Conversion WRSM'!$A$1:$B$12,2),FALSE)</f>
        <v>0</v>
      </c>
      <c r="W712" s="9">
        <f t="shared" si="82"/>
        <v>0.05</v>
      </c>
      <c r="X712" s="9" t="str">
        <f t="shared" si="88"/>
        <v/>
      </c>
      <c r="Y712" s="20" t="str">
        <f t="shared" si="86"/>
        <v/>
      </c>
    </row>
    <row r="713" spans="1:25" x14ac:dyDescent="0.25">
      <c r="A713" s="11">
        <v>34274</v>
      </c>
      <c r="B713" s="9">
        <f>VLOOKUP((IF(MONTH($A713)=10,YEAR($A713),IF(MONTH($A713)=11,YEAR($A713),IF(MONTH($A713)=12, YEAR($A713),YEAR($A713)-1)))),File_1.prn!$A$2:$AA$72,VLOOKUP(MONTH($A713),Conversion!$A$1:$B$12,2),FALSE)</f>
        <v>0.05</v>
      </c>
      <c r="C713" s="9" t="str">
        <f>IF(VLOOKUP((IF(MONTH($A713)=10,YEAR($A713),IF(MONTH($A713)=11,YEAR($A713),IF(MONTH($A713)=12, YEAR($A713),YEAR($A713)-1)))),File_1.prn!$A$2:$AA$72,VLOOKUP(MONTH($A713),'Patch Conversion'!$A$1:$B$12,2),FALSE)="","",VLOOKUP((IF(MONTH($A713)=10,YEAR($A713),IF(MONTH($A713)=11,YEAR($A713),IF(MONTH($A713)=12, YEAR($A713),YEAR($A713)-1)))),File_1.prn!$A$2:$AA$72,VLOOKUP(MONTH($A713),'Patch Conversion'!$A$1:$B$12,2),FALSE))</f>
        <v/>
      </c>
      <c r="E713" s="9">
        <f t="shared" si="87"/>
        <v>6.5099999999999989</v>
      </c>
      <c r="F713" s="9">
        <f>F712+VLOOKUP((IF(MONTH($A713)=10,YEAR($A713),IF(MONTH($A713)=11,YEAR($A713),IF(MONTH($A713)=12, YEAR($A713),YEAR($A713)-1)))),Rainfall!$A$1:$Z$87,VLOOKUP(MONTH($A713),Conversion!$A$1:$B$12,2),FALSE)</f>
        <v>35191.320000000007</v>
      </c>
      <c r="G713" s="22"/>
      <c r="H713" s="22"/>
      <c r="I713" s="9">
        <f>VLOOKUP((IF(MONTH($A713)=10,YEAR($A713),IF(MONTH($A713)=11,YEAR($A713),IF(MONTH($A713)=12, YEAR($A713),YEAR($A713)-1)))),FirstSim!$A$1:$Z$86,VLOOKUP(MONTH($A713),Conversion!$A$1:$B$12,2),FALSE)</f>
        <v>0.28999999999999998</v>
      </c>
      <c r="Q713" s="9">
        <f t="shared" si="83"/>
        <v>0.05</v>
      </c>
      <c r="R713" s="9" t="str">
        <f t="shared" si="84"/>
        <v/>
      </c>
      <c r="S713" s="10" t="str">
        <f t="shared" si="85"/>
        <v/>
      </c>
      <c r="U713" s="17">
        <f>VLOOKUP((IF(MONTH($A713)=10,YEAR($A713),IF(MONTH($A713)=11,YEAR($A713),IF(MONTH($A713)=12, YEAR($A713),YEAR($A713)-1)))),'Final Sim'!$A$1:$O$87,VLOOKUP(MONTH($A713),'Conversion WRSM'!$A$1:$B$12,2),FALSE)</f>
        <v>0</v>
      </c>
      <c r="W713" s="9">
        <f t="shared" si="82"/>
        <v>0.05</v>
      </c>
      <c r="X713" s="9" t="str">
        <f t="shared" si="88"/>
        <v/>
      </c>
      <c r="Y713" s="20" t="str">
        <f t="shared" si="86"/>
        <v/>
      </c>
    </row>
    <row r="714" spans="1:25" x14ac:dyDescent="0.25">
      <c r="A714" s="11">
        <v>34304</v>
      </c>
      <c r="B714" s="9">
        <f>VLOOKUP((IF(MONTH($A714)=10,YEAR($A714),IF(MONTH($A714)=11,YEAR($A714),IF(MONTH($A714)=12, YEAR($A714),YEAR($A714)-1)))),File_1.prn!$A$2:$AA$72,VLOOKUP(MONTH($A714),Conversion!$A$1:$B$12,2),FALSE)</f>
        <v>0.11</v>
      </c>
      <c r="C714" s="9" t="str">
        <f>IF(VLOOKUP((IF(MONTH($A714)=10,YEAR($A714),IF(MONTH($A714)=11,YEAR($A714),IF(MONTH($A714)=12, YEAR($A714),YEAR($A714)-1)))),File_1.prn!$A$2:$AA$72,VLOOKUP(MONTH($A714),'Patch Conversion'!$A$1:$B$12,2),FALSE)="","",VLOOKUP((IF(MONTH($A714)=10,YEAR($A714),IF(MONTH($A714)=11,YEAR($A714),IF(MONTH($A714)=12, YEAR($A714),YEAR($A714)-1)))),File_1.prn!$A$2:$AA$72,VLOOKUP(MONTH($A714),'Patch Conversion'!$A$1:$B$12,2),FALSE))</f>
        <v/>
      </c>
      <c r="E714" s="9">
        <f t="shared" si="87"/>
        <v>6.6199999999999992</v>
      </c>
      <c r="F714" s="9">
        <f>F713+VLOOKUP((IF(MONTH($A714)=10,YEAR($A714),IF(MONTH($A714)=11,YEAR($A714),IF(MONTH($A714)=12, YEAR($A714),YEAR($A714)-1)))),Rainfall!$A$1:$Z$87,VLOOKUP(MONTH($A714),Conversion!$A$1:$B$12,2),FALSE)</f>
        <v>35307.840000000004</v>
      </c>
      <c r="G714" s="22"/>
      <c r="H714" s="22"/>
      <c r="I714" s="9">
        <f>VLOOKUP((IF(MONTH($A714)=10,YEAR($A714),IF(MONTH($A714)=11,YEAR($A714),IF(MONTH($A714)=12, YEAR($A714),YEAR($A714)-1)))),FirstSim!$A$1:$Z$86,VLOOKUP(MONTH($A714),Conversion!$A$1:$B$12,2),FALSE)</f>
        <v>0.15</v>
      </c>
      <c r="Q714" s="9">
        <f t="shared" si="83"/>
        <v>0.11</v>
      </c>
      <c r="R714" s="9" t="str">
        <f t="shared" si="84"/>
        <v/>
      </c>
      <c r="S714" s="10" t="str">
        <f t="shared" si="85"/>
        <v/>
      </c>
      <c r="U714" s="17">
        <f>VLOOKUP((IF(MONTH($A714)=10,YEAR($A714),IF(MONTH($A714)=11,YEAR($A714),IF(MONTH($A714)=12, YEAR($A714),YEAR($A714)-1)))),'Final Sim'!$A$1:$O$87,VLOOKUP(MONTH($A714),'Conversion WRSM'!$A$1:$B$12,2),FALSE)</f>
        <v>0</v>
      </c>
      <c r="W714" s="9">
        <f t="shared" si="82"/>
        <v>0.11</v>
      </c>
      <c r="X714" s="9" t="str">
        <f t="shared" si="88"/>
        <v/>
      </c>
      <c r="Y714" s="20" t="str">
        <f t="shared" si="86"/>
        <v/>
      </c>
    </row>
    <row r="715" spans="1:25" x14ac:dyDescent="0.25">
      <c r="A715" s="11">
        <v>34335</v>
      </c>
      <c r="B715" s="9">
        <f>VLOOKUP((IF(MONTH($A715)=10,YEAR($A715),IF(MONTH($A715)=11,YEAR($A715),IF(MONTH($A715)=12, YEAR($A715),YEAR($A715)-1)))),File_1.prn!$A$2:$AA$72,VLOOKUP(MONTH($A715),Conversion!$A$1:$B$12,2),FALSE)</f>
        <v>0.68</v>
      </c>
      <c r="C715" s="9" t="str">
        <f>IF(VLOOKUP((IF(MONTH($A715)=10,YEAR($A715),IF(MONTH($A715)=11,YEAR($A715),IF(MONTH($A715)=12, YEAR($A715),YEAR($A715)-1)))),File_1.prn!$A$2:$AA$72,VLOOKUP(MONTH($A715),'Patch Conversion'!$A$1:$B$12,2),FALSE)="","",VLOOKUP((IF(MONTH($A715)=10,YEAR($A715),IF(MONTH($A715)=11,YEAR($A715),IF(MONTH($A715)=12, YEAR($A715),YEAR($A715)-1)))),File_1.prn!$A$2:$AA$72,VLOOKUP(MONTH($A715),'Patch Conversion'!$A$1:$B$12,2),FALSE))</f>
        <v/>
      </c>
      <c r="E715" s="9">
        <f t="shared" si="87"/>
        <v>7.2999999999999989</v>
      </c>
      <c r="F715" s="9">
        <f>F714+VLOOKUP((IF(MONTH($A715)=10,YEAR($A715),IF(MONTH($A715)=11,YEAR($A715),IF(MONTH($A715)=12, YEAR($A715),YEAR($A715)-1)))),Rainfall!$A$1:$Z$87,VLOOKUP(MONTH($A715),Conversion!$A$1:$B$12,2),FALSE)</f>
        <v>35418.9</v>
      </c>
      <c r="G715" s="22"/>
      <c r="H715" s="22"/>
      <c r="I715" s="9">
        <f>VLOOKUP((IF(MONTH($A715)=10,YEAR($A715),IF(MONTH($A715)=11,YEAR($A715),IF(MONTH($A715)=12, YEAR($A715),YEAR($A715)-1)))),FirstSim!$A$1:$Z$86,VLOOKUP(MONTH($A715),Conversion!$A$1:$B$12,2),FALSE)</f>
        <v>2.93</v>
      </c>
      <c r="Q715" s="9">
        <f t="shared" si="83"/>
        <v>0.68</v>
      </c>
      <c r="R715" s="9" t="str">
        <f t="shared" si="84"/>
        <v/>
      </c>
      <c r="S715" s="10" t="str">
        <f t="shared" si="85"/>
        <v/>
      </c>
      <c r="U715" s="17">
        <f>VLOOKUP((IF(MONTH($A715)=10,YEAR($A715),IF(MONTH($A715)=11,YEAR($A715),IF(MONTH($A715)=12, YEAR($A715),YEAR($A715)-1)))),'Final Sim'!$A$1:$O$87,VLOOKUP(MONTH($A715),'Conversion WRSM'!$A$1:$B$12,2),FALSE)</f>
        <v>0</v>
      </c>
      <c r="W715" s="9">
        <f t="shared" si="82"/>
        <v>0.68</v>
      </c>
      <c r="X715" s="9" t="str">
        <f t="shared" si="88"/>
        <v/>
      </c>
      <c r="Y715" s="20" t="str">
        <f t="shared" si="86"/>
        <v/>
      </c>
    </row>
    <row r="716" spans="1:25" x14ac:dyDescent="0.25">
      <c r="A716" s="11">
        <v>34366</v>
      </c>
      <c r="B716" s="9">
        <f>VLOOKUP((IF(MONTH($A716)=10,YEAR($A716),IF(MONTH($A716)=11,YEAR($A716),IF(MONTH($A716)=12, YEAR($A716),YEAR($A716)-1)))),File_1.prn!$A$2:$AA$72,VLOOKUP(MONTH($A716),Conversion!$A$1:$B$12,2),FALSE)</f>
        <v>17.059999999999999</v>
      </c>
      <c r="C716" s="9" t="str">
        <f>IF(VLOOKUP((IF(MONTH($A716)=10,YEAR($A716),IF(MONTH($A716)=11,YEAR($A716),IF(MONTH($A716)=12, YEAR($A716),YEAR($A716)-1)))),File_1.prn!$A$2:$AA$72,VLOOKUP(MONTH($A716),'Patch Conversion'!$A$1:$B$12,2),FALSE)="","",VLOOKUP((IF(MONTH($A716)=10,YEAR($A716),IF(MONTH($A716)=11,YEAR($A716),IF(MONTH($A716)=12, YEAR($A716),YEAR($A716)-1)))),File_1.prn!$A$2:$AA$72,VLOOKUP(MONTH($A716),'Patch Conversion'!$A$1:$B$12,2),FALSE))</f>
        <v/>
      </c>
      <c r="E716" s="9">
        <f t="shared" si="87"/>
        <v>24.36</v>
      </c>
      <c r="F716" s="9">
        <f>F715+VLOOKUP((IF(MONTH($A716)=10,YEAR($A716),IF(MONTH($A716)=11,YEAR($A716),IF(MONTH($A716)=12, YEAR($A716),YEAR($A716)-1)))),Rainfall!$A$1:$Z$87,VLOOKUP(MONTH($A716),Conversion!$A$1:$B$12,2),FALSE)</f>
        <v>35519.58</v>
      </c>
      <c r="G716" s="22"/>
      <c r="H716" s="22"/>
      <c r="I716" s="9">
        <f>VLOOKUP((IF(MONTH($A716)=10,YEAR($A716),IF(MONTH($A716)=11,YEAR($A716),IF(MONTH($A716)=12, YEAR($A716),YEAR($A716)-1)))),FirstSim!$A$1:$Z$86,VLOOKUP(MONTH($A716),Conversion!$A$1:$B$12,2),FALSE)</f>
        <v>7.29</v>
      </c>
      <c r="Q716" s="9">
        <f t="shared" si="83"/>
        <v>17.059999999999999</v>
      </c>
      <c r="R716" s="9" t="str">
        <f t="shared" si="84"/>
        <v/>
      </c>
      <c r="S716" s="10" t="str">
        <f t="shared" si="85"/>
        <v/>
      </c>
      <c r="U716" s="17">
        <f>VLOOKUP((IF(MONTH($A716)=10,YEAR($A716),IF(MONTH($A716)=11,YEAR($A716),IF(MONTH($A716)=12, YEAR($A716),YEAR($A716)-1)))),'Final Sim'!$A$1:$O$87,VLOOKUP(MONTH($A716),'Conversion WRSM'!$A$1:$B$12,2),FALSE)</f>
        <v>0</v>
      </c>
      <c r="W716" s="9">
        <f t="shared" si="82"/>
        <v>17.059999999999999</v>
      </c>
      <c r="X716" s="9" t="str">
        <f t="shared" si="88"/>
        <v/>
      </c>
      <c r="Y716" s="20" t="str">
        <f t="shared" si="86"/>
        <v/>
      </c>
    </row>
    <row r="717" spans="1:25" x14ac:dyDescent="0.25">
      <c r="A717" s="11">
        <v>34394</v>
      </c>
      <c r="B717" s="9">
        <f>VLOOKUP((IF(MONTH($A717)=10,YEAR($A717),IF(MONTH($A717)=11,YEAR($A717),IF(MONTH($A717)=12, YEAR($A717),YEAR($A717)-1)))),File_1.prn!$A$2:$AA$72,VLOOKUP(MONTH($A717),Conversion!$A$1:$B$12,2),FALSE)</f>
        <v>0.36</v>
      </c>
      <c r="C717" s="9" t="str">
        <f>IF(VLOOKUP((IF(MONTH($A717)=10,YEAR($A717),IF(MONTH($A717)=11,YEAR($A717),IF(MONTH($A717)=12, YEAR($A717),YEAR($A717)-1)))),File_1.prn!$A$2:$AA$72,VLOOKUP(MONTH($A717),'Patch Conversion'!$A$1:$B$12,2),FALSE)="","",VLOOKUP((IF(MONTH($A717)=10,YEAR($A717),IF(MONTH($A717)=11,YEAR($A717),IF(MONTH($A717)=12, YEAR($A717),YEAR($A717)-1)))),File_1.prn!$A$2:$AA$72,VLOOKUP(MONTH($A717),'Patch Conversion'!$A$1:$B$12,2),FALSE))</f>
        <v/>
      </c>
      <c r="E717" s="9">
        <f t="shared" si="87"/>
        <v>24.72</v>
      </c>
      <c r="F717" s="9">
        <f>F716+VLOOKUP((IF(MONTH($A717)=10,YEAR($A717),IF(MONTH($A717)=11,YEAR($A717),IF(MONTH($A717)=12, YEAR($A717),YEAR($A717)-1)))),Rainfall!$A$1:$Z$87,VLOOKUP(MONTH($A717),Conversion!$A$1:$B$12,2),FALSE)</f>
        <v>35550.660000000003</v>
      </c>
      <c r="G717" s="22"/>
      <c r="H717" s="22"/>
      <c r="I717" s="9">
        <f>VLOOKUP((IF(MONTH($A717)=10,YEAR($A717),IF(MONTH($A717)=11,YEAR($A717),IF(MONTH($A717)=12, YEAR($A717),YEAR($A717)-1)))),FirstSim!$A$1:$Z$86,VLOOKUP(MONTH($A717),Conversion!$A$1:$B$12,2),FALSE)</f>
        <v>2.79</v>
      </c>
      <c r="Q717" s="9">
        <f t="shared" si="83"/>
        <v>0.36</v>
      </c>
      <c r="R717" s="9" t="str">
        <f t="shared" si="84"/>
        <v/>
      </c>
      <c r="S717" s="10" t="str">
        <f t="shared" si="85"/>
        <v/>
      </c>
      <c r="U717" s="17">
        <f>VLOOKUP((IF(MONTH($A717)=10,YEAR($A717),IF(MONTH($A717)=11,YEAR($A717),IF(MONTH($A717)=12, YEAR($A717),YEAR($A717)-1)))),'Final Sim'!$A$1:$O$87,VLOOKUP(MONTH($A717),'Conversion WRSM'!$A$1:$B$12,2),FALSE)</f>
        <v>0</v>
      </c>
      <c r="W717" s="9">
        <f t="shared" si="82"/>
        <v>0.36</v>
      </c>
      <c r="X717" s="9" t="str">
        <f t="shared" si="88"/>
        <v/>
      </c>
      <c r="Y717" s="20" t="str">
        <f t="shared" si="86"/>
        <v/>
      </c>
    </row>
    <row r="718" spans="1:25" x14ac:dyDescent="0.25">
      <c r="A718" s="11">
        <v>34425</v>
      </c>
      <c r="B718" s="9">
        <f>VLOOKUP((IF(MONTH($A718)=10,YEAR($A718),IF(MONTH($A718)=11,YEAR($A718),IF(MONTH($A718)=12, YEAR($A718),YEAR($A718)-1)))),File_1.prn!$A$2:$AA$72,VLOOKUP(MONTH($A718),Conversion!$A$1:$B$12,2),FALSE)</f>
        <v>0</v>
      </c>
      <c r="C718" s="9" t="str">
        <f>IF(VLOOKUP((IF(MONTH($A718)=10,YEAR($A718),IF(MONTH($A718)=11,YEAR($A718),IF(MONTH($A718)=12, YEAR($A718),YEAR($A718)-1)))),File_1.prn!$A$2:$AA$72,VLOOKUP(MONTH($A718),'Patch Conversion'!$A$1:$B$12,2),FALSE)="","",VLOOKUP((IF(MONTH($A718)=10,YEAR($A718),IF(MONTH($A718)=11,YEAR($A718),IF(MONTH($A718)=12, YEAR($A718),YEAR($A718)-1)))),File_1.prn!$A$2:$AA$72,VLOOKUP(MONTH($A718),'Patch Conversion'!$A$1:$B$12,2),FALSE))</f>
        <v>#</v>
      </c>
      <c r="E718" s="9">
        <f t="shared" si="87"/>
        <v>24.72</v>
      </c>
      <c r="F718" s="9">
        <f>F717+VLOOKUP((IF(MONTH($A718)=10,YEAR($A718),IF(MONTH($A718)=11,YEAR($A718),IF(MONTH($A718)=12, YEAR($A718),YEAR($A718)-1)))),Rainfall!$A$1:$Z$87,VLOOKUP(MONTH($A718),Conversion!$A$1:$B$12,2),FALSE)</f>
        <v>35550.660000000003</v>
      </c>
      <c r="G718" s="22"/>
      <c r="H718" s="22"/>
      <c r="I718" s="9">
        <f>VLOOKUP((IF(MONTH($A718)=10,YEAR($A718),IF(MONTH($A718)=11,YEAR($A718),IF(MONTH($A718)=12, YEAR($A718),YEAR($A718)-1)))),FirstSim!$A$1:$Z$86,VLOOKUP(MONTH($A718),Conversion!$A$1:$B$12,2),FALSE)</f>
        <v>0.23</v>
      </c>
      <c r="Q718" s="9">
        <f t="shared" si="83"/>
        <v>0.23</v>
      </c>
      <c r="R718" s="9" t="str">
        <f t="shared" si="84"/>
        <v>*</v>
      </c>
      <c r="S718" s="10" t="str">
        <f t="shared" si="85"/>
        <v>First Silumation patch</v>
      </c>
      <c r="U718" s="17">
        <f>VLOOKUP((IF(MONTH($A718)=10,YEAR($A718),IF(MONTH($A718)=11,YEAR($A718),IF(MONTH($A718)=12, YEAR($A718),YEAR($A718)-1)))),'Final Sim'!$A$1:$O$87,VLOOKUP(MONTH($A718),'Conversion WRSM'!$A$1:$B$12,2),FALSE)</f>
        <v>0</v>
      </c>
      <c r="W718" s="9">
        <f t="shared" si="82"/>
        <v>0</v>
      </c>
      <c r="X718" s="9" t="str">
        <f t="shared" si="88"/>
        <v>*</v>
      </c>
      <c r="Y718" s="20" t="str">
        <f t="shared" si="86"/>
        <v>Simulated value used</v>
      </c>
    </row>
    <row r="719" spans="1:25" x14ac:dyDescent="0.25">
      <c r="A719" s="11">
        <v>34455</v>
      </c>
      <c r="B719" s="9">
        <f>VLOOKUP((IF(MONTH($A719)=10,YEAR($A719),IF(MONTH($A719)=11,YEAR($A719),IF(MONTH($A719)=12, YEAR($A719),YEAR($A719)-1)))),File_1.prn!$A$2:$AA$72,VLOOKUP(MONTH($A719),Conversion!$A$1:$B$12,2),FALSE)</f>
        <v>0</v>
      </c>
      <c r="C719" s="9" t="str">
        <f>IF(VLOOKUP((IF(MONTH($A719)=10,YEAR($A719),IF(MONTH($A719)=11,YEAR($A719),IF(MONTH($A719)=12, YEAR($A719),YEAR($A719)-1)))),File_1.prn!$A$2:$AA$72,VLOOKUP(MONTH($A719),'Patch Conversion'!$A$1:$B$12,2),FALSE)="","",VLOOKUP((IF(MONTH($A719)=10,YEAR($A719),IF(MONTH($A719)=11,YEAR($A719),IF(MONTH($A719)=12, YEAR($A719),YEAR($A719)-1)))),File_1.prn!$A$2:$AA$72,VLOOKUP(MONTH($A719),'Patch Conversion'!$A$1:$B$12,2),FALSE))</f>
        <v>#</v>
      </c>
      <c r="E719" s="9">
        <f t="shared" si="87"/>
        <v>24.72</v>
      </c>
      <c r="F719" s="9">
        <f>F718+VLOOKUP((IF(MONTH($A719)=10,YEAR($A719),IF(MONTH($A719)=11,YEAR($A719),IF(MONTH($A719)=12, YEAR($A719),YEAR($A719)-1)))),Rainfall!$A$1:$Z$87,VLOOKUP(MONTH($A719),Conversion!$A$1:$B$12,2),FALSE)</f>
        <v>35550.660000000003</v>
      </c>
      <c r="G719" s="22"/>
      <c r="H719" s="22"/>
      <c r="I719" s="9">
        <f>VLOOKUP((IF(MONTH($A719)=10,YEAR($A719),IF(MONTH($A719)=11,YEAR($A719),IF(MONTH($A719)=12, YEAR($A719),YEAR($A719)-1)))),FirstSim!$A$1:$Z$86,VLOOKUP(MONTH($A719),Conversion!$A$1:$B$12,2),FALSE)</f>
        <v>0.12</v>
      </c>
      <c r="Q719" s="9">
        <f t="shared" si="83"/>
        <v>0.12</v>
      </c>
      <c r="R719" s="9" t="str">
        <f t="shared" si="84"/>
        <v>*</v>
      </c>
      <c r="S719" s="10" t="str">
        <f t="shared" si="85"/>
        <v>First Silumation patch</v>
      </c>
      <c r="U719" s="17">
        <f>VLOOKUP((IF(MONTH($A719)=10,YEAR($A719),IF(MONTH($A719)=11,YEAR($A719),IF(MONTH($A719)=12, YEAR($A719),YEAR($A719)-1)))),'Final Sim'!$A$1:$O$87,VLOOKUP(MONTH($A719),'Conversion WRSM'!$A$1:$B$12,2),FALSE)</f>
        <v>0</v>
      </c>
      <c r="W719" s="9">
        <f t="shared" si="82"/>
        <v>0</v>
      </c>
      <c r="X719" s="9" t="str">
        <f t="shared" si="88"/>
        <v>*</v>
      </c>
      <c r="Y719" s="20" t="str">
        <f t="shared" si="86"/>
        <v>Simulated value used</v>
      </c>
    </row>
    <row r="720" spans="1:25" x14ac:dyDescent="0.25">
      <c r="A720" s="11">
        <v>34486</v>
      </c>
      <c r="B720" s="9">
        <f>VLOOKUP((IF(MONTH($A720)=10,YEAR($A720),IF(MONTH($A720)=11,YEAR($A720),IF(MONTH($A720)=12, YEAR($A720),YEAR($A720)-1)))),File_1.prn!$A$2:$AA$72,VLOOKUP(MONTH($A720),Conversion!$A$1:$B$12,2),FALSE)</f>
        <v>0</v>
      </c>
      <c r="C720" s="9" t="str">
        <f>IF(VLOOKUP((IF(MONTH($A720)=10,YEAR($A720),IF(MONTH($A720)=11,YEAR($A720),IF(MONTH($A720)=12, YEAR($A720),YEAR($A720)-1)))),File_1.prn!$A$2:$AA$72,VLOOKUP(MONTH($A720),'Patch Conversion'!$A$1:$B$12,2),FALSE)="","",VLOOKUP((IF(MONTH($A720)=10,YEAR($A720),IF(MONTH($A720)=11,YEAR($A720),IF(MONTH($A720)=12, YEAR($A720),YEAR($A720)-1)))),File_1.prn!$A$2:$AA$72,VLOOKUP(MONTH($A720),'Patch Conversion'!$A$1:$B$12,2),FALSE))</f>
        <v>#</v>
      </c>
      <c r="E720" s="9">
        <f t="shared" si="87"/>
        <v>24.72</v>
      </c>
      <c r="F720" s="9">
        <f>F719+VLOOKUP((IF(MONTH($A720)=10,YEAR($A720),IF(MONTH($A720)=11,YEAR($A720),IF(MONTH($A720)=12, YEAR($A720),YEAR($A720)-1)))),Rainfall!$A$1:$Z$87,VLOOKUP(MONTH($A720),Conversion!$A$1:$B$12,2),FALSE)</f>
        <v>35550.660000000003</v>
      </c>
      <c r="G720" s="22"/>
      <c r="H720" s="22"/>
      <c r="I720" s="9">
        <f>VLOOKUP((IF(MONTH($A720)=10,YEAR($A720),IF(MONTH($A720)=11,YEAR($A720),IF(MONTH($A720)=12, YEAR($A720),YEAR($A720)-1)))),FirstSim!$A$1:$Z$86,VLOOKUP(MONTH($A720),Conversion!$A$1:$B$12,2),FALSE)</f>
        <v>7.0000000000000007E-2</v>
      </c>
      <c r="Q720" s="9">
        <f t="shared" si="83"/>
        <v>7.0000000000000007E-2</v>
      </c>
      <c r="R720" s="9" t="str">
        <f t="shared" si="84"/>
        <v>*</v>
      </c>
      <c r="S720" s="10" t="str">
        <f t="shared" si="85"/>
        <v>First Silumation patch</v>
      </c>
      <c r="U720" s="17">
        <f>VLOOKUP((IF(MONTH($A720)=10,YEAR($A720),IF(MONTH($A720)=11,YEAR($A720),IF(MONTH($A720)=12, YEAR($A720),YEAR($A720)-1)))),'Final Sim'!$A$1:$O$87,VLOOKUP(MONTH($A720),'Conversion WRSM'!$A$1:$B$12,2),FALSE)</f>
        <v>0</v>
      </c>
      <c r="W720" s="9">
        <f t="shared" si="82"/>
        <v>0</v>
      </c>
      <c r="X720" s="9" t="str">
        <f t="shared" si="88"/>
        <v>*</v>
      </c>
      <c r="Y720" s="20" t="str">
        <f t="shared" si="86"/>
        <v>Simulated value used</v>
      </c>
    </row>
    <row r="721" spans="1:25" x14ac:dyDescent="0.25">
      <c r="A721" s="11">
        <v>34516</v>
      </c>
      <c r="B721" s="9">
        <f>VLOOKUP((IF(MONTH($A721)=10,YEAR($A721),IF(MONTH($A721)=11,YEAR($A721),IF(MONTH($A721)=12, YEAR($A721),YEAR($A721)-1)))),File_1.prn!$A$2:$AA$72,VLOOKUP(MONTH($A721),Conversion!$A$1:$B$12,2),FALSE)</f>
        <v>0</v>
      </c>
      <c r="C721" s="9" t="str">
        <f>IF(VLOOKUP((IF(MONTH($A721)=10,YEAR($A721),IF(MONTH($A721)=11,YEAR($A721),IF(MONTH($A721)=12, YEAR($A721),YEAR($A721)-1)))),File_1.prn!$A$2:$AA$72,VLOOKUP(MONTH($A721),'Patch Conversion'!$A$1:$B$12,2),FALSE)="","",VLOOKUP((IF(MONTH($A721)=10,YEAR($A721),IF(MONTH($A721)=11,YEAR($A721),IF(MONTH($A721)=12, YEAR($A721),YEAR($A721)-1)))),File_1.prn!$A$2:$AA$72,VLOOKUP(MONTH($A721),'Patch Conversion'!$A$1:$B$12,2),FALSE))</f>
        <v>#</v>
      </c>
      <c r="E721" s="9">
        <f t="shared" si="87"/>
        <v>24.72</v>
      </c>
      <c r="F721" s="9">
        <f>F720+VLOOKUP((IF(MONTH($A721)=10,YEAR($A721),IF(MONTH($A721)=11,YEAR($A721),IF(MONTH($A721)=12, YEAR($A721),YEAR($A721)-1)))),Rainfall!$A$1:$Z$87,VLOOKUP(MONTH($A721),Conversion!$A$1:$B$12,2),FALSE)</f>
        <v>35550.660000000003</v>
      </c>
      <c r="G721" s="22"/>
      <c r="H721" s="22"/>
      <c r="I721" s="9">
        <f>VLOOKUP((IF(MONTH($A721)=10,YEAR($A721),IF(MONTH($A721)=11,YEAR($A721),IF(MONTH($A721)=12, YEAR($A721),YEAR($A721)-1)))),FirstSim!$A$1:$Z$86,VLOOKUP(MONTH($A721),Conversion!$A$1:$B$12,2),FALSE)</f>
        <v>0.05</v>
      </c>
      <c r="Q721" s="9">
        <f t="shared" si="83"/>
        <v>0.05</v>
      </c>
      <c r="R721" s="9" t="str">
        <f t="shared" si="84"/>
        <v>*</v>
      </c>
      <c r="S721" s="10" t="str">
        <f t="shared" si="85"/>
        <v>First Silumation patch</v>
      </c>
      <c r="U721" s="17">
        <f>VLOOKUP((IF(MONTH($A721)=10,YEAR($A721),IF(MONTH($A721)=11,YEAR($A721),IF(MONTH($A721)=12, YEAR($A721),YEAR($A721)-1)))),'Final Sim'!$A$1:$O$87,VLOOKUP(MONTH($A721),'Conversion WRSM'!$A$1:$B$12,2),FALSE)</f>
        <v>0</v>
      </c>
      <c r="W721" s="9">
        <f t="shared" si="82"/>
        <v>0</v>
      </c>
      <c r="X721" s="9" t="str">
        <f t="shared" si="88"/>
        <v>*</v>
      </c>
      <c r="Y721" s="20" t="str">
        <f t="shared" si="86"/>
        <v>Simulated value used</v>
      </c>
    </row>
    <row r="722" spans="1:25" x14ac:dyDescent="0.25">
      <c r="A722" s="11">
        <v>34547</v>
      </c>
      <c r="B722" s="9">
        <f>VLOOKUP((IF(MONTH($A722)=10,YEAR($A722),IF(MONTH($A722)=11,YEAR($A722),IF(MONTH($A722)=12, YEAR($A722),YEAR($A722)-1)))),File_1.prn!$A$2:$AA$72,VLOOKUP(MONTH($A722),Conversion!$A$1:$B$12,2),FALSE)</f>
        <v>7.0000000000000007E-2</v>
      </c>
      <c r="C722" s="9" t="str">
        <f>IF(VLOOKUP((IF(MONTH($A722)=10,YEAR($A722),IF(MONTH($A722)=11,YEAR($A722),IF(MONTH($A722)=12, YEAR($A722),YEAR($A722)-1)))),File_1.prn!$A$2:$AA$72,VLOOKUP(MONTH($A722),'Patch Conversion'!$A$1:$B$12,2),FALSE)="","",VLOOKUP((IF(MONTH($A722)=10,YEAR($A722),IF(MONTH($A722)=11,YEAR($A722),IF(MONTH($A722)=12, YEAR($A722),YEAR($A722)-1)))),File_1.prn!$A$2:$AA$72,VLOOKUP(MONTH($A722),'Patch Conversion'!$A$1:$B$12,2),FALSE))</f>
        <v/>
      </c>
      <c r="E722" s="9">
        <f t="shared" si="87"/>
        <v>24.79</v>
      </c>
      <c r="F722" s="9">
        <f>F721+VLOOKUP((IF(MONTH($A722)=10,YEAR($A722),IF(MONTH($A722)=11,YEAR($A722),IF(MONTH($A722)=12, YEAR($A722),YEAR($A722)-1)))),Rainfall!$A$1:$Z$87,VLOOKUP(MONTH($A722),Conversion!$A$1:$B$12,2),FALSE)</f>
        <v>35550.660000000003</v>
      </c>
      <c r="G722" s="22"/>
      <c r="H722" s="22"/>
      <c r="I722" s="9">
        <f>VLOOKUP((IF(MONTH($A722)=10,YEAR($A722),IF(MONTH($A722)=11,YEAR($A722),IF(MONTH($A722)=12, YEAR($A722),YEAR($A722)-1)))),FirstSim!$A$1:$Z$86,VLOOKUP(MONTH($A722),Conversion!$A$1:$B$12,2),FALSE)</f>
        <v>0.04</v>
      </c>
      <c r="Q722" s="9">
        <f t="shared" si="83"/>
        <v>7.0000000000000007E-2</v>
      </c>
      <c r="R722" s="9" t="str">
        <f t="shared" si="84"/>
        <v/>
      </c>
      <c r="S722" s="10" t="str">
        <f t="shared" si="85"/>
        <v/>
      </c>
      <c r="U722" s="17">
        <f>VLOOKUP((IF(MONTH($A722)=10,YEAR($A722),IF(MONTH($A722)=11,YEAR($A722),IF(MONTH($A722)=12, YEAR($A722),YEAR($A722)-1)))),'Final Sim'!$A$1:$O$87,VLOOKUP(MONTH($A722),'Conversion WRSM'!$A$1:$B$12,2),FALSE)</f>
        <v>0</v>
      </c>
      <c r="W722" s="9">
        <f t="shared" si="82"/>
        <v>7.0000000000000007E-2</v>
      </c>
      <c r="X722" s="9" t="str">
        <f t="shared" si="88"/>
        <v/>
      </c>
      <c r="Y722" s="20" t="str">
        <f t="shared" si="86"/>
        <v/>
      </c>
    </row>
    <row r="723" spans="1:25" x14ac:dyDescent="0.25">
      <c r="A723" s="11">
        <v>34578</v>
      </c>
      <c r="B723" s="9">
        <f>VLOOKUP((IF(MONTH($A723)=10,YEAR($A723),IF(MONTH($A723)=11,YEAR($A723),IF(MONTH($A723)=12, YEAR($A723),YEAR($A723)-1)))),File_1.prn!$A$2:$AA$72,VLOOKUP(MONTH($A723),Conversion!$A$1:$B$12,2),FALSE)</f>
        <v>0.17</v>
      </c>
      <c r="C723" s="9" t="str">
        <f>IF(VLOOKUP((IF(MONTH($A723)=10,YEAR($A723),IF(MONTH($A723)=11,YEAR($A723),IF(MONTH($A723)=12, YEAR($A723),YEAR($A723)-1)))),File_1.prn!$A$2:$AA$72,VLOOKUP(MONTH($A723),'Patch Conversion'!$A$1:$B$12,2),FALSE)="","",VLOOKUP((IF(MONTH($A723)=10,YEAR($A723),IF(MONTH($A723)=11,YEAR($A723),IF(MONTH($A723)=12, YEAR($A723),YEAR($A723)-1)))),File_1.prn!$A$2:$AA$72,VLOOKUP(MONTH($A723),'Patch Conversion'!$A$1:$B$12,2),FALSE))</f>
        <v/>
      </c>
      <c r="E723" s="9">
        <f t="shared" si="87"/>
        <v>24.96</v>
      </c>
      <c r="F723" s="9">
        <f>F722+VLOOKUP((IF(MONTH($A723)=10,YEAR($A723),IF(MONTH($A723)=11,YEAR($A723),IF(MONTH($A723)=12, YEAR($A723),YEAR($A723)-1)))),Rainfall!$A$1:$Z$87,VLOOKUP(MONTH($A723),Conversion!$A$1:$B$12,2),FALSE)</f>
        <v>35550.660000000003</v>
      </c>
      <c r="G723" s="22"/>
      <c r="H723" s="22"/>
      <c r="I723" s="9">
        <f>VLOOKUP((IF(MONTH($A723)=10,YEAR($A723),IF(MONTH($A723)=11,YEAR($A723),IF(MONTH($A723)=12, YEAR($A723),YEAR($A723)-1)))),FirstSim!$A$1:$Z$86,VLOOKUP(MONTH($A723),Conversion!$A$1:$B$12,2),FALSE)</f>
        <v>0.03</v>
      </c>
      <c r="Q723" s="9">
        <f t="shared" si="83"/>
        <v>0.17</v>
      </c>
      <c r="R723" s="9" t="str">
        <f t="shared" si="84"/>
        <v/>
      </c>
      <c r="S723" s="10" t="str">
        <f t="shared" si="85"/>
        <v/>
      </c>
      <c r="U723" s="17">
        <f>VLOOKUP((IF(MONTH($A723)=10,YEAR($A723),IF(MONTH($A723)=11,YEAR($A723),IF(MONTH($A723)=12, YEAR($A723),YEAR($A723)-1)))),'Final Sim'!$A$1:$O$87,VLOOKUP(MONTH($A723),'Conversion WRSM'!$A$1:$B$12,2),FALSE)</f>
        <v>0</v>
      </c>
      <c r="W723" s="9">
        <f t="shared" si="82"/>
        <v>0.17</v>
      </c>
      <c r="X723" s="9" t="str">
        <f t="shared" si="88"/>
        <v/>
      </c>
      <c r="Y723" s="20" t="str">
        <f t="shared" si="86"/>
        <v/>
      </c>
    </row>
    <row r="724" spans="1:25" x14ac:dyDescent="0.25">
      <c r="A724" s="11">
        <v>34608</v>
      </c>
      <c r="B724" s="9">
        <f>VLOOKUP((IF(MONTH($A724)=10,YEAR($A724),IF(MONTH($A724)=11,YEAR($A724),IF(MONTH($A724)=12, YEAR($A724),YEAR($A724)-1)))),File_1.prn!$A$2:$AA$72,VLOOKUP(MONTH($A724),Conversion!$A$1:$B$12,2),FALSE)</f>
        <v>0</v>
      </c>
      <c r="C724" s="9" t="str">
        <f>IF(VLOOKUP((IF(MONTH($A724)=10,YEAR($A724),IF(MONTH($A724)=11,YEAR($A724),IF(MONTH($A724)=12, YEAR($A724),YEAR($A724)-1)))),File_1.prn!$A$2:$AA$72,VLOOKUP(MONTH($A724),'Patch Conversion'!$A$1:$B$12,2),FALSE)="","",VLOOKUP((IF(MONTH($A724)=10,YEAR($A724),IF(MONTH($A724)=11,YEAR($A724),IF(MONTH($A724)=12, YEAR($A724),YEAR($A724)-1)))),File_1.prn!$A$2:$AA$72,VLOOKUP(MONTH($A724),'Patch Conversion'!$A$1:$B$12,2),FALSE))</f>
        <v>#</v>
      </c>
      <c r="E724" s="9">
        <f t="shared" si="87"/>
        <v>24.96</v>
      </c>
      <c r="F724" s="9">
        <f>F723+VLOOKUP((IF(MONTH($A724)=10,YEAR($A724),IF(MONTH($A724)=11,YEAR($A724),IF(MONTH($A724)=12, YEAR($A724),YEAR($A724)-1)))),Rainfall!$A$1:$Z$87,VLOOKUP(MONTH($A724),Conversion!$A$1:$B$12,2),FALSE)</f>
        <v>35556.9</v>
      </c>
      <c r="G724" s="22"/>
      <c r="H724" s="22"/>
      <c r="I724" s="9">
        <f>VLOOKUP((IF(MONTH($A724)=10,YEAR($A724),IF(MONTH($A724)=11,YEAR($A724),IF(MONTH($A724)=12, YEAR($A724),YEAR($A724)-1)))),FirstSim!$A$1:$Z$86,VLOOKUP(MONTH($A724),Conversion!$A$1:$B$12,2),FALSE)</f>
        <v>0.03</v>
      </c>
      <c r="Q724" s="9">
        <f t="shared" si="83"/>
        <v>0.03</v>
      </c>
      <c r="R724" s="9" t="str">
        <f t="shared" si="84"/>
        <v>*</v>
      </c>
      <c r="S724" s="10" t="str">
        <f t="shared" si="85"/>
        <v>First Silumation patch</v>
      </c>
      <c r="U724" s="17">
        <f>VLOOKUP((IF(MONTH($A724)=10,YEAR($A724),IF(MONTH($A724)=11,YEAR($A724),IF(MONTH($A724)=12, YEAR($A724),YEAR($A724)-1)))),'Final Sim'!$A$1:$O$87,VLOOKUP(MONTH($A724),'Conversion WRSM'!$A$1:$B$12,2),FALSE)</f>
        <v>0</v>
      </c>
      <c r="W724" s="9">
        <f t="shared" si="82"/>
        <v>0</v>
      </c>
      <c r="X724" s="9" t="str">
        <f t="shared" si="88"/>
        <v>*</v>
      </c>
      <c r="Y724" s="20" t="str">
        <f t="shared" si="86"/>
        <v>Simulated value used</v>
      </c>
    </row>
    <row r="725" spans="1:25" x14ac:dyDescent="0.25">
      <c r="A725" s="11">
        <v>34639</v>
      </c>
      <c r="B725" s="9">
        <f>VLOOKUP((IF(MONTH($A725)=10,YEAR($A725),IF(MONTH($A725)=11,YEAR($A725),IF(MONTH($A725)=12, YEAR($A725),YEAR($A725)-1)))),File_1.prn!$A$2:$AA$72,VLOOKUP(MONTH($A725),Conversion!$A$1:$B$12,2),FALSE)</f>
        <v>0.08</v>
      </c>
      <c r="C725" s="9" t="str">
        <f>IF(VLOOKUP((IF(MONTH($A725)=10,YEAR($A725),IF(MONTH($A725)=11,YEAR($A725),IF(MONTH($A725)=12, YEAR($A725),YEAR($A725)-1)))),File_1.prn!$A$2:$AA$72,VLOOKUP(MONTH($A725),'Patch Conversion'!$A$1:$B$12,2),FALSE)="","",VLOOKUP((IF(MONTH($A725)=10,YEAR($A725),IF(MONTH($A725)=11,YEAR($A725),IF(MONTH($A725)=12, YEAR($A725),YEAR($A725)-1)))),File_1.prn!$A$2:$AA$72,VLOOKUP(MONTH($A725),'Patch Conversion'!$A$1:$B$12,2),FALSE))</f>
        <v/>
      </c>
      <c r="E725" s="9">
        <f t="shared" si="87"/>
        <v>25.04</v>
      </c>
      <c r="F725" s="9">
        <f>F724+VLOOKUP((IF(MONTH($A725)=10,YEAR($A725),IF(MONTH($A725)=11,YEAR($A725),IF(MONTH($A725)=12, YEAR($A725),YEAR($A725)-1)))),Rainfall!$A$1:$Z$87,VLOOKUP(MONTH($A725),Conversion!$A$1:$B$12,2),FALSE)</f>
        <v>35573.94</v>
      </c>
      <c r="G725" s="22"/>
      <c r="H725" s="22"/>
      <c r="I725" s="9">
        <f>VLOOKUP((IF(MONTH($A725)=10,YEAR($A725),IF(MONTH($A725)=11,YEAR($A725),IF(MONTH($A725)=12, YEAR($A725),YEAR($A725)-1)))),FirstSim!$A$1:$Z$86,VLOOKUP(MONTH($A725),Conversion!$A$1:$B$12,2),FALSE)</f>
        <v>0.03</v>
      </c>
      <c r="Q725" s="9">
        <f t="shared" si="83"/>
        <v>0.08</v>
      </c>
      <c r="R725" s="9" t="str">
        <f t="shared" si="84"/>
        <v/>
      </c>
      <c r="S725" s="10" t="str">
        <f t="shared" si="85"/>
        <v/>
      </c>
      <c r="U725" s="17">
        <f>VLOOKUP((IF(MONTH($A725)=10,YEAR($A725),IF(MONTH($A725)=11,YEAR($A725),IF(MONTH($A725)=12, YEAR($A725),YEAR($A725)-1)))),'Final Sim'!$A$1:$O$87,VLOOKUP(MONTH($A725),'Conversion WRSM'!$A$1:$B$12,2),FALSE)</f>
        <v>0</v>
      </c>
      <c r="W725" s="9">
        <f t="shared" si="82"/>
        <v>0.08</v>
      </c>
      <c r="X725" s="9" t="str">
        <f t="shared" si="88"/>
        <v/>
      </c>
      <c r="Y725" s="20" t="str">
        <f t="shared" si="86"/>
        <v/>
      </c>
    </row>
    <row r="726" spans="1:25" x14ac:dyDescent="0.25">
      <c r="A726" s="11">
        <v>34669</v>
      </c>
      <c r="B726" s="9">
        <f>VLOOKUP((IF(MONTH($A726)=10,YEAR($A726),IF(MONTH($A726)=11,YEAR($A726),IF(MONTH($A726)=12, YEAR($A726),YEAR($A726)-1)))),File_1.prn!$A$2:$AA$72,VLOOKUP(MONTH($A726),Conversion!$A$1:$B$12,2),FALSE)</f>
        <v>0</v>
      </c>
      <c r="C726" s="9" t="str">
        <f>IF(VLOOKUP((IF(MONTH($A726)=10,YEAR($A726),IF(MONTH($A726)=11,YEAR($A726),IF(MONTH($A726)=12, YEAR($A726),YEAR($A726)-1)))),File_1.prn!$A$2:$AA$72,VLOOKUP(MONTH($A726),'Patch Conversion'!$A$1:$B$12,2),FALSE)="","",VLOOKUP((IF(MONTH($A726)=10,YEAR($A726),IF(MONTH($A726)=11,YEAR($A726),IF(MONTH($A726)=12, YEAR($A726),YEAR($A726)-1)))),File_1.prn!$A$2:$AA$72,VLOOKUP(MONTH($A726),'Patch Conversion'!$A$1:$B$12,2),FALSE))</f>
        <v>#</v>
      </c>
      <c r="E726" s="9">
        <f t="shared" si="87"/>
        <v>25.04</v>
      </c>
      <c r="F726" s="9">
        <f>F725+VLOOKUP((IF(MONTH($A726)=10,YEAR($A726),IF(MONTH($A726)=11,YEAR($A726),IF(MONTH($A726)=12, YEAR($A726),YEAR($A726)-1)))),Rainfall!$A$1:$Z$87,VLOOKUP(MONTH($A726),Conversion!$A$1:$B$12,2),FALSE)</f>
        <v>35600.28</v>
      </c>
      <c r="G726" s="22"/>
      <c r="H726" s="22"/>
      <c r="I726" s="9">
        <f>VLOOKUP((IF(MONTH($A726)=10,YEAR($A726),IF(MONTH($A726)=11,YEAR($A726),IF(MONTH($A726)=12, YEAR($A726),YEAR($A726)-1)))),FirstSim!$A$1:$Z$86,VLOOKUP(MONTH($A726),Conversion!$A$1:$B$12,2),FALSE)</f>
        <v>0.03</v>
      </c>
      <c r="Q726" s="9">
        <f t="shared" si="83"/>
        <v>0.03</v>
      </c>
      <c r="R726" s="9" t="str">
        <f t="shared" si="84"/>
        <v>*</v>
      </c>
      <c r="S726" s="10" t="str">
        <f t="shared" si="85"/>
        <v>First Silumation patch</v>
      </c>
      <c r="U726" s="17">
        <f>VLOOKUP((IF(MONTH($A726)=10,YEAR($A726),IF(MONTH($A726)=11,YEAR($A726),IF(MONTH($A726)=12, YEAR($A726),YEAR($A726)-1)))),'Final Sim'!$A$1:$O$87,VLOOKUP(MONTH($A726),'Conversion WRSM'!$A$1:$B$12,2),FALSE)</f>
        <v>0</v>
      </c>
      <c r="W726" s="9">
        <f t="shared" si="82"/>
        <v>0</v>
      </c>
      <c r="X726" s="9" t="str">
        <f t="shared" si="88"/>
        <v>*</v>
      </c>
      <c r="Y726" s="20" t="str">
        <f t="shared" si="86"/>
        <v>Simulated value used</v>
      </c>
    </row>
    <row r="727" spans="1:25" x14ac:dyDescent="0.25">
      <c r="A727" s="11">
        <v>34700</v>
      </c>
      <c r="B727" s="9">
        <f>VLOOKUP((IF(MONTH($A727)=10,YEAR($A727),IF(MONTH($A727)=11,YEAR($A727),IF(MONTH($A727)=12, YEAR($A727),YEAR($A727)-1)))),File_1.prn!$A$2:$AA$72,VLOOKUP(MONTH($A727),Conversion!$A$1:$B$12,2),FALSE)</f>
        <v>7.0000000000000007E-2</v>
      </c>
      <c r="C727" s="9" t="str">
        <f>IF(VLOOKUP((IF(MONTH($A727)=10,YEAR($A727),IF(MONTH($A727)=11,YEAR($A727),IF(MONTH($A727)=12, YEAR($A727),YEAR($A727)-1)))),File_1.prn!$A$2:$AA$72,VLOOKUP(MONTH($A727),'Patch Conversion'!$A$1:$B$12,2),FALSE)="","",VLOOKUP((IF(MONTH($A727)=10,YEAR($A727),IF(MONTH($A727)=11,YEAR($A727),IF(MONTH($A727)=12, YEAR($A727),YEAR($A727)-1)))),File_1.prn!$A$2:$AA$72,VLOOKUP(MONTH($A727),'Patch Conversion'!$A$1:$B$12,2),FALSE))</f>
        <v/>
      </c>
      <c r="E727" s="9">
        <f t="shared" si="87"/>
        <v>25.11</v>
      </c>
      <c r="F727" s="9">
        <f>F726+VLOOKUP((IF(MONTH($A727)=10,YEAR($A727),IF(MONTH($A727)=11,YEAR($A727),IF(MONTH($A727)=12, YEAR($A727),YEAR($A727)-1)))),Rainfall!$A$1:$Z$87,VLOOKUP(MONTH($A727),Conversion!$A$1:$B$12,2),FALSE)</f>
        <v>35611.14</v>
      </c>
      <c r="G727" s="22"/>
      <c r="H727" s="22"/>
      <c r="I727" s="9">
        <f>VLOOKUP((IF(MONTH($A727)=10,YEAR($A727),IF(MONTH($A727)=11,YEAR($A727),IF(MONTH($A727)=12, YEAR($A727),YEAR($A727)-1)))),FirstSim!$A$1:$Z$86,VLOOKUP(MONTH($A727),Conversion!$A$1:$B$12,2),FALSE)</f>
        <v>0.05</v>
      </c>
      <c r="Q727" s="9">
        <f t="shared" si="83"/>
        <v>7.0000000000000007E-2</v>
      </c>
      <c r="R727" s="9" t="str">
        <f t="shared" si="84"/>
        <v/>
      </c>
      <c r="S727" s="10" t="str">
        <f t="shared" si="85"/>
        <v/>
      </c>
      <c r="U727" s="17">
        <f>VLOOKUP((IF(MONTH($A727)=10,YEAR($A727),IF(MONTH($A727)=11,YEAR($A727),IF(MONTH($A727)=12, YEAR($A727),YEAR($A727)-1)))),'Final Sim'!$A$1:$O$87,VLOOKUP(MONTH($A727),'Conversion WRSM'!$A$1:$B$12,2),FALSE)</f>
        <v>0</v>
      </c>
      <c r="W727" s="9">
        <f t="shared" si="82"/>
        <v>7.0000000000000007E-2</v>
      </c>
      <c r="X727" s="9" t="str">
        <f t="shared" si="88"/>
        <v/>
      </c>
      <c r="Y727" s="20" t="str">
        <f t="shared" si="86"/>
        <v/>
      </c>
    </row>
    <row r="728" spans="1:25" x14ac:dyDescent="0.25">
      <c r="A728" s="11">
        <v>34731</v>
      </c>
      <c r="B728" s="9">
        <f>VLOOKUP((IF(MONTH($A728)=10,YEAR($A728),IF(MONTH($A728)=11,YEAR($A728),IF(MONTH($A728)=12, YEAR($A728),YEAR($A728)-1)))),File_1.prn!$A$2:$AA$72,VLOOKUP(MONTH($A728),Conversion!$A$1:$B$12,2),FALSE)</f>
        <v>0</v>
      </c>
      <c r="C728" s="9" t="str">
        <f>IF(VLOOKUP((IF(MONTH($A728)=10,YEAR($A728),IF(MONTH($A728)=11,YEAR($A728),IF(MONTH($A728)=12, YEAR($A728),YEAR($A728)-1)))),File_1.prn!$A$2:$AA$72,VLOOKUP(MONTH($A728),'Patch Conversion'!$A$1:$B$12,2),FALSE)="","",VLOOKUP((IF(MONTH($A728)=10,YEAR($A728),IF(MONTH($A728)=11,YEAR($A728),IF(MONTH($A728)=12, YEAR($A728),YEAR($A728)-1)))),File_1.prn!$A$2:$AA$72,VLOOKUP(MONTH($A728),'Patch Conversion'!$A$1:$B$12,2),FALSE))</f>
        <v>#</v>
      </c>
      <c r="E728" s="9">
        <f t="shared" si="87"/>
        <v>25.11</v>
      </c>
      <c r="F728" s="9">
        <f>F727+VLOOKUP((IF(MONTH($A728)=10,YEAR($A728),IF(MONTH($A728)=11,YEAR($A728),IF(MONTH($A728)=12, YEAR($A728),YEAR($A728)-1)))),Rainfall!$A$1:$Z$87,VLOOKUP(MONTH($A728),Conversion!$A$1:$B$12,2),FALSE)</f>
        <v>35666.46</v>
      </c>
      <c r="G728" s="22"/>
      <c r="H728" s="22"/>
      <c r="I728" s="9">
        <f>VLOOKUP((IF(MONTH($A728)=10,YEAR($A728),IF(MONTH($A728)=11,YEAR($A728),IF(MONTH($A728)=12, YEAR($A728),YEAR($A728)-1)))),FirstSim!$A$1:$Z$86,VLOOKUP(MONTH($A728),Conversion!$A$1:$B$12,2),FALSE)</f>
        <v>0.05</v>
      </c>
      <c r="Q728" s="9">
        <f t="shared" si="83"/>
        <v>0.05</v>
      </c>
      <c r="R728" s="9" t="str">
        <f t="shared" si="84"/>
        <v>*</v>
      </c>
      <c r="S728" s="10" t="str">
        <f t="shared" si="85"/>
        <v>First Silumation patch</v>
      </c>
      <c r="U728" s="17">
        <f>VLOOKUP((IF(MONTH($A728)=10,YEAR($A728),IF(MONTH($A728)=11,YEAR($A728),IF(MONTH($A728)=12, YEAR($A728),YEAR($A728)-1)))),'Final Sim'!$A$1:$O$87,VLOOKUP(MONTH($A728),'Conversion WRSM'!$A$1:$B$12,2),FALSE)</f>
        <v>0</v>
      </c>
      <c r="W728" s="9">
        <f t="shared" si="82"/>
        <v>0</v>
      </c>
      <c r="X728" s="9" t="str">
        <f t="shared" si="88"/>
        <v>*</v>
      </c>
      <c r="Y728" s="20" t="str">
        <f t="shared" si="86"/>
        <v>Simulated value used</v>
      </c>
    </row>
    <row r="729" spans="1:25" x14ac:dyDescent="0.25">
      <c r="A729" s="11">
        <v>34759</v>
      </c>
      <c r="B729" s="9">
        <f>VLOOKUP((IF(MONTH($A729)=10,YEAR($A729),IF(MONTH($A729)=11,YEAR($A729),IF(MONTH($A729)=12, YEAR($A729),YEAR($A729)-1)))),File_1.prn!$A$2:$AA$72,VLOOKUP(MONTH($A729),Conversion!$A$1:$B$12,2),FALSE)</f>
        <v>0</v>
      </c>
      <c r="C729" s="9" t="str">
        <f>IF(VLOOKUP((IF(MONTH($A729)=10,YEAR($A729),IF(MONTH($A729)=11,YEAR($A729),IF(MONTH($A729)=12, YEAR($A729),YEAR($A729)-1)))),File_1.prn!$A$2:$AA$72,VLOOKUP(MONTH($A729),'Patch Conversion'!$A$1:$B$12,2),FALSE)="","",VLOOKUP((IF(MONTH($A729)=10,YEAR($A729),IF(MONTH($A729)=11,YEAR($A729),IF(MONTH($A729)=12, YEAR($A729),YEAR($A729)-1)))),File_1.prn!$A$2:$AA$72,VLOOKUP(MONTH($A729),'Patch Conversion'!$A$1:$B$12,2),FALSE))</f>
        <v>#</v>
      </c>
      <c r="E729" s="9">
        <f t="shared" si="87"/>
        <v>25.11</v>
      </c>
      <c r="F729" s="9">
        <f>F728+VLOOKUP((IF(MONTH($A729)=10,YEAR($A729),IF(MONTH($A729)=11,YEAR($A729),IF(MONTH($A729)=12, YEAR($A729),YEAR($A729)-1)))),Rainfall!$A$1:$Z$87,VLOOKUP(MONTH($A729),Conversion!$A$1:$B$12,2),FALSE)</f>
        <v>35857.199999999997</v>
      </c>
      <c r="G729" s="22"/>
      <c r="H729" s="22"/>
      <c r="I729" s="9">
        <f>VLOOKUP((IF(MONTH($A729)=10,YEAR($A729),IF(MONTH($A729)=11,YEAR($A729),IF(MONTH($A729)=12, YEAR($A729),YEAR($A729)-1)))),FirstSim!$A$1:$Z$86,VLOOKUP(MONTH($A729),Conversion!$A$1:$B$12,2),FALSE)</f>
        <v>0.21</v>
      </c>
      <c r="Q729" s="9">
        <f t="shared" si="83"/>
        <v>0.21</v>
      </c>
      <c r="R729" s="9" t="str">
        <f t="shared" si="84"/>
        <v>*</v>
      </c>
      <c r="S729" s="10" t="str">
        <f t="shared" si="85"/>
        <v>First Silumation patch</v>
      </c>
      <c r="U729" s="17">
        <f>VLOOKUP((IF(MONTH($A729)=10,YEAR($A729),IF(MONTH($A729)=11,YEAR($A729),IF(MONTH($A729)=12, YEAR($A729),YEAR($A729)-1)))),'Final Sim'!$A$1:$O$87,VLOOKUP(MONTH($A729),'Conversion WRSM'!$A$1:$B$12,2),FALSE)</f>
        <v>0</v>
      </c>
      <c r="W729" s="9">
        <f t="shared" si="82"/>
        <v>0</v>
      </c>
      <c r="X729" s="9" t="str">
        <f t="shared" si="88"/>
        <v>*</v>
      </c>
      <c r="Y729" s="20" t="str">
        <f t="shared" si="86"/>
        <v>Simulated value used</v>
      </c>
    </row>
    <row r="730" spans="1:25" x14ac:dyDescent="0.25">
      <c r="A730" s="11">
        <v>34790</v>
      </c>
      <c r="B730" s="9">
        <f>VLOOKUP((IF(MONTH($A730)=10,YEAR($A730),IF(MONTH($A730)=11,YEAR($A730),IF(MONTH($A730)=12, YEAR($A730),YEAR($A730)-1)))),File_1.prn!$A$2:$AA$72,VLOOKUP(MONTH($A730),Conversion!$A$1:$B$12,2),FALSE)</f>
        <v>0</v>
      </c>
      <c r="C730" s="9" t="str">
        <f>IF(VLOOKUP((IF(MONTH($A730)=10,YEAR($A730),IF(MONTH($A730)=11,YEAR($A730),IF(MONTH($A730)=12, YEAR($A730),YEAR($A730)-1)))),File_1.prn!$A$2:$AA$72,VLOOKUP(MONTH($A730),'Patch Conversion'!$A$1:$B$12,2),FALSE)="","",VLOOKUP((IF(MONTH($A730)=10,YEAR($A730),IF(MONTH($A730)=11,YEAR($A730),IF(MONTH($A730)=12, YEAR($A730),YEAR($A730)-1)))),File_1.prn!$A$2:$AA$72,VLOOKUP(MONTH($A730),'Patch Conversion'!$A$1:$B$12,2),FALSE))</f>
        <v>#</v>
      </c>
      <c r="E730" s="9">
        <f t="shared" si="87"/>
        <v>25.11</v>
      </c>
      <c r="F730" s="9">
        <f>F729+VLOOKUP((IF(MONTH($A730)=10,YEAR($A730),IF(MONTH($A730)=11,YEAR($A730),IF(MONTH($A730)=12, YEAR($A730),YEAR($A730)-1)))),Rainfall!$A$1:$Z$87,VLOOKUP(MONTH($A730),Conversion!$A$1:$B$12,2),FALSE)</f>
        <v>35917.379999999997</v>
      </c>
      <c r="G730" s="22"/>
      <c r="H730" s="22"/>
      <c r="I730" s="9">
        <f>VLOOKUP((IF(MONTH($A730)=10,YEAR($A730),IF(MONTH($A730)=11,YEAR($A730),IF(MONTH($A730)=12, YEAR($A730),YEAR($A730)-1)))),FirstSim!$A$1:$Z$86,VLOOKUP(MONTH($A730),Conversion!$A$1:$B$12,2),FALSE)</f>
        <v>0.14000000000000001</v>
      </c>
      <c r="Q730" s="9">
        <f t="shared" si="83"/>
        <v>0.14000000000000001</v>
      </c>
      <c r="R730" s="9" t="str">
        <f t="shared" si="84"/>
        <v>*</v>
      </c>
      <c r="S730" s="10" t="str">
        <f t="shared" si="85"/>
        <v>First Silumation patch</v>
      </c>
      <c r="U730" s="17">
        <f>VLOOKUP((IF(MONTH($A730)=10,YEAR($A730),IF(MONTH($A730)=11,YEAR($A730),IF(MONTH($A730)=12, YEAR($A730),YEAR($A730)-1)))),'Final Sim'!$A$1:$O$87,VLOOKUP(MONTH($A730),'Conversion WRSM'!$A$1:$B$12,2),FALSE)</f>
        <v>0</v>
      </c>
      <c r="W730" s="9">
        <f t="shared" si="82"/>
        <v>0</v>
      </c>
      <c r="X730" s="9" t="str">
        <f t="shared" si="88"/>
        <v>*</v>
      </c>
      <c r="Y730" s="20" t="str">
        <f t="shared" si="86"/>
        <v>Simulated value used</v>
      </c>
    </row>
    <row r="731" spans="1:25" x14ac:dyDescent="0.25">
      <c r="A731" s="11">
        <v>34820</v>
      </c>
      <c r="B731" s="9">
        <f>VLOOKUP((IF(MONTH($A731)=10,YEAR($A731),IF(MONTH($A731)=11,YEAR($A731),IF(MONTH($A731)=12, YEAR($A731),YEAR($A731)-1)))),File_1.prn!$A$2:$AA$72,VLOOKUP(MONTH($A731),Conversion!$A$1:$B$12,2),FALSE)</f>
        <v>0</v>
      </c>
      <c r="C731" s="9" t="str">
        <f>IF(VLOOKUP((IF(MONTH($A731)=10,YEAR($A731),IF(MONTH($A731)=11,YEAR($A731),IF(MONTH($A731)=12, YEAR($A731),YEAR($A731)-1)))),File_1.prn!$A$2:$AA$72,VLOOKUP(MONTH($A731),'Patch Conversion'!$A$1:$B$12,2),FALSE)="","",VLOOKUP((IF(MONTH($A731)=10,YEAR($A731),IF(MONTH($A731)=11,YEAR($A731),IF(MONTH($A731)=12, YEAR($A731),YEAR($A731)-1)))),File_1.prn!$A$2:$AA$72,VLOOKUP(MONTH($A731),'Patch Conversion'!$A$1:$B$12,2),FALSE))</f>
        <v>#</v>
      </c>
      <c r="E731" s="9">
        <f t="shared" si="87"/>
        <v>25.11</v>
      </c>
      <c r="F731" s="9">
        <f>F730+VLOOKUP((IF(MONTH($A731)=10,YEAR($A731),IF(MONTH($A731)=11,YEAR($A731),IF(MONTH($A731)=12, YEAR($A731),YEAR($A731)-1)))),Rainfall!$A$1:$Z$87,VLOOKUP(MONTH($A731),Conversion!$A$1:$B$12,2),FALSE)</f>
        <v>35949.479999999996</v>
      </c>
      <c r="G731" s="22"/>
      <c r="H731" s="22"/>
      <c r="I731" s="9">
        <f>VLOOKUP((IF(MONTH($A731)=10,YEAR($A731),IF(MONTH($A731)=11,YEAR($A731),IF(MONTH($A731)=12, YEAR($A731),YEAR($A731)-1)))),FirstSim!$A$1:$Z$86,VLOOKUP(MONTH($A731),Conversion!$A$1:$B$12,2),FALSE)</f>
        <v>7.0000000000000007E-2</v>
      </c>
      <c r="Q731" s="9">
        <f t="shared" si="83"/>
        <v>7.0000000000000007E-2</v>
      </c>
      <c r="R731" s="9" t="str">
        <f t="shared" si="84"/>
        <v>*</v>
      </c>
      <c r="S731" s="10" t="str">
        <f t="shared" si="85"/>
        <v>First Silumation patch</v>
      </c>
      <c r="U731" s="17">
        <f>VLOOKUP((IF(MONTH($A731)=10,YEAR($A731),IF(MONTH($A731)=11,YEAR($A731),IF(MONTH($A731)=12, YEAR($A731),YEAR($A731)-1)))),'Final Sim'!$A$1:$O$87,VLOOKUP(MONTH($A731),'Conversion WRSM'!$A$1:$B$12,2),FALSE)</f>
        <v>0</v>
      </c>
      <c r="W731" s="9">
        <f t="shared" si="82"/>
        <v>0</v>
      </c>
      <c r="X731" s="9" t="str">
        <f t="shared" si="88"/>
        <v>*</v>
      </c>
      <c r="Y731" s="20" t="str">
        <f t="shared" si="86"/>
        <v>Simulated value used</v>
      </c>
    </row>
    <row r="732" spans="1:25" x14ac:dyDescent="0.25">
      <c r="A732" s="11">
        <v>34851</v>
      </c>
      <c r="B732" s="9">
        <f>VLOOKUP((IF(MONTH($A732)=10,YEAR($A732),IF(MONTH($A732)=11,YEAR($A732),IF(MONTH($A732)=12, YEAR($A732),YEAR($A732)-1)))),File_1.prn!$A$2:$AA$72,VLOOKUP(MONTH($A732),Conversion!$A$1:$B$12,2),FALSE)</f>
        <v>0</v>
      </c>
      <c r="C732" s="9" t="str">
        <f>IF(VLOOKUP((IF(MONTH($A732)=10,YEAR($A732),IF(MONTH($A732)=11,YEAR($A732),IF(MONTH($A732)=12, YEAR($A732),YEAR($A732)-1)))),File_1.prn!$A$2:$AA$72,VLOOKUP(MONTH($A732),'Patch Conversion'!$A$1:$B$12,2),FALSE)="","",VLOOKUP((IF(MONTH($A732)=10,YEAR($A732),IF(MONTH($A732)=11,YEAR($A732),IF(MONTH($A732)=12, YEAR($A732),YEAR($A732)-1)))),File_1.prn!$A$2:$AA$72,VLOOKUP(MONTH($A732),'Patch Conversion'!$A$1:$B$12,2),FALSE))</f>
        <v>#</v>
      </c>
      <c r="E732" s="9">
        <f t="shared" si="87"/>
        <v>25.11</v>
      </c>
      <c r="F732" s="9">
        <f>F731+VLOOKUP((IF(MONTH($A732)=10,YEAR($A732),IF(MONTH($A732)=11,YEAR($A732),IF(MONTH($A732)=12, YEAR($A732),YEAR($A732)-1)))),Rainfall!$A$1:$Z$87,VLOOKUP(MONTH($A732),Conversion!$A$1:$B$12,2),FALSE)</f>
        <v>35949.479999999996</v>
      </c>
      <c r="G732" s="22"/>
      <c r="H732" s="22"/>
      <c r="I732" s="9">
        <f>VLOOKUP((IF(MONTH($A732)=10,YEAR($A732),IF(MONTH($A732)=11,YEAR($A732),IF(MONTH($A732)=12, YEAR($A732),YEAR($A732)-1)))),FirstSim!$A$1:$Z$86,VLOOKUP(MONTH($A732),Conversion!$A$1:$B$12,2),FALSE)</f>
        <v>0.06</v>
      </c>
      <c r="Q732" s="9">
        <f t="shared" si="83"/>
        <v>0.06</v>
      </c>
      <c r="R732" s="9" t="str">
        <f t="shared" si="84"/>
        <v>*</v>
      </c>
      <c r="S732" s="10" t="str">
        <f t="shared" si="85"/>
        <v>First Silumation patch</v>
      </c>
      <c r="U732" s="17">
        <f>VLOOKUP((IF(MONTH($A732)=10,YEAR($A732),IF(MONTH($A732)=11,YEAR($A732),IF(MONTH($A732)=12, YEAR($A732),YEAR($A732)-1)))),'Final Sim'!$A$1:$O$87,VLOOKUP(MONTH($A732),'Conversion WRSM'!$A$1:$B$12,2),FALSE)</f>
        <v>0</v>
      </c>
      <c r="W732" s="9">
        <f t="shared" si="82"/>
        <v>0</v>
      </c>
      <c r="X732" s="9" t="str">
        <f t="shared" si="88"/>
        <v>*</v>
      </c>
      <c r="Y732" s="20" t="str">
        <f t="shared" si="86"/>
        <v>Simulated value used</v>
      </c>
    </row>
    <row r="733" spans="1:25" x14ac:dyDescent="0.25">
      <c r="A733" s="11">
        <v>34881</v>
      </c>
      <c r="B733" s="9">
        <f>VLOOKUP((IF(MONTH($A733)=10,YEAR($A733),IF(MONTH($A733)=11,YEAR($A733),IF(MONTH($A733)=12, YEAR($A733),YEAR($A733)-1)))),File_1.prn!$A$2:$AA$72,VLOOKUP(MONTH($A733),Conversion!$A$1:$B$12,2),FALSE)</f>
        <v>0</v>
      </c>
      <c r="C733" s="9" t="str">
        <f>IF(VLOOKUP((IF(MONTH($A733)=10,YEAR($A733),IF(MONTH($A733)=11,YEAR($A733),IF(MONTH($A733)=12, YEAR($A733),YEAR($A733)-1)))),File_1.prn!$A$2:$AA$72,VLOOKUP(MONTH($A733),'Patch Conversion'!$A$1:$B$12,2),FALSE)="","",VLOOKUP((IF(MONTH($A733)=10,YEAR($A733),IF(MONTH($A733)=11,YEAR($A733),IF(MONTH($A733)=12, YEAR($A733),YEAR($A733)-1)))),File_1.prn!$A$2:$AA$72,VLOOKUP(MONTH($A733),'Patch Conversion'!$A$1:$B$12,2),FALSE))</f>
        <v>#</v>
      </c>
      <c r="E733" s="9">
        <f t="shared" si="87"/>
        <v>25.11</v>
      </c>
      <c r="F733" s="9">
        <f>F732+VLOOKUP((IF(MONTH($A733)=10,YEAR($A733),IF(MONTH($A733)=11,YEAR($A733),IF(MONTH($A733)=12, YEAR($A733),YEAR($A733)-1)))),Rainfall!$A$1:$Z$87,VLOOKUP(MONTH($A733),Conversion!$A$1:$B$12,2),FALSE)</f>
        <v>35949.479999999996</v>
      </c>
      <c r="G733" s="22"/>
      <c r="H733" s="22"/>
      <c r="I733" s="9">
        <f>VLOOKUP((IF(MONTH($A733)=10,YEAR($A733),IF(MONTH($A733)=11,YEAR($A733),IF(MONTH($A733)=12, YEAR($A733),YEAR($A733)-1)))),FirstSim!$A$1:$Z$86,VLOOKUP(MONTH($A733),Conversion!$A$1:$B$12,2),FALSE)</f>
        <v>0.05</v>
      </c>
      <c r="Q733" s="9">
        <f t="shared" si="83"/>
        <v>0.05</v>
      </c>
      <c r="R733" s="9" t="str">
        <f t="shared" si="84"/>
        <v>*</v>
      </c>
      <c r="S733" s="10" t="str">
        <f t="shared" si="85"/>
        <v>First Silumation patch</v>
      </c>
      <c r="U733" s="17">
        <f>VLOOKUP((IF(MONTH($A733)=10,YEAR($A733),IF(MONTH($A733)=11,YEAR($A733),IF(MONTH($A733)=12, YEAR($A733),YEAR($A733)-1)))),'Final Sim'!$A$1:$O$87,VLOOKUP(MONTH($A733),'Conversion WRSM'!$A$1:$B$12,2),FALSE)</f>
        <v>0</v>
      </c>
      <c r="W733" s="9">
        <f t="shared" si="82"/>
        <v>0</v>
      </c>
      <c r="X733" s="9" t="str">
        <f t="shared" si="88"/>
        <v>*</v>
      </c>
      <c r="Y733" s="20" t="str">
        <f t="shared" si="86"/>
        <v>Simulated value used</v>
      </c>
    </row>
    <row r="734" spans="1:25" x14ac:dyDescent="0.25">
      <c r="A734" s="11">
        <v>34912</v>
      </c>
      <c r="B734" s="9">
        <f>VLOOKUP((IF(MONTH($A734)=10,YEAR($A734),IF(MONTH($A734)=11,YEAR($A734),IF(MONTH($A734)=12, YEAR($A734),YEAR($A734)-1)))),File_1.prn!$A$2:$AA$72,VLOOKUP(MONTH($A734),Conversion!$A$1:$B$12,2),FALSE)</f>
        <v>0.02</v>
      </c>
      <c r="C734" s="9" t="str">
        <f>IF(VLOOKUP((IF(MONTH($A734)=10,YEAR($A734),IF(MONTH($A734)=11,YEAR($A734),IF(MONTH($A734)=12, YEAR($A734),YEAR($A734)-1)))),File_1.prn!$A$2:$AA$72,VLOOKUP(MONTH($A734),'Patch Conversion'!$A$1:$B$12,2),FALSE)="","",VLOOKUP((IF(MONTH($A734)=10,YEAR($A734),IF(MONTH($A734)=11,YEAR($A734),IF(MONTH($A734)=12, YEAR($A734),YEAR($A734)-1)))),File_1.prn!$A$2:$AA$72,VLOOKUP(MONTH($A734),'Patch Conversion'!$A$1:$B$12,2),FALSE))</f>
        <v/>
      </c>
      <c r="E734" s="9">
        <f t="shared" si="87"/>
        <v>25.13</v>
      </c>
      <c r="F734" s="9">
        <f>F733+VLOOKUP((IF(MONTH($A734)=10,YEAR($A734),IF(MONTH($A734)=11,YEAR($A734),IF(MONTH($A734)=12, YEAR($A734),YEAR($A734)-1)))),Rainfall!$A$1:$Z$87,VLOOKUP(MONTH($A734),Conversion!$A$1:$B$12,2),FALSE)</f>
        <v>35953.74</v>
      </c>
      <c r="G734" s="22"/>
      <c r="H734" s="22"/>
      <c r="I734" s="9">
        <f>VLOOKUP((IF(MONTH($A734)=10,YEAR($A734),IF(MONTH($A734)=11,YEAR($A734),IF(MONTH($A734)=12, YEAR($A734),YEAR($A734)-1)))),FirstSim!$A$1:$Z$86,VLOOKUP(MONTH($A734),Conversion!$A$1:$B$12,2),FALSE)</f>
        <v>0.04</v>
      </c>
      <c r="Q734" s="9">
        <f t="shared" si="83"/>
        <v>0.02</v>
      </c>
      <c r="R734" s="9" t="str">
        <f t="shared" si="84"/>
        <v/>
      </c>
      <c r="S734" s="10" t="str">
        <f t="shared" si="85"/>
        <v/>
      </c>
      <c r="U734" s="17">
        <f>VLOOKUP((IF(MONTH($A734)=10,YEAR($A734),IF(MONTH($A734)=11,YEAR($A734),IF(MONTH($A734)=12, YEAR($A734),YEAR($A734)-1)))),'Final Sim'!$A$1:$O$87,VLOOKUP(MONTH($A734),'Conversion WRSM'!$A$1:$B$12,2),FALSE)</f>
        <v>0</v>
      </c>
      <c r="W734" s="9">
        <f t="shared" si="82"/>
        <v>0.02</v>
      </c>
      <c r="X734" s="9" t="str">
        <f t="shared" si="88"/>
        <v/>
      </c>
      <c r="Y734" s="20" t="str">
        <f t="shared" si="86"/>
        <v/>
      </c>
    </row>
    <row r="735" spans="1:25" x14ac:dyDescent="0.25">
      <c r="A735" s="11">
        <v>34943</v>
      </c>
      <c r="B735" s="9">
        <f>VLOOKUP((IF(MONTH($A735)=10,YEAR($A735),IF(MONTH($A735)=11,YEAR($A735),IF(MONTH($A735)=12, YEAR($A735),YEAR($A735)-1)))),File_1.prn!$A$2:$AA$72,VLOOKUP(MONTH($A735),Conversion!$A$1:$B$12,2),FALSE)</f>
        <v>0.19</v>
      </c>
      <c r="C735" s="9" t="str">
        <f>IF(VLOOKUP((IF(MONTH($A735)=10,YEAR($A735),IF(MONTH($A735)=11,YEAR($A735),IF(MONTH($A735)=12, YEAR($A735),YEAR($A735)-1)))),File_1.prn!$A$2:$AA$72,VLOOKUP(MONTH($A735),'Patch Conversion'!$A$1:$B$12,2),FALSE)="","",VLOOKUP((IF(MONTH($A735)=10,YEAR($A735),IF(MONTH($A735)=11,YEAR($A735),IF(MONTH($A735)=12, YEAR($A735),YEAR($A735)-1)))),File_1.prn!$A$2:$AA$72,VLOOKUP(MONTH($A735),'Patch Conversion'!$A$1:$B$12,2),FALSE))</f>
        <v/>
      </c>
      <c r="E735" s="9">
        <f t="shared" si="87"/>
        <v>25.32</v>
      </c>
      <c r="F735" s="9">
        <f>F734+VLOOKUP((IF(MONTH($A735)=10,YEAR($A735),IF(MONTH($A735)=11,YEAR($A735),IF(MONTH($A735)=12, YEAR($A735),YEAR($A735)-1)))),Rainfall!$A$1:$Z$87,VLOOKUP(MONTH($A735),Conversion!$A$1:$B$12,2),FALSE)</f>
        <v>35962.74</v>
      </c>
      <c r="G735" s="22"/>
      <c r="H735" s="22"/>
      <c r="I735" s="9">
        <f>VLOOKUP((IF(MONTH($A735)=10,YEAR($A735),IF(MONTH($A735)=11,YEAR($A735),IF(MONTH($A735)=12, YEAR($A735),YEAR($A735)-1)))),FirstSim!$A$1:$Z$86,VLOOKUP(MONTH($A735),Conversion!$A$1:$B$12,2),FALSE)</f>
        <v>0.03</v>
      </c>
      <c r="Q735" s="9">
        <f t="shared" si="83"/>
        <v>0.19</v>
      </c>
      <c r="R735" s="9" t="str">
        <f t="shared" si="84"/>
        <v/>
      </c>
      <c r="S735" s="10" t="str">
        <f t="shared" si="85"/>
        <v/>
      </c>
      <c r="U735" s="17">
        <f>VLOOKUP((IF(MONTH($A735)=10,YEAR($A735),IF(MONTH($A735)=11,YEAR($A735),IF(MONTH($A735)=12, YEAR($A735),YEAR($A735)-1)))),'Final Sim'!$A$1:$O$87,VLOOKUP(MONTH($A735),'Conversion WRSM'!$A$1:$B$12,2),FALSE)</f>
        <v>0</v>
      </c>
      <c r="W735" s="9">
        <f t="shared" si="82"/>
        <v>0.19</v>
      </c>
      <c r="X735" s="9" t="str">
        <f t="shared" si="88"/>
        <v/>
      </c>
      <c r="Y735" s="20" t="str">
        <f t="shared" si="86"/>
        <v/>
      </c>
    </row>
    <row r="736" spans="1:25" x14ac:dyDescent="0.25">
      <c r="A736" s="11">
        <v>34973</v>
      </c>
      <c r="B736" s="9">
        <f>VLOOKUP((IF(MONTH($A736)=10,YEAR($A736),IF(MONTH($A736)=11,YEAR($A736),IF(MONTH($A736)=12, YEAR($A736),YEAR($A736)-1)))),File_1.prn!$A$2:$AA$72,VLOOKUP(MONTH($A736),Conversion!$A$1:$B$12,2),FALSE)</f>
        <v>0.01</v>
      </c>
      <c r="C736" s="9" t="str">
        <f>IF(VLOOKUP((IF(MONTH($A736)=10,YEAR($A736),IF(MONTH($A736)=11,YEAR($A736),IF(MONTH($A736)=12, YEAR($A736),YEAR($A736)-1)))),File_1.prn!$A$2:$AA$72,VLOOKUP(MONTH($A736),'Patch Conversion'!$A$1:$B$12,2),FALSE)="","",VLOOKUP((IF(MONTH($A736)=10,YEAR($A736),IF(MONTH($A736)=11,YEAR($A736),IF(MONTH($A736)=12, YEAR($A736),YEAR($A736)-1)))),File_1.prn!$A$2:$AA$72,VLOOKUP(MONTH($A736),'Patch Conversion'!$A$1:$B$12,2),FALSE))</f>
        <v/>
      </c>
      <c r="E736" s="9">
        <f t="shared" si="87"/>
        <v>25.330000000000002</v>
      </c>
      <c r="F736" s="9">
        <f>F735+VLOOKUP((IF(MONTH($A736)=10,YEAR($A736),IF(MONTH($A736)=11,YEAR($A736),IF(MONTH($A736)=12, YEAR($A736),YEAR($A736)-1)))),Rainfall!$A$1:$Z$87,VLOOKUP(MONTH($A736),Conversion!$A$1:$B$12,2),FALSE)</f>
        <v>36028.14</v>
      </c>
      <c r="G736" s="22"/>
      <c r="H736" s="22"/>
      <c r="I736" s="9">
        <f>VLOOKUP((IF(MONTH($A736)=10,YEAR($A736),IF(MONTH($A736)=11,YEAR($A736),IF(MONTH($A736)=12, YEAR($A736),YEAR($A736)-1)))),FirstSim!$A$1:$Z$86,VLOOKUP(MONTH($A736),Conversion!$A$1:$B$12,2),FALSE)</f>
        <v>0.04</v>
      </c>
      <c r="Q736" s="9">
        <f t="shared" si="83"/>
        <v>0.01</v>
      </c>
      <c r="R736" s="9" t="str">
        <f t="shared" si="84"/>
        <v/>
      </c>
      <c r="S736" s="10" t="str">
        <f t="shared" si="85"/>
        <v/>
      </c>
      <c r="U736" s="17">
        <f>VLOOKUP((IF(MONTH($A736)=10,YEAR($A736),IF(MONTH($A736)=11,YEAR($A736),IF(MONTH($A736)=12, YEAR($A736),YEAR($A736)-1)))),'Final Sim'!$A$1:$O$87,VLOOKUP(MONTH($A736),'Conversion WRSM'!$A$1:$B$12,2),FALSE)</f>
        <v>0</v>
      </c>
      <c r="W736" s="9">
        <f t="shared" si="82"/>
        <v>0.01</v>
      </c>
      <c r="X736" s="9" t="str">
        <f t="shared" si="88"/>
        <v/>
      </c>
      <c r="Y736" s="20" t="str">
        <f t="shared" si="86"/>
        <v/>
      </c>
    </row>
    <row r="737" spans="1:25" x14ac:dyDescent="0.25">
      <c r="A737" s="11">
        <v>35004</v>
      </c>
      <c r="B737" s="9">
        <f>VLOOKUP((IF(MONTH($A737)=10,YEAR($A737),IF(MONTH($A737)=11,YEAR($A737),IF(MONTH($A737)=12, YEAR($A737),YEAR($A737)-1)))),File_1.prn!$A$2:$AA$72,VLOOKUP(MONTH($A737),Conversion!$A$1:$B$12,2),FALSE)</f>
        <v>0.11</v>
      </c>
      <c r="C737" s="9" t="str">
        <f>IF(VLOOKUP((IF(MONTH($A737)=10,YEAR($A737),IF(MONTH($A737)=11,YEAR($A737),IF(MONTH($A737)=12, YEAR($A737),YEAR($A737)-1)))),File_1.prn!$A$2:$AA$72,VLOOKUP(MONTH($A737),'Patch Conversion'!$A$1:$B$12,2),FALSE)="","",VLOOKUP((IF(MONTH($A737)=10,YEAR($A737),IF(MONTH($A737)=11,YEAR($A737),IF(MONTH($A737)=12, YEAR($A737),YEAR($A737)-1)))),File_1.prn!$A$2:$AA$72,VLOOKUP(MONTH($A737),'Patch Conversion'!$A$1:$B$12,2),FALSE))</f>
        <v/>
      </c>
      <c r="E737" s="9">
        <f t="shared" si="87"/>
        <v>25.44</v>
      </c>
      <c r="F737" s="9">
        <f>F736+VLOOKUP((IF(MONTH($A737)=10,YEAR($A737),IF(MONTH($A737)=11,YEAR($A737),IF(MONTH($A737)=12, YEAR($A737),YEAR($A737)-1)))),Rainfall!$A$1:$Z$87,VLOOKUP(MONTH($A737),Conversion!$A$1:$B$12,2),FALSE)</f>
        <v>36135.839999999997</v>
      </c>
      <c r="G737" s="22"/>
      <c r="H737" s="22"/>
      <c r="I737" s="9">
        <f>VLOOKUP((IF(MONTH($A737)=10,YEAR($A737),IF(MONTH($A737)=11,YEAR($A737),IF(MONTH($A737)=12, YEAR($A737),YEAR($A737)-1)))),FirstSim!$A$1:$Z$86,VLOOKUP(MONTH($A737),Conversion!$A$1:$B$12,2),FALSE)</f>
        <v>0.06</v>
      </c>
      <c r="Q737" s="9">
        <f t="shared" si="83"/>
        <v>0.11</v>
      </c>
      <c r="R737" s="9" t="str">
        <f t="shared" si="84"/>
        <v/>
      </c>
      <c r="S737" s="10" t="str">
        <f t="shared" si="85"/>
        <v/>
      </c>
      <c r="U737" s="17">
        <f>VLOOKUP((IF(MONTH($A737)=10,YEAR($A737),IF(MONTH($A737)=11,YEAR($A737),IF(MONTH($A737)=12, YEAR($A737),YEAR($A737)-1)))),'Final Sim'!$A$1:$O$87,VLOOKUP(MONTH($A737),'Conversion WRSM'!$A$1:$B$12,2),FALSE)</f>
        <v>0</v>
      </c>
      <c r="W737" s="9">
        <f t="shared" si="82"/>
        <v>0.11</v>
      </c>
      <c r="X737" s="9" t="str">
        <f t="shared" si="88"/>
        <v/>
      </c>
      <c r="Y737" s="20" t="str">
        <f t="shared" si="86"/>
        <v/>
      </c>
    </row>
    <row r="738" spans="1:25" x14ac:dyDescent="0.25">
      <c r="A738" s="11">
        <v>35034</v>
      </c>
      <c r="B738" s="9">
        <f>VLOOKUP((IF(MONTH($A738)=10,YEAR($A738),IF(MONTH($A738)=11,YEAR($A738),IF(MONTH($A738)=12, YEAR($A738),YEAR($A738)-1)))),File_1.prn!$A$2:$AA$72,VLOOKUP(MONTH($A738),Conversion!$A$1:$B$12,2),FALSE)</f>
        <v>1.57</v>
      </c>
      <c r="C738" s="9" t="str">
        <f>IF(VLOOKUP((IF(MONTH($A738)=10,YEAR($A738),IF(MONTH($A738)=11,YEAR($A738),IF(MONTH($A738)=12, YEAR($A738),YEAR($A738)-1)))),File_1.prn!$A$2:$AA$72,VLOOKUP(MONTH($A738),'Patch Conversion'!$A$1:$B$12,2),FALSE)="","",VLOOKUP((IF(MONTH($A738)=10,YEAR($A738),IF(MONTH($A738)=11,YEAR($A738),IF(MONTH($A738)=12, YEAR($A738),YEAR($A738)-1)))),File_1.prn!$A$2:$AA$72,VLOOKUP(MONTH($A738),'Patch Conversion'!$A$1:$B$12,2),FALSE))</f>
        <v/>
      </c>
      <c r="E738" s="9">
        <f t="shared" si="87"/>
        <v>27.01</v>
      </c>
      <c r="F738" s="9">
        <f>F737+VLOOKUP((IF(MONTH($A738)=10,YEAR($A738),IF(MONTH($A738)=11,YEAR($A738),IF(MONTH($A738)=12, YEAR($A738),YEAR($A738)-1)))),Rainfall!$A$1:$Z$87,VLOOKUP(MONTH($A738),Conversion!$A$1:$B$12,2),FALSE)</f>
        <v>36296.039999999994</v>
      </c>
      <c r="G738" s="22"/>
      <c r="H738" s="22"/>
      <c r="I738" s="9">
        <f>VLOOKUP((IF(MONTH($A738)=10,YEAR($A738),IF(MONTH($A738)=11,YEAR($A738),IF(MONTH($A738)=12, YEAR($A738),YEAR($A738)-1)))),FirstSim!$A$1:$Z$86,VLOOKUP(MONTH($A738),Conversion!$A$1:$B$12,2),FALSE)</f>
        <v>1.52</v>
      </c>
      <c r="Q738" s="9">
        <f t="shared" si="83"/>
        <v>1.57</v>
      </c>
      <c r="R738" s="9" t="str">
        <f t="shared" si="84"/>
        <v/>
      </c>
      <c r="S738" s="10" t="str">
        <f t="shared" si="85"/>
        <v/>
      </c>
      <c r="U738" s="17">
        <f>VLOOKUP((IF(MONTH($A738)=10,YEAR($A738),IF(MONTH($A738)=11,YEAR($A738),IF(MONTH($A738)=12, YEAR($A738),YEAR($A738)-1)))),'Final Sim'!$A$1:$O$87,VLOOKUP(MONTH($A738),'Conversion WRSM'!$A$1:$B$12,2),FALSE)</f>
        <v>0</v>
      </c>
      <c r="W738" s="9">
        <f t="shared" si="82"/>
        <v>1.57</v>
      </c>
      <c r="X738" s="9" t="str">
        <f t="shared" si="88"/>
        <v/>
      </c>
      <c r="Y738" s="20" t="str">
        <f t="shared" si="86"/>
        <v/>
      </c>
    </row>
    <row r="739" spans="1:25" x14ac:dyDescent="0.25">
      <c r="A739" s="11">
        <v>35065</v>
      </c>
      <c r="B739" s="9">
        <f>VLOOKUP((IF(MONTH($A739)=10,YEAR($A739),IF(MONTH($A739)=11,YEAR($A739),IF(MONTH($A739)=12, YEAR($A739),YEAR($A739)-1)))),File_1.prn!$A$2:$AA$72,VLOOKUP(MONTH($A739),Conversion!$A$1:$B$12,2),FALSE)</f>
        <v>3.22</v>
      </c>
      <c r="C739" s="9" t="str">
        <f>IF(VLOOKUP((IF(MONTH($A739)=10,YEAR($A739),IF(MONTH($A739)=11,YEAR($A739),IF(MONTH($A739)=12, YEAR($A739),YEAR($A739)-1)))),File_1.prn!$A$2:$AA$72,VLOOKUP(MONTH($A739),'Patch Conversion'!$A$1:$B$12,2),FALSE)="","",VLOOKUP((IF(MONTH($A739)=10,YEAR($A739),IF(MONTH($A739)=11,YEAR($A739),IF(MONTH($A739)=12, YEAR($A739),YEAR($A739)-1)))),File_1.prn!$A$2:$AA$72,VLOOKUP(MONTH($A739),'Patch Conversion'!$A$1:$B$12,2),FALSE))</f>
        <v/>
      </c>
      <c r="E739" s="9">
        <f t="shared" si="87"/>
        <v>30.23</v>
      </c>
      <c r="F739" s="9">
        <f>F738+VLOOKUP((IF(MONTH($A739)=10,YEAR($A739),IF(MONTH($A739)=11,YEAR($A739),IF(MONTH($A739)=12, YEAR($A739),YEAR($A739)-1)))),Rainfall!$A$1:$Z$87,VLOOKUP(MONTH($A739),Conversion!$A$1:$B$12,2),FALSE)</f>
        <v>36421.199999999997</v>
      </c>
      <c r="G739" s="22"/>
      <c r="H739" s="22"/>
      <c r="I739" s="9">
        <f>VLOOKUP((IF(MONTH($A739)=10,YEAR($A739),IF(MONTH($A739)=11,YEAR($A739),IF(MONTH($A739)=12, YEAR($A739),YEAR($A739)-1)))),FirstSim!$A$1:$Z$86,VLOOKUP(MONTH($A739),Conversion!$A$1:$B$12,2),FALSE)</f>
        <v>2.02</v>
      </c>
      <c r="Q739" s="9">
        <f t="shared" si="83"/>
        <v>3.22</v>
      </c>
      <c r="R739" s="9" t="str">
        <f t="shared" si="84"/>
        <v/>
      </c>
      <c r="S739" s="10" t="str">
        <f t="shared" si="85"/>
        <v/>
      </c>
      <c r="U739" s="17">
        <f>VLOOKUP((IF(MONTH($A739)=10,YEAR($A739),IF(MONTH($A739)=11,YEAR($A739),IF(MONTH($A739)=12, YEAR($A739),YEAR($A739)-1)))),'Final Sim'!$A$1:$O$87,VLOOKUP(MONTH($A739),'Conversion WRSM'!$A$1:$B$12,2),FALSE)</f>
        <v>0</v>
      </c>
      <c r="W739" s="9">
        <f t="shared" si="82"/>
        <v>3.22</v>
      </c>
      <c r="X739" s="9" t="str">
        <f t="shared" si="88"/>
        <v/>
      </c>
      <c r="Y739" s="20" t="str">
        <f t="shared" si="86"/>
        <v/>
      </c>
    </row>
    <row r="740" spans="1:25" x14ac:dyDescent="0.25">
      <c r="A740" s="11">
        <v>35096</v>
      </c>
      <c r="B740" s="9">
        <f>VLOOKUP((IF(MONTH($A740)=10,YEAR($A740),IF(MONTH($A740)=11,YEAR($A740),IF(MONTH($A740)=12, YEAR($A740),YEAR($A740)-1)))),File_1.prn!$A$2:$AA$72,VLOOKUP(MONTH($A740),Conversion!$A$1:$B$12,2),FALSE)</f>
        <v>0.81</v>
      </c>
      <c r="C740" s="9" t="str">
        <f>IF(VLOOKUP((IF(MONTH($A740)=10,YEAR($A740),IF(MONTH($A740)=11,YEAR($A740),IF(MONTH($A740)=12, YEAR($A740),YEAR($A740)-1)))),File_1.prn!$A$2:$AA$72,VLOOKUP(MONTH($A740),'Patch Conversion'!$A$1:$B$12,2),FALSE)="","",VLOOKUP((IF(MONTH($A740)=10,YEAR($A740),IF(MONTH($A740)=11,YEAR($A740),IF(MONTH($A740)=12, YEAR($A740),YEAR($A740)-1)))),File_1.prn!$A$2:$AA$72,VLOOKUP(MONTH($A740),'Patch Conversion'!$A$1:$B$12,2),FALSE))</f>
        <v/>
      </c>
      <c r="E740" s="9">
        <f t="shared" si="87"/>
        <v>31.04</v>
      </c>
      <c r="F740" s="9">
        <f>F739+VLOOKUP((IF(MONTH($A740)=10,YEAR($A740),IF(MONTH($A740)=11,YEAR($A740),IF(MONTH($A740)=12, YEAR($A740),YEAR($A740)-1)))),Rainfall!$A$1:$Z$87,VLOOKUP(MONTH($A740),Conversion!$A$1:$B$12,2),FALSE)</f>
        <v>36522.659999999996</v>
      </c>
      <c r="G740" s="22"/>
      <c r="H740" s="22"/>
      <c r="I740" s="9">
        <f>VLOOKUP((IF(MONTH($A740)=10,YEAR($A740),IF(MONTH($A740)=11,YEAR($A740),IF(MONTH($A740)=12, YEAR($A740),YEAR($A740)-1)))),FirstSim!$A$1:$Z$86,VLOOKUP(MONTH($A740),Conversion!$A$1:$B$12,2),FALSE)</f>
        <v>3.74</v>
      </c>
      <c r="Q740" s="9">
        <f t="shared" si="83"/>
        <v>0.81</v>
      </c>
      <c r="R740" s="9" t="str">
        <f t="shared" si="84"/>
        <v/>
      </c>
      <c r="S740" s="10" t="str">
        <f t="shared" si="85"/>
        <v/>
      </c>
      <c r="U740" s="17">
        <f>VLOOKUP((IF(MONTH($A740)=10,YEAR($A740),IF(MONTH($A740)=11,YEAR($A740),IF(MONTH($A740)=12, YEAR($A740),YEAR($A740)-1)))),'Final Sim'!$A$1:$O$87,VLOOKUP(MONTH($A740),'Conversion WRSM'!$A$1:$B$12,2),FALSE)</f>
        <v>0</v>
      </c>
      <c r="W740" s="9">
        <f t="shared" si="82"/>
        <v>0.81</v>
      </c>
      <c r="X740" s="9" t="str">
        <f t="shared" si="88"/>
        <v/>
      </c>
      <c r="Y740" s="20" t="str">
        <f t="shared" si="86"/>
        <v/>
      </c>
    </row>
    <row r="741" spans="1:25" x14ac:dyDescent="0.25">
      <c r="A741" s="11">
        <v>35125</v>
      </c>
      <c r="B741" s="9">
        <f>VLOOKUP((IF(MONTH($A741)=10,YEAR($A741),IF(MONTH($A741)=11,YEAR($A741),IF(MONTH($A741)=12, YEAR($A741),YEAR($A741)-1)))),File_1.prn!$A$2:$AA$72,VLOOKUP(MONTH($A741),Conversion!$A$1:$B$12,2),FALSE)</f>
        <v>1.26</v>
      </c>
      <c r="C741" s="9" t="str">
        <f>IF(VLOOKUP((IF(MONTH($A741)=10,YEAR($A741),IF(MONTH($A741)=11,YEAR($A741),IF(MONTH($A741)=12, YEAR($A741),YEAR($A741)-1)))),File_1.prn!$A$2:$AA$72,VLOOKUP(MONTH($A741),'Patch Conversion'!$A$1:$B$12,2),FALSE)="","",VLOOKUP((IF(MONTH($A741)=10,YEAR($A741),IF(MONTH($A741)=11,YEAR($A741),IF(MONTH($A741)=12, YEAR($A741),YEAR($A741)-1)))),File_1.prn!$A$2:$AA$72,VLOOKUP(MONTH($A741),'Patch Conversion'!$A$1:$B$12,2),FALSE))</f>
        <v/>
      </c>
      <c r="E741" s="9">
        <f t="shared" si="87"/>
        <v>32.299999999999997</v>
      </c>
      <c r="F741" s="9">
        <f>F740+VLOOKUP((IF(MONTH($A741)=10,YEAR($A741),IF(MONTH($A741)=11,YEAR($A741),IF(MONTH($A741)=12, YEAR($A741),YEAR($A741)-1)))),Rainfall!$A$1:$Z$87,VLOOKUP(MONTH($A741),Conversion!$A$1:$B$12,2),FALSE)</f>
        <v>36545.759999999995</v>
      </c>
      <c r="G741" s="22"/>
      <c r="H741" s="22"/>
      <c r="I741" s="9">
        <f>VLOOKUP((IF(MONTH($A741)=10,YEAR($A741),IF(MONTH($A741)=11,YEAR($A741),IF(MONTH($A741)=12, YEAR($A741),YEAR($A741)-1)))),FirstSim!$A$1:$Z$86,VLOOKUP(MONTH($A741),Conversion!$A$1:$B$12,2),FALSE)</f>
        <v>2.02</v>
      </c>
      <c r="Q741" s="9">
        <f t="shared" si="83"/>
        <v>1.26</v>
      </c>
      <c r="R741" s="9" t="str">
        <f t="shared" si="84"/>
        <v/>
      </c>
      <c r="S741" s="10" t="str">
        <f t="shared" si="85"/>
        <v/>
      </c>
      <c r="U741" s="17">
        <f>VLOOKUP((IF(MONTH($A741)=10,YEAR($A741),IF(MONTH($A741)=11,YEAR($A741),IF(MONTH($A741)=12, YEAR($A741),YEAR($A741)-1)))),'Final Sim'!$A$1:$O$87,VLOOKUP(MONTH($A741),'Conversion WRSM'!$A$1:$B$12,2),FALSE)</f>
        <v>0</v>
      </c>
      <c r="W741" s="9">
        <f t="shared" si="82"/>
        <v>1.26</v>
      </c>
      <c r="X741" s="9" t="str">
        <f t="shared" si="88"/>
        <v/>
      </c>
      <c r="Y741" s="20" t="str">
        <f t="shared" si="86"/>
        <v/>
      </c>
    </row>
    <row r="742" spans="1:25" x14ac:dyDescent="0.25">
      <c r="A742" s="11">
        <v>35156</v>
      </c>
      <c r="B742" s="9">
        <f>VLOOKUP((IF(MONTH($A742)=10,YEAR($A742),IF(MONTH($A742)=11,YEAR($A742),IF(MONTH($A742)=12, YEAR($A742),YEAR($A742)-1)))),File_1.prn!$A$2:$AA$72,VLOOKUP(MONTH($A742),Conversion!$A$1:$B$12,2),FALSE)</f>
        <v>0</v>
      </c>
      <c r="C742" s="9" t="str">
        <f>IF(VLOOKUP((IF(MONTH($A742)=10,YEAR($A742),IF(MONTH($A742)=11,YEAR($A742),IF(MONTH($A742)=12, YEAR($A742),YEAR($A742)-1)))),File_1.prn!$A$2:$AA$72,VLOOKUP(MONTH($A742),'Patch Conversion'!$A$1:$B$12,2),FALSE)="","",VLOOKUP((IF(MONTH($A742)=10,YEAR($A742),IF(MONTH($A742)=11,YEAR($A742),IF(MONTH($A742)=12, YEAR($A742),YEAR($A742)-1)))),File_1.prn!$A$2:$AA$72,VLOOKUP(MONTH($A742),'Patch Conversion'!$A$1:$B$12,2),FALSE))</f>
        <v>#</v>
      </c>
      <c r="E742" s="9">
        <f t="shared" si="87"/>
        <v>32.299999999999997</v>
      </c>
      <c r="F742" s="9">
        <f>F741+VLOOKUP((IF(MONTH($A742)=10,YEAR($A742),IF(MONTH($A742)=11,YEAR($A742),IF(MONTH($A742)=12, YEAR($A742),YEAR($A742)-1)))),Rainfall!$A$1:$Z$87,VLOOKUP(MONTH($A742),Conversion!$A$1:$B$12,2),FALSE)</f>
        <v>36583.259999999995</v>
      </c>
      <c r="G742" s="22"/>
      <c r="H742" s="22"/>
      <c r="I742" s="9">
        <f>VLOOKUP((IF(MONTH($A742)=10,YEAR($A742),IF(MONTH($A742)=11,YEAR($A742),IF(MONTH($A742)=12, YEAR($A742),YEAR($A742)-1)))),FirstSim!$A$1:$Z$86,VLOOKUP(MONTH($A742),Conversion!$A$1:$B$12,2),FALSE)</f>
        <v>0.23</v>
      </c>
      <c r="Q742" s="9">
        <f t="shared" si="83"/>
        <v>0.23</v>
      </c>
      <c r="R742" s="9" t="str">
        <f t="shared" si="84"/>
        <v>*</v>
      </c>
      <c r="S742" s="10" t="str">
        <f t="shared" si="85"/>
        <v>First Silumation patch</v>
      </c>
      <c r="U742" s="17">
        <f>VLOOKUP((IF(MONTH($A742)=10,YEAR($A742),IF(MONTH($A742)=11,YEAR($A742),IF(MONTH($A742)=12, YEAR($A742),YEAR($A742)-1)))),'Final Sim'!$A$1:$O$87,VLOOKUP(MONTH($A742),'Conversion WRSM'!$A$1:$B$12,2),FALSE)</f>
        <v>0</v>
      </c>
      <c r="W742" s="9">
        <f t="shared" si="82"/>
        <v>0</v>
      </c>
      <c r="X742" s="9" t="str">
        <f t="shared" si="88"/>
        <v>*</v>
      </c>
      <c r="Y742" s="20" t="str">
        <f t="shared" si="86"/>
        <v>Simulated value used</v>
      </c>
    </row>
    <row r="743" spans="1:25" x14ac:dyDescent="0.25">
      <c r="A743" s="11">
        <v>35186</v>
      </c>
      <c r="B743" s="9">
        <f>VLOOKUP((IF(MONTH($A743)=10,YEAR($A743),IF(MONTH($A743)=11,YEAR($A743),IF(MONTH($A743)=12, YEAR($A743),YEAR($A743)-1)))),File_1.prn!$A$2:$AA$72,VLOOKUP(MONTH($A743),Conversion!$A$1:$B$12,2),FALSE)</f>
        <v>0</v>
      </c>
      <c r="C743" s="9" t="str">
        <f>IF(VLOOKUP((IF(MONTH($A743)=10,YEAR($A743),IF(MONTH($A743)=11,YEAR($A743),IF(MONTH($A743)=12, YEAR($A743),YEAR($A743)-1)))),File_1.prn!$A$2:$AA$72,VLOOKUP(MONTH($A743),'Patch Conversion'!$A$1:$B$12,2),FALSE)="","",VLOOKUP((IF(MONTH($A743)=10,YEAR($A743),IF(MONTH($A743)=11,YEAR($A743),IF(MONTH($A743)=12, YEAR($A743),YEAR($A743)-1)))),File_1.prn!$A$2:$AA$72,VLOOKUP(MONTH($A743),'Patch Conversion'!$A$1:$B$12,2),FALSE))</f>
        <v>#</v>
      </c>
      <c r="E743" s="9">
        <f t="shared" si="87"/>
        <v>32.299999999999997</v>
      </c>
      <c r="F743" s="9">
        <f>F742+VLOOKUP((IF(MONTH($A743)=10,YEAR($A743),IF(MONTH($A743)=11,YEAR($A743),IF(MONTH($A743)=12, YEAR($A743),YEAR($A743)-1)))),Rainfall!$A$1:$Z$87,VLOOKUP(MONTH($A743),Conversion!$A$1:$B$12,2),FALSE)</f>
        <v>36624.779999999992</v>
      </c>
      <c r="G743" s="22"/>
      <c r="H743" s="22"/>
      <c r="I743" s="9">
        <f>VLOOKUP((IF(MONTH($A743)=10,YEAR($A743),IF(MONTH($A743)=11,YEAR($A743),IF(MONTH($A743)=12, YEAR($A743),YEAR($A743)-1)))),FirstSim!$A$1:$Z$86,VLOOKUP(MONTH($A743),Conversion!$A$1:$B$12,2),FALSE)</f>
        <v>0.16</v>
      </c>
      <c r="Q743" s="9">
        <f t="shared" si="83"/>
        <v>0.16</v>
      </c>
      <c r="R743" s="9" t="str">
        <f t="shared" si="84"/>
        <v>*</v>
      </c>
      <c r="S743" s="10" t="str">
        <f t="shared" si="85"/>
        <v>First Silumation patch</v>
      </c>
      <c r="U743" s="17">
        <f>VLOOKUP((IF(MONTH($A743)=10,YEAR($A743),IF(MONTH($A743)=11,YEAR($A743),IF(MONTH($A743)=12, YEAR($A743),YEAR($A743)-1)))),'Final Sim'!$A$1:$O$87,VLOOKUP(MONTH($A743),'Conversion WRSM'!$A$1:$B$12,2),FALSE)</f>
        <v>0</v>
      </c>
      <c r="W743" s="9">
        <f t="shared" si="82"/>
        <v>0</v>
      </c>
      <c r="X743" s="9" t="str">
        <f t="shared" si="88"/>
        <v>*</v>
      </c>
      <c r="Y743" s="20" t="str">
        <f t="shared" si="86"/>
        <v>Simulated value used</v>
      </c>
    </row>
    <row r="744" spans="1:25" x14ac:dyDescent="0.25">
      <c r="A744" s="11">
        <v>35217</v>
      </c>
      <c r="B744" s="9">
        <f>VLOOKUP((IF(MONTH($A744)=10,YEAR($A744),IF(MONTH($A744)=11,YEAR($A744),IF(MONTH($A744)=12, YEAR($A744),YEAR($A744)-1)))),File_1.prn!$A$2:$AA$72,VLOOKUP(MONTH($A744),Conversion!$A$1:$B$12,2),FALSE)</f>
        <v>0</v>
      </c>
      <c r="C744" s="9" t="str">
        <f>IF(VLOOKUP((IF(MONTH($A744)=10,YEAR($A744),IF(MONTH($A744)=11,YEAR($A744),IF(MONTH($A744)=12, YEAR($A744),YEAR($A744)-1)))),File_1.prn!$A$2:$AA$72,VLOOKUP(MONTH($A744),'Patch Conversion'!$A$1:$B$12,2),FALSE)="","",VLOOKUP((IF(MONTH($A744)=10,YEAR($A744),IF(MONTH($A744)=11,YEAR($A744),IF(MONTH($A744)=12, YEAR($A744),YEAR($A744)-1)))),File_1.prn!$A$2:$AA$72,VLOOKUP(MONTH($A744),'Patch Conversion'!$A$1:$B$12,2),FALSE))</f>
        <v>#</v>
      </c>
      <c r="E744" s="9">
        <f t="shared" si="87"/>
        <v>32.299999999999997</v>
      </c>
      <c r="F744" s="9">
        <f>F743+VLOOKUP((IF(MONTH($A744)=10,YEAR($A744),IF(MONTH($A744)=11,YEAR($A744),IF(MONTH($A744)=12, YEAR($A744),YEAR($A744)-1)))),Rainfall!$A$1:$Z$87,VLOOKUP(MONTH($A744),Conversion!$A$1:$B$12,2),FALSE)</f>
        <v>36624.779999999992</v>
      </c>
      <c r="G744" s="22"/>
      <c r="H744" s="22"/>
      <c r="I744" s="9">
        <f>VLOOKUP((IF(MONTH($A744)=10,YEAR($A744),IF(MONTH($A744)=11,YEAR($A744),IF(MONTH($A744)=12, YEAR($A744),YEAR($A744)-1)))),FirstSim!$A$1:$Z$86,VLOOKUP(MONTH($A744),Conversion!$A$1:$B$12,2),FALSE)</f>
        <v>0.1</v>
      </c>
      <c r="Q744" s="9">
        <f t="shared" si="83"/>
        <v>0.1</v>
      </c>
      <c r="R744" s="9" t="str">
        <f t="shared" si="84"/>
        <v>*</v>
      </c>
      <c r="S744" s="10" t="str">
        <f t="shared" si="85"/>
        <v>First Silumation patch</v>
      </c>
      <c r="U744" s="17">
        <f>VLOOKUP((IF(MONTH($A744)=10,YEAR($A744),IF(MONTH($A744)=11,YEAR($A744),IF(MONTH($A744)=12, YEAR($A744),YEAR($A744)-1)))),'Final Sim'!$A$1:$O$87,VLOOKUP(MONTH($A744),'Conversion WRSM'!$A$1:$B$12,2),FALSE)</f>
        <v>0</v>
      </c>
      <c r="W744" s="9">
        <f t="shared" si="82"/>
        <v>0</v>
      </c>
      <c r="X744" s="9" t="str">
        <f t="shared" si="88"/>
        <v>*</v>
      </c>
      <c r="Y744" s="20" t="str">
        <f t="shared" si="86"/>
        <v>Simulated value used</v>
      </c>
    </row>
    <row r="745" spans="1:25" x14ac:dyDescent="0.25">
      <c r="A745" s="11">
        <v>35247</v>
      </c>
      <c r="B745" s="9">
        <f>VLOOKUP((IF(MONTH($A745)=10,YEAR($A745),IF(MONTH($A745)=11,YEAR($A745),IF(MONTH($A745)=12, YEAR($A745),YEAR($A745)-1)))),File_1.prn!$A$2:$AA$72,VLOOKUP(MONTH($A745),Conversion!$A$1:$B$12,2),FALSE)</f>
        <v>0</v>
      </c>
      <c r="C745" s="9" t="str">
        <f>IF(VLOOKUP((IF(MONTH($A745)=10,YEAR($A745),IF(MONTH($A745)=11,YEAR($A745),IF(MONTH($A745)=12, YEAR($A745),YEAR($A745)-1)))),File_1.prn!$A$2:$AA$72,VLOOKUP(MONTH($A745),'Patch Conversion'!$A$1:$B$12,2),FALSE)="","",VLOOKUP((IF(MONTH($A745)=10,YEAR($A745),IF(MONTH($A745)=11,YEAR($A745),IF(MONTH($A745)=12, YEAR($A745),YEAR($A745)-1)))),File_1.prn!$A$2:$AA$72,VLOOKUP(MONTH($A745),'Patch Conversion'!$A$1:$B$12,2),FALSE))</f>
        <v>#</v>
      </c>
      <c r="E745" s="9">
        <f t="shared" si="87"/>
        <v>32.299999999999997</v>
      </c>
      <c r="F745" s="9">
        <f>F744+VLOOKUP((IF(MONTH($A745)=10,YEAR($A745),IF(MONTH($A745)=11,YEAR($A745),IF(MONTH($A745)=12, YEAR($A745),YEAR($A745)-1)))),Rainfall!$A$1:$Z$87,VLOOKUP(MONTH($A745),Conversion!$A$1:$B$12,2),FALSE)</f>
        <v>36624.779999999992</v>
      </c>
      <c r="G745" s="22"/>
      <c r="H745" s="22"/>
      <c r="I745" s="9">
        <f>VLOOKUP((IF(MONTH($A745)=10,YEAR($A745),IF(MONTH($A745)=11,YEAR($A745),IF(MONTH($A745)=12, YEAR($A745),YEAR($A745)-1)))),FirstSim!$A$1:$Z$86,VLOOKUP(MONTH($A745),Conversion!$A$1:$B$12,2),FALSE)</f>
        <v>0.08</v>
      </c>
      <c r="Q745" s="9">
        <f t="shared" si="83"/>
        <v>0.08</v>
      </c>
      <c r="R745" s="9" t="str">
        <f t="shared" si="84"/>
        <v>*</v>
      </c>
      <c r="S745" s="10" t="str">
        <f t="shared" si="85"/>
        <v>First Silumation patch</v>
      </c>
      <c r="U745" s="17">
        <f>VLOOKUP((IF(MONTH($A745)=10,YEAR($A745),IF(MONTH($A745)=11,YEAR($A745),IF(MONTH($A745)=12, YEAR($A745),YEAR($A745)-1)))),'Final Sim'!$A$1:$O$87,VLOOKUP(MONTH($A745),'Conversion WRSM'!$A$1:$B$12,2),FALSE)</f>
        <v>0</v>
      </c>
      <c r="W745" s="9">
        <f t="shared" si="82"/>
        <v>0</v>
      </c>
      <c r="X745" s="9" t="str">
        <f t="shared" si="88"/>
        <v>*</v>
      </c>
      <c r="Y745" s="20" t="str">
        <f t="shared" si="86"/>
        <v>Simulated value used</v>
      </c>
    </row>
    <row r="746" spans="1:25" x14ac:dyDescent="0.25">
      <c r="A746" s="11">
        <v>35278</v>
      </c>
      <c r="B746" s="9">
        <f>VLOOKUP((IF(MONTH($A746)=10,YEAR($A746),IF(MONTH($A746)=11,YEAR($A746),IF(MONTH($A746)=12, YEAR($A746),YEAR($A746)-1)))),File_1.prn!$A$2:$AA$72,VLOOKUP(MONTH($A746),Conversion!$A$1:$B$12,2),FALSE)</f>
        <v>0.06</v>
      </c>
      <c r="C746" s="9" t="str">
        <f>IF(VLOOKUP((IF(MONTH($A746)=10,YEAR($A746),IF(MONTH($A746)=11,YEAR($A746),IF(MONTH($A746)=12, YEAR($A746),YEAR($A746)-1)))),File_1.prn!$A$2:$AA$72,VLOOKUP(MONTH($A746),'Patch Conversion'!$A$1:$B$12,2),FALSE)="","",VLOOKUP((IF(MONTH($A746)=10,YEAR($A746),IF(MONTH($A746)=11,YEAR($A746),IF(MONTH($A746)=12, YEAR($A746),YEAR($A746)-1)))),File_1.prn!$A$2:$AA$72,VLOOKUP(MONTH($A746),'Patch Conversion'!$A$1:$B$12,2),FALSE))</f>
        <v/>
      </c>
      <c r="E746" s="9">
        <f t="shared" si="87"/>
        <v>32.36</v>
      </c>
      <c r="F746" s="9">
        <f>F745+VLOOKUP((IF(MONTH($A746)=10,YEAR($A746),IF(MONTH($A746)=11,YEAR($A746),IF(MONTH($A746)=12, YEAR($A746),YEAR($A746)-1)))),Rainfall!$A$1:$Z$87,VLOOKUP(MONTH($A746),Conversion!$A$1:$B$12,2),FALSE)</f>
        <v>36628.01999999999</v>
      </c>
      <c r="G746" s="22"/>
      <c r="H746" s="22"/>
      <c r="I746" s="9">
        <f>VLOOKUP((IF(MONTH($A746)=10,YEAR($A746),IF(MONTH($A746)=11,YEAR($A746),IF(MONTH($A746)=12, YEAR($A746),YEAR($A746)-1)))),FirstSim!$A$1:$Z$86,VLOOKUP(MONTH($A746),Conversion!$A$1:$B$12,2),FALSE)</f>
        <v>7.0000000000000007E-2</v>
      </c>
      <c r="Q746" s="9">
        <f t="shared" si="83"/>
        <v>0.06</v>
      </c>
      <c r="R746" s="9" t="str">
        <f t="shared" si="84"/>
        <v/>
      </c>
      <c r="S746" s="10" t="str">
        <f t="shared" si="85"/>
        <v/>
      </c>
      <c r="U746" s="17">
        <f>VLOOKUP((IF(MONTH($A746)=10,YEAR($A746),IF(MONTH($A746)=11,YEAR($A746),IF(MONTH($A746)=12, YEAR($A746),YEAR($A746)-1)))),'Final Sim'!$A$1:$O$87,VLOOKUP(MONTH($A746),'Conversion WRSM'!$A$1:$B$12,2),FALSE)</f>
        <v>0</v>
      </c>
      <c r="W746" s="9">
        <f t="shared" si="82"/>
        <v>0.06</v>
      </c>
      <c r="X746" s="9" t="str">
        <f t="shared" si="88"/>
        <v/>
      </c>
      <c r="Y746" s="20" t="str">
        <f t="shared" si="86"/>
        <v/>
      </c>
    </row>
    <row r="747" spans="1:25" x14ac:dyDescent="0.25">
      <c r="A747" s="11">
        <v>35309</v>
      </c>
      <c r="B747" s="9">
        <f>VLOOKUP((IF(MONTH($A747)=10,YEAR($A747),IF(MONTH($A747)=11,YEAR($A747),IF(MONTH($A747)=12, YEAR($A747),YEAR($A747)-1)))),File_1.prn!$A$2:$AA$72,VLOOKUP(MONTH($A747),Conversion!$A$1:$B$12,2),FALSE)</f>
        <v>0.1</v>
      </c>
      <c r="C747" s="9" t="str">
        <f>IF(VLOOKUP((IF(MONTH($A747)=10,YEAR($A747),IF(MONTH($A747)=11,YEAR($A747),IF(MONTH($A747)=12, YEAR($A747),YEAR($A747)-1)))),File_1.prn!$A$2:$AA$72,VLOOKUP(MONTH($A747),'Patch Conversion'!$A$1:$B$12,2),FALSE)="","",VLOOKUP((IF(MONTH($A747)=10,YEAR($A747),IF(MONTH($A747)=11,YEAR($A747),IF(MONTH($A747)=12, YEAR($A747),YEAR($A747)-1)))),File_1.prn!$A$2:$AA$72,VLOOKUP(MONTH($A747),'Patch Conversion'!$A$1:$B$12,2),FALSE))</f>
        <v/>
      </c>
      <c r="E747" s="9">
        <f t="shared" si="87"/>
        <v>32.46</v>
      </c>
      <c r="F747" s="9">
        <f>F746+VLOOKUP((IF(MONTH($A747)=10,YEAR($A747),IF(MONTH($A747)=11,YEAR($A747),IF(MONTH($A747)=12, YEAR($A747),YEAR($A747)-1)))),Rainfall!$A$1:$Z$87,VLOOKUP(MONTH($A747),Conversion!$A$1:$B$12,2),FALSE)</f>
        <v>36635.399999999987</v>
      </c>
      <c r="G747" s="22"/>
      <c r="H747" s="22"/>
      <c r="I747" s="9">
        <f>VLOOKUP((IF(MONTH($A747)=10,YEAR($A747),IF(MONTH($A747)=11,YEAR($A747),IF(MONTH($A747)=12, YEAR($A747),YEAR($A747)-1)))),FirstSim!$A$1:$Z$86,VLOOKUP(MONTH($A747),Conversion!$A$1:$B$12,2),FALSE)</f>
        <v>0.06</v>
      </c>
      <c r="Q747" s="9">
        <f t="shared" si="83"/>
        <v>0.1</v>
      </c>
      <c r="R747" s="9" t="str">
        <f t="shared" si="84"/>
        <v/>
      </c>
      <c r="S747" s="10" t="str">
        <f t="shared" si="85"/>
        <v/>
      </c>
      <c r="U747" s="17">
        <f>VLOOKUP((IF(MONTH($A747)=10,YEAR($A747),IF(MONTH($A747)=11,YEAR($A747),IF(MONTH($A747)=12, YEAR($A747),YEAR($A747)-1)))),'Final Sim'!$A$1:$O$87,VLOOKUP(MONTH($A747),'Conversion WRSM'!$A$1:$B$12,2),FALSE)</f>
        <v>0</v>
      </c>
      <c r="W747" s="9">
        <f t="shared" si="82"/>
        <v>0.1</v>
      </c>
      <c r="X747" s="9" t="str">
        <f t="shared" si="88"/>
        <v/>
      </c>
      <c r="Y747" s="20" t="str">
        <f t="shared" si="86"/>
        <v/>
      </c>
    </row>
    <row r="748" spans="1:25" x14ac:dyDescent="0.25">
      <c r="A748" s="11">
        <v>35339</v>
      </c>
      <c r="B748" s="9">
        <f>VLOOKUP((IF(MONTH($A748)=10,YEAR($A748),IF(MONTH($A748)=11,YEAR($A748),IF(MONTH($A748)=12, YEAR($A748),YEAR($A748)-1)))),File_1.prn!$A$2:$AA$72,VLOOKUP(MONTH($A748),Conversion!$A$1:$B$12,2),FALSE)</f>
        <v>0</v>
      </c>
      <c r="C748" s="9" t="str">
        <f>IF(VLOOKUP((IF(MONTH($A748)=10,YEAR($A748),IF(MONTH($A748)=11,YEAR($A748),IF(MONTH($A748)=12, YEAR($A748),YEAR($A748)-1)))),File_1.prn!$A$2:$AA$72,VLOOKUP(MONTH($A748),'Patch Conversion'!$A$1:$B$12,2),FALSE)="","",VLOOKUP((IF(MONTH($A748)=10,YEAR($A748),IF(MONTH($A748)=11,YEAR($A748),IF(MONTH($A748)=12, YEAR($A748),YEAR($A748)-1)))),File_1.prn!$A$2:$AA$72,VLOOKUP(MONTH($A748),'Patch Conversion'!$A$1:$B$12,2),FALSE))</f>
        <v>#</v>
      </c>
      <c r="E748" s="9">
        <f t="shared" si="87"/>
        <v>32.46</v>
      </c>
      <c r="F748" s="9">
        <f>F747+VLOOKUP((IF(MONTH($A748)=10,YEAR($A748),IF(MONTH($A748)=11,YEAR($A748),IF(MONTH($A748)=12, YEAR($A748),YEAR($A748)-1)))),Rainfall!$A$1:$Z$87,VLOOKUP(MONTH($A748),Conversion!$A$1:$B$12,2),FALSE)</f>
        <v>36692.219999999987</v>
      </c>
      <c r="G748" s="22"/>
      <c r="H748" s="22"/>
      <c r="I748" s="9">
        <f>VLOOKUP((IF(MONTH($A748)=10,YEAR($A748),IF(MONTH($A748)=11,YEAR($A748),IF(MONTH($A748)=12, YEAR($A748),YEAR($A748)-1)))),FirstSim!$A$1:$Z$86,VLOOKUP(MONTH($A748),Conversion!$A$1:$B$12,2),FALSE)</f>
        <v>0.05</v>
      </c>
      <c r="Q748" s="9">
        <f t="shared" si="83"/>
        <v>0.05</v>
      </c>
      <c r="R748" s="9" t="str">
        <f t="shared" si="84"/>
        <v>*</v>
      </c>
      <c r="S748" s="10" t="str">
        <f t="shared" si="85"/>
        <v>First Silumation patch</v>
      </c>
      <c r="U748" s="17">
        <f>VLOOKUP((IF(MONTH($A748)=10,YEAR($A748),IF(MONTH($A748)=11,YEAR($A748),IF(MONTH($A748)=12, YEAR($A748),YEAR($A748)-1)))),'Final Sim'!$A$1:$O$87,VLOOKUP(MONTH($A748),'Conversion WRSM'!$A$1:$B$12,2),FALSE)</f>
        <v>0</v>
      </c>
      <c r="W748" s="9">
        <f t="shared" si="82"/>
        <v>0</v>
      </c>
      <c r="X748" s="9" t="str">
        <f t="shared" si="88"/>
        <v>*</v>
      </c>
      <c r="Y748" s="20" t="str">
        <f t="shared" si="86"/>
        <v>Simulated value used</v>
      </c>
    </row>
    <row r="749" spans="1:25" x14ac:dyDescent="0.25">
      <c r="A749" s="11">
        <v>35370</v>
      </c>
      <c r="B749" s="9">
        <f>VLOOKUP((IF(MONTH($A749)=10,YEAR($A749),IF(MONTH($A749)=11,YEAR($A749),IF(MONTH($A749)=12, YEAR($A749),YEAR($A749)-1)))),File_1.prn!$A$2:$AA$72,VLOOKUP(MONTH($A749),Conversion!$A$1:$B$12,2),FALSE)</f>
        <v>0.04</v>
      </c>
      <c r="C749" s="9" t="str">
        <f>IF(VLOOKUP((IF(MONTH($A749)=10,YEAR($A749),IF(MONTH($A749)=11,YEAR($A749),IF(MONTH($A749)=12, YEAR($A749),YEAR($A749)-1)))),File_1.prn!$A$2:$AA$72,VLOOKUP(MONTH($A749),'Patch Conversion'!$A$1:$B$12,2),FALSE)="","",VLOOKUP((IF(MONTH($A749)=10,YEAR($A749),IF(MONTH($A749)=11,YEAR($A749),IF(MONTH($A749)=12, YEAR($A749),YEAR($A749)-1)))),File_1.prn!$A$2:$AA$72,VLOOKUP(MONTH($A749),'Patch Conversion'!$A$1:$B$12,2),FALSE))</f>
        <v/>
      </c>
      <c r="E749" s="9">
        <f t="shared" si="87"/>
        <v>32.5</v>
      </c>
      <c r="F749" s="9">
        <f>F748+VLOOKUP((IF(MONTH($A749)=10,YEAR($A749),IF(MONTH($A749)=11,YEAR($A749),IF(MONTH($A749)=12, YEAR($A749),YEAR($A749)-1)))),Rainfall!$A$1:$Z$87,VLOOKUP(MONTH($A749),Conversion!$A$1:$B$12,2),FALSE)</f>
        <v>36821.759999999987</v>
      </c>
      <c r="G749" s="22"/>
      <c r="H749" s="22"/>
      <c r="I749" s="9">
        <f>VLOOKUP((IF(MONTH($A749)=10,YEAR($A749),IF(MONTH($A749)=11,YEAR($A749),IF(MONTH($A749)=12, YEAR($A749),YEAR($A749)-1)))),FirstSim!$A$1:$Z$86,VLOOKUP(MONTH($A749),Conversion!$A$1:$B$12,2),FALSE)</f>
        <v>1.38</v>
      </c>
      <c r="Q749" s="9">
        <f t="shared" si="83"/>
        <v>0.04</v>
      </c>
      <c r="R749" s="9" t="str">
        <f t="shared" si="84"/>
        <v/>
      </c>
      <c r="S749" s="10" t="str">
        <f t="shared" si="85"/>
        <v/>
      </c>
      <c r="U749" s="17">
        <f>VLOOKUP((IF(MONTH($A749)=10,YEAR($A749),IF(MONTH($A749)=11,YEAR($A749),IF(MONTH($A749)=12, YEAR($A749),YEAR($A749)-1)))),'Final Sim'!$A$1:$O$87,VLOOKUP(MONTH($A749),'Conversion WRSM'!$A$1:$B$12,2),FALSE)</f>
        <v>0</v>
      </c>
      <c r="W749" s="9">
        <f t="shared" si="82"/>
        <v>0.04</v>
      </c>
      <c r="X749" s="9" t="str">
        <f t="shared" si="88"/>
        <v/>
      </c>
      <c r="Y749" s="20" t="str">
        <f t="shared" si="86"/>
        <v/>
      </c>
    </row>
    <row r="750" spans="1:25" x14ac:dyDescent="0.25">
      <c r="A750" s="11">
        <v>35400</v>
      </c>
      <c r="B750" s="9">
        <f>VLOOKUP((IF(MONTH($A750)=10,YEAR($A750),IF(MONTH($A750)=11,YEAR($A750),IF(MONTH($A750)=12, YEAR($A750),YEAR($A750)-1)))),File_1.prn!$A$2:$AA$72,VLOOKUP(MONTH($A750),Conversion!$A$1:$B$12,2),FALSE)</f>
        <v>0.18</v>
      </c>
      <c r="C750" s="9" t="str">
        <f>IF(VLOOKUP((IF(MONTH($A750)=10,YEAR($A750),IF(MONTH($A750)=11,YEAR($A750),IF(MONTH($A750)=12, YEAR($A750),YEAR($A750)-1)))),File_1.prn!$A$2:$AA$72,VLOOKUP(MONTH($A750),'Patch Conversion'!$A$1:$B$12,2),FALSE)="","",VLOOKUP((IF(MONTH($A750)=10,YEAR($A750),IF(MONTH($A750)=11,YEAR($A750),IF(MONTH($A750)=12, YEAR($A750),YEAR($A750)-1)))),File_1.prn!$A$2:$AA$72,VLOOKUP(MONTH($A750),'Patch Conversion'!$A$1:$B$12,2),FALSE))</f>
        <v/>
      </c>
      <c r="E750" s="9">
        <f t="shared" si="87"/>
        <v>32.68</v>
      </c>
      <c r="F750" s="9">
        <f>F749+VLOOKUP((IF(MONTH($A750)=10,YEAR($A750),IF(MONTH($A750)=11,YEAR($A750),IF(MONTH($A750)=12, YEAR($A750),YEAR($A750)-1)))),Rainfall!$A$1:$Z$87,VLOOKUP(MONTH($A750),Conversion!$A$1:$B$12,2),FALSE)</f>
        <v>36994.37999999999</v>
      </c>
      <c r="G750" s="22"/>
      <c r="H750" s="22"/>
      <c r="I750" s="9">
        <f>VLOOKUP((IF(MONTH($A750)=10,YEAR($A750),IF(MONTH($A750)=11,YEAR($A750),IF(MONTH($A750)=12, YEAR($A750),YEAR($A750)-1)))),FirstSim!$A$1:$Z$86,VLOOKUP(MONTH($A750),Conversion!$A$1:$B$12,2),FALSE)</f>
        <v>0.93</v>
      </c>
      <c r="Q750" s="9">
        <f t="shared" si="83"/>
        <v>0.18</v>
      </c>
      <c r="R750" s="9" t="str">
        <f t="shared" si="84"/>
        <v/>
      </c>
      <c r="S750" s="10" t="str">
        <f t="shared" si="85"/>
        <v/>
      </c>
      <c r="U750" s="17">
        <f>VLOOKUP((IF(MONTH($A750)=10,YEAR($A750),IF(MONTH($A750)=11,YEAR($A750),IF(MONTH($A750)=12, YEAR($A750),YEAR($A750)-1)))),'Final Sim'!$A$1:$O$87,VLOOKUP(MONTH($A750),'Conversion WRSM'!$A$1:$B$12,2),FALSE)</f>
        <v>0</v>
      </c>
      <c r="W750" s="9">
        <f t="shared" si="82"/>
        <v>0.18</v>
      </c>
      <c r="X750" s="9" t="str">
        <f t="shared" si="88"/>
        <v/>
      </c>
      <c r="Y750" s="20" t="str">
        <f t="shared" si="86"/>
        <v/>
      </c>
    </row>
    <row r="751" spans="1:25" x14ac:dyDescent="0.25">
      <c r="A751" s="11">
        <v>35431</v>
      </c>
      <c r="B751" s="9">
        <f>VLOOKUP((IF(MONTH($A751)=10,YEAR($A751),IF(MONTH($A751)=11,YEAR($A751),IF(MONTH($A751)=12, YEAR($A751),YEAR($A751)-1)))),File_1.prn!$A$2:$AA$72,VLOOKUP(MONTH($A751),Conversion!$A$1:$B$12,2),FALSE)</f>
        <v>0.28000000000000003</v>
      </c>
      <c r="C751" s="9" t="str">
        <f>IF(VLOOKUP((IF(MONTH($A751)=10,YEAR($A751),IF(MONTH($A751)=11,YEAR($A751),IF(MONTH($A751)=12, YEAR($A751),YEAR($A751)-1)))),File_1.prn!$A$2:$AA$72,VLOOKUP(MONTH($A751),'Patch Conversion'!$A$1:$B$12,2),FALSE)="","",VLOOKUP((IF(MONTH($A751)=10,YEAR($A751),IF(MONTH($A751)=11,YEAR($A751),IF(MONTH($A751)=12, YEAR($A751),YEAR($A751)-1)))),File_1.prn!$A$2:$AA$72,VLOOKUP(MONTH($A751),'Patch Conversion'!$A$1:$B$12,2),FALSE))</f>
        <v/>
      </c>
      <c r="E751" s="9">
        <f t="shared" si="87"/>
        <v>32.96</v>
      </c>
      <c r="F751" s="9">
        <f>F750+VLOOKUP((IF(MONTH($A751)=10,YEAR($A751),IF(MONTH($A751)=11,YEAR($A751),IF(MONTH($A751)=12, YEAR($A751),YEAR($A751)-1)))),Rainfall!$A$1:$Z$87,VLOOKUP(MONTH($A751),Conversion!$A$1:$B$12,2),FALSE)</f>
        <v>37104.659999999989</v>
      </c>
      <c r="G751" s="22"/>
      <c r="H751" s="22"/>
      <c r="I751" s="9">
        <f>VLOOKUP((IF(MONTH($A751)=10,YEAR($A751),IF(MONTH($A751)=11,YEAR($A751),IF(MONTH($A751)=12, YEAR($A751),YEAR($A751)-1)))),FirstSim!$A$1:$Z$86,VLOOKUP(MONTH($A751),Conversion!$A$1:$B$12,2),FALSE)</f>
        <v>0.23</v>
      </c>
      <c r="Q751" s="9">
        <f t="shared" si="83"/>
        <v>0.28000000000000003</v>
      </c>
      <c r="R751" s="9" t="str">
        <f t="shared" si="84"/>
        <v/>
      </c>
      <c r="S751" s="10" t="str">
        <f t="shared" si="85"/>
        <v/>
      </c>
      <c r="U751" s="17">
        <f>VLOOKUP((IF(MONTH($A751)=10,YEAR($A751),IF(MONTH($A751)=11,YEAR($A751),IF(MONTH($A751)=12, YEAR($A751),YEAR($A751)-1)))),'Final Sim'!$A$1:$O$87,VLOOKUP(MONTH($A751),'Conversion WRSM'!$A$1:$B$12,2),FALSE)</f>
        <v>0</v>
      </c>
      <c r="W751" s="9">
        <f t="shared" si="82"/>
        <v>0.28000000000000003</v>
      </c>
      <c r="X751" s="9" t="str">
        <f t="shared" si="88"/>
        <v/>
      </c>
      <c r="Y751" s="20" t="str">
        <f t="shared" si="86"/>
        <v/>
      </c>
    </row>
    <row r="752" spans="1:25" x14ac:dyDescent="0.25">
      <c r="A752" s="11">
        <v>35462</v>
      </c>
      <c r="B752" s="9">
        <f>VLOOKUP((IF(MONTH($A752)=10,YEAR($A752),IF(MONTH($A752)=11,YEAR($A752),IF(MONTH($A752)=12, YEAR($A752),YEAR($A752)-1)))),File_1.prn!$A$2:$AA$72,VLOOKUP(MONTH($A752),Conversion!$A$1:$B$12,2),FALSE)</f>
        <v>0</v>
      </c>
      <c r="C752" s="9" t="str">
        <f>IF(VLOOKUP((IF(MONTH($A752)=10,YEAR($A752),IF(MONTH($A752)=11,YEAR($A752),IF(MONTH($A752)=12, YEAR($A752),YEAR($A752)-1)))),File_1.prn!$A$2:$AA$72,VLOOKUP(MONTH($A752),'Patch Conversion'!$A$1:$B$12,2),FALSE)="","",VLOOKUP((IF(MONTH($A752)=10,YEAR($A752),IF(MONTH($A752)=11,YEAR($A752),IF(MONTH($A752)=12, YEAR($A752),YEAR($A752)-1)))),File_1.prn!$A$2:$AA$72,VLOOKUP(MONTH($A752),'Patch Conversion'!$A$1:$B$12,2),FALSE))</f>
        <v>#</v>
      </c>
      <c r="E752" s="9">
        <f t="shared" si="87"/>
        <v>32.96</v>
      </c>
      <c r="F752" s="9">
        <f>F751+VLOOKUP((IF(MONTH($A752)=10,YEAR($A752),IF(MONTH($A752)=11,YEAR($A752),IF(MONTH($A752)=12, YEAR($A752),YEAR($A752)-1)))),Rainfall!$A$1:$Z$87,VLOOKUP(MONTH($A752),Conversion!$A$1:$B$12,2),FALSE)</f>
        <v>37154.279999999992</v>
      </c>
      <c r="G752" s="22"/>
      <c r="H752" s="22"/>
      <c r="I752" s="9">
        <f>VLOOKUP((IF(MONTH($A752)=10,YEAR($A752),IF(MONTH($A752)=11,YEAR($A752),IF(MONTH($A752)=12, YEAR($A752),YEAR($A752)-1)))),FirstSim!$A$1:$Z$86,VLOOKUP(MONTH($A752),Conversion!$A$1:$B$12,2),FALSE)</f>
        <v>0.09</v>
      </c>
      <c r="Q752" s="9">
        <f t="shared" si="83"/>
        <v>0.09</v>
      </c>
      <c r="R752" s="9" t="str">
        <f t="shared" si="84"/>
        <v>*</v>
      </c>
      <c r="S752" s="10" t="str">
        <f t="shared" si="85"/>
        <v>First Silumation patch</v>
      </c>
      <c r="U752" s="17">
        <f>VLOOKUP((IF(MONTH($A752)=10,YEAR($A752),IF(MONTH($A752)=11,YEAR($A752),IF(MONTH($A752)=12, YEAR($A752),YEAR($A752)-1)))),'Final Sim'!$A$1:$O$87,VLOOKUP(MONTH($A752),'Conversion WRSM'!$A$1:$B$12,2),FALSE)</f>
        <v>0</v>
      </c>
      <c r="W752" s="9">
        <f t="shared" si="82"/>
        <v>0</v>
      </c>
      <c r="X752" s="9" t="str">
        <f t="shared" si="88"/>
        <v>*</v>
      </c>
      <c r="Y752" s="20" t="str">
        <f t="shared" si="86"/>
        <v>Simulated value used</v>
      </c>
    </row>
    <row r="753" spans="1:25" x14ac:dyDescent="0.25">
      <c r="A753" s="11">
        <v>35490</v>
      </c>
      <c r="B753" s="9">
        <f>VLOOKUP((IF(MONTH($A753)=10,YEAR($A753),IF(MONTH($A753)=11,YEAR($A753),IF(MONTH($A753)=12, YEAR($A753),YEAR($A753)-1)))),File_1.prn!$A$2:$AA$72,VLOOKUP(MONTH($A753),Conversion!$A$1:$B$12,2),FALSE)</f>
        <v>0.57999999999999996</v>
      </c>
      <c r="C753" s="9" t="str">
        <f>IF(VLOOKUP((IF(MONTH($A753)=10,YEAR($A753),IF(MONTH($A753)=11,YEAR($A753),IF(MONTH($A753)=12, YEAR($A753),YEAR($A753)-1)))),File_1.prn!$A$2:$AA$72,VLOOKUP(MONTH($A753),'Patch Conversion'!$A$1:$B$12,2),FALSE)="","",VLOOKUP((IF(MONTH($A753)=10,YEAR($A753),IF(MONTH($A753)=11,YEAR($A753),IF(MONTH($A753)=12, YEAR($A753),YEAR($A753)-1)))),File_1.prn!$A$2:$AA$72,VLOOKUP(MONTH($A753),'Patch Conversion'!$A$1:$B$12,2),FALSE))</f>
        <v/>
      </c>
      <c r="E753" s="9">
        <f t="shared" si="87"/>
        <v>33.54</v>
      </c>
      <c r="F753" s="9">
        <f>F752+VLOOKUP((IF(MONTH($A753)=10,YEAR($A753),IF(MONTH($A753)=11,YEAR($A753),IF(MONTH($A753)=12, YEAR($A753),YEAR($A753)-1)))),Rainfall!$A$1:$Z$87,VLOOKUP(MONTH($A753),Conversion!$A$1:$B$12,2),FALSE)</f>
        <v>37370.579999999994</v>
      </c>
      <c r="G753" s="22"/>
      <c r="H753" s="22"/>
      <c r="I753" s="9">
        <f>VLOOKUP((IF(MONTH($A753)=10,YEAR($A753),IF(MONTH($A753)=11,YEAR($A753),IF(MONTH($A753)=12, YEAR($A753),YEAR($A753)-1)))),FirstSim!$A$1:$Z$86,VLOOKUP(MONTH($A753),Conversion!$A$1:$B$12,2),FALSE)</f>
        <v>2.44</v>
      </c>
      <c r="Q753" s="9">
        <f t="shared" si="83"/>
        <v>0.57999999999999996</v>
      </c>
      <c r="R753" s="9" t="str">
        <f t="shared" si="84"/>
        <v/>
      </c>
      <c r="S753" s="10" t="str">
        <f t="shared" si="85"/>
        <v/>
      </c>
      <c r="U753" s="17">
        <f>VLOOKUP((IF(MONTH($A753)=10,YEAR($A753),IF(MONTH($A753)=11,YEAR($A753),IF(MONTH($A753)=12, YEAR($A753),YEAR($A753)-1)))),'Final Sim'!$A$1:$O$87,VLOOKUP(MONTH($A753),'Conversion WRSM'!$A$1:$B$12,2),FALSE)</f>
        <v>0</v>
      </c>
      <c r="W753" s="9">
        <f t="shared" si="82"/>
        <v>0.57999999999999996</v>
      </c>
      <c r="X753" s="9" t="str">
        <f t="shared" si="88"/>
        <v/>
      </c>
      <c r="Y753" s="20" t="str">
        <f t="shared" si="86"/>
        <v/>
      </c>
    </row>
    <row r="754" spans="1:25" x14ac:dyDescent="0.25">
      <c r="A754" s="11">
        <v>35521</v>
      </c>
      <c r="B754" s="9">
        <f>VLOOKUP((IF(MONTH($A754)=10,YEAR($A754),IF(MONTH($A754)=11,YEAR($A754),IF(MONTH($A754)=12, YEAR($A754),YEAR($A754)-1)))),File_1.prn!$A$2:$AA$72,VLOOKUP(MONTH($A754),Conversion!$A$1:$B$12,2),FALSE)</f>
        <v>0</v>
      </c>
      <c r="C754" s="9" t="str">
        <f>IF(VLOOKUP((IF(MONTH($A754)=10,YEAR($A754),IF(MONTH($A754)=11,YEAR($A754),IF(MONTH($A754)=12, YEAR($A754),YEAR($A754)-1)))),File_1.prn!$A$2:$AA$72,VLOOKUP(MONTH($A754),'Patch Conversion'!$A$1:$B$12,2),FALSE)="","",VLOOKUP((IF(MONTH($A754)=10,YEAR($A754),IF(MONTH($A754)=11,YEAR($A754),IF(MONTH($A754)=12, YEAR($A754),YEAR($A754)-1)))),File_1.prn!$A$2:$AA$72,VLOOKUP(MONTH($A754),'Patch Conversion'!$A$1:$B$12,2),FALSE))</f>
        <v>#</v>
      </c>
      <c r="E754" s="9">
        <f t="shared" si="87"/>
        <v>33.54</v>
      </c>
      <c r="F754" s="9">
        <f>F753+VLOOKUP((IF(MONTH($A754)=10,YEAR($A754),IF(MONTH($A754)=11,YEAR($A754),IF(MONTH($A754)=12, YEAR($A754),YEAR($A754)-1)))),Rainfall!$A$1:$Z$87,VLOOKUP(MONTH($A754),Conversion!$A$1:$B$12,2),FALSE)</f>
        <v>37456.859999999993</v>
      </c>
      <c r="G754" s="22"/>
      <c r="H754" s="22"/>
      <c r="I754" s="9">
        <f>VLOOKUP((IF(MONTH($A754)=10,YEAR($A754),IF(MONTH($A754)=11,YEAR($A754),IF(MONTH($A754)=12, YEAR($A754),YEAR($A754)-1)))),FirstSim!$A$1:$Z$86,VLOOKUP(MONTH($A754),Conversion!$A$1:$B$12,2),FALSE)</f>
        <v>1.04</v>
      </c>
      <c r="Q754" s="9">
        <f t="shared" si="83"/>
        <v>1.04</v>
      </c>
      <c r="R754" s="9" t="str">
        <f t="shared" si="84"/>
        <v>*</v>
      </c>
      <c r="S754" s="10" t="str">
        <f t="shared" si="85"/>
        <v>First Silumation patch</v>
      </c>
      <c r="U754" s="17">
        <f>VLOOKUP((IF(MONTH($A754)=10,YEAR($A754),IF(MONTH($A754)=11,YEAR($A754),IF(MONTH($A754)=12, YEAR($A754),YEAR($A754)-1)))),'Final Sim'!$A$1:$O$87,VLOOKUP(MONTH($A754),'Conversion WRSM'!$A$1:$B$12,2),FALSE)</f>
        <v>0</v>
      </c>
      <c r="W754" s="9">
        <f t="shared" si="82"/>
        <v>0</v>
      </c>
      <c r="X754" s="9" t="str">
        <f t="shared" si="88"/>
        <v>*</v>
      </c>
      <c r="Y754" s="20" t="str">
        <f t="shared" si="86"/>
        <v>Simulated value used</v>
      </c>
    </row>
    <row r="755" spans="1:25" x14ac:dyDescent="0.25">
      <c r="A755" s="11">
        <v>35551</v>
      </c>
      <c r="B755" s="9">
        <f>VLOOKUP((IF(MONTH($A755)=10,YEAR($A755),IF(MONTH($A755)=11,YEAR($A755),IF(MONTH($A755)=12, YEAR($A755),YEAR($A755)-1)))),File_1.prn!$A$2:$AA$72,VLOOKUP(MONTH($A755),Conversion!$A$1:$B$12,2),FALSE)</f>
        <v>0</v>
      </c>
      <c r="C755" s="9" t="str">
        <f>IF(VLOOKUP((IF(MONTH($A755)=10,YEAR($A755),IF(MONTH($A755)=11,YEAR($A755),IF(MONTH($A755)=12, YEAR($A755),YEAR($A755)-1)))),File_1.prn!$A$2:$AA$72,VLOOKUP(MONTH($A755),'Patch Conversion'!$A$1:$B$12,2),FALSE)="","",VLOOKUP((IF(MONTH($A755)=10,YEAR($A755),IF(MONTH($A755)=11,YEAR($A755),IF(MONTH($A755)=12, YEAR($A755),YEAR($A755)-1)))),File_1.prn!$A$2:$AA$72,VLOOKUP(MONTH($A755),'Patch Conversion'!$A$1:$B$12,2),FALSE))</f>
        <v>#</v>
      </c>
      <c r="E755" s="9">
        <f t="shared" si="87"/>
        <v>33.54</v>
      </c>
      <c r="F755" s="9">
        <f>F754+VLOOKUP((IF(MONTH($A755)=10,YEAR($A755),IF(MONTH($A755)=11,YEAR($A755),IF(MONTH($A755)=12, YEAR($A755),YEAR($A755)-1)))),Rainfall!$A$1:$Z$87,VLOOKUP(MONTH($A755),Conversion!$A$1:$B$12,2),FALSE)</f>
        <v>37536.299999999996</v>
      </c>
      <c r="G755" s="22"/>
      <c r="H755" s="22"/>
      <c r="I755" s="9">
        <f>VLOOKUP((IF(MONTH($A755)=10,YEAR($A755),IF(MONTH($A755)=11,YEAR($A755),IF(MONTH($A755)=12, YEAR($A755),YEAR($A755)-1)))),FirstSim!$A$1:$Z$86,VLOOKUP(MONTH($A755),Conversion!$A$1:$B$12,2),FALSE)</f>
        <v>0.21</v>
      </c>
      <c r="Q755" s="9">
        <f t="shared" si="83"/>
        <v>0.21</v>
      </c>
      <c r="R755" s="9" t="str">
        <f t="shared" si="84"/>
        <v>*</v>
      </c>
      <c r="S755" s="10" t="str">
        <f t="shared" si="85"/>
        <v>First Silumation patch</v>
      </c>
      <c r="U755" s="17">
        <f>VLOOKUP((IF(MONTH($A755)=10,YEAR($A755),IF(MONTH($A755)=11,YEAR($A755),IF(MONTH($A755)=12, YEAR($A755),YEAR($A755)-1)))),'Final Sim'!$A$1:$O$87,VLOOKUP(MONTH($A755),'Conversion WRSM'!$A$1:$B$12,2),FALSE)</f>
        <v>0</v>
      </c>
      <c r="W755" s="9">
        <f t="shared" si="82"/>
        <v>0</v>
      </c>
      <c r="X755" s="9" t="str">
        <f t="shared" si="88"/>
        <v>*</v>
      </c>
      <c r="Y755" s="20" t="str">
        <f t="shared" si="86"/>
        <v>Simulated value used</v>
      </c>
    </row>
    <row r="756" spans="1:25" x14ac:dyDescent="0.25">
      <c r="A756" s="11">
        <v>35582</v>
      </c>
      <c r="B756" s="9">
        <f>VLOOKUP((IF(MONTH($A756)=10,YEAR($A756),IF(MONTH($A756)=11,YEAR($A756),IF(MONTH($A756)=12, YEAR($A756),YEAR($A756)-1)))),File_1.prn!$A$2:$AA$72,VLOOKUP(MONTH($A756),Conversion!$A$1:$B$12,2),FALSE)</f>
        <v>0</v>
      </c>
      <c r="C756" s="9" t="str">
        <f>IF(VLOOKUP((IF(MONTH($A756)=10,YEAR($A756),IF(MONTH($A756)=11,YEAR($A756),IF(MONTH($A756)=12, YEAR($A756),YEAR($A756)-1)))),File_1.prn!$A$2:$AA$72,VLOOKUP(MONTH($A756),'Patch Conversion'!$A$1:$B$12,2),FALSE)="","",VLOOKUP((IF(MONTH($A756)=10,YEAR($A756),IF(MONTH($A756)=11,YEAR($A756),IF(MONTH($A756)=12, YEAR($A756),YEAR($A756)-1)))),File_1.prn!$A$2:$AA$72,VLOOKUP(MONTH($A756),'Patch Conversion'!$A$1:$B$12,2),FALSE))</f>
        <v>#</v>
      </c>
      <c r="E756" s="9">
        <f t="shared" si="87"/>
        <v>33.54</v>
      </c>
      <c r="F756" s="9">
        <f>F755+VLOOKUP((IF(MONTH($A756)=10,YEAR($A756),IF(MONTH($A756)=11,YEAR($A756),IF(MONTH($A756)=12, YEAR($A756),YEAR($A756)-1)))),Rainfall!$A$1:$Z$87,VLOOKUP(MONTH($A756),Conversion!$A$1:$B$12,2),FALSE)</f>
        <v>37536.299999999996</v>
      </c>
      <c r="G756" s="22"/>
      <c r="H756" s="22"/>
      <c r="I756" s="9">
        <f>VLOOKUP((IF(MONTH($A756)=10,YEAR($A756),IF(MONTH($A756)=11,YEAR($A756),IF(MONTH($A756)=12, YEAR($A756),YEAR($A756)-1)))),FirstSim!$A$1:$Z$86,VLOOKUP(MONTH($A756),Conversion!$A$1:$B$12,2),FALSE)</f>
        <v>0.17</v>
      </c>
      <c r="Q756" s="9">
        <f t="shared" si="83"/>
        <v>0.17</v>
      </c>
      <c r="R756" s="9" t="str">
        <f t="shared" si="84"/>
        <v>*</v>
      </c>
      <c r="S756" s="10" t="str">
        <f t="shared" si="85"/>
        <v>First Silumation patch</v>
      </c>
      <c r="U756" s="17">
        <f>VLOOKUP((IF(MONTH($A756)=10,YEAR($A756),IF(MONTH($A756)=11,YEAR($A756),IF(MONTH($A756)=12, YEAR($A756),YEAR($A756)-1)))),'Final Sim'!$A$1:$O$87,VLOOKUP(MONTH($A756),'Conversion WRSM'!$A$1:$B$12,2),FALSE)</f>
        <v>0</v>
      </c>
      <c r="W756" s="9">
        <f t="shared" si="82"/>
        <v>0</v>
      </c>
      <c r="X756" s="9" t="str">
        <f t="shared" si="88"/>
        <v>*</v>
      </c>
      <c r="Y756" s="20" t="str">
        <f t="shared" si="86"/>
        <v>Simulated value used</v>
      </c>
    </row>
    <row r="757" spans="1:25" x14ac:dyDescent="0.25">
      <c r="A757" s="11">
        <v>35612</v>
      </c>
      <c r="B757" s="9">
        <f>VLOOKUP((IF(MONTH($A757)=10,YEAR($A757),IF(MONTH($A757)=11,YEAR($A757),IF(MONTH($A757)=12, YEAR($A757),YEAR($A757)-1)))),File_1.prn!$A$2:$AA$72,VLOOKUP(MONTH($A757),Conversion!$A$1:$B$12,2),FALSE)</f>
        <v>0</v>
      </c>
      <c r="C757" s="9" t="str">
        <f>IF(VLOOKUP((IF(MONTH($A757)=10,YEAR($A757),IF(MONTH($A757)=11,YEAR($A757),IF(MONTH($A757)=12, YEAR($A757),YEAR($A757)-1)))),File_1.prn!$A$2:$AA$72,VLOOKUP(MONTH($A757),'Patch Conversion'!$A$1:$B$12,2),FALSE)="","",VLOOKUP((IF(MONTH($A757)=10,YEAR($A757),IF(MONTH($A757)=11,YEAR($A757),IF(MONTH($A757)=12, YEAR($A757),YEAR($A757)-1)))),File_1.prn!$A$2:$AA$72,VLOOKUP(MONTH($A757),'Patch Conversion'!$A$1:$B$12,2),FALSE))</f>
        <v>#</v>
      </c>
      <c r="E757" s="9">
        <f t="shared" si="87"/>
        <v>33.54</v>
      </c>
      <c r="F757" s="9">
        <f>F756+VLOOKUP((IF(MONTH($A757)=10,YEAR($A757),IF(MONTH($A757)=11,YEAR($A757),IF(MONTH($A757)=12, YEAR($A757),YEAR($A757)-1)))),Rainfall!$A$1:$Z$87,VLOOKUP(MONTH($A757),Conversion!$A$1:$B$12,2),FALSE)</f>
        <v>37537.259999999995</v>
      </c>
      <c r="G757" s="22"/>
      <c r="H757" s="22"/>
      <c r="I757" s="9">
        <f>VLOOKUP((IF(MONTH($A757)=10,YEAR($A757),IF(MONTH($A757)=11,YEAR($A757),IF(MONTH($A757)=12, YEAR($A757),YEAR($A757)-1)))),FirstSim!$A$1:$Z$86,VLOOKUP(MONTH($A757),Conversion!$A$1:$B$12,2),FALSE)</f>
        <v>0.14000000000000001</v>
      </c>
      <c r="Q757" s="9">
        <f t="shared" si="83"/>
        <v>0.14000000000000001</v>
      </c>
      <c r="R757" s="9" t="str">
        <f t="shared" si="84"/>
        <v>*</v>
      </c>
      <c r="S757" s="10" t="str">
        <f t="shared" si="85"/>
        <v>First Silumation patch</v>
      </c>
      <c r="U757" s="17">
        <f>VLOOKUP((IF(MONTH($A757)=10,YEAR($A757),IF(MONTH($A757)=11,YEAR($A757),IF(MONTH($A757)=12, YEAR($A757),YEAR($A757)-1)))),'Final Sim'!$A$1:$O$87,VLOOKUP(MONTH($A757),'Conversion WRSM'!$A$1:$B$12,2),FALSE)</f>
        <v>0</v>
      </c>
      <c r="W757" s="9">
        <f t="shared" si="82"/>
        <v>0</v>
      </c>
      <c r="X757" s="9" t="str">
        <f t="shared" si="88"/>
        <v>*</v>
      </c>
      <c r="Y757" s="20" t="str">
        <f t="shared" si="86"/>
        <v>Simulated value used</v>
      </c>
    </row>
    <row r="758" spans="1:25" x14ac:dyDescent="0.25">
      <c r="A758" s="11">
        <v>35643</v>
      </c>
      <c r="B758" s="9">
        <f>VLOOKUP((IF(MONTH($A758)=10,YEAR($A758),IF(MONTH($A758)=11,YEAR($A758),IF(MONTH($A758)=12, YEAR($A758),YEAR($A758)-1)))),File_1.prn!$A$2:$AA$72,VLOOKUP(MONTH($A758),Conversion!$A$1:$B$12,2),FALSE)</f>
        <v>0.05</v>
      </c>
      <c r="C758" s="9" t="str">
        <f>IF(VLOOKUP((IF(MONTH($A758)=10,YEAR($A758),IF(MONTH($A758)=11,YEAR($A758),IF(MONTH($A758)=12, YEAR($A758),YEAR($A758)-1)))),File_1.prn!$A$2:$AA$72,VLOOKUP(MONTH($A758),'Patch Conversion'!$A$1:$B$12,2),FALSE)="","",VLOOKUP((IF(MONTH($A758)=10,YEAR($A758),IF(MONTH($A758)=11,YEAR($A758),IF(MONTH($A758)=12, YEAR($A758),YEAR($A758)-1)))),File_1.prn!$A$2:$AA$72,VLOOKUP(MONTH($A758),'Patch Conversion'!$A$1:$B$12,2),FALSE))</f>
        <v/>
      </c>
      <c r="E758" s="9">
        <f t="shared" si="87"/>
        <v>33.589999999999996</v>
      </c>
      <c r="F758" s="9">
        <f>F757+VLOOKUP((IF(MONTH($A758)=10,YEAR($A758),IF(MONTH($A758)=11,YEAR($A758),IF(MONTH($A758)=12, YEAR($A758),YEAR($A758)-1)))),Rainfall!$A$1:$Z$87,VLOOKUP(MONTH($A758),Conversion!$A$1:$B$12,2),FALSE)</f>
        <v>37542.179999999993</v>
      </c>
      <c r="G758" s="22"/>
      <c r="H758" s="22"/>
      <c r="I758" s="9">
        <f>VLOOKUP((IF(MONTH($A758)=10,YEAR($A758),IF(MONTH($A758)=11,YEAR($A758),IF(MONTH($A758)=12, YEAR($A758),YEAR($A758)-1)))),FirstSim!$A$1:$Z$86,VLOOKUP(MONTH($A758),Conversion!$A$1:$B$12,2),FALSE)</f>
        <v>0.1</v>
      </c>
      <c r="Q758" s="9">
        <f t="shared" si="83"/>
        <v>0.05</v>
      </c>
      <c r="R758" s="9" t="str">
        <f t="shared" si="84"/>
        <v/>
      </c>
      <c r="S758" s="10" t="str">
        <f t="shared" si="85"/>
        <v/>
      </c>
      <c r="U758" s="17">
        <f>VLOOKUP((IF(MONTH($A758)=10,YEAR($A758),IF(MONTH($A758)=11,YEAR($A758),IF(MONTH($A758)=12, YEAR($A758),YEAR($A758)-1)))),'Final Sim'!$A$1:$O$87,VLOOKUP(MONTH($A758),'Conversion WRSM'!$A$1:$B$12,2),FALSE)</f>
        <v>0</v>
      </c>
      <c r="W758" s="9">
        <f t="shared" si="82"/>
        <v>0.05</v>
      </c>
      <c r="X758" s="9" t="str">
        <f t="shared" si="88"/>
        <v/>
      </c>
      <c r="Y758" s="20" t="str">
        <f t="shared" si="86"/>
        <v/>
      </c>
    </row>
    <row r="759" spans="1:25" x14ac:dyDescent="0.25">
      <c r="A759" s="11">
        <v>35674</v>
      </c>
      <c r="B759" s="9">
        <f>VLOOKUP((IF(MONTH($A759)=10,YEAR($A759),IF(MONTH($A759)=11,YEAR($A759),IF(MONTH($A759)=12, YEAR($A759),YEAR($A759)-1)))),File_1.prn!$A$2:$AA$72,VLOOKUP(MONTH($A759),Conversion!$A$1:$B$12,2),FALSE)</f>
        <v>0.36</v>
      </c>
      <c r="C759" s="9" t="str">
        <f>IF(VLOOKUP((IF(MONTH($A759)=10,YEAR($A759),IF(MONTH($A759)=11,YEAR($A759),IF(MONTH($A759)=12, YEAR($A759),YEAR($A759)-1)))),File_1.prn!$A$2:$AA$72,VLOOKUP(MONTH($A759),'Patch Conversion'!$A$1:$B$12,2),FALSE)="","",VLOOKUP((IF(MONTH($A759)=10,YEAR($A759),IF(MONTH($A759)=11,YEAR($A759),IF(MONTH($A759)=12, YEAR($A759),YEAR($A759)-1)))),File_1.prn!$A$2:$AA$72,VLOOKUP(MONTH($A759),'Patch Conversion'!$A$1:$B$12,2),FALSE))</f>
        <v/>
      </c>
      <c r="E759" s="9">
        <f t="shared" si="87"/>
        <v>33.949999999999996</v>
      </c>
      <c r="F759" s="9">
        <f>F758+VLOOKUP((IF(MONTH($A759)=10,YEAR($A759),IF(MONTH($A759)=11,YEAR($A759),IF(MONTH($A759)=12, YEAR($A759),YEAR($A759)-1)))),Rainfall!$A$1:$Z$87,VLOOKUP(MONTH($A759),Conversion!$A$1:$B$12,2),FALSE)</f>
        <v>37584.119999999995</v>
      </c>
      <c r="G759" s="22"/>
      <c r="H759" s="22"/>
      <c r="I759" s="9">
        <f>VLOOKUP((IF(MONTH($A759)=10,YEAR($A759),IF(MONTH($A759)=11,YEAR($A759),IF(MONTH($A759)=12, YEAR($A759),YEAR($A759)-1)))),FirstSim!$A$1:$Z$86,VLOOKUP(MONTH($A759),Conversion!$A$1:$B$12,2),FALSE)</f>
        <v>7.0000000000000007E-2</v>
      </c>
      <c r="Q759" s="9">
        <f t="shared" si="83"/>
        <v>0.36</v>
      </c>
      <c r="R759" s="9" t="str">
        <f t="shared" si="84"/>
        <v/>
      </c>
      <c r="S759" s="10" t="str">
        <f t="shared" si="85"/>
        <v/>
      </c>
      <c r="U759" s="17">
        <f>VLOOKUP((IF(MONTH($A759)=10,YEAR($A759),IF(MONTH($A759)=11,YEAR($A759),IF(MONTH($A759)=12, YEAR($A759),YEAR($A759)-1)))),'Final Sim'!$A$1:$O$87,VLOOKUP(MONTH($A759),'Conversion WRSM'!$A$1:$B$12,2),FALSE)</f>
        <v>0</v>
      </c>
      <c r="W759" s="9">
        <f t="shared" si="82"/>
        <v>0.36</v>
      </c>
      <c r="X759" s="9" t="str">
        <f t="shared" si="88"/>
        <v/>
      </c>
      <c r="Y759" s="20" t="str">
        <f t="shared" si="86"/>
        <v/>
      </c>
    </row>
    <row r="760" spans="1:25" x14ac:dyDescent="0.25">
      <c r="A760" s="11">
        <v>35704</v>
      </c>
      <c r="B760" s="9">
        <f>VLOOKUP((IF(MONTH($A760)=10,YEAR($A760),IF(MONTH($A760)=11,YEAR($A760),IF(MONTH($A760)=12, YEAR($A760),YEAR($A760)-1)))),File_1.prn!$A$2:$AA$72,VLOOKUP(MONTH($A760),Conversion!$A$1:$B$12,2),FALSE)</f>
        <v>0.23</v>
      </c>
      <c r="C760" s="9" t="str">
        <f>IF(VLOOKUP((IF(MONTH($A760)=10,YEAR($A760),IF(MONTH($A760)=11,YEAR($A760),IF(MONTH($A760)=12, YEAR($A760),YEAR($A760)-1)))),File_1.prn!$A$2:$AA$72,VLOOKUP(MONTH($A760),'Patch Conversion'!$A$1:$B$12,2),FALSE)="","",VLOOKUP((IF(MONTH($A760)=10,YEAR($A760),IF(MONTH($A760)=11,YEAR($A760),IF(MONTH($A760)=12, YEAR($A760),YEAR($A760)-1)))),File_1.prn!$A$2:$AA$72,VLOOKUP(MONTH($A760),'Patch Conversion'!$A$1:$B$12,2),FALSE))</f>
        <v/>
      </c>
      <c r="E760" s="9">
        <f t="shared" si="87"/>
        <v>34.179999999999993</v>
      </c>
      <c r="F760" s="9">
        <f>F759+VLOOKUP((IF(MONTH($A760)=10,YEAR($A760),IF(MONTH($A760)=11,YEAR($A760),IF(MONTH($A760)=12, YEAR($A760),YEAR($A760)-1)))),Rainfall!$A$1:$Z$87,VLOOKUP(MONTH($A760),Conversion!$A$1:$B$12,2),FALSE)</f>
        <v>37610.039999999994</v>
      </c>
      <c r="G760" s="22"/>
      <c r="H760" s="22"/>
      <c r="I760" s="9">
        <f>VLOOKUP((IF(MONTH($A760)=10,YEAR($A760),IF(MONTH($A760)=11,YEAR($A760),IF(MONTH($A760)=12, YEAR($A760),YEAR($A760)-1)))),FirstSim!$A$1:$Z$86,VLOOKUP(MONTH($A760),Conversion!$A$1:$B$12,2),FALSE)</f>
        <v>0.05</v>
      </c>
      <c r="Q760" s="9">
        <f t="shared" si="83"/>
        <v>0.23</v>
      </c>
      <c r="R760" s="9" t="str">
        <f t="shared" si="84"/>
        <v/>
      </c>
      <c r="S760" s="10" t="str">
        <f t="shared" si="85"/>
        <v/>
      </c>
      <c r="U760" s="17">
        <f>VLOOKUP((IF(MONTH($A760)=10,YEAR($A760),IF(MONTH($A760)=11,YEAR($A760),IF(MONTH($A760)=12, YEAR($A760),YEAR($A760)-1)))),'Final Sim'!$A$1:$O$87,VLOOKUP(MONTH($A760),'Conversion WRSM'!$A$1:$B$12,2),FALSE)</f>
        <v>0</v>
      </c>
      <c r="W760" s="9">
        <f t="shared" si="82"/>
        <v>0.23</v>
      </c>
      <c r="X760" s="9" t="str">
        <f t="shared" si="88"/>
        <v/>
      </c>
      <c r="Y760" s="20" t="str">
        <f t="shared" si="86"/>
        <v/>
      </c>
    </row>
    <row r="761" spans="1:25" x14ac:dyDescent="0.25">
      <c r="A761" s="11">
        <v>35735</v>
      </c>
      <c r="B761" s="9">
        <f>VLOOKUP((IF(MONTH($A761)=10,YEAR($A761),IF(MONTH($A761)=11,YEAR($A761),IF(MONTH($A761)=12, YEAR($A761),YEAR($A761)-1)))),File_1.prn!$A$2:$AA$72,VLOOKUP(MONTH($A761),Conversion!$A$1:$B$12,2),FALSE)</f>
        <v>0.03</v>
      </c>
      <c r="C761" s="9" t="str">
        <f>IF(VLOOKUP((IF(MONTH($A761)=10,YEAR($A761),IF(MONTH($A761)=11,YEAR($A761),IF(MONTH($A761)=12, YEAR($A761),YEAR($A761)-1)))),File_1.prn!$A$2:$AA$72,VLOOKUP(MONTH($A761),'Patch Conversion'!$A$1:$B$12,2),FALSE)="","",VLOOKUP((IF(MONTH($A761)=10,YEAR($A761),IF(MONTH($A761)=11,YEAR($A761),IF(MONTH($A761)=12, YEAR($A761),YEAR($A761)-1)))),File_1.prn!$A$2:$AA$72,VLOOKUP(MONTH($A761),'Patch Conversion'!$A$1:$B$12,2),FALSE))</f>
        <v/>
      </c>
      <c r="E761" s="9">
        <f t="shared" si="87"/>
        <v>34.209999999999994</v>
      </c>
      <c r="F761" s="9">
        <f>F760+VLOOKUP((IF(MONTH($A761)=10,YEAR($A761),IF(MONTH($A761)=11,YEAR($A761),IF(MONTH($A761)=12, YEAR($A761),YEAR($A761)-1)))),Rainfall!$A$1:$Z$87,VLOOKUP(MONTH($A761),Conversion!$A$1:$B$12,2),FALSE)</f>
        <v>37685.999999999993</v>
      </c>
      <c r="G761" s="22"/>
      <c r="H761" s="22"/>
      <c r="I761" s="9">
        <f>VLOOKUP((IF(MONTH($A761)=10,YEAR($A761),IF(MONTH($A761)=11,YEAR($A761),IF(MONTH($A761)=12, YEAR($A761),YEAR($A761)-1)))),FirstSim!$A$1:$Z$86,VLOOKUP(MONTH($A761),Conversion!$A$1:$B$12,2),FALSE)</f>
        <v>0.05</v>
      </c>
      <c r="Q761" s="9">
        <f t="shared" si="83"/>
        <v>0.03</v>
      </c>
      <c r="R761" s="9" t="str">
        <f t="shared" si="84"/>
        <v/>
      </c>
      <c r="S761" s="10" t="str">
        <f t="shared" si="85"/>
        <v/>
      </c>
      <c r="U761" s="17">
        <f>VLOOKUP((IF(MONTH($A761)=10,YEAR($A761),IF(MONTH($A761)=11,YEAR($A761),IF(MONTH($A761)=12, YEAR($A761),YEAR($A761)-1)))),'Final Sim'!$A$1:$O$87,VLOOKUP(MONTH($A761),'Conversion WRSM'!$A$1:$B$12,2),FALSE)</f>
        <v>0</v>
      </c>
      <c r="W761" s="9">
        <f t="shared" si="82"/>
        <v>0.03</v>
      </c>
      <c r="X761" s="9" t="str">
        <f t="shared" si="88"/>
        <v/>
      </c>
      <c r="Y761" s="20" t="str">
        <f t="shared" si="86"/>
        <v/>
      </c>
    </row>
    <row r="762" spans="1:25" x14ac:dyDescent="0.25">
      <c r="A762" s="11">
        <v>35765</v>
      </c>
      <c r="B762" s="9">
        <f>VLOOKUP((IF(MONTH($A762)=10,YEAR($A762),IF(MONTH($A762)=11,YEAR($A762),IF(MONTH($A762)=12, YEAR($A762),YEAR($A762)-1)))),File_1.prn!$A$2:$AA$72,VLOOKUP(MONTH($A762),Conversion!$A$1:$B$12,2),FALSE)</f>
        <v>0</v>
      </c>
      <c r="C762" s="9" t="str">
        <f>IF(VLOOKUP((IF(MONTH($A762)=10,YEAR($A762),IF(MONTH($A762)=11,YEAR($A762),IF(MONTH($A762)=12, YEAR($A762),YEAR($A762)-1)))),File_1.prn!$A$2:$AA$72,VLOOKUP(MONTH($A762),'Patch Conversion'!$A$1:$B$12,2),FALSE)="","",VLOOKUP((IF(MONTH($A762)=10,YEAR($A762),IF(MONTH($A762)=11,YEAR($A762),IF(MONTH($A762)=12, YEAR($A762),YEAR($A762)-1)))),File_1.prn!$A$2:$AA$72,VLOOKUP(MONTH($A762),'Patch Conversion'!$A$1:$B$12,2),FALSE))</f>
        <v>#</v>
      </c>
      <c r="E762" s="9">
        <f t="shared" si="87"/>
        <v>34.209999999999994</v>
      </c>
      <c r="F762" s="9">
        <f>F761+VLOOKUP((IF(MONTH($A762)=10,YEAR($A762),IF(MONTH($A762)=11,YEAR($A762),IF(MONTH($A762)=12, YEAR($A762),YEAR($A762)-1)))),Rainfall!$A$1:$Z$87,VLOOKUP(MONTH($A762),Conversion!$A$1:$B$12,2),FALSE)</f>
        <v>37777.739999999991</v>
      </c>
      <c r="G762" s="22"/>
      <c r="H762" s="22"/>
      <c r="I762" s="9">
        <f>VLOOKUP((IF(MONTH($A762)=10,YEAR($A762),IF(MONTH($A762)=11,YEAR($A762),IF(MONTH($A762)=12, YEAR($A762),YEAR($A762)-1)))),FirstSim!$A$1:$Z$86,VLOOKUP(MONTH($A762),Conversion!$A$1:$B$12,2),FALSE)</f>
        <v>0.05</v>
      </c>
      <c r="Q762" s="9">
        <f t="shared" si="83"/>
        <v>0.05</v>
      </c>
      <c r="R762" s="9" t="str">
        <f t="shared" si="84"/>
        <v>*</v>
      </c>
      <c r="S762" s="10" t="str">
        <f t="shared" si="85"/>
        <v>First Silumation patch</v>
      </c>
      <c r="U762" s="17">
        <f>VLOOKUP((IF(MONTH($A762)=10,YEAR($A762),IF(MONTH($A762)=11,YEAR($A762),IF(MONTH($A762)=12, YEAR($A762),YEAR($A762)-1)))),'Final Sim'!$A$1:$O$87,VLOOKUP(MONTH($A762),'Conversion WRSM'!$A$1:$B$12,2),FALSE)</f>
        <v>0</v>
      </c>
      <c r="W762" s="9">
        <f t="shared" si="82"/>
        <v>0</v>
      </c>
      <c r="X762" s="9" t="str">
        <f t="shared" si="88"/>
        <v>*</v>
      </c>
      <c r="Y762" s="20" t="str">
        <f t="shared" si="86"/>
        <v>Simulated value used</v>
      </c>
    </row>
    <row r="763" spans="1:25" x14ac:dyDescent="0.25">
      <c r="A763" s="11">
        <v>35796</v>
      </c>
      <c r="B763" s="9">
        <f>VLOOKUP((IF(MONTH($A763)=10,YEAR($A763),IF(MONTH($A763)=11,YEAR($A763),IF(MONTH($A763)=12, YEAR($A763),YEAR($A763)-1)))),File_1.prn!$A$2:$AA$72,VLOOKUP(MONTH($A763),Conversion!$A$1:$B$12,2),FALSE)</f>
        <v>0.09</v>
      </c>
      <c r="C763" s="9" t="str">
        <f>IF(VLOOKUP((IF(MONTH($A763)=10,YEAR($A763),IF(MONTH($A763)=11,YEAR($A763),IF(MONTH($A763)=12, YEAR($A763),YEAR($A763)-1)))),File_1.prn!$A$2:$AA$72,VLOOKUP(MONTH($A763),'Patch Conversion'!$A$1:$B$12,2),FALSE)="","",VLOOKUP((IF(MONTH($A763)=10,YEAR($A763),IF(MONTH($A763)=11,YEAR($A763),IF(MONTH($A763)=12, YEAR($A763),YEAR($A763)-1)))),File_1.prn!$A$2:$AA$72,VLOOKUP(MONTH($A763),'Patch Conversion'!$A$1:$B$12,2),FALSE))</f>
        <v/>
      </c>
      <c r="E763" s="9">
        <f t="shared" si="87"/>
        <v>34.299999999999997</v>
      </c>
      <c r="F763" s="9">
        <f>F762+VLOOKUP((IF(MONTH($A763)=10,YEAR($A763),IF(MONTH($A763)=11,YEAR($A763),IF(MONTH($A763)=12, YEAR($A763),YEAR($A763)-1)))),Rainfall!$A$1:$Z$87,VLOOKUP(MONTH($A763),Conversion!$A$1:$B$12,2),FALSE)</f>
        <v>37900.259999999987</v>
      </c>
      <c r="G763" s="22"/>
      <c r="H763" s="22"/>
      <c r="I763" s="9">
        <f>VLOOKUP((IF(MONTH($A763)=10,YEAR($A763),IF(MONTH($A763)=11,YEAR($A763),IF(MONTH($A763)=12, YEAR($A763),YEAR($A763)-1)))),FirstSim!$A$1:$Z$86,VLOOKUP(MONTH($A763),Conversion!$A$1:$B$12,2),FALSE)</f>
        <v>0.28000000000000003</v>
      </c>
      <c r="Q763" s="9">
        <f t="shared" si="83"/>
        <v>0.09</v>
      </c>
      <c r="R763" s="9" t="str">
        <f t="shared" si="84"/>
        <v/>
      </c>
      <c r="S763" s="10" t="str">
        <f t="shared" si="85"/>
        <v/>
      </c>
      <c r="U763" s="17">
        <f>VLOOKUP((IF(MONTH($A763)=10,YEAR($A763),IF(MONTH($A763)=11,YEAR($A763),IF(MONTH($A763)=12, YEAR($A763),YEAR($A763)-1)))),'Final Sim'!$A$1:$O$87,VLOOKUP(MONTH($A763),'Conversion WRSM'!$A$1:$B$12,2),FALSE)</f>
        <v>0</v>
      </c>
      <c r="W763" s="9">
        <f t="shared" si="82"/>
        <v>0.09</v>
      </c>
      <c r="X763" s="9" t="str">
        <f t="shared" si="88"/>
        <v/>
      </c>
      <c r="Y763" s="20" t="str">
        <f t="shared" si="86"/>
        <v/>
      </c>
    </row>
    <row r="764" spans="1:25" x14ac:dyDescent="0.25">
      <c r="A764" s="11">
        <v>35827</v>
      </c>
      <c r="B764" s="9">
        <f>VLOOKUP((IF(MONTH($A764)=10,YEAR($A764),IF(MONTH($A764)=11,YEAR($A764),IF(MONTH($A764)=12, YEAR($A764),YEAR($A764)-1)))),File_1.prn!$A$2:$AA$72,VLOOKUP(MONTH($A764),Conversion!$A$1:$B$12,2),FALSE)</f>
        <v>7.54</v>
      </c>
      <c r="C764" s="9" t="str">
        <f>IF(VLOOKUP((IF(MONTH($A764)=10,YEAR($A764),IF(MONTH($A764)=11,YEAR($A764),IF(MONTH($A764)=12, YEAR($A764),YEAR($A764)-1)))),File_1.prn!$A$2:$AA$72,VLOOKUP(MONTH($A764),'Patch Conversion'!$A$1:$B$12,2),FALSE)="","",VLOOKUP((IF(MONTH($A764)=10,YEAR($A764),IF(MONTH($A764)=11,YEAR($A764),IF(MONTH($A764)=12, YEAR($A764),YEAR($A764)-1)))),File_1.prn!$A$2:$AA$72,VLOOKUP(MONTH($A764),'Patch Conversion'!$A$1:$B$12,2),FALSE))</f>
        <v/>
      </c>
      <c r="E764" s="9">
        <f t="shared" si="87"/>
        <v>41.839999999999996</v>
      </c>
      <c r="F764" s="9">
        <f>F763+VLOOKUP((IF(MONTH($A764)=10,YEAR($A764),IF(MONTH($A764)=11,YEAR($A764),IF(MONTH($A764)=12, YEAR($A764),YEAR($A764)-1)))),Rainfall!$A$1:$Z$87,VLOOKUP(MONTH($A764),Conversion!$A$1:$B$12,2),FALSE)</f>
        <v>37987.619999999988</v>
      </c>
      <c r="G764" s="22"/>
      <c r="H764" s="22"/>
      <c r="I764" s="9">
        <f>VLOOKUP((IF(MONTH($A764)=10,YEAR($A764),IF(MONTH($A764)=11,YEAR($A764),IF(MONTH($A764)=12, YEAR($A764),YEAR($A764)-1)))),FirstSim!$A$1:$Z$86,VLOOKUP(MONTH($A764),Conversion!$A$1:$B$12,2),FALSE)</f>
        <v>7.27</v>
      </c>
      <c r="Q764" s="9">
        <f t="shared" si="83"/>
        <v>7.54</v>
      </c>
      <c r="R764" s="9" t="str">
        <f t="shared" si="84"/>
        <v/>
      </c>
      <c r="S764" s="10" t="str">
        <f t="shared" si="85"/>
        <v/>
      </c>
      <c r="U764" s="17">
        <f>VLOOKUP((IF(MONTH($A764)=10,YEAR($A764),IF(MONTH($A764)=11,YEAR($A764),IF(MONTH($A764)=12, YEAR($A764),YEAR($A764)-1)))),'Final Sim'!$A$1:$O$87,VLOOKUP(MONTH($A764),'Conversion WRSM'!$A$1:$B$12,2),FALSE)</f>
        <v>0</v>
      </c>
      <c r="W764" s="9">
        <f t="shared" si="82"/>
        <v>7.54</v>
      </c>
      <c r="X764" s="9" t="str">
        <f t="shared" si="88"/>
        <v/>
      </c>
      <c r="Y764" s="20" t="str">
        <f t="shared" si="86"/>
        <v/>
      </c>
    </row>
    <row r="765" spans="1:25" x14ac:dyDescent="0.25">
      <c r="A765" s="11">
        <v>35855</v>
      </c>
      <c r="B765" s="9">
        <f>VLOOKUP((IF(MONTH($A765)=10,YEAR($A765),IF(MONTH($A765)=11,YEAR($A765),IF(MONTH($A765)=12, YEAR($A765),YEAR($A765)-1)))),File_1.prn!$A$2:$AA$72,VLOOKUP(MONTH($A765),Conversion!$A$1:$B$12,2),FALSE)</f>
        <v>3.52</v>
      </c>
      <c r="C765" s="9" t="str">
        <f>IF(VLOOKUP((IF(MONTH($A765)=10,YEAR($A765),IF(MONTH($A765)=11,YEAR($A765),IF(MONTH($A765)=12, YEAR($A765),YEAR($A765)-1)))),File_1.prn!$A$2:$AA$72,VLOOKUP(MONTH($A765),'Patch Conversion'!$A$1:$B$12,2),FALSE)="","",VLOOKUP((IF(MONTH($A765)=10,YEAR($A765),IF(MONTH($A765)=11,YEAR($A765),IF(MONTH($A765)=12, YEAR($A765),YEAR($A765)-1)))),File_1.prn!$A$2:$AA$72,VLOOKUP(MONTH($A765),'Patch Conversion'!$A$1:$B$12,2),FALSE))</f>
        <v/>
      </c>
      <c r="E765" s="9">
        <f t="shared" si="87"/>
        <v>45.36</v>
      </c>
      <c r="F765" s="9">
        <f>F764+VLOOKUP((IF(MONTH($A765)=10,YEAR($A765),IF(MONTH($A765)=11,YEAR($A765),IF(MONTH($A765)=12, YEAR($A765),YEAR($A765)-1)))),Rainfall!$A$1:$Z$87,VLOOKUP(MONTH($A765),Conversion!$A$1:$B$12,2),FALSE)</f>
        <v>38089.319999999985</v>
      </c>
      <c r="G765" s="22"/>
      <c r="H765" s="22"/>
      <c r="I765" s="9">
        <f>VLOOKUP((IF(MONTH($A765)=10,YEAR($A765),IF(MONTH($A765)=11,YEAR($A765),IF(MONTH($A765)=12, YEAR($A765),YEAR($A765)-1)))),FirstSim!$A$1:$Z$86,VLOOKUP(MONTH($A765),Conversion!$A$1:$B$12,2),FALSE)</f>
        <v>5.0999999999999996</v>
      </c>
      <c r="Q765" s="9">
        <f t="shared" si="83"/>
        <v>3.52</v>
      </c>
      <c r="R765" s="9" t="str">
        <f t="shared" si="84"/>
        <v/>
      </c>
      <c r="S765" s="10" t="str">
        <f t="shared" si="85"/>
        <v/>
      </c>
      <c r="U765" s="17">
        <f>VLOOKUP((IF(MONTH($A765)=10,YEAR($A765),IF(MONTH($A765)=11,YEAR($A765),IF(MONTH($A765)=12, YEAR($A765),YEAR($A765)-1)))),'Final Sim'!$A$1:$O$87,VLOOKUP(MONTH($A765),'Conversion WRSM'!$A$1:$B$12,2),FALSE)</f>
        <v>0</v>
      </c>
      <c r="W765" s="9">
        <f t="shared" si="82"/>
        <v>3.52</v>
      </c>
      <c r="X765" s="9" t="str">
        <f t="shared" si="88"/>
        <v/>
      </c>
      <c r="Y765" s="20" t="str">
        <f t="shared" si="86"/>
        <v/>
      </c>
    </row>
    <row r="766" spans="1:25" x14ac:dyDescent="0.25">
      <c r="A766" s="11">
        <v>35886</v>
      </c>
      <c r="B766" s="9">
        <f>VLOOKUP((IF(MONTH($A766)=10,YEAR($A766),IF(MONTH($A766)=11,YEAR($A766),IF(MONTH($A766)=12, YEAR($A766),YEAR($A766)-1)))),File_1.prn!$A$2:$AA$72,VLOOKUP(MONTH($A766),Conversion!$A$1:$B$12,2),FALSE)</f>
        <v>0</v>
      </c>
      <c r="C766" s="9" t="str">
        <f>IF(VLOOKUP((IF(MONTH($A766)=10,YEAR($A766),IF(MONTH($A766)=11,YEAR($A766),IF(MONTH($A766)=12, YEAR($A766),YEAR($A766)-1)))),File_1.prn!$A$2:$AA$72,VLOOKUP(MONTH($A766),'Patch Conversion'!$A$1:$B$12,2),FALSE)="","",VLOOKUP((IF(MONTH($A766)=10,YEAR($A766),IF(MONTH($A766)=11,YEAR($A766),IF(MONTH($A766)=12, YEAR($A766),YEAR($A766)-1)))),File_1.prn!$A$2:$AA$72,VLOOKUP(MONTH($A766),'Patch Conversion'!$A$1:$B$12,2),FALSE))</f>
        <v>#</v>
      </c>
      <c r="E766" s="9">
        <f t="shared" si="87"/>
        <v>45.36</v>
      </c>
      <c r="F766" s="9">
        <f>F765+VLOOKUP((IF(MONTH($A766)=10,YEAR($A766),IF(MONTH($A766)=11,YEAR($A766),IF(MONTH($A766)=12, YEAR($A766),YEAR($A766)-1)))),Rainfall!$A$1:$Z$87,VLOOKUP(MONTH($A766),Conversion!$A$1:$B$12,2),FALSE)</f>
        <v>38091.419999999984</v>
      </c>
      <c r="G766" s="22"/>
      <c r="H766" s="22"/>
      <c r="I766" s="9">
        <f>VLOOKUP((IF(MONTH($A766)=10,YEAR($A766),IF(MONTH($A766)=11,YEAR($A766),IF(MONTH($A766)=12, YEAR($A766),YEAR($A766)-1)))),FirstSim!$A$1:$Z$86,VLOOKUP(MONTH($A766),Conversion!$A$1:$B$12,2),FALSE)</f>
        <v>0.32</v>
      </c>
      <c r="Q766" s="9">
        <f t="shared" si="83"/>
        <v>0.32</v>
      </c>
      <c r="R766" s="9" t="str">
        <f t="shared" si="84"/>
        <v>*</v>
      </c>
      <c r="S766" s="10" t="str">
        <f t="shared" si="85"/>
        <v>First Silumation patch</v>
      </c>
      <c r="U766" s="17">
        <f>VLOOKUP((IF(MONTH($A766)=10,YEAR($A766),IF(MONTH($A766)=11,YEAR($A766),IF(MONTH($A766)=12, YEAR($A766),YEAR($A766)-1)))),'Final Sim'!$A$1:$O$87,VLOOKUP(MONTH($A766),'Conversion WRSM'!$A$1:$B$12,2),FALSE)</f>
        <v>0</v>
      </c>
      <c r="W766" s="9">
        <f t="shared" si="82"/>
        <v>0</v>
      </c>
      <c r="X766" s="9" t="str">
        <f t="shared" si="88"/>
        <v>*</v>
      </c>
      <c r="Y766" s="20" t="str">
        <f t="shared" si="86"/>
        <v>Simulated value used</v>
      </c>
    </row>
    <row r="767" spans="1:25" x14ac:dyDescent="0.25">
      <c r="A767" s="11">
        <v>35916</v>
      </c>
      <c r="B767" s="9">
        <f>VLOOKUP((IF(MONTH($A767)=10,YEAR($A767),IF(MONTH($A767)=11,YEAR($A767),IF(MONTH($A767)=12, YEAR($A767),YEAR($A767)-1)))),File_1.prn!$A$2:$AA$72,VLOOKUP(MONTH($A767),Conversion!$A$1:$B$12,2),FALSE)</f>
        <v>0</v>
      </c>
      <c r="C767" s="9" t="str">
        <f>IF(VLOOKUP((IF(MONTH($A767)=10,YEAR($A767),IF(MONTH($A767)=11,YEAR($A767),IF(MONTH($A767)=12, YEAR($A767),YEAR($A767)-1)))),File_1.prn!$A$2:$AA$72,VLOOKUP(MONTH($A767),'Patch Conversion'!$A$1:$B$12,2),FALSE)="","",VLOOKUP((IF(MONTH($A767)=10,YEAR($A767),IF(MONTH($A767)=11,YEAR($A767),IF(MONTH($A767)=12, YEAR($A767),YEAR($A767)-1)))),File_1.prn!$A$2:$AA$72,VLOOKUP(MONTH($A767),'Patch Conversion'!$A$1:$B$12,2),FALSE))</f>
        <v>#</v>
      </c>
      <c r="E767" s="9">
        <f t="shared" si="87"/>
        <v>45.36</v>
      </c>
      <c r="F767" s="9">
        <f>F766+VLOOKUP((IF(MONTH($A767)=10,YEAR($A767),IF(MONTH($A767)=11,YEAR($A767),IF(MONTH($A767)=12, YEAR($A767),YEAR($A767)-1)))),Rainfall!$A$1:$Z$87,VLOOKUP(MONTH($A767),Conversion!$A$1:$B$12,2),FALSE)</f>
        <v>38091.419999999984</v>
      </c>
      <c r="G767" s="22"/>
      <c r="H767" s="22"/>
      <c r="I767" s="9">
        <f>VLOOKUP((IF(MONTH($A767)=10,YEAR($A767),IF(MONTH($A767)=11,YEAR($A767),IF(MONTH($A767)=12, YEAR($A767),YEAR($A767)-1)))),FirstSim!$A$1:$Z$86,VLOOKUP(MONTH($A767),Conversion!$A$1:$B$12,2),FALSE)</f>
        <v>0.14000000000000001</v>
      </c>
      <c r="Q767" s="9">
        <f t="shared" si="83"/>
        <v>0.14000000000000001</v>
      </c>
      <c r="R767" s="9" t="str">
        <f t="shared" si="84"/>
        <v>*</v>
      </c>
      <c r="S767" s="10" t="str">
        <f t="shared" si="85"/>
        <v>First Silumation patch</v>
      </c>
      <c r="U767" s="17">
        <f>VLOOKUP((IF(MONTH($A767)=10,YEAR($A767),IF(MONTH($A767)=11,YEAR($A767),IF(MONTH($A767)=12, YEAR($A767),YEAR($A767)-1)))),'Final Sim'!$A$1:$O$87,VLOOKUP(MONTH($A767),'Conversion WRSM'!$A$1:$B$12,2),FALSE)</f>
        <v>0</v>
      </c>
      <c r="W767" s="9">
        <f t="shared" si="82"/>
        <v>0</v>
      </c>
      <c r="X767" s="9" t="str">
        <f t="shared" si="88"/>
        <v>*</v>
      </c>
      <c r="Y767" s="20" t="str">
        <f t="shared" si="86"/>
        <v>Simulated value used</v>
      </c>
    </row>
    <row r="768" spans="1:25" x14ac:dyDescent="0.25">
      <c r="A768" s="11">
        <v>35947</v>
      </c>
      <c r="B768" s="9">
        <f>VLOOKUP((IF(MONTH($A768)=10,YEAR($A768),IF(MONTH($A768)=11,YEAR($A768),IF(MONTH($A768)=12, YEAR($A768),YEAR($A768)-1)))),File_1.prn!$A$2:$AA$72,VLOOKUP(MONTH($A768),Conversion!$A$1:$B$12,2),FALSE)</f>
        <v>0</v>
      </c>
      <c r="C768" s="9" t="str">
        <f>IF(VLOOKUP((IF(MONTH($A768)=10,YEAR($A768),IF(MONTH($A768)=11,YEAR($A768),IF(MONTH($A768)=12, YEAR($A768),YEAR($A768)-1)))),File_1.prn!$A$2:$AA$72,VLOOKUP(MONTH($A768),'Patch Conversion'!$A$1:$B$12,2),FALSE)="","",VLOOKUP((IF(MONTH($A768)=10,YEAR($A768),IF(MONTH($A768)=11,YEAR($A768),IF(MONTH($A768)=12, YEAR($A768),YEAR($A768)-1)))),File_1.prn!$A$2:$AA$72,VLOOKUP(MONTH($A768),'Patch Conversion'!$A$1:$B$12,2),FALSE))</f>
        <v>#</v>
      </c>
      <c r="E768" s="9">
        <f t="shared" si="87"/>
        <v>45.36</v>
      </c>
      <c r="F768" s="9">
        <f>F767+VLOOKUP((IF(MONTH($A768)=10,YEAR($A768),IF(MONTH($A768)=11,YEAR($A768),IF(MONTH($A768)=12, YEAR($A768),YEAR($A768)-1)))),Rainfall!$A$1:$Z$87,VLOOKUP(MONTH($A768),Conversion!$A$1:$B$12,2),FALSE)</f>
        <v>38091.419999999984</v>
      </c>
      <c r="G768" s="22"/>
      <c r="H768" s="22"/>
      <c r="I768" s="9">
        <f>VLOOKUP((IF(MONTH($A768)=10,YEAR($A768),IF(MONTH($A768)=11,YEAR($A768),IF(MONTH($A768)=12, YEAR($A768),YEAR($A768)-1)))),FirstSim!$A$1:$Z$86,VLOOKUP(MONTH($A768),Conversion!$A$1:$B$12,2),FALSE)</f>
        <v>0.08</v>
      </c>
      <c r="Q768" s="9">
        <f t="shared" si="83"/>
        <v>0.08</v>
      </c>
      <c r="R768" s="9" t="str">
        <f t="shared" si="84"/>
        <v>*</v>
      </c>
      <c r="S768" s="10" t="str">
        <f t="shared" si="85"/>
        <v>First Silumation patch</v>
      </c>
      <c r="U768" s="17">
        <f>VLOOKUP((IF(MONTH($A768)=10,YEAR($A768),IF(MONTH($A768)=11,YEAR($A768),IF(MONTH($A768)=12, YEAR($A768),YEAR($A768)-1)))),'Final Sim'!$A$1:$O$87,VLOOKUP(MONTH($A768),'Conversion WRSM'!$A$1:$B$12,2),FALSE)</f>
        <v>0</v>
      </c>
      <c r="W768" s="9">
        <f t="shared" si="82"/>
        <v>0</v>
      </c>
      <c r="X768" s="9" t="str">
        <f t="shared" si="88"/>
        <v>*</v>
      </c>
      <c r="Y768" s="20" t="str">
        <f t="shared" si="86"/>
        <v>Simulated value used</v>
      </c>
    </row>
    <row r="769" spans="1:25" x14ac:dyDescent="0.25">
      <c r="A769" s="11">
        <v>35977</v>
      </c>
      <c r="B769" s="9">
        <f>VLOOKUP((IF(MONTH($A769)=10,YEAR($A769),IF(MONTH($A769)=11,YEAR($A769),IF(MONTH($A769)=12, YEAR($A769),YEAR($A769)-1)))),File_1.prn!$A$2:$AA$72,VLOOKUP(MONTH($A769),Conversion!$A$1:$B$12,2),FALSE)</f>
        <v>0</v>
      </c>
      <c r="C769" s="9" t="str">
        <f>IF(VLOOKUP((IF(MONTH($A769)=10,YEAR($A769),IF(MONTH($A769)=11,YEAR($A769),IF(MONTH($A769)=12, YEAR($A769),YEAR($A769)-1)))),File_1.prn!$A$2:$AA$72,VLOOKUP(MONTH($A769),'Patch Conversion'!$A$1:$B$12,2),FALSE)="","",VLOOKUP((IF(MONTH($A769)=10,YEAR($A769),IF(MONTH($A769)=11,YEAR($A769),IF(MONTH($A769)=12, YEAR($A769),YEAR($A769)-1)))),File_1.prn!$A$2:$AA$72,VLOOKUP(MONTH($A769),'Patch Conversion'!$A$1:$B$12,2),FALSE))</f>
        <v>#</v>
      </c>
      <c r="E769" s="9">
        <f t="shared" si="87"/>
        <v>45.36</v>
      </c>
      <c r="F769" s="9">
        <f>F768+VLOOKUP((IF(MONTH($A769)=10,YEAR($A769),IF(MONTH($A769)=11,YEAR($A769),IF(MONTH($A769)=12, YEAR($A769),YEAR($A769)-1)))),Rainfall!$A$1:$Z$87,VLOOKUP(MONTH($A769),Conversion!$A$1:$B$12,2),FALSE)</f>
        <v>38091.419999999984</v>
      </c>
      <c r="G769" s="22"/>
      <c r="H769" s="22"/>
      <c r="I769" s="9">
        <f>VLOOKUP((IF(MONTH($A769)=10,YEAR($A769),IF(MONTH($A769)=11,YEAR($A769),IF(MONTH($A769)=12, YEAR($A769),YEAR($A769)-1)))),FirstSim!$A$1:$Z$86,VLOOKUP(MONTH($A769),Conversion!$A$1:$B$12,2),FALSE)</f>
        <v>0.06</v>
      </c>
      <c r="Q769" s="9">
        <f t="shared" si="83"/>
        <v>0.06</v>
      </c>
      <c r="R769" s="9" t="str">
        <f t="shared" si="84"/>
        <v>*</v>
      </c>
      <c r="S769" s="10" t="str">
        <f t="shared" si="85"/>
        <v>First Silumation patch</v>
      </c>
      <c r="U769" s="17">
        <f>VLOOKUP((IF(MONTH($A769)=10,YEAR($A769),IF(MONTH($A769)=11,YEAR($A769),IF(MONTH($A769)=12, YEAR($A769),YEAR($A769)-1)))),'Final Sim'!$A$1:$O$87,VLOOKUP(MONTH($A769),'Conversion WRSM'!$A$1:$B$12,2),FALSE)</f>
        <v>0</v>
      </c>
      <c r="W769" s="9">
        <f t="shared" si="82"/>
        <v>0</v>
      </c>
      <c r="X769" s="9" t="str">
        <f t="shared" si="88"/>
        <v>*</v>
      </c>
      <c r="Y769" s="20" t="str">
        <f t="shared" si="86"/>
        <v>Simulated value used</v>
      </c>
    </row>
    <row r="770" spans="1:25" x14ac:dyDescent="0.25">
      <c r="A770" s="11">
        <v>36008</v>
      </c>
      <c r="B770" s="9">
        <f>VLOOKUP((IF(MONTH($A770)=10,YEAR($A770),IF(MONTH($A770)=11,YEAR($A770),IF(MONTH($A770)=12, YEAR($A770),YEAR($A770)-1)))),File_1.prn!$A$2:$AA$72,VLOOKUP(MONTH($A770),Conversion!$A$1:$B$12,2),FALSE)</f>
        <v>0.22</v>
      </c>
      <c r="C770" s="9" t="str">
        <f>IF(VLOOKUP((IF(MONTH($A770)=10,YEAR($A770),IF(MONTH($A770)=11,YEAR($A770),IF(MONTH($A770)=12, YEAR($A770),YEAR($A770)-1)))),File_1.prn!$A$2:$AA$72,VLOOKUP(MONTH($A770),'Patch Conversion'!$A$1:$B$12,2),FALSE)="","",VLOOKUP((IF(MONTH($A770)=10,YEAR($A770),IF(MONTH($A770)=11,YEAR($A770),IF(MONTH($A770)=12, YEAR($A770),YEAR($A770)-1)))),File_1.prn!$A$2:$AA$72,VLOOKUP(MONTH($A770),'Patch Conversion'!$A$1:$B$12,2),FALSE))</f>
        <v/>
      </c>
      <c r="E770" s="9">
        <f t="shared" si="87"/>
        <v>45.58</v>
      </c>
      <c r="F770" s="9">
        <f>F769+VLOOKUP((IF(MONTH($A770)=10,YEAR($A770),IF(MONTH($A770)=11,YEAR($A770),IF(MONTH($A770)=12, YEAR($A770),YEAR($A770)-1)))),Rainfall!$A$1:$Z$87,VLOOKUP(MONTH($A770),Conversion!$A$1:$B$12,2),FALSE)</f>
        <v>38091.419999999984</v>
      </c>
      <c r="G770" s="22"/>
      <c r="H770" s="22"/>
      <c r="I770" s="9">
        <f>VLOOKUP((IF(MONTH($A770)=10,YEAR($A770),IF(MONTH($A770)=11,YEAR($A770),IF(MONTH($A770)=12, YEAR($A770),YEAR($A770)-1)))),FirstSim!$A$1:$Z$86,VLOOKUP(MONTH($A770),Conversion!$A$1:$B$12,2),FALSE)</f>
        <v>0.05</v>
      </c>
      <c r="Q770" s="9">
        <f t="shared" si="83"/>
        <v>0.22</v>
      </c>
      <c r="R770" s="9" t="str">
        <f t="shared" si="84"/>
        <v/>
      </c>
      <c r="S770" s="10" t="str">
        <f t="shared" si="85"/>
        <v/>
      </c>
      <c r="U770" s="17">
        <f>VLOOKUP((IF(MONTH($A770)=10,YEAR($A770),IF(MONTH($A770)=11,YEAR($A770),IF(MONTH($A770)=12, YEAR($A770),YEAR($A770)-1)))),'Final Sim'!$A$1:$O$87,VLOOKUP(MONTH($A770),'Conversion WRSM'!$A$1:$B$12,2),FALSE)</f>
        <v>0</v>
      </c>
      <c r="W770" s="9">
        <f t="shared" si="82"/>
        <v>0.22</v>
      </c>
      <c r="X770" s="9" t="str">
        <f t="shared" si="88"/>
        <v/>
      </c>
      <c r="Y770" s="20" t="str">
        <f t="shared" si="86"/>
        <v/>
      </c>
    </row>
    <row r="771" spans="1:25" x14ac:dyDescent="0.25">
      <c r="A771" s="11">
        <v>36039</v>
      </c>
      <c r="B771" s="9">
        <f>VLOOKUP((IF(MONTH($A771)=10,YEAR($A771),IF(MONTH($A771)=11,YEAR($A771),IF(MONTH($A771)=12, YEAR($A771),YEAR($A771)-1)))),File_1.prn!$A$2:$AA$72,VLOOKUP(MONTH($A771),Conversion!$A$1:$B$12,2),FALSE)</f>
        <v>0.73</v>
      </c>
      <c r="C771" s="9" t="str">
        <f>IF(VLOOKUP((IF(MONTH($A771)=10,YEAR($A771),IF(MONTH($A771)=11,YEAR($A771),IF(MONTH($A771)=12, YEAR($A771),YEAR($A771)-1)))),File_1.prn!$A$2:$AA$72,VLOOKUP(MONTH($A771),'Patch Conversion'!$A$1:$B$12,2),FALSE)="","",VLOOKUP((IF(MONTH($A771)=10,YEAR($A771),IF(MONTH($A771)=11,YEAR($A771),IF(MONTH($A771)=12, YEAR($A771),YEAR($A771)-1)))),File_1.prn!$A$2:$AA$72,VLOOKUP(MONTH($A771),'Patch Conversion'!$A$1:$B$12,2),FALSE))</f>
        <v/>
      </c>
      <c r="E771" s="9">
        <f t="shared" si="87"/>
        <v>46.309999999999995</v>
      </c>
      <c r="F771" s="9">
        <f>F770+VLOOKUP((IF(MONTH($A771)=10,YEAR($A771),IF(MONTH($A771)=11,YEAR($A771),IF(MONTH($A771)=12, YEAR($A771),YEAR($A771)-1)))),Rainfall!$A$1:$Z$87,VLOOKUP(MONTH($A771),Conversion!$A$1:$B$12,2),FALSE)</f>
        <v>38110.25999999998</v>
      </c>
      <c r="G771" s="22"/>
      <c r="H771" s="22"/>
      <c r="I771" s="9">
        <f>VLOOKUP((IF(MONTH($A771)=10,YEAR($A771),IF(MONTH($A771)=11,YEAR($A771),IF(MONTH($A771)=12, YEAR($A771),YEAR($A771)-1)))),FirstSim!$A$1:$Z$86,VLOOKUP(MONTH($A771),Conversion!$A$1:$B$12,2),FALSE)</f>
        <v>0.04</v>
      </c>
      <c r="Q771" s="9">
        <f t="shared" si="83"/>
        <v>0.73</v>
      </c>
      <c r="R771" s="9" t="str">
        <f t="shared" si="84"/>
        <v/>
      </c>
      <c r="S771" s="10" t="str">
        <f t="shared" si="85"/>
        <v/>
      </c>
      <c r="U771" s="17">
        <f>VLOOKUP((IF(MONTH($A771)=10,YEAR($A771),IF(MONTH($A771)=11,YEAR($A771),IF(MONTH($A771)=12, YEAR($A771),YEAR($A771)-1)))),'Final Sim'!$A$1:$O$87,VLOOKUP(MONTH($A771),'Conversion WRSM'!$A$1:$B$12,2),FALSE)</f>
        <v>0</v>
      </c>
      <c r="W771" s="9">
        <f t="shared" si="82"/>
        <v>0.73</v>
      </c>
      <c r="X771" s="9" t="str">
        <f t="shared" si="88"/>
        <v/>
      </c>
      <c r="Y771" s="20" t="str">
        <f t="shared" si="86"/>
        <v/>
      </c>
    </row>
    <row r="772" spans="1:25" x14ac:dyDescent="0.25">
      <c r="A772" s="11">
        <v>36069</v>
      </c>
      <c r="B772" s="9">
        <f>VLOOKUP((IF(MONTH($A772)=10,YEAR($A772),IF(MONTH($A772)=11,YEAR($A772),IF(MONTH($A772)=12, YEAR($A772),YEAR($A772)-1)))),File_1.prn!$A$2:$AA$72,VLOOKUP(MONTH($A772),Conversion!$A$1:$B$12,2),FALSE)</f>
        <v>0.05</v>
      </c>
      <c r="C772" s="9" t="str">
        <f>IF(VLOOKUP((IF(MONTH($A772)=10,YEAR($A772),IF(MONTH($A772)=11,YEAR($A772),IF(MONTH($A772)=12, YEAR($A772),YEAR($A772)-1)))),File_1.prn!$A$2:$AA$72,VLOOKUP(MONTH($A772),'Patch Conversion'!$A$1:$B$12,2),FALSE)="","",VLOOKUP((IF(MONTH($A772)=10,YEAR($A772),IF(MONTH($A772)=11,YEAR($A772),IF(MONTH($A772)=12, YEAR($A772),YEAR($A772)-1)))),File_1.prn!$A$2:$AA$72,VLOOKUP(MONTH($A772),'Patch Conversion'!$A$1:$B$12,2),FALSE))</f>
        <v/>
      </c>
      <c r="E772" s="9">
        <f t="shared" si="87"/>
        <v>46.359999999999992</v>
      </c>
      <c r="F772" s="9">
        <f>F771+VLOOKUP((IF(MONTH($A772)=10,YEAR($A772),IF(MONTH($A772)=11,YEAR($A772),IF(MONTH($A772)=12, YEAR($A772),YEAR($A772)-1)))),Rainfall!$A$1:$Z$87,VLOOKUP(MONTH($A772),Conversion!$A$1:$B$12,2),FALSE)</f>
        <v>38160.959999999977</v>
      </c>
      <c r="G772" s="22"/>
      <c r="H772" s="22"/>
      <c r="I772" s="9">
        <f>VLOOKUP((IF(MONTH($A772)=10,YEAR($A772),IF(MONTH($A772)=11,YEAR($A772),IF(MONTH($A772)=12, YEAR($A772),YEAR($A772)-1)))),FirstSim!$A$1:$Z$86,VLOOKUP(MONTH($A772),Conversion!$A$1:$B$12,2),FALSE)</f>
        <v>0.06</v>
      </c>
      <c r="Q772" s="9">
        <f t="shared" si="83"/>
        <v>0.05</v>
      </c>
      <c r="R772" s="9" t="str">
        <f t="shared" si="84"/>
        <v/>
      </c>
      <c r="S772" s="10" t="str">
        <f t="shared" si="85"/>
        <v/>
      </c>
      <c r="U772" s="17">
        <f>VLOOKUP((IF(MONTH($A772)=10,YEAR($A772),IF(MONTH($A772)=11,YEAR($A772),IF(MONTH($A772)=12, YEAR($A772),YEAR($A772)-1)))),'Final Sim'!$A$1:$O$87,VLOOKUP(MONTH($A772),'Conversion WRSM'!$A$1:$B$12,2),FALSE)</f>
        <v>0</v>
      </c>
      <c r="W772" s="9">
        <f t="shared" ref="W772:W802" si="89">IF(C772="",B772,IF(C772="*",B772,IF(U772&gt;B772,U772,B772)))</f>
        <v>0.05</v>
      </c>
      <c r="X772" s="9" t="str">
        <f t="shared" si="88"/>
        <v/>
      </c>
      <c r="Y772" s="20" t="str">
        <f t="shared" si="86"/>
        <v/>
      </c>
    </row>
    <row r="773" spans="1:25" x14ac:dyDescent="0.25">
      <c r="A773" s="11">
        <v>36100</v>
      </c>
      <c r="B773" s="9">
        <f>VLOOKUP((IF(MONTH($A773)=10,YEAR($A773),IF(MONTH($A773)=11,YEAR($A773),IF(MONTH($A773)=12, YEAR($A773),YEAR($A773)-1)))),File_1.prn!$A$2:$AA$72,VLOOKUP(MONTH($A773),Conversion!$A$1:$B$12,2),FALSE)</f>
        <v>0.22</v>
      </c>
      <c r="C773" s="9" t="str">
        <f>IF(VLOOKUP((IF(MONTH($A773)=10,YEAR($A773),IF(MONTH($A773)=11,YEAR($A773),IF(MONTH($A773)=12, YEAR($A773),YEAR($A773)-1)))),File_1.prn!$A$2:$AA$72,VLOOKUP(MONTH($A773),'Patch Conversion'!$A$1:$B$12,2),FALSE)="","",VLOOKUP((IF(MONTH($A773)=10,YEAR($A773),IF(MONTH($A773)=11,YEAR($A773),IF(MONTH($A773)=12, YEAR($A773),YEAR($A773)-1)))),File_1.prn!$A$2:$AA$72,VLOOKUP(MONTH($A773),'Patch Conversion'!$A$1:$B$12,2),FALSE))</f>
        <v/>
      </c>
      <c r="E773" s="9">
        <f t="shared" si="87"/>
        <v>46.579999999999991</v>
      </c>
      <c r="F773" s="9">
        <f>F772+VLOOKUP((IF(MONTH($A773)=10,YEAR($A773),IF(MONTH($A773)=11,YEAR($A773),IF(MONTH($A773)=12, YEAR($A773),YEAR($A773)-1)))),Rainfall!$A$1:$Z$87,VLOOKUP(MONTH($A773),Conversion!$A$1:$B$12,2),FALSE)</f>
        <v>38323.199999999975</v>
      </c>
      <c r="G773" s="22"/>
      <c r="H773" s="22"/>
      <c r="I773" s="9">
        <f>VLOOKUP((IF(MONTH($A773)=10,YEAR($A773),IF(MONTH($A773)=11,YEAR($A773),IF(MONTH($A773)=12, YEAR($A773),YEAR($A773)-1)))),FirstSim!$A$1:$Z$86,VLOOKUP(MONTH($A773),Conversion!$A$1:$B$12,2),FALSE)</f>
        <v>0.09</v>
      </c>
      <c r="Q773" s="9">
        <f t="shared" ref="Q773:Q836" si="90">IF(C773="",B773,IF(C773="*",B773,IF(I773&lt;B773,B773,I773)))</f>
        <v>0.22</v>
      </c>
      <c r="R773" s="9" t="str">
        <f t="shared" ref="R773:R836" si="91">IF(C773="",C773,IF(C773="*",C773,IF(I773&lt;B773,C773,"*")))</f>
        <v/>
      </c>
      <c r="S773" s="10" t="str">
        <f t="shared" ref="S773:S836" si="92">IF(C773="","",IF(C773="*","Estimated",IF(I773&lt;B773,"First Simulation&lt;Observed, Observed Used","First Silumation patch")))</f>
        <v/>
      </c>
      <c r="U773" s="17">
        <f>VLOOKUP((IF(MONTH($A773)=10,YEAR($A773),IF(MONTH($A773)=11,YEAR($A773),IF(MONTH($A773)=12, YEAR($A773),YEAR($A773)-1)))),'Final Sim'!$A$1:$O$87,VLOOKUP(MONTH($A773),'Conversion WRSM'!$A$1:$B$12,2),FALSE)</f>
        <v>0</v>
      </c>
      <c r="W773" s="9">
        <f t="shared" si="89"/>
        <v>0.22</v>
      </c>
      <c r="X773" s="9" t="str">
        <f t="shared" si="88"/>
        <v/>
      </c>
      <c r="Y773" s="20" t="str">
        <f t="shared" ref="Y773:Y836" si="93">IF(C773="","",IF(C773="*","Observed estimate used",IF(C773="#","Simulated value used", IF(U773&gt;B773,"Simulated value used","Observed estimate used"))))</f>
        <v/>
      </c>
    </row>
    <row r="774" spans="1:25" x14ac:dyDescent="0.25">
      <c r="A774" s="11">
        <v>36130</v>
      </c>
      <c r="B774" s="9">
        <f>VLOOKUP((IF(MONTH($A774)=10,YEAR($A774),IF(MONTH($A774)=11,YEAR($A774),IF(MONTH($A774)=12, YEAR($A774),YEAR($A774)-1)))),File_1.prn!$A$2:$AA$72,VLOOKUP(MONTH($A774),Conversion!$A$1:$B$12,2),FALSE)</f>
        <v>0.13</v>
      </c>
      <c r="C774" s="9" t="str">
        <f>IF(VLOOKUP((IF(MONTH($A774)=10,YEAR($A774),IF(MONTH($A774)=11,YEAR($A774),IF(MONTH($A774)=12, YEAR($A774),YEAR($A774)-1)))),File_1.prn!$A$2:$AA$72,VLOOKUP(MONTH($A774),'Patch Conversion'!$A$1:$B$12,2),FALSE)="","",VLOOKUP((IF(MONTH($A774)=10,YEAR($A774),IF(MONTH($A774)=11,YEAR($A774),IF(MONTH($A774)=12, YEAR($A774),YEAR($A774)-1)))),File_1.prn!$A$2:$AA$72,VLOOKUP(MONTH($A774),'Patch Conversion'!$A$1:$B$12,2),FALSE))</f>
        <v/>
      </c>
      <c r="E774" s="9">
        <f t="shared" ref="E774:E837" si="94">E773+B774</f>
        <v>46.709999999999994</v>
      </c>
      <c r="F774" s="9">
        <f>F773+VLOOKUP((IF(MONTH($A774)=10,YEAR($A774),IF(MONTH($A774)=11,YEAR($A774),IF(MONTH($A774)=12, YEAR($A774),YEAR($A774)-1)))),Rainfall!$A$1:$Z$87,VLOOKUP(MONTH($A774),Conversion!$A$1:$B$12,2),FALSE)</f>
        <v>38485.979999999974</v>
      </c>
      <c r="G774" s="22"/>
      <c r="H774" s="22"/>
      <c r="I774" s="9">
        <f>VLOOKUP((IF(MONTH($A774)=10,YEAR($A774),IF(MONTH($A774)=11,YEAR($A774),IF(MONTH($A774)=12, YEAR($A774),YEAR($A774)-1)))),FirstSim!$A$1:$Z$86,VLOOKUP(MONTH($A774),Conversion!$A$1:$B$12,2),FALSE)</f>
        <v>0.2</v>
      </c>
      <c r="Q774" s="9">
        <f t="shared" si="90"/>
        <v>0.13</v>
      </c>
      <c r="R774" s="9" t="str">
        <f t="shared" si="91"/>
        <v/>
      </c>
      <c r="S774" s="10" t="str">
        <f t="shared" si="92"/>
        <v/>
      </c>
      <c r="U774" s="17">
        <f>VLOOKUP((IF(MONTH($A774)=10,YEAR($A774),IF(MONTH($A774)=11,YEAR($A774),IF(MONTH($A774)=12, YEAR($A774),YEAR($A774)-1)))),'Final Sim'!$A$1:$O$87,VLOOKUP(MONTH($A774),'Conversion WRSM'!$A$1:$B$12,2),FALSE)</f>
        <v>0</v>
      </c>
      <c r="W774" s="9">
        <f t="shared" si="89"/>
        <v>0.13</v>
      </c>
      <c r="X774" s="9" t="str">
        <f t="shared" ref="X774:X837" si="95">IF(C774="","",IF(C774="*","*",IF(C774="#","*", IF(U774&gt;B774,"*",C774))))</f>
        <v/>
      </c>
      <c r="Y774" s="20" t="str">
        <f t="shared" si="93"/>
        <v/>
      </c>
    </row>
    <row r="775" spans="1:25" x14ac:dyDescent="0.25">
      <c r="A775" s="11">
        <v>36161</v>
      </c>
      <c r="B775" s="9">
        <f>VLOOKUP((IF(MONTH($A775)=10,YEAR($A775),IF(MONTH($A775)=11,YEAR($A775),IF(MONTH($A775)=12, YEAR($A775),YEAR($A775)-1)))),File_1.prn!$A$2:$AA$72,VLOOKUP(MONTH($A775),Conversion!$A$1:$B$12,2),FALSE)</f>
        <v>0.25</v>
      </c>
      <c r="C775" s="9" t="str">
        <f>IF(VLOOKUP((IF(MONTH($A775)=10,YEAR($A775),IF(MONTH($A775)=11,YEAR($A775),IF(MONTH($A775)=12, YEAR($A775),YEAR($A775)-1)))),File_1.prn!$A$2:$AA$72,VLOOKUP(MONTH($A775),'Patch Conversion'!$A$1:$B$12,2),FALSE)="","",VLOOKUP((IF(MONTH($A775)=10,YEAR($A775),IF(MONTH($A775)=11,YEAR($A775),IF(MONTH($A775)=12, YEAR($A775),YEAR($A775)-1)))),File_1.prn!$A$2:$AA$72,VLOOKUP(MONTH($A775),'Patch Conversion'!$A$1:$B$12,2),FALSE))</f>
        <v/>
      </c>
      <c r="E775" s="9">
        <f t="shared" si="94"/>
        <v>46.959999999999994</v>
      </c>
      <c r="F775" s="9">
        <f>F774+VLOOKUP((IF(MONTH($A775)=10,YEAR($A775),IF(MONTH($A775)=11,YEAR($A775),IF(MONTH($A775)=12, YEAR($A775),YEAR($A775)-1)))),Rainfall!$A$1:$Z$87,VLOOKUP(MONTH($A775),Conversion!$A$1:$B$12,2),FALSE)</f>
        <v>38572.319999999971</v>
      </c>
      <c r="G775" s="22"/>
      <c r="H775" s="22"/>
      <c r="I775" s="9">
        <f>VLOOKUP((IF(MONTH($A775)=10,YEAR($A775),IF(MONTH($A775)=11,YEAR($A775),IF(MONTH($A775)=12, YEAR($A775),YEAR($A775)-1)))),FirstSim!$A$1:$Z$86,VLOOKUP(MONTH($A775),Conversion!$A$1:$B$12,2),FALSE)</f>
        <v>0.34</v>
      </c>
      <c r="Q775" s="9">
        <f t="shared" si="90"/>
        <v>0.25</v>
      </c>
      <c r="R775" s="9" t="str">
        <f t="shared" si="91"/>
        <v/>
      </c>
      <c r="S775" s="10" t="str">
        <f t="shared" si="92"/>
        <v/>
      </c>
      <c r="U775" s="17">
        <f>VLOOKUP((IF(MONTH($A775)=10,YEAR($A775),IF(MONTH($A775)=11,YEAR($A775),IF(MONTH($A775)=12, YEAR($A775),YEAR($A775)-1)))),'Final Sim'!$A$1:$O$87,VLOOKUP(MONTH($A775),'Conversion WRSM'!$A$1:$B$12,2),FALSE)</f>
        <v>0</v>
      </c>
      <c r="W775" s="9">
        <f t="shared" si="89"/>
        <v>0.25</v>
      </c>
      <c r="X775" s="9" t="str">
        <f t="shared" si="95"/>
        <v/>
      </c>
      <c r="Y775" s="20" t="str">
        <f t="shared" si="93"/>
        <v/>
      </c>
    </row>
    <row r="776" spans="1:25" x14ac:dyDescent="0.25">
      <c r="A776" s="11">
        <v>36192</v>
      </c>
      <c r="B776" s="9">
        <f>VLOOKUP((IF(MONTH($A776)=10,YEAR($A776),IF(MONTH($A776)=11,YEAR($A776),IF(MONTH($A776)=12, YEAR($A776),YEAR($A776)-1)))),File_1.prn!$A$2:$AA$72,VLOOKUP(MONTH($A776),Conversion!$A$1:$B$12,2),FALSE)</f>
        <v>0.01</v>
      </c>
      <c r="C776" s="9" t="str">
        <f>IF(VLOOKUP((IF(MONTH($A776)=10,YEAR($A776),IF(MONTH($A776)=11,YEAR($A776),IF(MONTH($A776)=12, YEAR($A776),YEAR($A776)-1)))),File_1.prn!$A$2:$AA$72,VLOOKUP(MONTH($A776),'Patch Conversion'!$A$1:$B$12,2),FALSE)="","",VLOOKUP((IF(MONTH($A776)=10,YEAR($A776),IF(MONTH($A776)=11,YEAR($A776),IF(MONTH($A776)=12, YEAR($A776),YEAR($A776)-1)))),File_1.prn!$A$2:$AA$72,VLOOKUP(MONTH($A776),'Patch Conversion'!$A$1:$B$12,2),FALSE))</f>
        <v/>
      </c>
      <c r="E776" s="9">
        <f t="shared" si="94"/>
        <v>46.969999999999992</v>
      </c>
      <c r="F776" s="9">
        <f>F775+VLOOKUP((IF(MONTH($A776)=10,YEAR($A776),IF(MONTH($A776)=11,YEAR($A776),IF(MONTH($A776)=12, YEAR($A776),YEAR($A776)-1)))),Rainfall!$A$1:$Z$87,VLOOKUP(MONTH($A776),Conversion!$A$1:$B$12,2),FALSE)</f>
        <v>38612.999999999971</v>
      </c>
      <c r="G776" s="22"/>
      <c r="H776" s="22"/>
      <c r="I776" s="9">
        <f>VLOOKUP((IF(MONTH($A776)=10,YEAR($A776),IF(MONTH($A776)=11,YEAR($A776),IF(MONTH($A776)=12, YEAR($A776),YEAR($A776)-1)))),FirstSim!$A$1:$Z$86,VLOOKUP(MONTH($A776),Conversion!$A$1:$B$12,2),FALSE)</f>
        <v>0.17</v>
      </c>
      <c r="Q776" s="9">
        <f t="shared" si="90"/>
        <v>0.01</v>
      </c>
      <c r="R776" s="9" t="str">
        <f t="shared" si="91"/>
        <v/>
      </c>
      <c r="S776" s="10" t="str">
        <f t="shared" si="92"/>
        <v/>
      </c>
      <c r="U776" s="17">
        <f>VLOOKUP((IF(MONTH($A776)=10,YEAR($A776),IF(MONTH($A776)=11,YEAR($A776),IF(MONTH($A776)=12, YEAR($A776),YEAR($A776)-1)))),'Final Sim'!$A$1:$O$87,VLOOKUP(MONTH($A776),'Conversion WRSM'!$A$1:$B$12,2),FALSE)</f>
        <v>0</v>
      </c>
      <c r="W776" s="9">
        <f t="shared" si="89"/>
        <v>0.01</v>
      </c>
      <c r="X776" s="9" t="str">
        <f t="shared" si="95"/>
        <v/>
      </c>
      <c r="Y776" s="20" t="str">
        <f t="shared" si="93"/>
        <v/>
      </c>
    </row>
    <row r="777" spans="1:25" x14ac:dyDescent="0.25">
      <c r="A777" s="11">
        <v>36220</v>
      </c>
      <c r="B777" s="9">
        <f>VLOOKUP((IF(MONTH($A777)=10,YEAR($A777),IF(MONTH($A777)=11,YEAR($A777),IF(MONTH($A777)=12, YEAR($A777),YEAR($A777)-1)))),File_1.prn!$A$2:$AA$72,VLOOKUP(MONTH($A777),Conversion!$A$1:$B$12,2),FALSE)</f>
        <v>0.01</v>
      </c>
      <c r="C777" s="9" t="str">
        <f>IF(VLOOKUP((IF(MONTH($A777)=10,YEAR($A777),IF(MONTH($A777)=11,YEAR($A777),IF(MONTH($A777)=12, YEAR($A777),YEAR($A777)-1)))),File_1.prn!$A$2:$AA$72,VLOOKUP(MONTH($A777),'Patch Conversion'!$A$1:$B$12,2),FALSE)="","",VLOOKUP((IF(MONTH($A777)=10,YEAR($A777),IF(MONTH($A777)=11,YEAR($A777),IF(MONTH($A777)=12, YEAR($A777),YEAR($A777)-1)))),File_1.prn!$A$2:$AA$72,VLOOKUP(MONTH($A777),'Patch Conversion'!$A$1:$B$12,2),FALSE))</f>
        <v/>
      </c>
      <c r="E777" s="9">
        <f t="shared" si="94"/>
        <v>46.97999999999999</v>
      </c>
      <c r="F777" s="9">
        <f>F776+VLOOKUP((IF(MONTH($A777)=10,YEAR($A777),IF(MONTH($A777)=11,YEAR($A777),IF(MONTH($A777)=12, YEAR($A777),YEAR($A777)-1)))),Rainfall!$A$1:$Z$87,VLOOKUP(MONTH($A777),Conversion!$A$1:$B$12,2),FALSE)</f>
        <v>38646.299999999974</v>
      </c>
      <c r="G777" s="22"/>
      <c r="H777" s="22"/>
      <c r="I777" s="9">
        <f>VLOOKUP((IF(MONTH($A777)=10,YEAR($A777),IF(MONTH($A777)=11,YEAR($A777),IF(MONTH($A777)=12, YEAR($A777),YEAR($A777)-1)))),FirstSim!$A$1:$Z$86,VLOOKUP(MONTH($A777),Conversion!$A$1:$B$12,2),FALSE)</f>
        <v>0.06</v>
      </c>
      <c r="Q777" s="9">
        <f t="shared" si="90"/>
        <v>0.01</v>
      </c>
      <c r="R777" s="9" t="str">
        <f t="shared" si="91"/>
        <v/>
      </c>
      <c r="S777" s="10" t="str">
        <f t="shared" si="92"/>
        <v/>
      </c>
      <c r="U777" s="17">
        <f>VLOOKUP((IF(MONTH($A777)=10,YEAR($A777),IF(MONTH($A777)=11,YEAR($A777),IF(MONTH($A777)=12, YEAR($A777),YEAR($A777)-1)))),'Final Sim'!$A$1:$O$87,VLOOKUP(MONTH($A777),'Conversion WRSM'!$A$1:$B$12,2),FALSE)</f>
        <v>0</v>
      </c>
      <c r="W777" s="9">
        <f t="shared" si="89"/>
        <v>0.01</v>
      </c>
      <c r="X777" s="9" t="str">
        <f t="shared" si="95"/>
        <v/>
      </c>
      <c r="Y777" s="20" t="str">
        <f t="shared" si="93"/>
        <v/>
      </c>
    </row>
    <row r="778" spans="1:25" x14ac:dyDescent="0.25">
      <c r="A778" s="11">
        <v>36251</v>
      </c>
      <c r="B778" s="9">
        <f>VLOOKUP((IF(MONTH($A778)=10,YEAR($A778),IF(MONTH($A778)=11,YEAR($A778),IF(MONTH($A778)=12, YEAR($A778),YEAR($A778)-1)))),File_1.prn!$A$2:$AA$72,VLOOKUP(MONTH($A778),Conversion!$A$1:$B$12,2),FALSE)</f>
        <v>0</v>
      </c>
      <c r="C778" s="9" t="str">
        <f>IF(VLOOKUP((IF(MONTH($A778)=10,YEAR($A778),IF(MONTH($A778)=11,YEAR($A778),IF(MONTH($A778)=12, YEAR($A778),YEAR($A778)-1)))),File_1.prn!$A$2:$AA$72,VLOOKUP(MONTH($A778),'Patch Conversion'!$A$1:$B$12,2),FALSE)="","",VLOOKUP((IF(MONTH($A778)=10,YEAR($A778),IF(MONTH($A778)=11,YEAR($A778),IF(MONTH($A778)=12, YEAR($A778),YEAR($A778)-1)))),File_1.prn!$A$2:$AA$72,VLOOKUP(MONTH($A778),'Patch Conversion'!$A$1:$B$12,2),FALSE))</f>
        <v>#</v>
      </c>
      <c r="E778" s="9">
        <f t="shared" si="94"/>
        <v>46.97999999999999</v>
      </c>
      <c r="F778" s="9">
        <f>F777+VLOOKUP((IF(MONTH($A778)=10,YEAR($A778),IF(MONTH($A778)=11,YEAR($A778),IF(MONTH($A778)=12, YEAR($A778),YEAR($A778)-1)))),Rainfall!$A$1:$Z$87,VLOOKUP(MONTH($A778),Conversion!$A$1:$B$12,2),FALSE)</f>
        <v>38686.739999999976</v>
      </c>
      <c r="G778" s="22"/>
      <c r="H778" s="22"/>
      <c r="I778" s="9">
        <f>VLOOKUP((IF(MONTH($A778)=10,YEAR($A778),IF(MONTH($A778)=11,YEAR($A778),IF(MONTH($A778)=12, YEAR($A778),YEAR($A778)-1)))),FirstSim!$A$1:$Z$86,VLOOKUP(MONTH($A778),Conversion!$A$1:$B$12,2),FALSE)</f>
        <v>0.06</v>
      </c>
      <c r="Q778" s="9">
        <f t="shared" si="90"/>
        <v>0.06</v>
      </c>
      <c r="R778" s="9" t="str">
        <f t="shared" si="91"/>
        <v>*</v>
      </c>
      <c r="S778" s="10" t="str">
        <f t="shared" si="92"/>
        <v>First Silumation patch</v>
      </c>
      <c r="U778" s="17">
        <f>VLOOKUP((IF(MONTH($A778)=10,YEAR($A778),IF(MONTH($A778)=11,YEAR($A778),IF(MONTH($A778)=12, YEAR($A778),YEAR($A778)-1)))),'Final Sim'!$A$1:$O$87,VLOOKUP(MONTH($A778),'Conversion WRSM'!$A$1:$B$12,2),FALSE)</f>
        <v>0</v>
      </c>
      <c r="W778" s="9">
        <f t="shared" si="89"/>
        <v>0</v>
      </c>
      <c r="X778" s="9" t="str">
        <f t="shared" si="95"/>
        <v>*</v>
      </c>
      <c r="Y778" s="20" t="str">
        <f t="shared" si="93"/>
        <v>Simulated value used</v>
      </c>
    </row>
    <row r="779" spans="1:25" x14ac:dyDescent="0.25">
      <c r="A779" s="11">
        <v>36281</v>
      </c>
      <c r="B779" s="9">
        <f>VLOOKUP((IF(MONTH($A779)=10,YEAR($A779),IF(MONTH($A779)=11,YEAR($A779),IF(MONTH($A779)=12, YEAR($A779),YEAR($A779)-1)))),File_1.prn!$A$2:$AA$72,VLOOKUP(MONTH($A779),Conversion!$A$1:$B$12,2),FALSE)</f>
        <v>0</v>
      </c>
      <c r="C779" s="9" t="str">
        <f>IF(VLOOKUP((IF(MONTH($A779)=10,YEAR($A779),IF(MONTH($A779)=11,YEAR($A779),IF(MONTH($A779)=12, YEAR($A779),YEAR($A779)-1)))),File_1.prn!$A$2:$AA$72,VLOOKUP(MONTH($A779),'Patch Conversion'!$A$1:$B$12,2),FALSE)="","",VLOOKUP((IF(MONTH($A779)=10,YEAR($A779),IF(MONTH($A779)=11,YEAR($A779),IF(MONTH($A779)=12, YEAR($A779),YEAR($A779)-1)))),File_1.prn!$A$2:$AA$72,VLOOKUP(MONTH($A779),'Patch Conversion'!$A$1:$B$12,2),FALSE))</f>
        <v>#</v>
      </c>
      <c r="E779" s="9">
        <f t="shared" si="94"/>
        <v>46.97999999999999</v>
      </c>
      <c r="F779" s="9">
        <f>F778+VLOOKUP((IF(MONTH($A779)=10,YEAR($A779),IF(MONTH($A779)=11,YEAR($A779),IF(MONTH($A779)=12, YEAR($A779),YEAR($A779)-1)))),Rainfall!$A$1:$Z$87,VLOOKUP(MONTH($A779),Conversion!$A$1:$B$12,2),FALSE)</f>
        <v>38743.739999999976</v>
      </c>
      <c r="G779" s="22"/>
      <c r="H779" s="22"/>
      <c r="I779" s="9">
        <f>VLOOKUP((IF(MONTH($A779)=10,YEAR($A779),IF(MONTH($A779)=11,YEAR($A779),IF(MONTH($A779)=12, YEAR($A779),YEAR($A779)-1)))),FirstSim!$A$1:$Z$86,VLOOKUP(MONTH($A779),Conversion!$A$1:$B$12,2),FALSE)</f>
        <v>0.05</v>
      </c>
      <c r="Q779" s="9">
        <f t="shared" si="90"/>
        <v>0.05</v>
      </c>
      <c r="R779" s="9" t="str">
        <f t="shared" si="91"/>
        <v>*</v>
      </c>
      <c r="S779" s="10" t="str">
        <f t="shared" si="92"/>
        <v>First Silumation patch</v>
      </c>
      <c r="U779" s="17">
        <f>VLOOKUP((IF(MONTH($A779)=10,YEAR($A779),IF(MONTH($A779)=11,YEAR($A779),IF(MONTH($A779)=12, YEAR($A779),YEAR($A779)-1)))),'Final Sim'!$A$1:$O$87,VLOOKUP(MONTH($A779),'Conversion WRSM'!$A$1:$B$12,2),FALSE)</f>
        <v>0</v>
      </c>
      <c r="W779" s="9">
        <f t="shared" si="89"/>
        <v>0</v>
      </c>
      <c r="X779" s="9" t="str">
        <f t="shared" si="95"/>
        <v>*</v>
      </c>
      <c r="Y779" s="20" t="str">
        <f t="shared" si="93"/>
        <v>Simulated value used</v>
      </c>
    </row>
    <row r="780" spans="1:25" x14ac:dyDescent="0.25">
      <c r="A780" s="11">
        <v>36312</v>
      </c>
      <c r="B780" s="9">
        <f>VLOOKUP((IF(MONTH($A780)=10,YEAR($A780),IF(MONTH($A780)=11,YEAR($A780),IF(MONTH($A780)=12, YEAR($A780),YEAR($A780)-1)))),File_1.prn!$A$2:$AA$72,VLOOKUP(MONTH($A780),Conversion!$A$1:$B$12,2),FALSE)</f>
        <v>0</v>
      </c>
      <c r="C780" s="9" t="str">
        <f>IF(VLOOKUP((IF(MONTH($A780)=10,YEAR($A780),IF(MONTH($A780)=11,YEAR($A780),IF(MONTH($A780)=12, YEAR($A780),YEAR($A780)-1)))),File_1.prn!$A$2:$AA$72,VLOOKUP(MONTH($A780),'Patch Conversion'!$A$1:$B$12,2),FALSE)="","",VLOOKUP((IF(MONTH($A780)=10,YEAR($A780),IF(MONTH($A780)=11,YEAR($A780),IF(MONTH($A780)=12, YEAR($A780),YEAR($A780)-1)))),File_1.prn!$A$2:$AA$72,VLOOKUP(MONTH($A780),'Patch Conversion'!$A$1:$B$12,2),FALSE))</f>
        <v>#</v>
      </c>
      <c r="E780" s="9">
        <f t="shared" si="94"/>
        <v>46.97999999999999</v>
      </c>
      <c r="F780" s="9">
        <f>F779+VLOOKUP((IF(MONTH($A780)=10,YEAR($A780),IF(MONTH($A780)=11,YEAR($A780),IF(MONTH($A780)=12, YEAR($A780),YEAR($A780)-1)))),Rainfall!$A$1:$Z$87,VLOOKUP(MONTH($A780),Conversion!$A$1:$B$12,2),FALSE)</f>
        <v>38747.39999999998</v>
      </c>
      <c r="G780" s="22"/>
      <c r="H780" s="22"/>
      <c r="I780" s="9">
        <f>VLOOKUP((IF(MONTH($A780)=10,YEAR($A780),IF(MONTH($A780)=11,YEAR($A780),IF(MONTH($A780)=12, YEAR($A780),YEAR($A780)-1)))),FirstSim!$A$1:$Z$86,VLOOKUP(MONTH($A780),Conversion!$A$1:$B$12,2),FALSE)</f>
        <v>0.04</v>
      </c>
      <c r="Q780" s="9">
        <f t="shared" si="90"/>
        <v>0.04</v>
      </c>
      <c r="R780" s="9" t="str">
        <f t="shared" si="91"/>
        <v>*</v>
      </c>
      <c r="S780" s="10" t="str">
        <f t="shared" si="92"/>
        <v>First Silumation patch</v>
      </c>
      <c r="U780" s="17">
        <f>VLOOKUP((IF(MONTH($A780)=10,YEAR($A780),IF(MONTH($A780)=11,YEAR($A780),IF(MONTH($A780)=12, YEAR($A780),YEAR($A780)-1)))),'Final Sim'!$A$1:$O$87,VLOOKUP(MONTH($A780),'Conversion WRSM'!$A$1:$B$12,2),FALSE)</f>
        <v>0</v>
      </c>
      <c r="W780" s="9">
        <f t="shared" si="89"/>
        <v>0</v>
      </c>
      <c r="X780" s="9" t="str">
        <f t="shared" si="95"/>
        <v>*</v>
      </c>
      <c r="Y780" s="20" t="str">
        <f t="shared" si="93"/>
        <v>Simulated value used</v>
      </c>
    </row>
    <row r="781" spans="1:25" x14ac:dyDescent="0.25">
      <c r="A781" s="11">
        <v>36342</v>
      </c>
      <c r="B781" s="9">
        <f>VLOOKUP((IF(MONTH($A781)=10,YEAR($A781),IF(MONTH($A781)=11,YEAR($A781),IF(MONTH($A781)=12, YEAR($A781),YEAR($A781)-1)))),File_1.prn!$A$2:$AA$72,VLOOKUP(MONTH($A781),Conversion!$A$1:$B$12,2),FALSE)</f>
        <v>0</v>
      </c>
      <c r="C781" s="9" t="str">
        <f>IF(VLOOKUP((IF(MONTH($A781)=10,YEAR($A781),IF(MONTH($A781)=11,YEAR($A781),IF(MONTH($A781)=12, YEAR($A781),YEAR($A781)-1)))),File_1.prn!$A$2:$AA$72,VLOOKUP(MONTH($A781),'Patch Conversion'!$A$1:$B$12,2),FALSE)="","",VLOOKUP((IF(MONTH($A781)=10,YEAR($A781),IF(MONTH($A781)=11,YEAR($A781),IF(MONTH($A781)=12, YEAR($A781),YEAR($A781)-1)))),File_1.prn!$A$2:$AA$72,VLOOKUP(MONTH($A781),'Patch Conversion'!$A$1:$B$12,2),FALSE))</f>
        <v>#</v>
      </c>
      <c r="E781" s="9">
        <f t="shared" si="94"/>
        <v>46.97999999999999</v>
      </c>
      <c r="F781" s="9">
        <f>F780+VLOOKUP((IF(MONTH($A781)=10,YEAR($A781),IF(MONTH($A781)=11,YEAR($A781),IF(MONTH($A781)=12, YEAR($A781),YEAR($A781)-1)))),Rainfall!$A$1:$Z$87,VLOOKUP(MONTH($A781),Conversion!$A$1:$B$12,2),FALSE)</f>
        <v>38747.39999999998</v>
      </c>
      <c r="G781" s="22"/>
      <c r="H781" s="22"/>
      <c r="I781" s="9">
        <f>VLOOKUP((IF(MONTH($A781)=10,YEAR($A781),IF(MONTH($A781)=11,YEAR($A781),IF(MONTH($A781)=12, YEAR($A781),YEAR($A781)-1)))),FirstSim!$A$1:$Z$86,VLOOKUP(MONTH($A781),Conversion!$A$1:$B$12,2),FALSE)</f>
        <v>0.04</v>
      </c>
      <c r="Q781" s="9">
        <f t="shared" si="90"/>
        <v>0.04</v>
      </c>
      <c r="R781" s="9" t="str">
        <f t="shared" si="91"/>
        <v>*</v>
      </c>
      <c r="S781" s="10" t="str">
        <f t="shared" si="92"/>
        <v>First Silumation patch</v>
      </c>
      <c r="U781" s="17">
        <f>VLOOKUP((IF(MONTH($A781)=10,YEAR($A781),IF(MONTH($A781)=11,YEAR($A781),IF(MONTH($A781)=12, YEAR($A781),YEAR($A781)-1)))),'Final Sim'!$A$1:$O$87,VLOOKUP(MONTH($A781),'Conversion WRSM'!$A$1:$B$12,2),FALSE)</f>
        <v>0</v>
      </c>
      <c r="W781" s="9">
        <f t="shared" si="89"/>
        <v>0</v>
      </c>
      <c r="X781" s="9" t="str">
        <f t="shared" si="95"/>
        <v>*</v>
      </c>
      <c r="Y781" s="20" t="str">
        <f t="shared" si="93"/>
        <v>Simulated value used</v>
      </c>
    </row>
    <row r="782" spans="1:25" x14ac:dyDescent="0.25">
      <c r="A782" s="11">
        <v>36373</v>
      </c>
      <c r="B782" s="9">
        <f>VLOOKUP((IF(MONTH($A782)=10,YEAR($A782),IF(MONTH($A782)=11,YEAR($A782),IF(MONTH($A782)=12, YEAR($A782),YEAR($A782)-1)))),File_1.prn!$A$2:$AA$72,VLOOKUP(MONTH($A782),Conversion!$A$1:$B$12,2),FALSE)</f>
        <v>0.01</v>
      </c>
      <c r="C782" s="9" t="str">
        <f>IF(VLOOKUP((IF(MONTH($A782)=10,YEAR($A782),IF(MONTH($A782)=11,YEAR($A782),IF(MONTH($A782)=12, YEAR($A782),YEAR($A782)-1)))),File_1.prn!$A$2:$AA$72,VLOOKUP(MONTH($A782),'Patch Conversion'!$A$1:$B$12,2),FALSE)="","",VLOOKUP((IF(MONTH($A782)=10,YEAR($A782),IF(MONTH($A782)=11,YEAR($A782),IF(MONTH($A782)=12, YEAR($A782),YEAR($A782)-1)))),File_1.prn!$A$2:$AA$72,VLOOKUP(MONTH($A782),'Patch Conversion'!$A$1:$B$12,2),FALSE))</f>
        <v/>
      </c>
      <c r="E782" s="9">
        <f t="shared" si="94"/>
        <v>46.989999999999988</v>
      </c>
      <c r="F782" s="9">
        <f>F781+VLOOKUP((IF(MONTH($A782)=10,YEAR($A782),IF(MONTH($A782)=11,YEAR($A782),IF(MONTH($A782)=12, YEAR($A782),YEAR($A782)-1)))),Rainfall!$A$1:$Z$87,VLOOKUP(MONTH($A782),Conversion!$A$1:$B$12,2),FALSE)</f>
        <v>38747.39999999998</v>
      </c>
      <c r="G782" s="22"/>
      <c r="H782" s="22"/>
      <c r="I782" s="9">
        <f>VLOOKUP((IF(MONTH($A782)=10,YEAR($A782),IF(MONTH($A782)=11,YEAR($A782),IF(MONTH($A782)=12, YEAR($A782),YEAR($A782)-1)))),FirstSim!$A$1:$Z$86,VLOOKUP(MONTH($A782),Conversion!$A$1:$B$12,2),FALSE)</f>
        <v>0.03</v>
      </c>
      <c r="Q782" s="9">
        <f t="shared" si="90"/>
        <v>0.01</v>
      </c>
      <c r="R782" s="9" t="str">
        <f t="shared" si="91"/>
        <v/>
      </c>
      <c r="S782" s="10" t="str">
        <f t="shared" si="92"/>
        <v/>
      </c>
      <c r="U782" s="17">
        <f>VLOOKUP((IF(MONTH($A782)=10,YEAR($A782),IF(MONTH($A782)=11,YEAR($A782),IF(MONTH($A782)=12, YEAR($A782),YEAR($A782)-1)))),'Final Sim'!$A$1:$O$87,VLOOKUP(MONTH($A782),'Conversion WRSM'!$A$1:$B$12,2),FALSE)</f>
        <v>0</v>
      </c>
      <c r="W782" s="9">
        <f t="shared" si="89"/>
        <v>0.01</v>
      </c>
      <c r="X782" s="9" t="str">
        <f t="shared" si="95"/>
        <v/>
      </c>
      <c r="Y782" s="20" t="str">
        <f t="shared" si="93"/>
        <v/>
      </c>
    </row>
    <row r="783" spans="1:25" x14ac:dyDescent="0.25">
      <c r="A783" s="11">
        <v>36404</v>
      </c>
      <c r="B783" s="9">
        <f>VLOOKUP((IF(MONTH($A783)=10,YEAR($A783),IF(MONTH($A783)=11,YEAR($A783),IF(MONTH($A783)=12, YEAR($A783),YEAR($A783)-1)))),File_1.prn!$A$2:$AA$72,VLOOKUP(MONTH($A783),Conversion!$A$1:$B$12,2),FALSE)</f>
        <v>0</v>
      </c>
      <c r="C783" s="9" t="str">
        <f>IF(VLOOKUP((IF(MONTH($A783)=10,YEAR($A783),IF(MONTH($A783)=11,YEAR($A783),IF(MONTH($A783)=12, YEAR($A783),YEAR($A783)-1)))),File_1.prn!$A$2:$AA$72,VLOOKUP(MONTH($A783),'Patch Conversion'!$A$1:$B$12,2),FALSE)="","",VLOOKUP((IF(MONTH($A783)=10,YEAR($A783),IF(MONTH($A783)=11,YEAR($A783),IF(MONTH($A783)=12, YEAR($A783),YEAR($A783)-1)))),File_1.prn!$A$2:$AA$72,VLOOKUP(MONTH($A783),'Patch Conversion'!$A$1:$B$12,2),FALSE))</f>
        <v>#</v>
      </c>
      <c r="E783" s="9">
        <f t="shared" si="94"/>
        <v>46.989999999999988</v>
      </c>
      <c r="F783" s="9">
        <f>F782+VLOOKUP((IF(MONTH($A783)=10,YEAR($A783),IF(MONTH($A783)=11,YEAR($A783),IF(MONTH($A783)=12, YEAR($A783),YEAR($A783)-1)))),Rainfall!$A$1:$Z$87,VLOOKUP(MONTH($A783),Conversion!$A$1:$B$12,2),FALSE)</f>
        <v>38747.39999999998</v>
      </c>
      <c r="G783" s="22"/>
      <c r="H783" s="22"/>
      <c r="I783" s="9">
        <f>VLOOKUP((IF(MONTH($A783)=10,YEAR($A783),IF(MONTH($A783)=11,YEAR($A783),IF(MONTH($A783)=12, YEAR($A783),YEAR($A783)-1)))),FirstSim!$A$1:$Z$86,VLOOKUP(MONTH($A783),Conversion!$A$1:$B$12,2),FALSE)</f>
        <v>0.03</v>
      </c>
      <c r="Q783" s="9">
        <f t="shared" si="90"/>
        <v>0.03</v>
      </c>
      <c r="R783" s="9" t="str">
        <f t="shared" si="91"/>
        <v>*</v>
      </c>
      <c r="S783" s="10" t="str">
        <f t="shared" si="92"/>
        <v>First Silumation patch</v>
      </c>
      <c r="U783" s="17">
        <f>VLOOKUP((IF(MONTH($A783)=10,YEAR($A783),IF(MONTH($A783)=11,YEAR($A783),IF(MONTH($A783)=12, YEAR($A783),YEAR($A783)-1)))),'Final Sim'!$A$1:$O$87,VLOOKUP(MONTH($A783),'Conversion WRSM'!$A$1:$B$12,2),FALSE)</f>
        <v>0</v>
      </c>
      <c r="W783" s="9">
        <f t="shared" si="89"/>
        <v>0</v>
      </c>
      <c r="X783" s="9" t="str">
        <f t="shared" si="95"/>
        <v>*</v>
      </c>
      <c r="Y783" s="20" t="str">
        <f t="shared" si="93"/>
        <v>Simulated value used</v>
      </c>
    </row>
    <row r="784" spans="1:25" x14ac:dyDescent="0.25">
      <c r="A784" s="11">
        <v>36434</v>
      </c>
      <c r="B784" s="9">
        <f>VLOOKUP((IF(MONTH($A784)=10,YEAR($A784),IF(MONTH($A784)=11,YEAR($A784),IF(MONTH($A784)=12, YEAR($A784),YEAR($A784)-1)))),File_1.prn!$A$2:$AA$72,VLOOKUP(MONTH($A784),Conversion!$A$1:$B$12,2),FALSE)</f>
        <v>0.25</v>
      </c>
      <c r="C784" s="9" t="str">
        <f>IF(VLOOKUP((IF(MONTH($A784)=10,YEAR($A784),IF(MONTH($A784)=11,YEAR($A784),IF(MONTH($A784)=12, YEAR($A784),YEAR($A784)-1)))),File_1.prn!$A$2:$AA$72,VLOOKUP(MONTH($A784),'Patch Conversion'!$A$1:$B$12,2),FALSE)="","",VLOOKUP((IF(MONTH($A784)=10,YEAR($A784),IF(MONTH($A784)=11,YEAR($A784),IF(MONTH($A784)=12, YEAR($A784),YEAR($A784)-1)))),File_1.prn!$A$2:$AA$72,VLOOKUP(MONTH($A784),'Patch Conversion'!$A$1:$B$12,2),FALSE))</f>
        <v>#</v>
      </c>
      <c r="E784" s="9">
        <f t="shared" si="94"/>
        <v>47.239999999999988</v>
      </c>
      <c r="F784" s="9">
        <f>F783+VLOOKUP((IF(MONTH($A784)=10,YEAR($A784),IF(MONTH($A784)=11,YEAR($A784),IF(MONTH($A784)=12, YEAR($A784),YEAR($A784)-1)))),Rainfall!$A$1:$Z$87,VLOOKUP(MONTH($A784),Conversion!$A$1:$B$12,2),FALSE)</f>
        <v>38747.39999999998</v>
      </c>
      <c r="G784" s="22"/>
      <c r="H784" s="22"/>
      <c r="I784" s="9">
        <f>VLOOKUP((IF(MONTH($A784)=10,YEAR($A784),IF(MONTH($A784)=11,YEAR($A784),IF(MONTH($A784)=12, YEAR($A784),YEAR($A784)-1)))),FirstSim!$A$1:$Z$86,VLOOKUP(MONTH($A784),Conversion!$A$1:$B$12,2),FALSE)</f>
        <v>0.02</v>
      </c>
      <c r="Q784" s="9">
        <f t="shared" si="90"/>
        <v>0.25</v>
      </c>
      <c r="R784" s="9" t="str">
        <f t="shared" si="91"/>
        <v>#</v>
      </c>
      <c r="S784" s="10" t="str">
        <f t="shared" si="92"/>
        <v>First Simulation&lt;Observed, Observed Used</v>
      </c>
      <c r="U784" s="17">
        <f>VLOOKUP((IF(MONTH($A784)=10,YEAR($A784),IF(MONTH($A784)=11,YEAR($A784),IF(MONTH($A784)=12, YEAR($A784),YEAR($A784)-1)))),'Final Sim'!$A$1:$O$87,VLOOKUP(MONTH($A784),'Conversion WRSM'!$A$1:$B$12,2),FALSE)</f>
        <v>0</v>
      </c>
      <c r="W784" s="9">
        <f t="shared" si="89"/>
        <v>0.25</v>
      </c>
      <c r="X784" s="9" t="str">
        <f t="shared" si="95"/>
        <v>*</v>
      </c>
      <c r="Y784" s="20" t="str">
        <f t="shared" si="93"/>
        <v>Simulated value used</v>
      </c>
    </row>
    <row r="785" spans="1:25" x14ac:dyDescent="0.25">
      <c r="A785" s="11">
        <v>36465</v>
      </c>
      <c r="B785" s="9">
        <f>VLOOKUP((IF(MONTH($A785)=10,YEAR($A785),IF(MONTH($A785)=11,YEAR($A785),IF(MONTH($A785)=12, YEAR($A785),YEAR($A785)-1)))),File_1.prn!$A$2:$AA$72,VLOOKUP(MONTH($A785),Conversion!$A$1:$B$12,2),FALSE)</f>
        <v>0.34</v>
      </c>
      <c r="C785" s="9" t="str">
        <f>IF(VLOOKUP((IF(MONTH($A785)=10,YEAR($A785),IF(MONTH($A785)=11,YEAR($A785),IF(MONTH($A785)=12, YEAR($A785),YEAR($A785)-1)))),File_1.prn!$A$2:$AA$72,VLOOKUP(MONTH($A785),'Patch Conversion'!$A$1:$B$12,2),FALSE)="","",VLOOKUP((IF(MONTH($A785)=10,YEAR($A785),IF(MONTH($A785)=11,YEAR($A785),IF(MONTH($A785)=12, YEAR($A785),YEAR($A785)-1)))),File_1.prn!$A$2:$AA$72,VLOOKUP(MONTH($A785),'Patch Conversion'!$A$1:$B$12,2),FALSE))</f>
        <v/>
      </c>
      <c r="E785" s="9">
        <f t="shared" si="94"/>
        <v>47.579999999999991</v>
      </c>
      <c r="F785" s="9">
        <f>F784+VLOOKUP((IF(MONTH($A785)=10,YEAR($A785),IF(MONTH($A785)=11,YEAR($A785),IF(MONTH($A785)=12, YEAR($A785),YEAR($A785)-1)))),Rainfall!$A$1:$Z$87,VLOOKUP(MONTH($A785),Conversion!$A$1:$B$12,2),FALSE)</f>
        <v>38777.519999999982</v>
      </c>
      <c r="G785" s="22"/>
      <c r="H785" s="22"/>
      <c r="I785" s="9">
        <f>VLOOKUP((IF(MONTH($A785)=10,YEAR($A785),IF(MONTH($A785)=11,YEAR($A785),IF(MONTH($A785)=12, YEAR($A785),YEAR($A785)-1)))),FirstSim!$A$1:$Z$86,VLOOKUP(MONTH($A785),Conversion!$A$1:$B$12,2),FALSE)</f>
        <v>0.02</v>
      </c>
      <c r="Q785" s="9">
        <f t="shared" si="90"/>
        <v>0.34</v>
      </c>
      <c r="R785" s="9" t="str">
        <f t="shared" si="91"/>
        <v/>
      </c>
      <c r="S785" s="10" t="str">
        <f t="shared" si="92"/>
        <v/>
      </c>
      <c r="U785" s="17">
        <f>VLOOKUP((IF(MONTH($A785)=10,YEAR($A785),IF(MONTH($A785)=11,YEAR($A785),IF(MONTH($A785)=12, YEAR($A785),YEAR($A785)-1)))),'Final Sim'!$A$1:$O$87,VLOOKUP(MONTH($A785),'Conversion WRSM'!$A$1:$B$12,2),FALSE)</f>
        <v>0</v>
      </c>
      <c r="W785" s="9">
        <f t="shared" si="89"/>
        <v>0.34</v>
      </c>
      <c r="X785" s="9" t="str">
        <f t="shared" si="95"/>
        <v/>
      </c>
      <c r="Y785" s="20" t="str">
        <f t="shared" si="93"/>
        <v/>
      </c>
    </row>
    <row r="786" spans="1:25" x14ac:dyDescent="0.25">
      <c r="A786" s="11">
        <v>36495</v>
      </c>
      <c r="B786" s="9">
        <f>VLOOKUP((IF(MONTH($A786)=10,YEAR($A786),IF(MONTH($A786)=11,YEAR($A786),IF(MONTH($A786)=12, YEAR($A786),YEAR($A786)-1)))),File_1.prn!$A$2:$AA$72,VLOOKUP(MONTH($A786),Conversion!$A$1:$B$12,2),FALSE)</f>
        <v>2.82</v>
      </c>
      <c r="C786" s="9" t="str">
        <f>IF(VLOOKUP((IF(MONTH($A786)=10,YEAR($A786),IF(MONTH($A786)=11,YEAR($A786),IF(MONTH($A786)=12, YEAR($A786),YEAR($A786)-1)))),File_1.prn!$A$2:$AA$72,VLOOKUP(MONTH($A786),'Patch Conversion'!$A$1:$B$12,2),FALSE)="","",VLOOKUP((IF(MONTH($A786)=10,YEAR($A786),IF(MONTH($A786)=11,YEAR($A786),IF(MONTH($A786)=12, YEAR($A786),YEAR($A786)-1)))),File_1.prn!$A$2:$AA$72,VLOOKUP(MONTH($A786),'Patch Conversion'!$A$1:$B$12,2),FALSE))</f>
        <v/>
      </c>
      <c r="E786" s="9">
        <f t="shared" si="94"/>
        <v>50.399999999999991</v>
      </c>
      <c r="F786" s="9">
        <f>F785+VLOOKUP((IF(MONTH($A786)=10,YEAR($A786),IF(MONTH($A786)=11,YEAR($A786),IF(MONTH($A786)=12, YEAR($A786),YEAR($A786)-1)))),Rainfall!$A$1:$Z$87,VLOOKUP(MONTH($A786),Conversion!$A$1:$B$12,2),FALSE)</f>
        <v>38929.379999999983</v>
      </c>
      <c r="G786" s="22"/>
      <c r="H786" s="22"/>
      <c r="I786" s="9">
        <f>VLOOKUP((IF(MONTH($A786)=10,YEAR($A786),IF(MONTH($A786)=11,YEAR($A786),IF(MONTH($A786)=12, YEAR($A786),YEAR($A786)-1)))),FirstSim!$A$1:$Z$86,VLOOKUP(MONTH($A786),Conversion!$A$1:$B$12,2),FALSE)</f>
        <v>1.48</v>
      </c>
      <c r="Q786" s="9">
        <f t="shared" si="90"/>
        <v>2.82</v>
      </c>
      <c r="R786" s="9" t="str">
        <f t="shared" si="91"/>
        <v/>
      </c>
      <c r="S786" s="10" t="str">
        <f t="shared" si="92"/>
        <v/>
      </c>
      <c r="U786" s="17">
        <f>VLOOKUP((IF(MONTH($A786)=10,YEAR($A786),IF(MONTH($A786)=11,YEAR($A786),IF(MONTH($A786)=12, YEAR($A786),YEAR($A786)-1)))),'Final Sim'!$A$1:$O$87,VLOOKUP(MONTH($A786),'Conversion WRSM'!$A$1:$B$12,2),FALSE)</f>
        <v>0</v>
      </c>
      <c r="W786" s="9">
        <f t="shared" si="89"/>
        <v>2.82</v>
      </c>
      <c r="X786" s="9" t="str">
        <f t="shared" si="95"/>
        <v/>
      </c>
      <c r="Y786" s="20" t="str">
        <f t="shared" si="93"/>
        <v/>
      </c>
    </row>
    <row r="787" spans="1:25" x14ac:dyDescent="0.25">
      <c r="A787" s="11">
        <v>36526</v>
      </c>
      <c r="B787" s="9">
        <f>VLOOKUP((IF(MONTH($A787)=10,YEAR($A787),IF(MONTH($A787)=11,YEAR($A787),IF(MONTH($A787)=12, YEAR($A787),YEAR($A787)-1)))),File_1.prn!$A$2:$AA$72,VLOOKUP(MONTH($A787),Conversion!$A$1:$B$12,2),FALSE)</f>
        <v>3.96</v>
      </c>
      <c r="C787" s="9" t="str">
        <f>IF(VLOOKUP((IF(MONTH($A787)=10,YEAR($A787),IF(MONTH($A787)=11,YEAR($A787),IF(MONTH($A787)=12, YEAR($A787),YEAR($A787)-1)))),File_1.prn!$A$2:$AA$72,VLOOKUP(MONTH($A787),'Patch Conversion'!$A$1:$B$12,2),FALSE)="","",VLOOKUP((IF(MONTH($A787)=10,YEAR($A787),IF(MONTH($A787)=11,YEAR($A787),IF(MONTH($A787)=12, YEAR($A787),YEAR($A787)-1)))),File_1.prn!$A$2:$AA$72,VLOOKUP(MONTH($A787),'Patch Conversion'!$A$1:$B$12,2),FALSE))</f>
        <v/>
      </c>
      <c r="E787" s="9">
        <f t="shared" si="94"/>
        <v>54.359999999999992</v>
      </c>
      <c r="F787" s="9">
        <f>F786+VLOOKUP((IF(MONTH($A787)=10,YEAR($A787),IF(MONTH($A787)=11,YEAR($A787),IF(MONTH($A787)=12, YEAR($A787),YEAR($A787)-1)))),Rainfall!$A$1:$Z$87,VLOOKUP(MONTH($A787),Conversion!$A$1:$B$12,2),FALSE)</f>
        <v>39047.519999999982</v>
      </c>
      <c r="G787" s="22"/>
      <c r="H787" s="22"/>
      <c r="I787" s="9">
        <f>VLOOKUP((IF(MONTH($A787)=10,YEAR($A787),IF(MONTH($A787)=11,YEAR($A787),IF(MONTH($A787)=12, YEAR($A787),YEAR($A787)-1)))),FirstSim!$A$1:$Z$86,VLOOKUP(MONTH($A787),Conversion!$A$1:$B$12,2),FALSE)</f>
        <v>1.21</v>
      </c>
      <c r="Q787" s="9">
        <f t="shared" si="90"/>
        <v>3.96</v>
      </c>
      <c r="R787" s="9" t="str">
        <f t="shared" si="91"/>
        <v/>
      </c>
      <c r="S787" s="10" t="str">
        <f t="shared" si="92"/>
        <v/>
      </c>
      <c r="U787" s="17">
        <f>VLOOKUP((IF(MONTH($A787)=10,YEAR($A787),IF(MONTH($A787)=11,YEAR($A787),IF(MONTH($A787)=12, YEAR($A787),YEAR($A787)-1)))),'Final Sim'!$A$1:$O$87,VLOOKUP(MONTH($A787),'Conversion WRSM'!$A$1:$B$12,2),FALSE)</f>
        <v>0</v>
      </c>
      <c r="W787" s="9">
        <f t="shared" si="89"/>
        <v>3.96</v>
      </c>
      <c r="X787" s="9" t="str">
        <f t="shared" si="95"/>
        <v/>
      </c>
      <c r="Y787" s="20" t="str">
        <f t="shared" si="93"/>
        <v/>
      </c>
    </row>
    <row r="788" spans="1:25" x14ac:dyDescent="0.25">
      <c r="A788" s="11">
        <v>36557</v>
      </c>
      <c r="B788" s="9">
        <f>VLOOKUP((IF(MONTH($A788)=10,YEAR($A788),IF(MONTH($A788)=11,YEAR($A788),IF(MONTH($A788)=12, YEAR($A788),YEAR($A788)-1)))),File_1.prn!$A$2:$AA$72,VLOOKUP(MONTH($A788),Conversion!$A$1:$B$12,2),FALSE)</f>
        <v>1.01</v>
      </c>
      <c r="C788" s="9" t="str">
        <f>IF(VLOOKUP((IF(MONTH($A788)=10,YEAR($A788),IF(MONTH($A788)=11,YEAR($A788),IF(MONTH($A788)=12, YEAR($A788),YEAR($A788)-1)))),File_1.prn!$A$2:$AA$72,VLOOKUP(MONTH($A788),'Patch Conversion'!$A$1:$B$12,2),FALSE)="","",VLOOKUP((IF(MONTH($A788)=10,YEAR($A788),IF(MONTH($A788)=11,YEAR($A788),IF(MONTH($A788)=12, YEAR($A788),YEAR($A788)-1)))),File_1.prn!$A$2:$AA$72,VLOOKUP(MONTH($A788),'Patch Conversion'!$A$1:$B$12,2),FALSE))</f>
        <v/>
      </c>
      <c r="E788" s="9">
        <f t="shared" si="94"/>
        <v>55.36999999999999</v>
      </c>
      <c r="F788" s="9">
        <f>F787+VLOOKUP((IF(MONTH($A788)=10,YEAR($A788),IF(MONTH($A788)=11,YEAR($A788),IF(MONTH($A788)=12, YEAR($A788),YEAR($A788)-1)))),Rainfall!$A$1:$Z$87,VLOOKUP(MONTH($A788),Conversion!$A$1:$B$12,2),FALSE)</f>
        <v>39408.599999999984</v>
      </c>
      <c r="G788" s="22"/>
      <c r="H788" s="22"/>
      <c r="I788" s="9">
        <f>VLOOKUP((IF(MONTH($A788)=10,YEAR($A788),IF(MONTH($A788)=11,YEAR($A788),IF(MONTH($A788)=12, YEAR($A788),YEAR($A788)-1)))),FirstSim!$A$1:$Z$86,VLOOKUP(MONTH($A788),Conversion!$A$1:$B$12,2),FALSE)</f>
        <v>0.44</v>
      </c>
      <c r="Q788" s="9">
        <f t="shared" si="90"/>
        <v>1.01</v>
      </c>
      <c r="R788" s="9" t="str">
        <f t="shared" si="91"/>
        <v/>
      </c>
      <c r="S788" s="10" t="str">
        <f t="shared" si="92"/>
        <v/>
      </c>
      <c r="U788" s="17">
        <f>VLOOKUP((IF(MONTH($A788)=10,YEAR($A788),IF(MONTH($A788)=11,YEAR($A788),IF(MONTH($A788)=12, YEAR($A788),YEAR($A788)-1)))),'Final Sim'!$A$1:$O$87,VLOOKUP(MONTH($A788),'Conversion WRSM'!$A$1:$B$12,2),FALSE)</f>
        <v>0</v>
      </c>
      <c r="W788" s="9">
        <f t="shared" si="89"/>
        <v>1.01</v>
      </c>
      <c r="X788" s="9" t="str">
        <f t="shared" si="95"/>
        <v/>
      </c>
      <c r="Y788" s="20" t="str">
        <f t="shared" si="93"/>
        <v/>
      </c>
    </row>
    <row r="789" spans="1:25" x14ac:dyDescent="0.25">
      <c r="A789" s="11">
        <v>36586</v>
      </c>
      <c r="B789" s="9">
        <f>VLOOKUP((IF(MONTH($A789)=10,YEAR($A789),IF(MONTH($A789)=11,YEAR($A789),IF(MONTH($A789)=12, YEAR($A789),YEAR($A789)-1)))),File_1.prn!$A$2:$AA$72,VLOOKUP(MONTH($A789),Conversion!$A$1:$B$12,2),FALSE)</f>
        <v>3</v>
      </c>
      <c r="C789" s="9" t="str">
        <f>IF(VLOOKUP((IF(MONTH($A789)=10,YEAR($A789),IF(MONTH($A789)=11,YEAR($A789),IF(MONTH($A789)=12, YEAR($A789),YEAR($A789)-1)))),File_1.prn!$A$2:$AA$72,VLOOKUP(MONTH($A789),'Patch Conversion'!$A$1:$B$12,2),FALSE)="","",VLOOKUP((IF(MONTH($A789)=10,YEAR($A789),IF(MONTH($A789)=11,YEAR($A789),IF(MONTH($A789)=12, YEAR($A789),YEAR($A789)-1)))),File_1.prn!$A$2:$AA$72,VLOOKUP(MONTH($A789),'Patch Conversion'!$A$1:$B$12,2),FALSE))</f>
        <v/>
      </c>
      <c r="E789" s="9">
        <f t="shared" si="94"/>
        <v>58.36999999999999</v>
      </c>
      <c r="F789" s="9">
        <f>F788+VLOOKUP((IF(MONTH($A789)=10,YEAR($A789),IF(MONTH($A789)=11,YEAR($A789),IF(MONTH($A789)=12, YEAR($A789),YEAR($A789)-1)))),Rainfall!$A$1:$Z$87,VLOOKUP(MONTH($A789),Conversion!$A$1:$B$12,2),FALSE)</f>
        <v>39497.279999999984</v>
      </c>
      <c r="G789" s="22"/>
      <c r="H789" s="22"/>
      <c r="I789" s="9">
        <f>VLOOKUP((IF(MONTH($A789)=10,YEAR($A789),IF(MONTH($A789)=11,YEAR($A789),IF(MONTH($A789)=12, YEAR($A789),YEAR($A789)-1)))),FirstSim!$A$1:$Z$86,VLOOKUP(MONTH($A789),Conversion!$A$1:$B$12,2),FALSE)</f>
        <v>0.28999999999999998</v>
      </c>
      <c r="Q789" s="9">
        <f t="shared" si="90"/>
        <v>3</v>
      </c>
      <c r="R789" s="9" t="str">
        <f t="shared" si="91"/>
        <v/>
      </c>
      <c r="S789" s="10" t="str">
        <f t="shared" si="92"/>
        <v/>
      </c>
      <c r="U789" s="17">
        <f>VLOOKUP((IF(MONTH($A789)=10,YEAR($A789),IF(MONTH($A789)=11,YEAR($A789),IF(MONTH($A789)=12, YEAR($A789),YEAR($A789)-1)))),'Final Sim'!$A$1:$O$87,VLOOKUP(MONTH($A789),'Conversion WRSM'!$A$1:$B$12,2),FALSE)</f>
        <v>0</v>
      </c>
      <c r="W789" s="9">
        <f t="shared" si="89"/>
        <v>3</v>
      </c>
      <c r="X789" s="9" t="str">
        <f t="shared" si="95"/>
        <v/>
      </c>
      <c r="Y789" s="20" t="str">
        <f t="shared" si="93"/>
        <v/>
      </c>
    </row>
    <row r="790" spans="1:25" x14ac:dyDescent="0.25">
      <c r="A790" s="11">
        <v>36617</v>
      </c>
      <c r="B790" s="9">
        <f>VLOOKUP((IF(MONTH($A790)=10,YEAR($A790),IF(MONTH($A790)=11,YEAR($A790),IF(MONTH($A790)=12, YEAR($A790),YEAR($A790)-1)))),File_1.prn!$A$2:$AA$72,VLOOKUP(MONTH($A790),Conversion!$A$1:$B$12,2),FALSE)</f>
        <v>0.11</v>
      </c>
      <c r="C790" s="9" t="str">
        <f>IF(VLOOKUP((IF(MONTH($A790)=10,YEAR($A790),IF(MONTH($A790)=11,YEAR($A790),IF(MONTH($A790)=12, YEAR($A790),YEAR($A790)-1)))),File_1.prn!$A$2:$AA$72,VLOOKUP(MONTH($A790),'Patch Conversion'!$A$1:$B$12,2),FALSE)="","",VLOOKUP((IF(MONTH($A790)=10,YEAR($A790),IF(MONTH($A790)=11,YEAR($A790),IF(MONTH($A790)=12, YEAR($A790),YEAR($A790)-1)))),File_1.prn!$A$2:$AA$72,VLOOKUP(MONTH($A790),'Patch Conversion'!$A$1:$B$12,2),FALSE))</f>
        <v/>
      </c>
      <c r="E790" s="9">
        <f t="shared" si="94"/>
        <v>58.47999999999999</v>
      </c>
      <c r="F790" s="9">
        <f>F789+VLOOKUP((IF(MONTH($A790)=10,YEAR($A790),IF(MONTH($A790)=11,YEAR($A790),IF(MONTH($A790)=12, YEAR($A790),YEAR($A790)-1)))),Rainfall!$A$1:$Z$87,VLOOKUP(MONTH($A790),Conversion!$A$1:$B$12,2),FALSE)</f>
        <v>39525.479999999981</v>
      </c>
      <c r="G790" s="22"/>
      <c r="H790" s="22"/>
      <c r="I790" s="9">
        <f>VLOOKUP((IF(MONTH($A790)=10,YEAR($A790),IF(MONTH($A790)=11,YEAR($A790),IF(MONTH($A790)=12, YEAR($A790),YEAR($A790)-1)))),FirstSim!$A$1:$Z$86,VLOOKUP(MONTH($A790),Conversion!$A$1:$B$12,2),FALSE)</f>
        <v>0.24</v>
      </c>
      <c r="Q790" s="9">
        <f t="shared" si="90"/>
        <v>0.11</v>
      </c>
      <c r="R790" s="9" t="str">
        <f t="shared" si="91"/>
        <v/>
      </c>
      <c r="S790" s="10" t="str">
        <f t="shared" si="92"/>
        <v/>
      </c>
      <c r="U790" s="17">
        <f>VLOOKUP((IF(MONTH($A790)=10,YEAR($A790),IF(MONTH($A790)=11,YEAR($A790),IF(MONTH($A790)=12, YEAR($A790),YEAR($A790)-1)))),'Final Sim'!$A$1:$O$87,VLOOKUP(MONTH($A790),'Conversion WRSM'!$A$1:$B$12,2),FALSE)</f>
        <v>0</v>
      </c>
      <c r="W790" s="9">
        <f t="shared" si="89"/>
        <v>0.11</v>
      </c>
      <c r="X790" s="9" t="str">
        <f t="shared" si="95"/>
        <v/>
      </c>
      <c r="Y790" s="20" t="str">
        <f t="shared" si="93"/>
        <v/>
      </c>
    </row>
    <row r="791" spans="1:25" x14ac:dyDescent="0.25">
      <c r="A791" s="11">
        <v>36647</v>
      </c>
      <c r="B791" s="9">
        <f>VLOOKUP((IF(MONTH($A791)=10,YEAR($A791),IF(MONTH($A791)=11,YEAR($A791),IF(MONTH($A791)=12, YEAR($A791),YEAR($A791)-1)))),File_1.prn!$A$2:$AA$72,VLOOKUP(MONTH($A791),Conversion!$A$1:$B$12,2),FALSE)</f>
        <v>1.1100000000000001</v>
      </c>
      <c r="C791" s="9" t="str">
        <f>IF(VLOOKUP((IF(MONTH($A791)=10,YEAR($A791),IF(MONTH($A791)=11,YEAR($A791),IF(MONTH($A791)=12, YEAR($A791),YEAR($A791)-1)))),File_1.prn!$A$2:$AA$72,VLOOKUP(MONTH($A791),'Patch Conversion'!$A$1:$B$12,2),FALSE)="","",VLOOKUP((IF(MONTH($A791)=10,YEAR($A791),IF(MONTH($A791)=11,YEAR($A791),IF(MONTH($A791)=12, YEAR($A791),YEAR($A791)-1)))),File_1.prn!$A$2:$AA$72,VLOOKUP(MONTH($A791),'Patch Conversion'!$A$1:$B$12,2),FALSE))</f>
        <v/>
      </c>
      <c r="E791" s="9">
        <f t="shared" si="94"/>
        <v>59.589999999999989</v>
      </c>
      <c r="F791" s="9">
        <f>F790+VLOOKUP((IF(MONTH($A791)=10,YEAR($A791),IF(MONTH($A791)=11,YEAR($A791),IF(MONTH($A791)=12, YEAR($A791),YEAR($A791)-1)))),Rainfall!$A$1:$Z$87,VLOOKUP(MONTH($A791),Conversion!$A$1:$B$12,2),FALSE)</f>
        <v>39555.119999999981</v>
      </c>
      <c r="G791" s="22"/>
      <c r="H791" s="22"/>
      <c r="I791" s="9">
        <f>VLOOKUP((IF(MONTH($A791)=10,YEAR($A791),IF(MONTH($A791)=11,YEAR($A791),IF(MONTH($A791)=12, YEAR($A791),YEAR($A791)-1)))),FirstSim!$A$1:$Z$86,VLOOKUP(MONTH($A791),Conversion!$A$1:$B$12,2),FALSE)</f>
        <v>0.17</v>
      </c>
      <c r="Q791" s="9">
        <f t="shared" si="90"/>
        <v>1.1100000000000001</v>
      </c>
      <c r="R791" s="9" t="str">
        <f t="shared" si="91"/>
        <v/>
      </c>
      <c r="S791" s="10" t="str">
        <f t="shared" si="92"/>
        <v/>
      </c>
      <c r="U791" s="17">
        <f>VLOOKUP((IF(MONTH($A791)=10,YEAR($A791),IF(MONTH($A791)=11,YEAR($A791),IF(MONTH($A791)=12, YEAR($A791),YEAR($A791)-1)))),'Final Sim'!$A$1:$O$87,VLOOKUP(MONTH($A791),'Conversion WRSM'!$A$1:$B$12,2),FALSE)</f>
        <v>0</v>
      </c>
      <c r="W791" s="9">
        <f t="shared" si="89"/>
        <v>1.1100000000000001</v>
      </c>
      <c r="X791" s="9" t="str">
        <f t="shared" si="95"/>
        <v/>
      </c>
      <c r="Y791" s="20" t="str">
        <f t="shared" si="93"/>
        <v/>
      </c>
    </row>
    <row r="792" spans="1:25" x14ac:dyDescent="0.25">
      <c r="A792" s="11">
        <v>36678</v>
      </c>
      <c r="B792" s="9">
        <f>VLOOKUP((IF(MONTH($A792)=10,YEAR($A792),IF(MONTH($A792)=11,YEAR($A792),IF(MONTH($A792)=12, YEAR($A792),YEAR($A792)-1)))),File_1.prn!$A$2:$AA$72,VLOOKUP(MONTH($A792),Conversion!$A$1:$B$12,2),FALSE)</f>
        <v>0</v>
      </c>
      <c r="C792" s="9" t="str">
        <f>IF(VLOOKUP((IF(MONTH($A792)=10,YEAR($A792),IF(MONTH($A792)=11,YEAR($A792),IF(MONTH($A792)=12, YEAR($A792),YEAR($A792)-1)))),File_1.prn!$A$2:$AA$72,VLOOKUP(MONTH($A792),'Patch Conversion'!$A$1:$B$12,2),FALSE)="","",VLOOKUP((IF(MONTH($A792)=10,YEAR($A792),IF(MONTH($A792)=11,YEAR($A792),IF(MONTH($A792)=12, YEAR($A792),YEAR($A792)-1)))),File_1.prn!$A$2:$AA$72,VLOOKUP(MONTH($A792),'Patch Conversion'!$A$1:$B$12,2),FALSE))</f>
        <v>#</v>
      </c>
      <c r="E792" s="9">
        <f t="shared" si="94"/>
        <v>59.589999999999989</v>
      </c>
      <c r="F792" s="9">
        <f>F791+VLOOKUP((IF(MONTH($A792)=10,YEAR($A792),IF(MONTH($A792)=11,YEAR($A792),IF(MONTH($A792)=12, YEAR($A792),YEAR($A792)-1)))),Rainfall!$A$1:$Z$87,VLOOKUP(MONTH($A792),Conversion!$A$1:$B$12,2),FALSE)</f>
        <v>39556.559999999983</v>
      </c>
      <c r="G792" s="22"/>
      <c r="H792" s="22"/>
      <c r="I792" s="9">
        <f>VLOOKUP((IF(MONTH($A792)=10,YEAR($A792),IF(MONTH($A792)=11,YEAR($A792),IF(MONTH($A792)=12, YEAR($A792),YEAR($A792)-1)))),FirstSim!$A$1:$Z$86,VLOOKUP(MONTH($A792),Conversion!$A$1:$B$12,2),FALSE)</f>
        <v>0.12</v>
      </c>
      <c r="Q792" s="9">
        <f t="shared" si="90"/>
        <v>0.12</v>
      </c>
      <c r="R792" s="9" t="str">
        <f t="shared" si="91"/>
        <v>*</v>
      </c>
      <c r="S792" s="10" t="str">
        <f t="shared" si="92"/>
        <v>First Silumation patch</v>
      </c>
      <c r="U792" s="17">
        <f>VLOOKUP((IF(MONTH($A792)=10,YEAR($A792),IF(MONTH($A792)=11,YEAR($A792),IF(MONTH($A792)=12, YEAR($A792),YEAR($A792)-1)))),'Final Sim'!$A$1:$O$87,VLOOKUP(MONTH($A792),'Conversion WRSM'!$A$1:$B$12,2),FALSE)</f>
        <v>0</v>
      </c>
      <c r="W792" s="9">
        <f t="shared" si="89"/>
        <v>0</v>
      </c>
      <c r="X792" s="9" t="str">
        <f t="shared" si="95"/>
        <v>*</v>
      </c>
      <c r="Y792" s="20" t="str">
        <f t="shared" si="93"/>
        <v>Simulated value used</v>
      </c>
    </row>
    <row r="793" spans="1:25" x14ac:dyDescent="0.25">
      <c r="A793" s="11">
        <v>36708</v>
      </c>
      <c r="B793" s="9">
        <f>VLOOKUP((IF(MONTH($A793)=10,YEAR($A793),IF(MONTH($A793)=11,YEAR($A793),IF(MONTH($A793)=12, YEAR($A793),YEAR($A793)-1)))),File_1.prn!$A$2:$AA$72,VLOOKUP(MONTH($A793),Conversion!$A$1:$B$12,2),FALSE)</f>
        <v>0</v>
      </c>
      <c r="C793" s="9" t="str">
        <f>IF(VLOOKUP((IF(MONTH($A793)=10,YEAR($A793),IF(MONTH($A793)=11,YEAR($A793),IF(MONTH($A793)=12, YEAR($A793),YEAR($A793)-1)))),File_1.prn!$A$2:$AA$72,VLOOKUP(MONTH($A793),'Patch Conversion'!$A$1:$B$12,2),FALSE)="","",VLOOKUP((IF(MONTH($A793)=10,YEAR($A793),IF(MONTH($A793)=11,YEAR($A793),IF(MONTH($A793)=12, YEAR($A793),YEAR($A793)-1)))),File_1.prn!$A$2:$AA$72,VLOOKUP(MONTH($A793),'Patch Conversion'!$A$1:$B$12,2),FALSE))</f>
        <v>#</v>
      </c>
      <c r="E793" s="9">
        <f t="shared" si="94"/>
        <v>59.589999999999989</v>
      </c>
      <c r="F793" s="9">
        <f>F792+VLOOKUP((IF(MONTH($A793)=10,YEAR($A793),IF(MONTH($A793)=11,YEAR($A793),IF(MONTH($A793)=12, YEAR($A793),YEAR($A793)-1)))),Rainfall!$A$1:$Z$87,VLOOKUP(MONTH($A793),Conversion!$A$1:$B$12,2),FALSE)</f>
        <v>39564.119999999981</v>
      </c>
      <c r="G793" s="22"/>
      <c r="H793" s="22"/>
      <c r="I793" s="9">
        <f>VLOOKUP((IF(MONTH($A793)=10,YEAR($A793),IF(MONTH($A793)=11,YEAR($A793),IF(MONTH($A793)=12, YEAR($A793),YEAR($A793)-1)))),FirstSim!$A$1:$Z$86,VLOOKUP(MONTH($A793),Conversion!$A$1:$B$12,2),FALSE)</f>
        <v>0.08</v>
      </c>
      <c r="Q793" s="9">
        <f t="shared" si="90"/>
        <v>0.08</v>
      </c>
      <c r="R793" s="9" t="str">
        <f t="shared" si="91"/>
        <v>*</v>
      </c>
      <c r="S793" s="10" t="str">
        <f t="shared" si="92"/>
        <v>First Silumation patch</v>
      </c>
      <c r="U793" s="17">
        <f>VLOOKUP((IF(MONTH($A793)=10,YEAR($A793),IF(MONTH($A793)=11,YEAR($A793),IF(MONTH($A793)=12, YEAR($A793),YEAR($A793)-1)))),'Final Sim'!$A$1:$O$87,VLOOKUP(MONTH($A793),'Conversion WRSM'!$A$1:$B$12,2),FALSE)</f>
        <v>0</v>
      </c>
      <c r="W793" s="9">
        <f t="shared" si="89"/>
        <v>0</v>
      </c>
      <c r="X793" s="9" t="str">
        <f t="shared" si="95"/>
        <v>*</v>
      </c>
      <c r="Y793" s="20" t="str">
        <f t="shared" si="93"/>
        <v>Simulated value used</v>
      </c>
    </row>
    <row r="794" spans="1:25" x14ac:dyDescent="0.25">
      <c r="A794" s="11">
        <v>36739</v>
      </c>
      <c r="B794" s="9">
        <f>VLOOKUP((IF(MONTH($A794)=10,YEAR($A794),IF(MONTH($A794)=11,YEAR($A794),IF(MONTH($A794)=12, YEAR($A794),YEAR($A794)-1)))),File_1.prn!$A$2:$AA$72,VLOOKUP(MONTH($A794),Conversion!$A$1:$B$12,2),FALSE)</f>
        <v>0.21</v>
      </c>
      <c r="C794" s="9" t="str">
        <f>IF(VLOOKUP((IF(MONTH($A794)=10,YEAR($A794),IF(MONTH($A794)=11,YEAR($A794),IF(MONTH($A794)=12, YEAR($A794),YEAR($A794)-1)))),File_1.prn!$A$2:$AA$72,VLOOKUP(MONTH($A794),'Patch Conversion'!$A$1:$B$12,2),FALSE)="","",VLOOKUP((IF(MONTH($A794)=10,YEAR($A794),IF(MONTH($A794)=11,YEAR($A794),IF(MONTH($A794)=12, YEAR($A794),YEAR($A794)-1)))),File_1.prn!$A$2:$AA$72,VLOOKUP(MONTH($A794),'Patch Conversion'!$A$1:$B$12,2),FALSE))</f>
        <v/>
      </c>
      <c r="E794" s="9">
        <f t="shared" si="94"/>
        <v>59.79999999999999</v>
      </c>
      <c r="F794" s="9">
        <f>F793+VLOOKUP((IF(MONTH($A794)=10,YEAR($A794),IF(MONTH($A794)=11,YEAR($A794),IF(MONTH($A794)=12, YEAR($A794),YEAR($A794)-1)))),Rainfall!$A$1:$Z$87,VLOOKUP(MONTH($A794),Conversion!$A$1:$B$12,2),FALSE)</f>
        <v>39564.119999999981</v>
      </c>
      <c r="G794" s="22"/>
      <c r="H794" s="22"/>
      <c r="I794" s="9">
        <f>VLOOKUP((IF(MONTH($A794)=10,YEAR($A794),IF(MONTH($A794)=11,YEAR($A794),IF(MONTH($A794)=12, YEAR($A794),YEAR($A794)-1)))),FirstSim!$A$1:$Z$86,VLOOKUP(MONTH($A794),Conversion!$A$1:$B$12,2),FALSE)</f>
        <v>0.06</v>
      </c>
      <c r="Q794" s="9">
        <f t="shared" si="90"/>
        <v>0.21</v>
      </c>
      <c r="R794" s="9" t="str">
        <f t="shared" si="91"/>
        <v/>
      </c>
      <c r="S794" s="10" t="str">
        <f t="shared" si="92"/>
        <v/>
      </c>
      <c r="U794" s="17">
        <f>VLOOKUP((IF(MONTH($A794)=10,YEAR($A794),IF(MONTH($A794)=11,YEAR($A794),IF(MONTH($A794)=12, YEAR($A794),YEAR($A794)-1)))),'Final Sim'!$A$1:$O$87,VLOOKUP(MONTH($A794),'Conversion WRSM'!$A$1:$B$12,2),FALSE)</f>
        <v>0</v>
      </c>
      <c r="W794" s="9">
        <f t="shared" si="89"/>
        <v>0.21</v>
      </c>
      <c r="X794" s="9" t="str">
        <f t="shared" si="95"/>
        <v/>
      </c>
      <c r="Y794" s="20" t="str">
        <f t="shared" si="93"/>
        <v/>
      </c>
    </row>
    <row r="795" spans="1:25" x14ac:dyDescent="0.25">
      <c r="A795" s="11">
        <v>36770</v>
      </c>
      <c r="B795" s="9">
        <f>VLOOKUP((IF(MONTH($A795)=10,YEAR($A795),IF(MONTH($A795)=11,YEAR($A795),IF(MONTH($A795)=12, YEAR($A795),YEAR($A795)-1)))),File_1.prn!$A$2:$AA$72,VLOOKUP(MONTH($A795),Conversion!$A$1:$B$12,2),FALSE)</f>
        <v>0.38</v>
      </c>
      <c r="C795" s="9" t="str">
        <f>IF(VLOOKUP((IF(MONTH($A795)=10,YEAR($A795),IF(MONTH($A795)=11,YEAR($A795),IF(MONTH($A795)=12, YEAR($A795),YEAR($A795)-1)))),File_1.prn!$A$2:$AA$72,VLOOKUP(MONTH($A795),'Patch Conversion'!$A$1:$B$12,2),FALSE)="","",VLOOKUP((IF(MONTH($A795)=10,YEAR($A795),IF(MONTH($A795)=11,YEAR($A795),IF(MONTH($A795)=12, YEAR($A795),YEAR($A795)-1)))),File_1.prn!$A$2:$AA$72,VLOOKUP(MONTH($A795),'Patch Conversion'!$A$1:$B$12,2),FALSE))</f>
        <v/>
      </c>
      <c r="E795" s="9">
        <f t="shared" si="94"/>
        <v>60.179999999999993</v>
      </c>
      <c r="F795" s="9">
        <f>F794+VLOOKUP((IF(MONTH($A795)=10,YEAR($A795),IF(MONTH($A795)=11,YEAR($A795),IF(MONTH($A795)=12, YEAR($A795),YEAR($A795)-1)))),Rainfall!$A$1:$Z$87,VLOOKUP(MONTH($A795),Conversion!$A$1:$B$12,2),FALSE)</f>
        <v>39573.239999999983</v>
      </c>
      <c r="G795" s="22"/>
      <c r="H795" s="22"/>
      <c r="I795" s="9">
        <f>VLOOKUP((IF(MONTH($A795)=10,YEAR($A795),IF(MONTH($A795)=11,YEAR($A795),IF(MONTH($A795)=12, YEAR($A795),YEAR($A795)-1)))),FirstSim!$A$1:$Z$86,VLOOKUP(MONTH($A795),Conversion!$A$1:$B$12,2),FALSE)</f>
        <v>0.05</v>
      </c>
      <c r="Q795" s="9">
        <f t="shared" si="90"/>
        <v>0.38</v>
      </c>
      <c r="R795" s="9" t="str">
        <f t="shared" si="91"/>
        <v/>
      </c>
      <c r="S795" s="10" t="str">
        <f t="shared" si="92"/>
        <v/>
      </c>
      <c r="U795" s="17">
        <f>VLOOKUP((IF(MONTH($A795)=10,YEAR($A795),IF(MONTH($A795)=11,YEAR($A795),IF(MONTH($A795)=12, YEAR($A795),YEAR($A795)-1)))),'Final Sim'!$A$1:$O$87,VLOOKUP(MONTH($A795),'Conversion WRSM'!$A$1:$B$12,2),FALSE)</f>
        <v>0</v>
      </c>
      <c r="W795" s="9">
        <f t="shared" si="89"/>
        <v>0.38</v>
      </c>
      <c r="X795" s="9" t="str">
        <f t="shared" si="95"/>
        <v/>
      </c>
      <c r="Y795" s="20" t="str">
        <f t="shared" si="93"/>
        <v/>
      </c>
    </row>
    <row r="796" spans="1:25" x14ac:dyDescent="0.25">
      <c r="A796" s="11">
        <v>36800</v>
      </c>
      <c r="B796" s="9">
        <f>VLOOKUP((IF(MONTH($A796)=10,YEAR($A796),IF(MONTH($A796)=11,YEAR($A796),IF(MONTH($A796)=12, YEAR($A796),YEAR($A796)-1)))),File_1.prn!$A$2:$AA$72,VLOOKUP(MONTH($A796),Conversion!$A$1:$B$12,2),FALSE)</f>
        <v>0.3</v>
      </c>
      <c r="C796" s="9" t="str">
        <f>IF(VLOOKUP((IF(MONTH($A796)=10,YEAR($A796),IF(MONTH($A796)=11,YEAR($A796),IF(MONTH($A796)=12, YEAR($A796),YEAR($A796)-1)))),File_1.prn!$A$2:$AA$72,VLOOKUP(MONTH($A796),'Patch Conversion'!$A$1:$B$12,2),FALSE)="","",VLOOKUP((IF(MONTH($A796)=10,YEAR($A796),IF(MONTH($A796)=11,YEAR($A796),IF(MONTH($A796)=12, YEAR($A796),YEAR($A796)-1)))),File_1.prn!$A$2:$AA$72,VLOOKUP(MONTH($A796),'Patch Conversion'!$A$1:$B$12,2),FALSE))</f>
        <v/>
      </c>
      <c r="E796" s="9">
        <f t="shared" si="94"/>
        <v>60.47999999999999</v>
      </c>
      <c r="F796" s="9">
        <f>F795+VLOOKUP((IF(MONTH($A796)=10,YEAR($A796),IF(MONTH($A796)=11,YEAR($A796),IF(MONTH($A796)=12, YEAR($A796),YEAR($A796)-1)))),Rainfall!$A$1:$Z$87,VLOOKUP(MONTH($A796),Conversion!$A$1:$B$12,2),FALSE)</f>
        <v>39639.059999999983</v>
      </c>
      <c r="G796" s="22"/>
      <c r="H796" s="22"/>
      <c r="I796" s="9">
        <f>VLOOKUP((IF(MONTH($A796)=10,YEAR($A796),IF(MONTH($A796)=11,YEAR($A796),IF(MONTH($A796)=12, YEAR($A796),YEAR($A796)-1)))),FirstSim!$A$1:$Z$86,VLOOKUP(MONTH($A796),Conversion!$A$1:$B$12,2),FALSE)</f>
        <v>0.05</v>
      </c>
      <c r="Q796" s="9">
        <f t="shared" si="90"/>
        <v>0.3</v>
      </c>
      <c r="R796" s="9" t="str">
        <f t="shared" si="91"/>
        <v/>
      </c>
      <c r="S796" s="10" t="str">
        <f t="shared" si="92"/>
        <v/>
      </c>
      <c r="U796" s="17">
        <f>VLOOKUP((IF(MONTH($A796)=10,YEAR($A796),IF(MONTH($A796)=11,YEAR($A796),IF(MONTH($A796)=12, YEAR($A796),YEAR($A796)-1)))),'Final Sim'!$A$1:$O$87,VLOOKUP(MONTH($A796),'Conversion WRSM'!$A$1:$B$12,2),FALSE)</f>
        <v>0</v>
      </c>
      <c r="W796" s="9">
        <f t="shared" si="89"/>
        <v>0.3</v>
      </c>
      <c r="X796" s="9" t="str">
        <f t="shared" si="95"/>
        <v/>
      </c>
      <c r="Y796" s="20" t="str">
        <f t="shared" si="93"/>
        <v/>
      </c>
    </row>
    <row r="797" spans="1:25" x14ac:dyDescent="0.25">
      <c r="A797" s="11">
        <v>36831</v>
      </c>
      <c r="B797" s="9">
        <f>VLOOKUP((IF(MONTH($A797)=10,YEAR($A797),IF(MONTH($A797)=11,YEAR($A797),IF(MONTH($A797)=12, YEAR($A797),YEAR($A797)-1)))),File_1.prn!$A$2:$AA$72,VLOOKUP(MONTH($A797),Conversion!$A$1:$B$12,2),FALSE)</f>
        <v>0.11</v>
      </c>
      <c r="C797" s="9" t="str">
        <f>IF(VLOOKUP((IF(MONTH($A797)=10,YEAR($A797),IF(MONTH($A797)=11,YEAR($A797),IF(MONTH($A797)=12, YEAR($A797),YEAR($A797)-1)))),File_1.prn!$A$2:$AA$72,VLOOKUP(MONTH($A797),'Patch Conversion'!$A$1:$B$12,2),FALSE)="","",VLOOKUP((IF(MONTH($A797)=10,YEAR($A797),IF(MONTH($A797)=11,YEAR($A797),IF(MONTH($A797)=12, YEAR($A797),YEAR($A797)-1)))),File_1.prn!$A$2:$AA$72,VLOOKUP(MONTH($A797),'Patch Conversion'!$A$1:$B$12,2),FALSE))</f>
        <v/>
      </c>
      <c r="E797" s="9">
        <f t="shared" si="94"/>
        <v>60.589999999999989</v>
      </c>
      <c r="F797" s="9">
        <f>F796+VLOOKUP((IF(MONTH($A797)=10,YEAR($A797),IF(MONTH($A797)=11,YEAR($A797),IF(MONTH($A797)=12, YEAR($A797),YEAR($A797)-1)))),Rainfall!$A$1:$Z$87,VLOOKUP(MONTH($A797),Conversion!$A$1:$B$12,2),FALSE)</f>
        <v>39698.999999999985</v>
      </c>
      <c r="G797" s="22"/>
      <c r="H797" s="22"/>
      <c r="I797" s="9">
        <f>VLOOKUP((IF(MONTH($A797)=10,YEAR($A797),IF(MONTH($A797)=11,YEAR($A797),IF(MONTH($A797)=12, YEAR($A797),YEAR($A797)-1)))),FirstSim!$A$1:$Z$86,VLOOKUP(MONTH($A797),Conversion!$A$1:$B$12,2),FALSE)</f>
        <v>0.32</v>
      </c>
      <c r="Q797" s="9">
        <f t="shared" si="90"/>
        <v>0.11</v>
      </c>
      <c r="R797" s="9" t="str">
        <f t="shared" si="91"/>
        <v/>
      </c>
      <c r="S797" s="10" t="str">
        <f t="shared" si="92"/>
        <v/>
      </c>
      <c r="U797" s="17">
        <f>VLOOKUP((IF(MONTH($A797)=10,YEAR($A797),IF(MONTH($A797)=11,YEAR($A797),IF(MONTH($A797)=12, YEAR($A797),YEAR($A797)-1)))),'Final Sim'!$A$1:$O$87,VLOOKUP(MONTH($A797),'Conversion WRSM'!$A$1:$B$12,2),FALSE)</f>
        <v>0</v>
      </c>
      <c r="W797" s="9">
        <f t="shared" si="89"/>
        <v>0.11</v>
      </c>
      <c r="X797" s="9" t="str">
        <f t="shared" si="95"/>
        <v/>
      </c>
      <c r="Y797" s="20" t="str">
        <f t="shared" si="93"/>
        <v/>
      </c>
    </row>
    <row r="798" spans="1:25" x14ac:dyDescent="0.25">
      <c r="A798" s="11">
        <v>36861</v>
      </c>
      <c r="B798" s="9">
        <f>VLOOKUP((IF(MONTH($A798)=10,YEAR($A798),IF(MONTH($A798)=11,YEAR($A798),IF(MONTH($A798)=12, YEAR($A798),YEAR($A798)-1)))),File_1.prn!$A$2:$AA$72,VLOOKUP(MONTH($A798),Conversion!$A$1:$B$12,2),FALSE)</f>
        <v>0.18</v>
      </c>
      <c r="C798" s="9" t="str">
        <f>IF(VLOOKUP((IF(MONTH($A798)=10,YEAR($A798),IF(MONTH($A798)=11,YEAR($A798),IF(MONTH($A798)=12, YEAR($A798),YEAR($A798)-1)))),File_1.prn!$A$2:$AA$72,VLOOKUP(MONTH($A798),'Patch Conversion'!$A$1:$B$12,2),FALSE)="","",VLOOKUP((IF(MONTH($A798)=10,YEAR($A798),IF(MONTH($A798)=11,YEAR($A798),IF(MONTH($A798)=12, YEAR($A798),YEAR($A798)-1)))),File_1.prn!$A$2:$AA$72,VLOOKUP(MONTH($A798),'Patch Conversion'!$A$1:$B$12,2),FALSE))</f>
        <v/>
      </c>
      <c r="E798" s="9">
        <f t="shared" si="94"/>
        <v>60.769999999999989</v>
      </c>
      <c r="F798" s="9">
        <f>F797+VLOOKUP((IF(MONTH($A798)=10,YEAR($A798),IF(MONTH($A798)=11,YEAR($A798),IF(MONTH($A798)=12, YEAR($A798),YEAR($A798)-1)))),Rainfall!$A$1:$Z$87,VLOOKUP(MONTH($A798),Conversion!$A$1:$B$12,2),FALSE)</f>
        <v>39835.619999999988</v>
      </c>
      <c r="G798" s="22"/>
      <c r="H798" s="22"/>
      <c r="I798" s="9">
        <f>VLOOKUP((IF(MONTH($A798)=10,YEAR($A798),IF(MONTH($A798)=11,YEAR($A798),IF(MONTH($A798)=12, YEAR($A798),YEAR($A798)-1)))),FirstSim!$A$1:$Z$86,VLOOKUP(MONTH($A798),Conversion!$A$1:$B$12,2),FALSE)</f>
        <v>0.23</v>
      </c>
      <c r="Q798" s="9">
        <f t="shared" si="90"/>
        <v>0.18</v>
      </c>
      <c r="R798" s="9" t="str">
        <f t="shared" si="91"/>
        <v/>
      </c>
      <c r="S798" s="10" t="str">
        <f t="shared" si="92"/>
        <v/>
      </c>
      <c r="U798" s="17">
        <f>VLOOKUP((IF(MONTH($A798)=10,YEAR($A798),IF(MONTH($A798)=11,YEAR($A798),IF(MONTH($A798)=12, YEAR($A798),YEAR($A798)-1)))),'Final Sim'!$A$1:$O$87,VLOOKUP(MONTH($A798),'Conversion WRSM'!$A$1:$B$12,2),FALSE)</f>
        <v>0</v>
      </c>
      <c r="W798" s="9">
        <f t="shared" si="89"/>
        <v>0.18</v>
      </c>
      <c r="X798" s="9" t="str">
        <f t="shared" si="95"/>
        <v/>
      </c>
      <c r="Y798" s="20" t="str">
        <f t="shared" si="93"/>
        <v/>
      </c>
    </row>
    <row r="799" spans="1:25" x14ac:dyDescent="0.25">
      <c r="A799" s="11">
        <v>36892</v>
      </c>
      <c r="B799" s="9">
        <f>VLOOKUP((IF(MONTH($A799)=10,YEAR($A799),IF(MONTH($A799)=11,YEAR($A799),IF(MONTH($A799)=12, YEAR($A799),YEAR($A799)-1)))),File_1.prn!$A$2:$AA$72,VLOOKUP(MONTH($A799),Conversion!$A$1:$B$12,2),FALSE)</f>
        <v>0.12</v>
      </c>
      <c r="C799" s="9" t="str">
        <f>IF(VLOOKUP((IF(MONTH($A799)=10,YEAR($A799),IF(MONTH($A799)=11,YEAR($A799),IF(MONTH($A799)=12, YEAR($A799),YEAR($A799)-1)))),File_1.prn!$A$2:$AA$72,VLOOKUP(MONTH($A799),'Patch Conversion'!$A$1:$B$12,2),FALSE)="","",VLOOKUP((IF(MONTH($A799)=10,YEAR($A799),IF(MONTH($A799)=11,YEAR($A799),IF(MONTH($A799)=12, YEAR($A799),YEAR($A799)-1)))),File_1.prn!$A$2:$AA$72,VLOOKUP(MONTH($A799),'Patch Conversion'!$A$1:$B$12,2),FALSE))</f>
        <v/>
      </c>
      <c r="E799" s="9">
        <f t="shared" si="94"/>
        <v>60.889999999999986</v>
      </c>
      <c r="F799" s="9">
        <f>F798+VLOOKUP((IF(MONTH($A799)=10,YEAR($A799),IF(MONTH($A799)=11,YEAR($A799),IF(MONTH($A799)=12, YEAR($A799),YEAR($A799)-1)))),Rainfall!$A$1:$Z$87,VLOOKUP(MONTH($A799),Conversion!$A$1:$B$12,2),FALSE)</f>
        <v>39872.51999999999</v>
      </c>
      <c r="G799" s="22"/>
      <c r="H799" s="22"/>
      <c r="I799" s="9">
        <f>VLOOKUP((IF(MONTH($A799)=10,YEAR($A799),IF(MONTH($A799)=11,YEAR($A799),IF(MONTH($A799)=12, YEAR($A799),YEAR($A799)-1)))),FirstSim!$A$1:$Z$86,VLOOKUP(MONTH($A799),Conversion!$A$1:$B$12,2),FALSE)</f>
        <v>0.1</v>
      </c>
      <c r="Q799" s="9">
        <f t="shared" si="90"/>
        <v>0.12</v>
      </c>
      <c r="R799" s="9" t="str">
        <f t="shared" si="91"/>
        <v/>
      </c>
      <c r="S799" s="10" t="str">
        <f t="shared" si="92"/>
        <v/>
      </c>
      <c r="U799" s="17">
        <f>VLOOKUP((IF(MONTH($A799)=10,YEAR($A799),IF(MONTH($A799)=11,YEAR($A799),IF(MONTH($A799)=12, YEAR($A799),YEAR($A799)-1)))),'Final Sim'!$A$1:$O$87,VLOOKUP(MONTH($A799),'Conversion WRSM'!$A$1:$B$12,2),FALSE)</f>
        <v>0</v>
      </c>
      <c r="W799" s="9">
        <f t="shared" si="89"/>
        <v>0.12</v>
      </c>
      <c r="X799" s="9" t="str">
        <f t="shared" si="95"/>
        <v/>
      </c>
      <c r="Y799" s="20" t="str">
        <f t="shared" si="93"/>
        <v/>
      </c>
    </row>
    <row r="800" spans="1:25" x14ac:dyDescent="0.25">
      <c r="A800" s="11">
        <v>36923</v>
      </c>
      <c r="B800" s="9">
        <f>VLOOKUP((IF(MONTH($A800)=10,YEAR($A800),IF(MONTH($A800)=11,YEAR($A800),IF(MONTH($A800)=12, YEAR($A800),YEAR($A800)-1)))),File_1.prn!$A$2:$AA$72,VLOOKUP(MONTH($A800),Conversion!$A$1:$B$12,2),FALSE)</f>
        <v>0</v>
      </c>
      <c r="C800" s="9" t="str">
        <f>IF(VLOOKUP((IF(MONTH($A800)=10,YEAR($A800),IF(MONTH($A800)=11,YEAR($A800),IF(MONTH($A800)=12, YEAR($A800),YEAR($A800)-1)))),File_1.prn!$A$2:$AA$72,VLOOKUP(MONTH($A800),'Patch Conversion'!$A$1:$B$12,2),FALSE)="","",VLOOKUP((IF(MONTH($A800)=10,YEAR($A800),IF(MONTH($A800)=11,YEAR($A800),IF(MONTH($A800)=12, YEAR($A800),YEAR($A800)-1)))),File_1.prn!$A$2:$AA$72,VLOOKUP(MONTH($A800),'Patch Conversion'!$A$1:$B$12,2),FALSE))</f>
        <v>#</v>
      </c>
      <c r="E800" s="9">
        <f t="shared" si="94"/>
        <v>60.889999999999986</v>
      </c>
      <c r="F800" s="9">
        <f>F799+VLOOKUP((IF(MONTH($A800)=10,YEAR($A800),IF(MONTH($A800)=11,YEAR($A800),IF(MONTH($A800)=12, YEAR($A800),YEAR($A800)-1)))),Rainfall!$A$1:$Z$87,VLOOKUP(MONTH($A800),Conversion!$A$1:$B$12,2),FALSE)</f>
        <v>39967.859999999986</v>
      </c>
      <c r="G800" s="22"/>
      <c r="H800" s="22"/>
      <c r="I800" s="9">
        <f>VLOOKUP((IF(MONTH($A800)=10,YEAR($A800),IF(MONTH($A800)=11,YEAR($A800),IF(MONTH($A800)=12, YEAR($A800),YEAR($A800)-1)))),FirstSim!$A$1:$Z$86,VLOOKUP(MONTH($A800),Conversion!$A$1:$B$12,2),FALSE)</f>
        <v>0.09</v>
      </c>
      <c r="Q800" s="9">
        <f t="shared" si="90"/>
        <v>0.09</v>
      </c>
      <c r="R800" s="9" t="str">
        <f t="shared" si="91"/>
        <v>*</v>
      </c>
      <c r="S800" s="10" t="str">
        <f t="shared" si="92"/>
        <v>First Silumation patch</v>
      </c>
      <c r="U800" s="17">
        <f>VLOOKUP((IF(MONTH($A800)=10,YEAR($A800),IF(MONTH($A800)=11,YEAR($A800),IF(MONTH($A800)=12, YEAR($A800),YEAR($A800)-1)))),'Final Sim'!$A$1:$O$87,VLOOKUP(MONTH($A800),'Conversion WRSM'!$A$1:$B$12,2),FALSE)</f>
        <v>0</v>
      </c>
      <c r="W800" s="9">
        <f t="shared" si="89"/>
        <v>0</v>
      </c>
      <c r="X800" s="9" t="str">
        <f t="shared" si="95"/>
        <v>*</v>
      </c>
      <c r="Y800" s="20" t="str">
        <f t="shared" si="93"/>
        <v>Simulated value used</v>
      </c>
    </row>
    <row r="801" spans="1:25" x14ac:dyDescent="0.25">
      <c r="A801" s="11">
        <v>36951</v>
      </c>
      <c r="B801" s="9">
        <f>VLOOKUP((IF(MONTH($A801)=10,YEAR($A801),IF(MONTH($A801)=11,YEAR($A801),IF(MONTH($A801)=12, YEAR($A801),YEAR($A801)-1)))),File_1.prn!$A$2:$AA$72,VLOOKUP(MONTH($A801),Conversion!$A$1:$B$12,2),FALSE)</f>
        <v>0.28999999999999998</v>
      </c>
      <c r="C801" s="9" t="str">
        <f>IF(VLOOKUP((IF(MONTH($A801)=10,YEAR($A801),IF(MONTH($A801)=11,YEAR($A801),IF(MONTH($A801)=12, YEAR($A801),YEAR($A801)-1)))),File_1.prn!$A$2:$AA$72,VLOOKUP(MONTH($A801),'Patch Conversion'!$A$1:$B$12,2),FALSE)="","",VLOOKUP((IF(MONTH($A801)=10,YEAR($A801),IF(MONTH($A801)=11,YEAR($A801),IF(MONTH($A801)=12, YEAR($A801),YEAR($A801)-1)))),File_1.prn!$A$2:$AA$72,VLOOKUP(MONTH($A801),'Patch Conversion'!$A$1:$B$12,2),FALSE))</f>
        <v/>
      </c>
      <c r="E801" s="9">
        <f t="shared" si="94"/>
        <v>61.179999999999986</v>
      </c>
      <c r="F801" s="9">
        <f>F800+VLOOKUP((IF(MONTH($A801)=10,YEAR($A801),IF(MONTH($A801)=11,YEAR($A801),IF(MONTH($A801)=12, YEAR($A801),YEAR($A801)-1)))),Rainfall!$A$1:$Z$87,VLOOKUP(MONTH($A801),Conversion!$A$1:$B$12,2),FALSE)</f>
        <v>40107.899999999987</v>
      </c>
      <c r="G801" s="22"/>
      <c r="H801" s="22"/>
      <c r="I801" s="9">
        <f>VLOOKUP((IF(MONTH($A801)=10,YEAR($A801),IF(MONTH($A801)=11,YEAR($A801),IF(MONTH($A801)=12, YEAR($A801),YEAR($A801)-1)))),FirstSim!$A$1:$Z$86,VLOOKUP(MONTH($A801),Conversion!$A$1:$B$12,2),FALSE)</f>
        <v>1.73</v>
      </c>
      <c r="Q801" s="9">
        <f t="shared" si="90"/>
        <v>0.28999999999999998</v>
      </c>
      <c r="R801" s="9" t="str">
        <f t="shared" si="91"/>
        <v/>
      </c>
      <c r="S801" s="10" t="str">
        <f t="shared" si="92"/>
        <v/>
      </c>
      <c r="U801" s="17">
        <f>VLOOKUP((IF(MONTH($A801)=10,YEAR($A801),IF(MONTH($A801)=11,YEAR($A801),IF(MONTH($A801)=12, YEAR($A801),YEAR($A801)-1)))),'Final Sim'!$A$1:$O$87,VLOOKUP(MONTH($A801),'Conversion WRSM'!$A$1:$B$12,2),FALSE)</f>
        <v>0</v>
      </c>
      <c r="W801" s="9">
        <f t="shared" si="89"/>
        <v>0.28999999999999998</v>
      </c>
      <c r="X801" s="9" t="str">
        <f t="shared" si="95"/>
        <v/>
      </c>
      <c r="Y801" s="20" t="str">
        <f t="shared" si="93"/>
        <v/>
      </c>
    </row>
    <row r="802" spans="1:25" x14ac:dyDescent="0.25">
      <c r="A802" s="11">
        <v>36982</v>
      </c>
      <c r="B802" s="9">
        <f>VLOOKUP((IF(MONTH($A802)=10,YEAR($A802),IF(MONTH($A802)=11,YEAR($A802),IF(MONTH($A802)=12, YEAR($A802),YEAR($A802)-1)))),File_1.prn!$A$2:$AA$72,VLOOKUP(MONTH($A802),Conversion!$A$1:$B$12,2),FALSE)</f>
        <v>7.17</v>
      </c>
      <c r="C802" s="9" t="str">
        <f>IF(VLOOKUP((IF(MONTH($A802)=10,YEAR($A802),IF(MONTH($A802)=11,YEAR($A802),IF(MONTH($A802)=12, YEAR($A802),YEAR($A802)-1)))),File_1.prn!$A$2:$AA$72,VLOOKUP(MONTH($A802),'Patch Conversion'!$A$1:$B$12,2),FALSE)="","",VLOOKUP((IF(MONTH($A802)=10,YEAR($A802),IF(MONTH($A802)=11,YEAR($A802),IF(MONTH($A802)=12, YEAR($A802),YEAR($A802)-1)))),File_1.prn!$A$2:$AA$72,VLOOKUP(MONTH($A802),'Patch Conversion'!$A$1:$B$12,2),FALSE))</f>
        <v/>
      </c>
      <c r="E802" s="9">
        <f t="shared" si="94"/>
        <v>68.34999999999998</v>
      </c>
      <c r="F802" s="9">
        <f>F801+VLOOKUP((IF(MONTH($A802)=10,YEAR($A802),IF(MONTH($A802)=11,YEAR($A802),IF(MONTH($A802)=12, YEAR($A802),YEAR($A802)-1)))),Rainfall!$A$1:$Z$87,VLOOKUP(MONTH($A802),Conversion!$A$1:$B$12,2),FALSE)</f>
        <v>40173.239999999983</v>
      </c>
      <c r="G802" s="22"/>
      <c r="H802" s="22"/>
      <c r="I802" s="9">
        <f>VLOOKUP((IF(MONTH($A802)=10,YEAR($A802),IF(MONTH($A802)=11,YEAR($A802),IF(MONTH($A802)=12, YEAR($A802),YEAR($A802)-1)))),FirstSim!$A$1:$Z$86,VLOOKUP(MONTH($A802),Conversion!$A$1:$B$12,2),FALSE)</f>
        <v>6.77</v>
      </c>
      <c r="Q802" s="9">
        <f t="shared" si="90"/>
        <v>7.17</v>
      </c>
      <c r="R802" s="9" t="str">
        <f t="shared" si="91"/>
        <v/>
      </c>
      <c r="S802" s="10" t="str">
        <f t="shared" si="92"/>
        <v/>
      </c>
      <c r="U802" s="17">
        <f>VLOOKUP((IF(MONTH($A802)=10,YEAR($A802),IF(MONTH($A802)=11,YEAR($A802),IF(MONTH($A802)=12, YEAR($A802),YEAR($A802)-1)))),'Final Sim'!$A$1:$O$87,VLOOKUP(MONTH($A802),'Conversion WRSM'!$A$1:$B$12,2),FALSE)</f>
        <v>0</v>
      </c>
      <c r="W802" s="9">
        <f t="shared" si="89"/>
        <v>7.17</v>
      </c>
      <c r="X802" s="9" t="str">
        <f t="shared" si="95"/>
        <v/>
      </c>
      <c r="Y802" s="20" t="str">
        <f t="shared" si="93"/>
        <v/>
      </c>
    </row>
    <row r="803" spans="1:25" x14ac:dyDescent="0.25">
      <c r="A803" s="11">
        <v>37012</v>
      </c>
      <c r="B803" s="9">
        <f>VLOOKUP((IF(MONTH($A803)=10,YEAR($A803),IF(MONTH($A803)=11,YEAR($A803),IF(MONTH($A803)=12, YEAR($A803),YEAR($A803)-1)))),File_1.prn!$A$2:$AA$72,VLOOKUP(MONTH($A803),Conversion!$A$1:$B$12,2),FALSE)</f>
        <v>6.54</v>
      </c>
      <c r="C803" s="9" t="str">
        <f>IF(VLOOKUP((IF(MONTH($A803)=10,YEAR($A803),IF(MONTH($A803)=11,YEAR($A803),IF(MONTH($A803)=12, YEAR($A803),YEAR($A803)-1)))),File_1.prn!$A$2:$AA$72,VLOOKUP(MONTH($A803),'Patch Conversion'!$A$1:$B$12,2),FALSE)="","",VLOOKUP((IF(MONTH($A803)=10,YEAR($A803),IF(MONTH($A803)=11,YEAR($A803),IF(MONTH($A803)=12, YEAR($A803),YEAR($A803)-1)))),File_1.prn!$A$2:$AA$72,VLOOKUP(MONTH($A803),'Patch Conversion'!$A$1:$B$12,2),FALSE))</f>
        <v/>
      </c>
      <c r="E803" s="9">
        <f t="shared" si="94"/>
        <v>74.889999999999986</v>
      </c>
      <c r="F803" s="9">
        <f>F802+VLOOKUP((IF(MONTH($A803)=10,YEAR($A803),IF(MONTH($A803)=11,YEAR($A803),IF(MONTH($A803)=12, YEAR($A803),YEAR($A803)-1)))),Rainfall!$A$1:$Z$87,VLOOKUP(MONTH($A803),Conversion!$A$1:$B$12,2),FALSE)</f>
        <v>40227.359999999986</v>
      </c>
      <c r="G803" s="22"/>
      <c r="H803" s="22"/>
      <c r="I803" s="9">
        <f>VLOOKUP((IF(MONTH($A803)=10,YEAR($A803),IF(MONTH($A803)=11,YEAR($A803),IF(MONTH($A803)=12, YEAR($A803),YEAR($A803)-1)))),FirstSim!$A$1:$Z$86,VLOOKUP(MONTH($A803),Conversion!$A$1:$B$12,2),FALSE)</f>
        <v>4.58</v>
      </c>
      <c r="Q803" s="9">
        <f t="shared" si="90"/>
        <v>6.54</v>
      </c>
      <c r="R803" s="9" t="str">
        <f t="shared" si="91"/>
        <v/>
      </c>
      <c r="S803" s="10" t="str">
        <f t="shared" si="92"/>
        <v/>
      </c>
      <c r="U803" s="17">
        <f>VLOOKUP((IF(MONTH($A803)=10,YEAR($A803),IF(MONTH($A803)=11,YEAR($A803),IF(MONTH($A803)=12, YEAR($A803),YEAR($A803)-1)))),'Final Sim'!$A$1:$O$87,VLOOKUP(MONTH($A803),'Conversion WRSM'!$A$1:$B$12,2),FALSE)</f>
        <v>0</v>
      </c>
      <c r="W803" s="9">
        <v>12.6</v>
      </c>
      <c r="X803" s="9" t="str">
        <f t="shared" si="95"/>
        <v/>
      </c>
      <c r="Y803" s="20" t="str">
        <f t="shared" si="93"/>
        <v/>
      </c>
    </row>
    <row r="804" spans="1:25" x14ac:dyDescent="0.25">
      <c r="A804" s="11">
        <v>37043</v>
      </c>
      <c r="B804" s="9">
        <f>VLOOKUP((IF(MONTH($A804)=10,YEAR($A804),IF(MONTH($A804)=11,YEAR($A804),IF(MONTH($A804)=12, YEAR($A804),YEAR($A804)-1)))),File_1.prn!$A$2:$AA$72,VLOOKUP(MONTH($A804),Conversion!$A$1:$B$12,2),FALSE)</f>
        <v>0.12</v>
      </c>
      <c r="C804" s="9" t="str">
        <f>IF(VLOOKUP((IF(MONTH($A804)=10,YEAR($A804),IF(MONTH($A804)=11,YEAR($A804),IF(MONTH($A804)=12, YEAR($A804),YEAR($A804)-1)))),File_1.prn!$A$2:$AA$72,VLOOKUP(MONTH($A804),'Patch Conversion'!$A$1:$B$12,2),FALSE)="","",VLOOKUP((IF(MONTH($A804)=10,YEAR($A804),IF(MONTH($A804)=11,YEAR($A804),IF(MONTH($A804)=12, YEAR($A804),YEAR($A804)-1)))),File_1.prn!$A$2:$AA$72,VLOOKUP(MONTH($A804),'Patch Conversion'!$A$1:$B$12,2),FALSE))</f>
        <v/>
      </c>
      <c r="E804" s="9">
        <f t="shared" si="94"/>
        <v>75.009999999999991</v>
      </c>
      <c r="F804" s="9">
        <f>F803+VLOOKUP((IF(MONTH($A804)=10,YEAR($A804),IF(MONTH($A804)=11,YEAR($A804),IF(MONTH($A804)=12, YEAR($A804),YEAR($A804)-1)))),Rainfall!$A$1:$Z$87,VLOOKUP(MONTH($A804),Conversion!$A$1:$B$12,2),FALSE)</f>
        <v>40229.459999999985</v>
      </c>
      <c r="G804" s="22"/>
      <c r="H804" s="22"/>
      <c r="I804" s="9">
        <f>VLOOKUP((IF(MONTH($A804)=10,YEAR($A804),IF(MONTH($A804)=11,YEAR($A804),IF(MONTH($A804)=12, YEAR($A804),YEAR($A804)-1)))),FirstSim!$A$1:$Z$86,VLOOKUP(MONTH($A804),Conversion!$A$1:$B$12,2),FALSE)</f>
        <v>1.02</v>
      </c>
      <c r="Q804" s="9">
        <f t="shared" si="90"/>
        <v>0.12</v>
      </c>
      <c r="R804" s="9" t="str">
        <f t="shared" si="91"/>
        <v/>
      </c>
      <c r="S804" s="10" t="str">
        <f t="shared" si="92"/>
        <v/>
      </c>
      <c r="U804" s="17">
        <f>VLOOKUP((IF(MONTH($A804)=10,YEAR($A804),IF(MONTH($A804)=11,YEAR($A804),IF(MONTH($A804)=12, YEAR($A804),YEAR($A804)-1)))),'Final Sim'!$A$1:$O$87,VLOOKUP(MONTH($A804),'Conversion WRSM'!$A$1:$B$12,2),FALSE)</f>
        <v>0</v>
      </c>
      <c r="W804" s="9">
        <f t="shared" ref="W804:W835" si="96">IF(C804="",B804,IF(C804="*",B804,IF(U804&gt;B804,U804,B804)))</f>
        <v>0.12</v>
      </c>
      <c r="X804" s="9" t="str">
        <f t="shared" si="95"/>
        <v/>
      </c>
      <c r="Y804" s="20" t="str">
        <f t="shared" si="93"/>
        <v/>
      </c>
    </row>
    <row r="805" spans="1:25" x14ac:dyDescent="0.25">
      <c r="A805" s="11">
        <v>37073</v>
      </c>
      <c r="B805" s="9">
        <f>VLOOKUP((IF(MONTH($A805)=10,YEAR($A805),IF(MONTH($A805)=11,YEAR($A805),IF(MONTH($A805)=12, YEAR($A805),YEAR($A805)-1)))),File_1.prn!$A$2:$AA$72,VLOOKUP(MONTH($A805),Conversion!$A$1:$B$12,2),FALSE)</f>
        <v>0</v>
      </c>
      <c r="C805" s="9" t="str">
        <f>IF(VLOOKUP((IF(MONTH($A805)=10,YEAR($A805),IF(MONTH($A805)=11,YEAR($A805),IF(MONTH($A805)=12, YEAR($A805),YEAR($A805)-1)))),File_1.prn!$A$2:$AA$72,VLOOKUP(MONTH($A805),'Patch Conversion'!$A$1:$B$12,2),FALSE)="","",VLOOKUP((IF(MONTH($A805)=10,YEAR($A805),IF(MONTH($A805)=11,YEAR($A805),IF(MONTH($A805)=12, YEAR($A805),YEAR($A805)-1)))),File_1.prn!$A$2:$AA$72,VLOOKUP(MONTH($A805),'Patch Conversion'!$A$1:$B$12,2),FALSE))</f>
        <v>#</v>
      </c>
      <c r="E805" s="9">
        <f t="shared" si="94"/>
        <v>75.009999999999991</v>
      </c>
      <c r="F805" s="9">
        <f>F804+VLOOKUP((IF(MONTH($A805)=10,YEAR($A805),IF(MONTH($A805)=11,YEAR($A805),IF(MONTH($A805)=12, YEAR($A805),YEAR($A805)-1)))),Rainfall!$A$1:$Z$87,VLOOKUP(MONTH($A805),Conversion!$A$1:$B$12,2),FALSE)</f>
        <v>40229.459999999985</v>
      </c>
      <c r="G805" s="22"/>
      <c r="H805" s="22"/>
      <c r="I805" s="9">
        <f>VLOOKUP((IF(MONTH($A805)=10,YEAR($A805),IF(MONTH($A805)=11,YEAR($A805),IF(MONTH($A805)=12, YEAR($A805),YEAR($A805)-1)))),FirstSim!$A$1:$Z$86,VLOOKUP(MONTH($A805),Conversion!$A$1:$B$12,2),FALSE)</f>
        <v>0.39</v>
      </c>
      <c r="Q805" s="9">
        <f t="shared" si="90"/>
        <v>0.39</v>
      </c>
      <c r="R805" s="9" t="str">
        <f t="shared" si="91"/>
        <v>*</v>
      </c>
      <c r="S805" s="10" t="str">
        <f t="shared" si="92"/>
        <v>First Silumation patch</v>
      </c>
      <c r="U805" s="17">
        <f>VLOOKUP((IF(MONTH($A805)=10,YEAR($A805),IF(MONTH($A805)=11,YEAR($A805),IF(MONTH($A805)=12, YEAR($A805),YEAR($A805)-1)))),'Final Sim'!$A$1:$O$87,VLOOKUP(MONTH($A805),'Conversion WRSM'!$A$1:$B$12,2),FALSE)</f>
        <v>0</v>
      </c>
      <c r="W805" s="9">
        <f t="shared" si="96"/>
        <v>0</v>
      </c>
      <c r="X805" s="9" t="str">
        <f t="shared" si="95"/>
        <v>*</v>
      </c>
      <c r="Y805" s="20" t="str">
        <f t="shared" si="93"/>
        <v>Simulated value used</v>
      </c>
    </row>
    <row r="806" spans="1:25" x14ac:dyDescent="0.25">
      <c r="A806" s="11">
        <v>37104</v>
      </c>
      <c r="B806" s="9">
        <f>VLOOKUP((IF(MONTH($A806)=10,YEAR($A806),IF(MONTH($A806)=11,YEAR($A806),IF(MONTH($A806)=12, YEAR($A806),YEAR($A806)-1)))),File_1.prn!$A$2:$AA$72,VLOOKUP(MONTH($A806),Conversion!$A$1:$B$12,2),FALSE)</f>
        <v>0.08</v>
      </c>
      <c r="C806" s="9" t="str">
        <f>IF(VLOOKUP((IF(MONTH($A806)=10,YEAR($A806),IF(MONTH($A806)=11,YEAR($A806),IF(MONTH($A806)=12, YEAR($A806),YEAR($A806)-1)))),File_1.prn!$A$2:$AA$72,VLOOKUP(MONTH($A806),'Patch Conversion'!$A$1:$B$12,2),FALSE)="","",VLOOKUP((IF(MONTH($A806)=10,YEAR($A806),IF(MONTH($A806)=11,YEAR($A806),IF(MONTH($A806)=12, YEAR($A806),YEAR($A806)-1)))),File_1.prn!$A$2:$AA$72,VLOOKUP(MONTH($A806),'Patch Conversion'!$A$1:$B$12,2),FALSE))</f>
        <v/>
      </c>
      <c r="E806" s="9">
        <f t="shared" si="94"/>
        <v>75.089999999999989</v>
      </c>
      <c r="F806" s="9">
        <f>F805+VLOOKUP((IF(MONTH($A806)=10,YEAR($A806),IF(MONTH($A806)=11,YEAR($A806),IF(MONTH($A806)=12, YEAR($A806),YEAR($A806)-1)))),Rainfall!$A$1:$Z$87,VLOOKUP(MONTH($A806),Conversion!$A$1:$B$12,2),FALSE)</f>
        <v>40233.239999999983</v>
      </c>
      <c r="G806" s="22"/>
      <c r="H806" s="22"/>
      <c r="I806" s="9">
        <f>VLOOKUP((IF(MONTH($A806)=10,YEAR($A806),IF(MONTH($A806)=11,YEAR($A806),IF(MONTH($A806)=12, YEAR($A806),YEAR($A806)-1)))),FirstSim!$A$1:$Z$86,VLOOKUP(MONTH($A806),Conversion!$A$1:$B$12,2),FALSE)</f>
        <v>0.24</v>
      </c>
      <c r="Q806" s="9">
        <f t="shared" si="90"/>
        <v>0.08</v>
      </c>
      <c r="R806" s="9" t="str">
        <f t="shared" si="91"/>
        <v/>
      </c>
      <c r="S806" s="10" t="str">
        <f t="shared" si="92"/>
        <v/>
      </c>
      <c r="U806" s="17">
        <f>VLOOKUP((IF(MONTH($A806)=10,YEAR($A806),IF(MONTH($A806)=11,YEAR($A806),IF(MONTH($A806)=12, YEAR($A806),YEAR($A806)-1)))),'Final Sim'!$A$1:$O$87,VLOOKUP(MONTH($A806),'Conversion WRSM'!$A$1:$B$12,2),FALSE)</f>
        <v>0</v>
      </c>
      <c r="W806" s="9">
        <f t="shared" si="96"/>
        <v>0.08</v>
      </c>
      <c r="X806" s="9" t="str">
        <f t="shared" si="95"/>
        <v/>
      </c>
      <c r="Y806" s="20" t="str">
        <f t="shared" si="93"/>
        <v/>
      </c>
    </row>
    <row r="807" spans="1:25" x14ac:dyDescent="0.25">
      <c r="A807" s="11">
        <v>37135</v>
      </c>
      <c r="B807" s="9">
        <f>VLOOKUP((IF(MONTH($A807)=10,YEAR($A807),IF(MONTH($A807)=11,YEAR($A807),IF(MONTH($A807)=12, YEAR($A807),YEAR($A807)-1)))),File_1.prn!$A$2:$AA$72,VLOOKUP(MONTH($A807),Conversion!$A$1:$B$12,2),FALSE)</f>
        <v>0.4</v>
      </c>
      <c r="C807" s="9" t="str">
        <f>IF(VLOOKUP((IF(MONTH($A807)=10,YEAR($A807),IF(MONTH($A807)=11,YEAR($A807),IF(MONTH($A807)=12, YEAR($A807),YEAR($A807)-1)))),File_1.prn!$A$2:$AA$72,VLOOKUP(MONTH($A807),'Patch Conversion'!$A$1:$B$12,2),FALSE)="","",VLOOKUP((IF(MONTH($A807)=10,YEAR($A807),IF(MONTH($A807)=11,YEAR($A807),IF(MONTH($A807)=12, YEAR($A807),YEAR($A807)-1)))),File_1.prn!$A$2:$AA$72,VLOOKUP(MONTH($A807),'Patch Conversion'!$A$1:$B$12,2),FALSE))</f>
        <v/>
      </c>
      <c r="E807" s="9">
        <f t="shared" si="94"/>
        <v>75.489999999999995</v>
      </c>
      <c r="F807" s="9">
        <f>F806+VLOOKUP((IF(MONTH($A807)=10,YEAR($A807),IF(MONTH($A807)=11,YEAR($A807),IF(MONTH($A807)=12, YEAR($A807),YEAR($A807)-1)))),Rainfall!$A$1:$Z$87,VLOOKUP(MONTH($A807),Conversion!$A$1:$B$12,2),FALSE)</f>
        <v>40245.899999999987</v>
      </c>
      <c r="G807" s="22"/>
      <c r="H807" s="22"/>
      <c r="I807" s="9">
        <f>VLOOKUP((IF(MONTH($A807)=10,YEAR($A807),IF(MONTH($A807)=11,YEAR($A807),IF(MONTH($A807)=12, YEAR($A807),YEAR($A807)-1)))),FirstSim!$A$1:$Z$86,VLOOKUP(MONTH($A807),Conversion!$A$1:$B$12,2),FALSE)</f>
        <v>0.15</v>
      </c>
      <c r="Q807" s="9">
        <f t="shared" si="90"/>
        <v>0.4</v>
      </c>
      <c r="R807" s="9" t="str">
        <f t="shared" si="91"/>
        <v/>
      </c>
      <c r="S807" s="10" t="str">
        <f t="shared" si="92"/>
        <v/>
      </c>
      <c r="U807" s="17">
        <f>VLOOKUP((IF(MONTH($A807)=10,YEAR($A807),IF(MONTH($A807)=11,YEAR($A807),IF(MONTH($A807)=12, YEAR($A807),YEAR($A807)-1)))),'Final Sim'!$A$1:$O$87,VLOOKUP(MONTH($A807),'Conversion WRSM'!$A$1:$B$12,2),FALSE)</f>
        <v>0</v>
      </c>
      <c r="W807" s="9">
        <f t="shared" si="96"/>
        <v>0.4</v>
      </c>
      <c r="X807" s="9" t="str">
        <f t="shared" si="95"/>
        <v/>
      </c>
      <c r="Y807" s="20" t="str">
        <f t="shared" si="93"/>
        <v/>
      </c>
    </row>
    <row r="808" spans="1:25" x14ac:dyDescent="0.25">
      <c r="A808" s="11">
        <v>37165</v>
      </c>
      <c r="B808" s="9">
        <f>VLOOKUP((IF(MONTH($A808)=10,YEAR($A808),IF(MONTH($A808)=11,YEAR($A808),IF(MONTH($A808)=12, YEAR($A808),YEAR($A808)-1)))),File_1.prn!$A$2:$AA$72,VLOOKUP(MONTH($A808),Conversion!$A$1:$B$12,2),FALSE)</f>
        <v>2.14</v>
      </c>
      <c r="C808" s="9" t="str">
        <f>IF(VLOOKUP((IF(MONTH($A808)=10,YEAR($A808),IF(MONTH($A808)=11,YEAR($A808),IF(MONTH($A808)=12, YEAR($A808),YEAR($A808)-1)))),File_1.prn!$A$2:$AA$72,VLOOKUP(MONTH($A808),'Patch Conversion'!$A$1:$B$12,2),FALSE)="","",VLOOKUP((IF(MONTH($A808)=10,YEAR($A808),IF(MONTH($A808)=11,YEAR($A808),IF(MONTH($A808)=12, YEAR($A808),YEAR($A808)-1)))),File_1.prn!$A$2:$AA$72,VLOOKUP(MONTH($A808),'Patch Conversion'!$A$1:$B$12,2),FALSE))</f>
        <v/>
      </c>
      <c r="E808" s="9">
        <f t="shared" si="94"/>
        <v>77.63</v>
      </c>
      <c r="F808" s="9">
        <f>F807+VLOOKUP((IF(MONTH($A808)=10,YEAR($A808),IF(MONTH($A808)=11,YEAR($A808),IF(MONTH($A808)=12, YEAR($A808),YEAR($A808)-1)))),Rainfall!$A$1:$Z$87,VLOOKUP(MONTH($A808),Conversion!$A$1:$B$12,2),FALSE)</f>
        <v>40362.239999999983</v>
      </c>
      <c r="G808" s="22"/>
      <c r="H808" s="22"/>
      <c r="I808" s="9">
        <f>VLOOKUP((IF(MONTH($A808)=10,YEAR($A808),IF(MONTH($A808)=11,YEAR($A808),IF(MONTH($A808)=12, YEAR($A808),YEAR($A808)-1)))),FirstSim!$A$1:$Z$86,VLOOKUP(MONTH($A808),Conversion!$A$1:$B$12,2),FALSE)</f>
        <v>0.15</v>
      </c>
      <c r="Q808" s="9">
        <f t="shared" si="90"/>
        <v>2.14</v>
      </c>
      <c r="R808" s="9" t="str">
        <f t="shared" si="91"/>
        <v/>
      </c>
      <c r="S808" s="10" t="str">
        <f t="shared" si="92"/>
        <v/>
      </c>
      <c r="U808" s="17">
        <f>VLOOKUP((IF(MONTH($A808)=10,YEAR($A808),IF(MONTH($A808)=11,YEAR($A808),IF(MONTH($A808)=12, YEAR($A808),YEAR($A808)-1)))),'Final Sim'!$A$1:$O$87,VLOOKUP(MONTH($A808),'Conversion WRSM'!$A$1:$B$12,2),FALSE)</f>
        <v>0</v>
      </c>
      <c r="W808" s="9">
        <f t="shared" si="96"/>
        <v>2.14</v>
      </c>
      <c r="X808" s="9" t="str">
        <f t="shared" si="95"/>
        <v/>
      </c>
      <c r="Y808" s="20" t="str">
        <f t="shared" si="93"/>
        <v/>
      </c>
    </row>
    <row r="809" spans="1:25" x14ac:dyDescent="0.25">
      <c r="A809" s="11">
        <v>37196</v>
      </c>
      <c r="B809" s="9">
        <f>VLOOKUP((IF(MONTH($A809)=10,YEAR($A809),IF(MONTH($A809)=11,YEAR($A809),IF(MONTH($A809)=12, YEAR($A809),YEAR($A809)-1)))),File_1.prn!$A$2:$AA$72,VLOOKUP(MONTH($A809),Conversion!$A$1:$B$12,2),FALSE)</f>
        <v>30.93</v>
      </c>
      <c r="C809" s="9" t="str">
        <f>IF(VLOOKUP((IF(MONTH($A809)=10,YEAR($A809),IF(MONTH($A809)=11,YEAR($A809),IF(MONTH($A809)=12, YEAR($A809),YEAR($A809)-1)))),File_1.prn!$A$2:$AA$72,VLOOKUP(MONTH($A809),'Patch Conversion'!$A$1:$B$12,2),FALSE)="","",VLOOKUP((IF(MONTH($A809)=10,YEAR($A809),IF(MONTH($A809)=11,YEAR($A809),IF(MONTH($A809)=12, YEAR($A809),YEAR($A809)-1)))),File_1.prn!$A$2:$AA$72,VLOOKUP(MONTH($A809),'Patch Conversion'!$A$1:$B$12,2),FALSE))</f>
        <v/>
      </c>
      <c r="E809" s="9">
        <f t="shared" si="94"/>
        <v>108.56</v>
      </c>
      <c r="F809" s="9">
        <f>F808+VLOOKUP((IF(MONTH($A809)=10,YEAR($A809),IF(MONTH($A809)=11,YEAR($A809),IF(MONTH($A809)=12, YEAR($A809),YEAR($A809)-1)))),Rainfall!$A$1:$Z$87,VLOOKUP(MONTH($A809),Conversion!$A$1:$B$12,2),FALSE)</f>
        <v>40543.799999999981</v>
      </c>
      <c r="G809" s="22"/>
      <c r="H809" s="22"/>
      <c r="I809" s="9">
        <f>VLOOKUP((IF(MONTH($A809)=10,YEAR($A809),IF(MONTH($A809)=11,YEAR($A809),IF(MONTH($A809)=12, YEAR($A809),YEAR($A809)-1)))),FirstSim!$A$1:$Z$86,VLOOKUP(MONTH($A809),Conversion!$A$1:$B$12,2),FALSE)</f>
        <v>21.44</v>
      </c>
      <c r="Q809" s="9">
        <f t="shared" si="90"/>
        <v>30.93</v>
      </c>
      <c r="R809" s="9" t="str">
        <f t="shared" si="91"/>
        <v/>
      </c>
      <c r="S809" s="10" t="str">
        <f t="shared" si="92"/>
        <v/>
      </c>
      <c r="U809" s="17">
        <f>VLOOKUP((IF(MONTH($A809)=10,YEAR($A809),IF(MONTH($A809)=11,YEAR($A809),IF(MONTH($A809)=12, YEAR($A809),YEAR($A809)-1)))),'Final Sim'!$A$1:$O$87,VLOOKUP(MONTH($A809),'Conversion WRSM'!$A$1:$B$12,2),FALSE)</f>
        <v>0</v>
      </c>
      <c r="W809" s="9">
        <f t="shared" si="96"/>
        <v>30.93</v>
      </c>
      <c r="X809" s="9" t="str">
        <f t="shared" si="95"/>
        <v/>
      </c>
      <c r="Y809" s="20" t="str">
        <f t="shared" si="93"/>
        <v/>
      </c>
    </row>
    <row r="810" spans="1:25" x14ac:dyDescent="0.25">
      <c r="A810" s="11">
        <v>37226</v>
      </c>
      <c r="B810" s="9">
        <f>VLOOKUP((IF(MONTH($A810)=10,YEAR($A810),IF(MONTH($A810)=11,YEAR($A810),IF(MONTH($A810)=12, YEAR($A810),YEAR($A810)-1)))),File_1.prn!$A$2:$AA$72,VLOOKUP(MONTH($A810),Conversion!$A$1:$B$12,2),FALSE)</f>
        <v>11.75</v>
      </c>
      <c r="C810" s="9" t="str">
        <f>IF(VLOOKUP((IF(MONTH($A810)=10,YEAR($A810),IF(MONTH($A810)=11,YEAR($A810),IF(MONTH($A810)=12, YEAR($A810),YEAR($A810)-1)))),File_1.prn!$A$2:$AA$72,VLOOKUP(MONTH($A810),'Patch Conversion'!$A$1:$B$12,2),FALSE)="","",VLOOKUP((IF(MONTH($A810)=10,YEAR($A810),IF(MONTH($A810)=11,YEAR($A810),IF(MONTH($A810)=12, YEAR($A810),YEAR($A810)-1)))),File_1.prn!$A$2:$AA$72,VLOOKUP(MONTH($A810),'Patch Conversion'!$A$1:$B$12,2),FALSE))</f>
        <v/>
      </c>
      <c r="E810" s="9">
        <f t="shared" si="94"/>
        <v>120.31</v>
      </c>
      <c r="F810" s="9">
        <f>F809+VLOOKUP((IF(MONTH($A810)=10,YEAR($A810),IF(MONTH($A810)=11,YEAR($A810),IF(MONTH($A810)=12, YEAR($A810),YEAR($A810)-1)))),Rainfall!$A$1:$Z$87,VLOOKUP(MONTH($A810),Conversion!$A$1:$B$12,2),FALSE)</f>
        <v>40616.999999999978</v>
      </c>
      <c r="G810" s="22"/>
      <c r="H810" s="22"/>
      <c r="I810" s="9">
        <f>VLOOKUP((IF(MONTH($A810)=10,YEAR($A810),IF(MONTH($A810)=11,YEAR($A810),IF(MONTH($A810)=12, YEAR($A810),YEAR($A810)-1)))),FirstSim!$A$1:$Z$86,VLOOKUP(MONTH($A810),Conversion!$A$1:$B$12,2),FALSE)</f>
        <v>11.31</v>
      </c>
      <c r="Q810" s="9">
        <f t="shared" si="90"/>
        <v>11.75</v>
      </c>
      <c r="R810" s="9" t="str">
        <f t="shared" si="91"/>
        <v/>
      </c>
      <c r="S810" s="10" t="str">
        <f t="shared" si="92"/>
        <v/>
      </c>
      <c r="U810" s="17">
        <f>VLOOKUP((IF(MONTH($A810)=10,YEAR($A810),IF(MONTH($A810)=11,YEAR($A810),IF(MONTH($A810)=12, YEAR($A810),YEAR($A810)-1)))),'Final Sim'!$A$1:$O$87,VLOOKUP(MONTH($A810),'Conversion WRSM'!$A$1:$B$12,2),FALSE)</f>
        <v>0</v>
      </c>
      <c r="W810" s="9">
        <f t="shared" si="96"/>
        <v>11.75</v>
      </c>
      <c r="X810" s="9" t="str">
        <f t="shared" si="95"/>
        <v/>
      </c>
      <c r="Y810" s="20" t="str">
        <f t="shared" si="93"/>
        <v/>
      </c>
    </row>
    <row r="811" spans="1:25" x14ac:dyDescent="0.25">
      <c r="A811" s="11">
        <v>37257</v>
      </c>
      <c r="B811" s="9">
        <f>VLOOKUP((IF(MONTH($A811)=10,YEAR($A811),IF(MONTH($A811)=11,YEAR($A811),IF(MONTH($A811)=12, YEAR($A811),YEAR($A811)-1)))),File_1.prn!$A$2:$AA$72,VLOOKUP(MONTH($A811),Conversion!$A$1:$B$12,2),FALSE)</f>
        <v>0</v>
      </c>
      <c r="C811" s="9" t="str">
        <f>IF(VLOOKUP((IF(MONTH($A811)=10,YEAR($A811),IF(MONTH($A811)=11,YEAR($A811),IF(MONTH($A811)=12, YEAR($A811),YEAR($A811)-1)))),File_1.prn!$A$2:$AA$72,VLOOKUP(MONTH($A811),'Patch Conversion'!$A$1:$B$12,2),FALSE)="","",VLOOKUP((IF(MONTH($A811)=10,YEAR($A811),IF(MONTH($A811)=11,YEAR($A811),IF(MONTH($A811)=12, YEAR($A811),YEAR($A811)-1)))),File_1.prn!$A$2:$AA$72,VLOOKUP(MONTH($A811),'Patch Conversion'!$A$1:$B$12,2),FALSE))</f>
        <v>#</v>
      </c>
      <c r="E811" s="9">
        <f t="shared" si="94"/>
        <v>120.31</v>
      </c>
      <c r="F811" s="9">
        <f>F810+VLOOKUP((IF(MONTH($A811)=10,YEAR($A811),IF(MONTH($A811)=11,YEAR($A811),IF(MONTH($A811)=12, YEAR($A811),YEAR($A811)-1)))),Rainfall!$A$1:$Z$87,VLOOKUP(MONTH($A811),Conversion!$A$1:$B$12,2),FALSE)</f>
        <v>40718.639999999978</v>
      </c>
      <c r="G811" s="22"/>
      <c r="H811" s="22"/>
      <c r="I811" s="9">
        <f>VLOOKUP((IF(MONTH($A811)=10,YEAR($A811),IF(MONTH($A811)=11,YEAR($A811),IF(MONTH($A811)=12, YEAR($A811),YEAR($A811)-1)))),FirstSim!$A$1:$Z$86,VLOOKUP(MONTH($A811),Conversion!$A$1:$B$12,2),FALSE)</f>
        <v>3.92</v>
      </c>
      <c r="Q811" s="9">
        <f t="shared" si="90"/>
        <v>3.92</v>
      </c>
      <c r="R811" s="9" t="str">
        <f t="shared" si="91"/>
        <v>*</v>
      </c>
      <c r="S811" s="10" t="str">
        <f t="shared" si="92"/>
        <v>First Silumation patch</v>
      </c>
      <c r="U811" s="17">
        <f>VLOOKUP((IF(MONTH($A811)=10,YEAR($A811),IF(MONTH($A811)=11,YEAR($A811),IF(MONTH($A811)=12, YEAR($A811),YEAR($A811)-1)))),'Final Sim'!$A$1:$O$87,VLOOKUP(MONTH($A811),'Conversion WRSM'!$A$1:$B$12,2),FALSE)</f>
        <v>0</v>
      </c>
      <c r="W811" s="9">
        <f t="shared" si="96"/>
        <v>0</v>
      </c>
      <c r="X811" s="9" t="str">
        <f t="shared" si="95"/>
        <v>*</v>
      </c>
      <c r="Y811" s="20" t="str">
        <f t="shared" si="93"/>
        <v>Simulated value used</v>
      </c>
    </row>
    <row r="812" spans="1:25" x14ac:dyDescent="0.25">
      <c r="A812" s="11">
        <v>37288</v>
      </c>
      <c r="B812" s="9">
        <f>VLOOKUP((IF(MONTH($A812)=10,YEAR($A812),IF(MONTH($A812)=11,YEAR($A812),IF(MONTH($A812)=12, YEAR($A812),YEAR($A812)-1)))),File_1.prn!$A$2:$AA$72,VLOOKUP(MONTH($A812),Conversion!$A$1:$B$12,2),FALSE)</f>
        <v>0</v>
      </c>
      <c r="C812" s="9" t="str">
        <f>IF(VLOOKUP((IF(MONTH($A812)=10,YEAR($A812),IF(MONTH($A812)=11,YEAR($A812),IF(MONTH($A812)=12, YEAR($A812),YEAR($A812)-1)))),File_1.prn!$A$2:$AA$72,VLOOKUP(MONTH($A812),'Patch Conversion'!$A$1:$B$12,2),FALSE)="","",VLOOKUP((IF(MONTH($A812)=10,YEAR($A812),IF(MONTH($A812)=11,YEAR($A812),IF(MONTH($A812)=12, YEAR($A812),YEAR($A812)-1)))),File_1.prn!$A$2:$AA$72,VLOOKUP(MONTH($A812),'Patch Conversion'!$A$1:$B$12,2),FALSE))</f>
        <v>#</v>
      </c>
      <c r="E812" s="9">
        <f t="shared" si="94"/>
        <v>120.31</v>
      </c>
      <c r="F812" s="9">
        <f>F811+VLOOKUP((IF(MONTH($A812)=10,YEAR($A812),IF(MONTH($A812)=11,YEAR($A812),IF(MONTH($A812)=12, YEAR($A812),YEAR($A812)-1)))),Rainfall!$A$1:$Z$87,VLOOKUP(MONTH($A812),Conversion!$A$1:$B$12,2),FALSE)</f>
        <v>40822.679999999978</v>
      </c>
      <c r="G812" s="22"/>
      <c r="H812" s="22"/>
      <c r="I812" s="9">
        <f>VLOOKUP((IF(MONTH($A812)=10,YEAR($A812),IF(MONTH($A812)=11,YEAR($A812),IF(MONTH($A812)=12, YEAR($A812),YEAR($A812)-1)))),FirstSim!$A$1:$Z$86,VLOOKUP(MONTH($A812),Conversion!$A$1:$B$12,2),FALSE)</f>
        <v>1.39</v>
      </c>
      <c r="Q812" s="9">
        <f t="shared" si="90"/>
        <v>1.39</v>
      </c>
      <c r="R812" s="9" t="str">
        <f t="shared" si="91"/>
        <v>*</v>
      </c>
      <c r="S812" s="10" t="str">
        <f t="shared" si="92"/>
        <v>First Silumation patch</v>
      </c>
      <c r="U812" s="17">
        <f>VLOOKUP((IF(MONTH($A812)=10,YEAR($A812),IF(MONTH($A812)=11,YEAR($A812),IF(MONTH($A812)=12, YEAR($A812),YEAR($A812)-1)))),'Final Sim'!$A$1:$O$87,VLOOKUP(MONTH($A812),'Conversion WRSM'!$A$1:$B$12,2),FALSE)</f>
        <v>0</v>
      </c>
      <c r="W812" s="9">
        <f t="shared" si="96"/>
        <v>0</v>
      </c>
      <c r="X812" s="9" t="str">
        <f t="shared" si="95"/>
        <v>*</v>
      </c>
      <c r="Y812" s="20" t="str">
        <f t="shared" si="93"/>
        <v>Simulated value used</v>
      </c>
    </row>
    <row r="813" spans="1:25" x14ac:dyDescent="0.25">
      <c r="A813" s="11">
        <v>37316</v>
      </c>
      <c r="B813" s="9">
        <f>VLOOKUP((IF(MONTH($A813)=10,YEAR($A813),IF(MONTH($A813)=11,YEAR($A813),IF(MONTH($A813)=12, YEAR($A813),YEAR($A813)-1)))),File_1.prn!$A$2:$AA$72,VLOOKUP(MONTH($A813),Conversion!$A$1:$B$12,2),FALSE)</f>
        <v>0.04</v>
      </c>
      <c r="C813" s="9" t="str">
        <f>IF(VLOOKUP((IF(MONTH($A813)=10,YEAR($A813),IF(MONTH($A813)=11,YEAR($A813),IF(MONTH($A813)=12, YEAR($A813),YEAR($A813)-1)))),File_1.prn!$A$2:$AA$72,VLOOKUP(MONTH($A813),'Patch Conversion'!$A$1:$B$12,2),FALSE)="","",VLOOKUP((IF(MONTH($A813)=10,YEAR($A813),IF(MONTH($A813)=11,YEAR($A813),IF(MONTH($A813)=12, YEAR($A813),YEAR($A813)-1)))),File_1.prn!$A$2:$AA$72,VLOOKUP(MONTH($A813),'Patch Conversion'!$A$1:$B$12,2),FALSE))</f>
        <v/>
      </c>
      <c r="E813" s="9">
        <f t="shared" si="94"/>
        <v>120.35000000000001</v>
      </c>
      <c r="F813" s="9">
        <f>F812+VLOOKUP((IF(MONTH($A813)=10,YEAR($A813),IF(MONTH($A813)=11,YEAR($A813),IF(MONTH($A813)=12, YEAR($A813),YEAR($A813)-1)))),Rainfall!$A$1:$Z$87,VLOOKUP(MONTH($A813),Conversion!$A$1:$B$12,2),FALSE)</f>
        <v>40907.639999999978</v>
      </c>
      <c r="G813" s="22"/>
      <c r="H813" s="22"/>
      <c r="I813" s="9">
        <f>VLOOKUP((IF(MONTH($A813)=10,YEAR($A813),IF(MONTH($A813)=11,YEAR($A813),IF(MONTH($A813)=12, YEAR($A813),YEAR($A813)-1)))),FirstSim!$A$1:$Z$86,VLOOKUP(MONTH($A813),Conversion!$A$1:$B$12,2),FALSE)</f>
        <v>0.11</v>
      </c>
      <c r="Q813" s="9">
        <f t="shared" si="90"/>
        <v>0.04</v>
      </c>
      <c r="R813" s="9" t="str">
        <f t="shared" si="91"/>
        <v/>
      </c>
      <c r="S813" s="10" t="str">
        <f t="shared" si="92"/>
        <v/>
      </c>
      <c r="U813" s="17">
        <f>VLOOKUP((IF(MONTH($A813)=10,YEAR($A813),IF(MONTH($A813)=11,YEAR($A813),IF(MONTH($A813)=12, YEAR($A813),YEAR($A813)-1)))),'Final Sim'!$A$1:$O$87,VLOOKUP(MONTH($A813),'Conversion WRSM'!$A$1:$B$12,2),FALSE)</f>
        <v>0</v>
      </c>
      <c r="W813" s="9">
        <f t="shared" si="96"/>
        <v>0.04</v>
      </c>
      <c r="X813" s="9" t="str">
        <f t="shared" si="95"/>
        <v/>
      </c>
      <c r="Y813" s="20" t="str">
        <f t="shared" si="93"/>
        <v/>
      </c>
    </row>
    <row r="814" spans="1:25" x14ac:dyDescent="0.25">
      <c r="A814" s="11">
        <v>37347</v>
      </c>
      <c r="B814" s="9">
        <f>VLOOKUP((IF(MONTH($A814)=10,YEAR($A814),IF(MONTH($A814)=11,YEAR($A814),IF(MONTH($A814)=12, YEAR($A814),YEAR($A814)-1)))),File_1.prn!$A$2:$AA$72,VLOOKUP(MONTH($A814),Conversion!$A$1:$B$12,2),FALSE)</f>
        <v>0</v>
      </c>
      <c r="C814" s="9" t="str">
        <f>IF(VLOOKUP((IF(MONTH($A814)=10,YEAR($A814),IF(MONTH($A814)=11,YEAR($A814),IF(MONTH($A814)=12, YEAR($A814),YEAR($A814)-1)))),File_1.prn!$A$2:$AA$72,VLOOKUP(MONTH($A814),'Patch Conversion'!$A$1:$B$12,2),FALSE)="","",VLOOKUP((IF(MONTH($A814)=10,YEAR($A814),IF(MONTH($A814)=11,YEAR($A814),IF(MONTH($A814)=12, YEAR($A814),YEAR($A814)-1)))),File_1.prn!$A$2:$AA$72,VLOOKUP(MONTH($A814),'Patch Conversion'!$A$1:$B$12,2),FALSE))</f>
        <v>#</v>
      </c>
      <c r="E814" s="9">
        <f t="shared" si="94"/>
        <v>120.35000000000001</v>
      </c>
      <c r="F814" s="9">
        <f>F813+VLOOKUP((IF(MONTH($A814)=10,YEAR($A814),IF(MONTH($A814)=11,YEAR($A814),IF(MONTH($A814)=12, YEAR($A814),YEAR($A814)-1)))),Rainfall!$A$1:$Z$87,VLOOKUP(MONTH($A814),Conversion!$A$1:$B$12,2),FALSE)</f>
        <v>40928.039999999979</v>
      </c>
      <c r="G814" s="22"/>
      <c r="H814" s="22"/>
      <c r="I814" s="9">
        <f>VLOOKUP((IF(MONTH($A814)=10,YEAR($A814),IF(MONTH($A814)=11,YEAR($A814),IF(MONTH($A814)=12, YEAR($A814),YEAR($A814)-1)))),FirstSim!$A$1:$Z$86,VLOOKUP(MONTH($A814),Conversion!$A$1:$B$12,2),FALSE)</f>
        <v>0.08</v>
      </c>
      <c r="Q814" s="9">
        <f t="shared" si="90"/>
        <v>0.08</v>
      </c>
      <c r="R814" s="9" t="str">
        <f t="shared" si="91"/>
        <v>*</v>
      </c>
      <c r="S814" s="10" t="str">
        <f t="shared" si="92"/>
        <v>First Silumation patch</v>
      </c>
      <c r="U814" s="17">
        <f>VLOOKUP((IF(MONTH($A814)=10,YEAR($A814),IF(MONTH($A814)=11,YEAR($A814),IF(MONTH($A814)=12, YEAR($A814),YEAR($A814)-1)))),'Final Sim'!$A$1:$O$87,VLOOKUP(MONTH($A814),'Conversion WRSM'!$A$1:$B$12,2),FALSE)</f>
        <v>0</v>
      </c>
      <c r="W814" s="9">
        <f t="shared" si="96"/>
        <v>0</v>
      </c>
      <c r="X814" s="9" t="str">
        <f t="shared" si="95"/>
        <v>*</v>
      </c>
      <c r="Y814" s="20" t="str">
        <f t="shared" si="93"/>
        <v>Simulated value used</v>
      </c>
    </row>
    <row r="815" spans="1:25" x14ac:dyDescent="0.25">
      <c r="A815" s="11">
        <v>37377</v>
      </c>
      <c r="B815" s="9">
        <f>VLOOKUP((IF(MONTH($A815)=10,YEAR($A815),IF(MONTH($A815)=11,YEAR($A815),IF(MONTH($A815)=12, YEAR($A815),YEAR($A815)-1)))),File_1.prn!$A$2:$AA$72,VLOOKUP(MONTH($A815),Conversion!$A$1:$B$12,2),FALSE)</f>
        <v>0</v>
      </c>
      <c r="C815" s="9" t="str">
        <f>IF(VLOOKUP((IF(MONTH($A815)=10,YEAR($A815),IF(MONTH($A815)=11,YEAR($A815),IF(MONTH($A815)=12, YEAR($A815),YEAR($A815)-1)))),File_1.prn!$A$2:$AA$72,VLOOKUP(MONTH($A815),'Patch Conversion'!$A$1:$B$12,2),FALSE)="","",VLOOKUP((IF(MONTH($A815)=10,YEAR($A815),IF(MONTH($A815)=11,YEAR($A815),IF(MONTH($A815)=12, YEAR($A815),YEAR($A815)-1)))),File_1.prn!$A$2:$AA$72,VLOOKUP(MONTH($A815),'Patch Conversion'!$A$1:$B$12,2),FALSE))</f>
        <v>#</v>
      </c>
      <c r="E815" s="9">
        <f t="shared" si="94"/>
        <v>120.35000000000001</v>
      </c>
      <c r="F815" s="9">
        <f>F814+VLOOKUP((IF(MONTH($A815)=10,YEAR($A815),IF(MONTH($A815)=11,YEAR($A815),IF(MONTH($A815)=12, YEAR($A815),YEAR($A815)-1)))),Rainfall!$A$1:$Z$87,VLOOKUP(MONTH($A815),Conversion!$A$1:$B$12,2),FALSE)</f>
        <v>40928.039999999979</v>
      </c>
      <c r="G815" s="22"/>
      <c r="H815" s="22"/>
      <c r="I815" s="9">
        <f>VLOOKUP((IF(MONTH($A815)=10,YEAR($A815),IF(MONTH($A815)=11,YEAR($A815),IF(MONTH($A815)=12, YEAR($A815),YEAR($A815)-1)))),FirstSim!$A$1:$Z$86,VLOOKUP(MONTH($A815),Conversion!$A$1:$B$12,2),FALSE)</f>
        <v>0.19</v>
      </c>
      <c r="Q815" s="9">
        <f t="shared" si="90"/>
        <v>0.19</v>
      </c>
      <c r="R815" s="9" t="str">
        <f t="shared" si="91"/>
        <v>*</v>
      </c>
      <c r="S815" s="10" t="str">
        <f t="shared" si="92"/>
        <v>First Silumation patch</v>
      </c>
      <c r="U815" s="17">
        <f>VLOOKUP((IF(MONTH($A815)=10,YEAR($A815),IF(MONTH($A815)=11,YEAR($A815),IF(MONTH($A815)=12, YEAR($A815),YEAR($A815)-1)))),'Final Sim'!$A$1:$O$87,VLOOKUP(MONTH($A815),'Conversion WRSM'!$A$1:$B$12,2),FALSE)</f>
        <v>0</v>
      </c>
      <c r="W815" s="9">
        <f t="shared" si="96"/>
        <v>0</v>
      </c>
      <c r="X815" s="9" t="str">
        <f t="shared" si="95"/>
        <v>*</v>
      </c>
      <c r="Y815" s="20" t="str">
        <f t="shared" si="93"/>
        <v>Simulated value used</v>
      </c>
    </row>
    <row r="816" spans="1:25" x14ac:dyDescent="0.25">
      <c r="A816" s="11">
        <v>37408</v>
      </c>
      <c r="B816" s="9">
        <f>VLOOKUP((IF(MONTH($A816)=10,YEAR($A816),IF(MONTH($A816)=11,YEAR($A816),IF(MONTH($A816)=12, YEAR($A816),YEAR($A816)-1)))),File_1.prn!$A$2:$AA$72,VLOOKUP(MONTH($A816),Conversion!$A$1:$B$12,2),FALSE)</f>
        <v>0</v>
      </c>
      <c r="C816" s="9" t="str">
        <f>IF(VLOOKUP((IF(MONTH($A816)=10,YEAR($A816),IF(MONTH($A816)=11,YEAR($A816),IF(MONTH($A816)=12, YEAR($A816),YEAR($A816)-1)))),File_1.prn!$A$2:$AA$72,VLOOKUP(MONTH($A816),'Patch Conversion'!$A$1:$B$12,2),FALSE)="","",VLOOKUP((IF(MONTH($A816)=10,YEAR($A816),IF(MONTH($A816)=11,YEAR($A816),IF(MONTH($A816)=12, YEAR($A816),YEAR($A816)-1)))),File_1.prn!$A$2:$AA$72,VLOOKUP(MONTH($A816),'Patch Conversion'!$A$1:$B$12,2),FALSE))</f>
        <v>#</v>
      </c>
      <c r="E816" s="9">
        <f t="shared" si="94"/>
        <v>120.35000000000001</v>
      </c>
      <c r="F816" s="9">
        <f>F815+VLOOKUP((IF(MONTH($A816)=10,YEAR($A816),IF(MONTH($A816)=11,YEAR($A816),IF(MONTH($A816)=12, YEAR($A816),YEAR($A816)-1)))),Rainfall!$A$1:$Z$87,VLOOKUP(MONTH($A816),Conversion!$A$1:$B$12,2),FALSE)</f>
        <v>40930.019999999982</v>
      </c>
      <c r="G816" s="22"/>
      <c r="H816" s="22"/>
      <c r="I816" s="9">
        <f>VLOOKUP((IF(MONTH($A816)=10,YEAR($A816),IF(MONTH($A816)=11,YEAR($A816),IF(MONTH($A816)=12, YEAR($A816),YEAR($A816)-1)))),FirstSim!$A$1:$Z$86,VLOOKUP(MONTH($A816),Conversion!$A$1:$B$12,2),FALSE)</f>
        <v>0.18</v>
      </c>
      <c r="Q816" s="9">
        <f t="shared" si="90"/>
        <v>0.18</v>
      </c>
      <c r="R816" s="9" t="str">
        <f t="shared" si="91"/>
        <v>*</v>
      </c>
      <c r="S816" s="10" t="str">
        <f t="shared" si="92"/>
        <v>First Silumation patch</v>
      </c>
      <c r="U816" s="17">
        <f>VLOOKUP((IF(MONTH($A816)=10,YEAR($A816),IF(MONTH($A816)=11,YEAR($A816),IF(MONTH($A816)=12, YEAR($A816),YEAR($A816)-1)))),'Final Sim'!$A$1:$O$87,VLOOKUP(MONTH($A816),'Conversion WRSM'!$A$1:$B$12,2),FALSE)</f>
        <v>0</v>
      </c>
      <c r="W816" s="9">
        <f t="shared" si="96"/>
        <v>0</v>
      </c>
      <c r="X816" s="9" t="str">
        <f t="shared" si="95"/>
        <v>*</v>
      </c>
      <c r="Y816" s="20" t="str">
        <f t="shared" si="93"/>
        <v>Simulated value used</v>
      </c>
    </row>
    <row r="817" spans="1:25" x14ac:dyDescent="0.25">
      <c r="A817" s="11">
        <v>37438</v>
      </c>
      <c r="B817" s="9">
        <f>VLOOKUP((IF(MONTH($A817)=10,YEAR($A817),IF(MONTH($A817)=11,YEAR($A817),IF(MONTH($A817)=12, YEAR($A817),YEAR($A817)-1)))),File_1.prn!$A$2:$AA$72,VLOOKUP(MONTH($A817),Conversion!$A$1:$B$12,2),FALSE)</f>
        <v>0</v>
      </c>
      <c r="C817" s="9" t="str">
        <f>IF(VLOOKUP((IF(MONTH($A817)=10,YEAR($A817),IF(MONTH($A817)=11,YEAR($A817),IF(MONTH($A817)=12, YEAR($A817),YEAR($A817)-1)))),File_1.prn!$A$2:$AA$72,VLOOKUP(MONTH($A817),'Patch Conversion'!$A$1:$B$12,2),FALSE)="","",VLOOKUP((IF(MONTH($A817)=10,YEAR($A817),IF(MONTH($A817)=11,YEAR($A817),IF(MONTH($A817)=12, YEAR($A817),YEAR($A817)-1)))),File_1.prn!$A$2:$AA$72,VLOOKUP(MONTH($A817),'Patch Conversion'!$A$1:$B$12,2),FALSE))</f>
        <v>#</v>
      </c>
      <c r="E817" s="9">
        <f t="shared" si="94"/>
        <v>120.35000000000001</v>
      </c>
      <c r="F817" s="9">
        <f>F816+VLOOKUP((IF(MONTH($A817)=10,YEAR($A817),IF(MONTH($A817)=11,YEAR($A817),IF(MONTH($A817)=12, YEAR($A817),YEAR($A817)-1)))),Rainfall!$A$1:$Z$87,VLOOKUP(MONTH($A817),Conversion!$A$1:$B$12,2),FALSE)</f>
        <v>40930.019999999982</v>
      </c>
      <c r="G817" s="22"/>
      <c r="H817" s="22"/>
      <c r="I817" s="9">
        <f>VLOOKUP((IF(MONTH($A817)=10,YEAR($A817),IF(MONTH($A817)=11,YEAR($A817),IF(MONTH($A817)=12, YEAR($A817),YEAR($A817)-1)))),FirstSim!$A$1:$Z$86,VLOOKUP(MONTH($A817),Conversion!$A$1:$B$12,2),FALSE)</f>
        <v>0.11</v>
      </c>
      <c r="Q817" s="9">
        <f t="shared" si="90"/>
        <v>0.11</v>
      </c>
      <c r="R817" s="9" t="str">
        <f t="shared" si="91"/>
        <v>*</v>
      </c>
      <c r="S817" s="10" t="str">
        <f t="shared" si="92"/>
        <v>First Silumation patch</v>
      </c>
      <c r="U817" s="17">
        <f>VLOOKUP((IF(MONTH($A817)=10,YEAR($A817),IF(MONTH($A817)=11,YEAR($A817),IF(MONTH($A817)=12, YEAR($A817),YEAR($A817)-1)))),'Final Sim'!$A$1:$O$87,VLOOKUP(MONTH($A817),'Conversion WRSM'!$A$1:$B$12,2),FALSE)</f>
        <v>0</v>
      </c>
      <c r="W817" s="9">
        <f t="shared" si="96"/>
        <v>0</v>
      </c>
      <c r="X817" s="9" t="str">
        <f t="shared" si="95"/>
        <v>*</v>
      </c>
      <c r="Y817" s="20" t="str">
        <f t="shared" si="93"/>
        <v>Simulated value used</v>
      </c>
    </row>
    <row r="818" spans="1:25" x14ac:dyDescent="0.25">
      <c r="A818" s="11">
        <v>37469</v>
      </c>
      <c r="B818" s="9">
        <f>VLOOKUP((IF(MONTH($A818)=10,YEAR($A818),IF(MONTH($A818)=11,YEAR($A818),IF(MONTH($A818)=12, YEAR($A818),YEAR($A818)-1)))),File_1.prn!$A$2:$AA$72,VLOOKUP(MONTH($A818),Conversion!$A$1:$B$12,2),FALSE)</f>
        <v>2.5</v>
      </c>
      <c r="C818" s="9" t="str">
        <f>IF(VLOOKUP((IF(MONTH($A818)=10,YEAR($A818),IF(MONTH($A818)=11,YEAR($A818),IF(MONTH($A818)=12, YEAR($A818),YEAR($A818)-1)))),File_1.prn!$A$2:$AA$72,VLOOKUP(MONTH($A818),'Patch Conversion'!$A$1:$B$12,2),FALSE)="","",VLOOKUP((IF(MONTH($A818)=10,YEAR($A818),IF(MONTH($A818)=11,YEAR($A818),IF(MONTH($A818)=12, YEAR($A818),YEAR($A818)-1)))),File_1.prn!$A$2:$AA$72,VLOOKUP(MONTH($A818),'Patch Conversion'!$A$1:$B$12,2),FALSE))</f>
        <v/>
      </c>
      <c r="E818" s="9">
        <f t="shared" si="94"/>
        <v>122.85000000000001</v>
      </c>
      <c r="F818" s="9">
        <f>F817+VLOOKUP((IF(MONTH($A818)=10,YEAR($A818),IF(MONTH($A818)=11,YEAR($A818),IF(MONTH($A818)=12, YEAR($A818),YEAR($A818)-1)))),Rainfall!$A$1:$Z$87,VLOOKUP(MONTH($A818),Conversion!$A$1:$B$12,2),FALSE)</f>
        <v>40946.999999999985</v>
      </c>
      <c r="G818" s="22"/>
      <c r="H818" s="22"/>
      <c r="I818" s="9">
        <f>VLOOKUP((IF(MONTH($A818)=10,YEAR($A818),IF(MONTH($A818)=11,YEAR($A818),IF(MONTH($A818)=12, YEAR($A818),YEAR($A818)-1)))),FirstSim!$A$1:$Z$86,VLOOKUP(MONTH($A818),Conversion!$A$1:$B$12,2),FALSE)</f>
        <v>0.51</v>
      </c>
      <c r="Q818" s="9">
        <f t="shared" si="90"/>
        <v>2.5</v>
      </c>
      <c r="R818" s="9" t="str">
        <f t="shared" si="91"/>
        <v/>
      </c>
      <c r="S818" s="10" t="str">
        <f t="shared" si="92"/>
        <v/>
      </c>
      <c r="U818" s="17">
        <f>VLOOKUP((IF(MONTH($A818)=10,YEAR($A818),IF(MONTH($A818)=11,YEAR($A818),IF(MONTH($A818)=12, YEAR($A818),YEAR($A818)-1)))),'Final Sim'!$A$1:$O$87,VLOOKUP(MONTH($A818),'Conversion WRSM'!$A$1:$B$12,2),FALSE)</f>
        <v>0</v>
      </c>
      <c r="W818" s="9">
        <f t="shared" si="96"/>
        <v>2.5</v>
      </c>
      <c r="X818" s="9" t="str">
        <f t="shared" si="95"/>
        <v/>
      </c>
      <c r="Y818" s="20" t="str">
        <f t="shared" si="93"/>
        <v/>
      </c>
    </row>
    <row r="819" spans="1:25" x14ac:dyDescent="0.25">
      <c r="A819" s="11">
        <v>37500</v>
      </c>
      <c r="B819" s="9">
        <f>VLOOKUP((IF(MONTH($A819)=10,YEAR($A819),IF(MONTH($A819)=11,YEAR($A819),IF(MONTH($A819)=12, YEAR($A819),YEAR($A819)-1)))),File_1.prn!$A$2:$AA$72,VLOOKUP(MONTH($A819),Conversion!$A$1:$B$12,2),FALSE)</f>
        <v>1.48</v>
      </c>
      <c r="C819" s="9" t="str">
        <f>IF(VLOOKUP((IF(MONTH($A819)=10,YEAR($A819),IF(MONTH($A819)=11,YEAR($A819),IF(MONTH($A819)=12, YEAR($A819),YEAR($A819)-1)))),File_1.prn!$A$2:$AA$72,VLOOKUP(MONTH($A819),'Patch Conversion'!$A$1:$B$12,2),FALSE)="","",VLOOKUP((IF(MONTH($A819)=10,YEAR($A819),IF(MONTH($A819)=11,YEAR($A819),IF(MONTH($A819)=12, YEAR($A819),YEAR($A819)-1)))),File_1.prn!$A$2:$AA$72,VLOOKUP(MONTH($A819),'Patch Conversion'!$A$1:$B$12,2),FALSE))</f>
        <v/>
      </c>
      <c r="E819" s="9">
        <f t="shared" si="94"/>
        <v>124.33000000000001</v>
      </c>
      <c r="F819" s="9">
        <f>F818+VLOOKUP((IF(MONTH($A819)=10,YEAR($A819),IF(MONTH($A819)=11,YEAR($A819),IF(MONTH($A819)=12, YEAR($A819),YEAR($A819)-1)))),Rainfall!$A$1:$Z$87,VLOOKUP(MONTH($A819),Conversion!$A$1:$B$12,2),FALSE)</f>
        <v>40955.459999999985</v>
      </c>
      <c r="G819" s="22"/>
      <c r="H819" s="22"/>
      <c r="I819" s="9">
        <f>VLOOKUP((IF(MONTH($A819)=10,YEAR($A819),IF(MONTH($A819)=11,YEAR($A819),IF(MONTH($A819)=12, YEAR($A819),YEAR($A819)-1)))),FirstSim!$A$1:$Z$86,VLOOKUP(MONTH($A819),Conversion!$A$1:$B$12,2),FALSE)</f>
        <v>0.34</v>
      </c>
      <c r="Q819" s="9">
        <f t="shared" si="90"/>
        <v>1.48</v>
      </c>
      <c r="R819" s="9" t="str">
        <f t="shared" si="91"/>
        <v/>
      </c>
      <c r="S819" s="10" t="str">
        <f t="shared" si="92"/>
        <v/>
      </c>
      <c r="U819" s="17">
        <f>VLOOKUP((IF(MONTH($A819)=10,YEAR($A819),IF(MONTH($A819)=11,YEAR($A819),IF(MONTH($A819)=12, YEAR($A819),YEAR($A819)-1)))),'Final Sim'!$A$1:$O$87,VLOOKUP(MONTH($A819),'Conversion WRSM'!$A$1:$B$12,2),FALSE)</f>
        <v>0</v>
      </c>
      <c r="W819" s="9">
        <f t="shared" si="96"/>
        <v>1.48</v>
      </c>
      <c r="X819" s="9" t="str">
        <f t="shared" si="95"/>
        <v/>
      </c>
      <c r="Y819" s="20" t="str">
        <f t="shared" si="93"/>
        <v/>
      </c>
    </row>
    <row r="820" spans="1:25" x14ac:dyDescent="0.25">
      <c r="A820" s="11">
        <v>37530</v>
      </c>
      <c r="B820" s="9">
        <f>VLOOKUP((IF(MONTH($A820)=10,YEAR($A820),IF(MONTH($A820)=11,YEAR($A820),IF(MONTH($A820)=12, YEAR($A820),YEAR($A820)-1)))),File_1.prn!$A$2:$AA$72,VLOOKUP(MONTH($A820),Conversion!$A$1:$B$12,2),FALSE)</f>
        <v>0.37</v>
      </c>
      <c r="C820" s="9" t="str">
        <f>IF(VLOOKUP((IF(MONTH($A820)=10,YEAR($A820),IF(MONTH($A820)=11,YEAR($A820),IF(MONTH($A820)=12, YEAR($A820),YEAR($A820)-1)))),File_1.prn!$A$2:$AA$72,VLOOKUP(MONTH($A820),'Patch Conversion'!$A$1:$B$12,2),FALSE)="","",VLOOKUP((IF(MONTH($A820)=10,YEAR($A820),IF(MONTH($A820)=11,YEAR($A820),IF(MONTH($A820)=12, YEAR($A820),YEAR($A820)-1)))),File_1.prn!$A$2:$AA$72,VLOOKUP(MONTH($A820),'Patch Conversion'!$A$1:$B$12,2),FALSE))</f>
        <v/>
      </c>
      <c r="E820" s="9">
        <f t="shared" si="94"/>
        <v>124.70000000000002</v>
      </c>
      <c r="F820" s="9">
        <f>F819+VLOOKUP((IF(MONTH($A820)=10,YEAR($A820),IF(MONTH($A820)=11,YEAR($A820),IF(MONTH($A820)=12, YEAR($A820),YEAR($A820)-1)))),Rainfall!$A$1:$Z$87,VLOOKUP(MONTH($A820),Conversion!$A$1:$B$12,2),FALSE)</f>
        <v>40987.439999999988</v>
      </c>
      <c r="G820" s="22"/>
      <c r="H820" s="22"/>
      <c r="I820" s="9">
        <f>VLOOKUP((IF(MONTH($A820)=10,YEAR($A820),IF(MONTH($A820)=11,YEAR($A820),IF(MONTH($A820)=12, YEAR($A820),YEAR($A820)-1)))),FirstSim!$A$1:$Z$86,VLOOKUP(MONTH($A820),Conversion!$A$1:$B$12,2),FALSE)</f>
        <v>0.12</v>
      </c>
      <c r="Q820" s="9">
        <f t="shared" si="90"/>
        <v>0.37</v>
      </c>
      <c r="R820" s="9" t="str">
        <f t="shared" si="91"/>
        <v/>
      </c>
      <c r="S820" s="10" t="str">
        <f t="shared" si="92"/>
        <v/>
      </c>
      <c r="U820" s="17">
        <f>VLOOKUP((IF(MONTH($A820)=10,YEAR($A820),IF(MONTH($A820)=11,YEAR($A820),IF(MONTH($A820)=12, YEAR($A820),YEAR($A820)-1)))),'Final Sim'!$A$1:$O$87,VLOOKUP(MONTH($A820),'Conversion WRSM'!$A$1:$B$12,2),FALSE)</f>
        <v>0</v>
      </c>
      <c r="W820" s="9">
        <f t="shared" si="96"/>
        <v>0.37</v>
      </c>
      <c r="X820" s="9" t="str">
        <f t="shared" si="95"/>
        <v/>
      </c>
      <c r="Y820" s="20" t="str">
        <f t="shared" si="93"/>
        <v/>
      </c>
    </row>
    <row r="821" spans="1:25" x14ac:dyDescent="0.25">
      <c r="A821" s="11">
        <v>37561</v>
      </c>
      <c r="B821" s="9">
        <f>VLOOKUP((IF(MONTH($A821)=10,YEAR($A821),IF(MONTH($A821)=11,YEAR($A821),IF(MONTH($A821)=12, YEAR($A821),YEAR($A821)-1)))),File_1.prn!$A$2:$AA$72,VLOOKUP(MONTH($A821),Conversion!$A$1:$B$12,2),FALSE)</f>
        <v>0.28000000000000003</v>
      </c>
      <c r="C821" s="9" t="str">
        <f>IF(VLOOKUP((IF(MONTH($A821)=10,YEAR($A821),IF(MONTH($A821)=11,YEAR($A821),IF(MONTH($A821)=12, YEAR($A821),YEAR($A821)-1)))),File_1.prn!$A$2:$AA$72,VLOOKUP(MONTH($A821),'Patch Conversion'!$A$1:$B$12,2),FALSE)="","",VLOOKUP((IF(MONTH($A821)=10,YEAR($A821),IF(MONTH($A821)=11,YEAR($A821),IF(MONTH($A821)=12, YEAR($A821),YEAR($A821)-1)))),File_1.prn!$A$2:$AA$72,VLOOKUP(MONTH($A821),'Patch Conversion'!$A$1:$B$12,2),FALSE))</f>
        <v/>
      </c>
      <c r="E821" s="9">
        <f t="shared" si="94"/>
        <v>124.98000000000002</v>
      </c>
      <c r="F821" s="9">
        <f>F820+VLOOKUP((IF(MONTH($A821)=10,YEAR($A821),IF(MONTH($A821)=11,YEAR($A821),IF(MONTH($A821)=12, YEAR($A821),YEAR($A821)-1)))),Rainfall!$A$1:$Z$87,VLOOKUP(MONTH($A821),Conversion!$A$1:$B$12,2),FALSE)</f>
        <v>41020.679999999986</v>
      </c>
      <c r="G821" s="22"/>
      <c r="H821" s="22"/>
      <c r="I821" s="9">
        <f>VLOOKUP((IF(MONTH($A821)=10,YEAR($A821),IF(MONTH($A821)=11,YEAR($A821),IF(MONTH($A821)=12, YEAR($A821),YEAR($A821)-1)))),FirstSim!$A$1:$Z$86,VLOOKUP(MONTH($A821),Conversion!$A$1:$B$12,2),FALSE)</f>
        <v>0.06</v>
      </c>
      <c r="Q821" s="9">
        <f t="shared" si="90"/>
        <v>0.28000000000000003</v>
      </c>
      <c r="R821" s="9" t="str">
        <f t="shared" si="91"/>
        <v/>
      </c>
      <c r="S821" s="10" t="str">
        <f t="shared" si="92"/>
        <v/>
      </c>
      <c r="U821" s="17">
        <f>VLOOKUP((IF(MONTH($A821)=10,YEAR($A821),IF(MONTH($A821)=11,YEAR($A821),IF(MONTH($A821)=12, YEAR($A821),YEAR($A821)-1)))),'Final Sim'!$A$1:$O$87,VLOOKUP(MONTH($A821),'Conversion WRSM'!$A$1:$B$12,2),FALSE)</f>
        <v>0</v>
      </c>
      <c r="W821" s="9">
        <f t="shared" si="96"/>
        <v>0.28000000000000003</v>
      </c>
      <c r="X821" s="9" t="str">
        <f t="shared" si="95"/>
        <v/>
      </c>
      <c r="Y821" s="20" t="str">
        <f t="shared" si="93"/>
        <v/>
      </c>
    </row>
    <row r="822" spans="1:25" x14ac:dyDescent="0.25">
      <c r="A822" s="11">
        <v>37591</v>
      </c>
      <c r="B822" s="9">
        <f>VLOOKUP((IF(MONTH($A822)=10,YEAR($A822),IF(MONTH($A822)=11,YEAR($A822),IF(MONTH($A822)=12, YEAR($A822),YEAR($A822)-1)))),File_1.prn!$A$2:$AA$72,VLOOKUP(MONTH($A822),Conversion!$A$1:$B$12,2),FALSE)</f>
        <v>0.17</v>
      </c>
      <c r="C822" s="9" t="str">
        <f>IF(VLOOKUP((IF(MONTH($A822)=10,YEAR($A822),IF(MONTH($A822)=11,YEAR($A822),IF(MONTH($A822)=12, YEAR($A822),YEAR($A822)-1)))),File_1.prn!$A$2:$AA$72,VLOOKUP(MONTH($A822),'Patch Conversion'!$A$1:$B$12,2),FALSE)="","",VLOOKUP((IF(MONTH($A822)=10,YEAR($A822),IF(MONTH($A822)=11,YEAR($A822),IF(MONTH($A822)=12, YEAR($A822),YEAR($A822)-1)))),File_1.prn!$A$2:$AA$72,VLOOKUP(MONTH($A822),'Patch Conversion'!$A$1:$B$12,2),FALSE))</f>
        <v/>
      </c>
      <c r="E822" s="9">
        <f t="shared" si="94"/>
        <v>125.15000000000002</v>
      </c>
      <c r="F822" s="9">
        <f>F821+VLOOKUP((IF(MONTH($A822)=10,YEAR($A822),IF(MONTH($A822)=11,YEAR($A822),IF(MONTH($A822)=12, YEAR($A822),YEAR($A822)-1)))),Rainfall!$A$1:$Z$87,VLOOKUP(MONTH($A822),Conversion!$A$1:$B$12,2),FALSE)</f>
        <v>41127.299999999988</v>
      </c>
      <c r="G822" s="22"/>
      <c r="H822" s="22"/>
      <c r="I822" s="9">
        <f>VLOOKUP((IF(MONTH($A822)=10,YEAR($A822),IF(MONTH($A822)=11,YEAR($A822),IF(MONTH($A822)=12, YEAR($A822),YEAR($A822)-1)))),FirstSim!$A$1:$Z$86,VLOOKUP(MONTH($A822),Conversion!$A$1:$B$12,2),FALSE)</f>
        <v>0.18</v>
      </c>
      <c r="Q822" s="9">
        <f t="shared" si="90"/>
        <v>0.17</v>
      </c>
      <c r="R822" s="9" t="str">
        <f t="shared" si="91"/>
        <v/>
      </c>
      <c r="S822" s="10" t="str">
        <f t="shared" si="92"/>
        <v/>
      </c>
      <c r="U822" s="17">
        <f>VLOOKUP((IF(MONTH($A822)=10,YEAR($A822),IF(MONTH($A822)=11,YEAR($A822),IF(MONTH($A822)=12, YEAR($A822),YEAR($A822)-1)))),'Final Sim'!$A$1:$O$87,VLOOKUP(MONTH($A822),'Conversion WRSM'!$A$1:$B$12,2),FALSE)</f>
        <v>0</v>
      </c>
      <c r="W822" s="9">
        <f t="shared" si="96"/>
        <v>0.17</v>
      </c>
      <c r="X822" s="9" t="str">
        <f t="shared" si="95"/>
        <v/>
      </c>
      <c r="Y822" s="20" t="str">
        <f t="shared" si="93"/>
        <v/>
      </c>
    </row>
    <row r="823" spans="1:25" x14ac:dyDescent="0.25">
      <c r="A823" s="11">
        <v>37622</v>
      </c>
      <c r="B823" s="9">
        <f>VLOOKUP((IF(MONTH($A823)=10,YEAR($A823),IF(MONTH($A823)=11,YEAR($A823),IF(MONTH($A823)=12, YEAR($A823),YEAR($A823)-1)))),File_1.prn!$A$2:$AA$72,VLOOKUP(MONTH($A823),Conversion!$A$1:$B$12,2),FALSE)</f>
        <v>0</v>
      </c>
      <c r="C823" s="9" t="str">
        <f>IF(VLOOKUP((IF(MONTH($A823)=10,YEAR($A823),IF(MONTH($A823)=11,YEAR($A823),IF(MONTH($A823)=12, YEAR($A823),YEAR($A823)-1)))),File_1.prn!$A$2:$AA$72,VLOOKUP(MONTH($A823),'Patch Conversion'!$A$1:$B$12,2),FALSE)="","",VLOOKUP((IF(MONTH($A823)=10,YEAR($A823),IF(MONTH($A823)=11,YEAR($A823),IF(MONTH($A823)=12, YEAR($A823),YEAR($A823)-1)))),File_1.prn!$A$2:$AA$72,VLOOKUP(MONTH($A823),'Patch Conversion'!$A$1:$B$12,2),FALSE))</f>
        <v>#</v>
      </c>
      <c r="E823" s="9">
        <f t="shared" si="94"/>
        <v>125.15000000000002</v>
      </c>
      <c r="F823" s="9">
        <f>F822+VLOOKUP((IF(MONTH($A823)=10,YEAR($A823),IF(MONTH($A823)=11,YEAR($A823),IF(MONTH($A823)=12, YEAR($A823),YEAR($A823)-1)))),Rainfall!$A$1:$Z$87,VLOOKUP(MONTH($A823),Conversion!$A$1:$B$12,2),FALSE)</f>
        <v>41224.619999999988</v>
      </c>
      <c r="G823" s="22"/>
      <c r="H823" s="22"/>
      <c r="I823" s="9">
        <f>VLOOKUP((IF(MONTH($A823)=10,YEAR($A823),IF(MONTH($A823)=11,YEAR($A823),IF(MONTH($A823)=12, YEAR($A823),YEAR($A823)-1)))),FirstSim!$A$1:$Z$86,VLOOKUP(MONTH($A823),Conversion!$A$1:$B$12,2),FALSE)</f>
        <v>0.19</v>
      </c>
      <c r="Q823" s="9">
        <f t="shared" si="90"/>
        <v>0.19</v>
      </c>
      <c r="R823" s="9" t="str">
        <f t="shared" si="91"/>
        <v>*</v>
      </c>
      <c r="S823" s="10" t="str">
        <f t="shared" si="92"/>
        <v>First Silumation patch</v>
      </c>
      <c r="U823" s="17">
        <f>VLOOKUP((IF(MONTH($A823)=10,YEAR($A823),IF(MONTH($A823)=11,YEAR($A823),IF(MONTH($A823)=12, YEAR($A823),YEAR($A823)-1)))),'Final Sim'!$A$1:$O$87,VLOOKUP(MONTH($A823),'Conversion WRSM'!$A$1:$B$12,2),FALSE)</f>
        <v>0</v>
      </c>
      <c r="W823" s="9">
        <f t="shared" si="96"/>
        <v>0</v>
      </c>
      <c r="X823" s="9" t="str">
        <f t="shared" si="95"/>
        <v>*</v>
      </c>
      <c r="Y823" s="20" t="str">
        <f t="shared" si="93"/>
        <v>Simulated value used</v>
      </c>
    </row>
    <row r="824" spans="1:25" x14ac:dyDescent="0.25">
      <c r="A824" s="11">
        <v>37653</v>
      </c>
      <c r="B824" s="9">
        <f>VLOOKUP((IF(MONTH($A824)=10,YEAR($A824),IF(MONTH($A824)=11,YEAR($A824),IF(MONTH($A824)=12, YEAR($A824),YEAR($A824)-1)))),File_1.prn!$A$2:$AA$72,VLOOKUP(MONTH($A824),Conversion!$A$1:$B$12,2),FALSE)</f>
        <v>0.3</v>
      </c>
      <c r="C824" s="9" t="str">
        <f>IF(VLOOKUP((IF(MONTH($A824)=10,YEAR($A824),IF(MONTH($A824)=11,YEAR($A824),IF(MONTH($A824)=12, YEAR($A824),YEAR($A824)-1)))),File_1.prn!$A$2:$AA$72,VLOOKUP(MONTH($A824),'Patch Conversion'!$A$1:$B$12,2),FALSE)="","",VLOOKUP((IF(MONTH($A824)=10,YEAR($A824),IF(MONTH($A824)=11,YEAR($A824),IF(MONTH($A824)=12, YEAR($A824),YEAR($A824)-1)))),File_1.prn!$A$2:$AA$72,VLOOKUP(MONTH($A824),'Patch Conversion'!$A$1:$B$12,2),FALSE))</f>
        <v/>
      </c>
      <c r="E824" s="9">
        <f t="shared" si="94"/>
        <v>125.45000000000002</v>
      </c>
      <c r="F824" s="9">
        <f>F823+VLOOKUP((IF(MONTH($A824)=10,YEAR($A824),IF(MONTH($A824)=11,YEAR($A824),IF(MONTH($A824)=12, YEAR($A824),YEAR($A824)-1)))),Rainfall!$A$1:$Z$87,VLOOKUP(MONTH($A824),Conversion!$A$1:$B$12,2),FALSE)</f>
        <v>41333.579999999987</v>
      </c>
      <c r="G824" s="22"/>
      <c r="H824" s="22"/>
      <c r="I824" s="9">
        <f>VLOOKUP((IF(MONTH($A824)=10,YEAR($A824),IF(MONTH($A824)=11,YEAR($A824),IF(MONTH($A824)=12, YEAR($A824),YEAR($A824)-1)))),FirstSim!$A$1:$Z$86,VLOOKUP(MONTH($A824),Conversion!$A$1:$B$12,2),FALSE)</f>
        <v>0.12</v>
      </c>
      <c r="Q824" s="9">
        <f t="shared" si="90"/>
        <v>0.3</v>
      </c>
      <c r="R824" s="9" t="str">
        <f t="shared" si="91"/>
        <v/>
      </c>
      <c r="S824" s="10" t="str">
        <f t="shared" si="92"/>
        <v/>
      </c>
      <c r="U824" s="17">
        <f>VLOOKUP((IF(MONTH($A824)=10,YEAR($A824),IF(MONTH($A824)=11,YEAR($A824),IF(MONTH($A824)=12, YEAR($A824),YEAR($A824)-1)))),'Final Sim'!$A$1:$O$87,VLOOKUP(MONTH($A824),'Conversion WRSM'!$A$1:$B$12,2),FALSE)</f>
        <v>0</v>
      </c>
      <c r="W824" s="9">
        <f t="shared" si="96"/>
        <v>0.3</v>
      </c>
      <c r="X824" s="9" t="str">
        <f t="shared" si="95"/>
        <v/>
      </c>
      <c r="Y824" s="20" t="str">
        <f t="shared" si="93"/>
        <v/>
      </c>
    </row>
    <row r="825" spans="1:25" x14ac:dyDescent="0.25">
      <c r="A825" s="11">
        <v>37681</v>
      </c>
      <c r="B825" s="9">
        <f>VLOOKUP((IF(MONTH($A825)=10,YEAR($A825),IF(MONTH($A825)=11,YEAR($A825),IF(MONTH($A825)=12, YEAR($A825),YEAR($A825)-1)))),File_1.prn!$A$2:$AA$72,VLOOKUP(MONTH($A825),Conversion!$A$1:$B$12,2),FALSE)</f>
        <v>0.28999999999999998</v>
      </c>
      <c r="C825" s="9" t="str">
        <f>IF(VLOOKUP((IF(MONTH($A825)=10,YEAR($A825),IF(MONTH($A825)=11,YEAR($A825),IF(MONTH($A825)=12, YEAR($A825),YEAR($A825)-1)))),File_1.prn!$A$2:$AA$72,VLOOKUP(MONTH($A825),'Patch Conversion'!$A$1:$B$12,2),FALSE)="","",VLOOKUP((IF(MONTH($A825)=10,YEAR($A825),IF(MONTH($A825)=11,YEAR($A825),IF(MONTH($A825)=12, YEAR($A825),YEAR($A825)-1)))),File_1.prn!$A$2:$AA$72,VLOOKUP(MONTH($A825),'Patch Conversion'!$A$1:$B$12,2),FALSE))</f>
        <v/>
      </c>
      <c r="E825" s="9">
        <f t="shared" si="94"/>
        <v>125.74000000000002</v>
      </c>
      <c r="F825" s="9">
        <f>F824+VLOOKUP((IF(MONTH($A825)=10,YEAR($A825),IF(MONTH($A825)=11,YEAR($A825),IF(MONTH($A825)=12, YEAR($A825),YEAR($A825)-1)))),Rainfall!$A$1:$Z$87,VLOOKUP(MONTH($A825),Conversion!$A$1:$B$12,2),FALSE)</f>
        <v>41365.679999999986</v>
      </c>
      <c r="G825" s="22"/>
      <c r="H825" s="22"/>
      <c r="I825" s="9">
        <f>VLOOKUP((IF(MONTH($A825)=10,YEAR($A825),IF(MONTH($A825)=11,YEAR($A825),IF(MONTH($A825)=12, YEAR($A825),YEAR($A825)-1)))),FirstSim!$A$1:$Z$86,VLOOKUP(MONTH($A825),Conversion!$A$1:$B$12,2),FALSE)</f>
        <v>0.8</v>
      </c>
      <c r="Q825" s="9">
        <f t="shared" si="90"/>
        <v>0.28999999999999998</v>
      </c>
      <c r="R825" s="9" t="str">
        <f t="shared" si="91"/>
        <v/>
      </c>
      <c r="S825" s="10" t="str">
        <f t="shared" si="92"/>
        <v/>
      </c>
      <c r="U825" s="17">
        <f>VLOOKUP((IF(MONTH($A825)=10,YEAR($A825),IF(MONTH($A825)=11,YEAR($A825),IF(MONTH($A825)=12, YEAR($A825),YEAR($A825)-1)))),'Final Sim'!$A$1:$O$87,VLOOKUP(MONTH($A825),'Conversion WRSM'!$A$1:$B$12,2),FALSE)</f>
        <v>0</v>
      </c>
      <c r="W825" s="9">
        <f t="shared" si="96"/>
        <v>0.28999999999999998</v>
      </c>
      <c r="X825" s="9" t="str">
        <f t="shared" si="95"/>
        <v/>
      </c>
      <c r="Y825" s="20" t="str">
        <f t="shared" si="93"/>
        <v/>
      </c>
    </row>
    <row r="826" spans="1:25" x14ac:dyDescent="0.25">
      <c r="A826" s="11">
        <v>37712</v>
      </c>
      <c r="B826" s="9">
        <f>VLOOKUP((IF(MONTH($A826)=10,YEAR($A826),IF(MONTH($A826)=11,YEAR($A826),IF(MONTH($A826)=12, YEAR($A826),YEAR($A826)-1)))),File_1.prn!$A$2:$AA$72,VLOOKUP(MONTH($A826),Conversion!$A$1:$B$12,2),FALSE)</f>
        <v>0</v>
      </c>
      <c r="C826" s="9" t="str">
        <f>IF(VLOOKUP((IF(MONTH($A826)=10,YEAR($A826),IF(MONTH($A826)=11,YEAR($A826),IF(MONTH($A826)=12, YEAR($A826),YEAR($A826)-1)))),File_1.prn!$A$2:$AA$72,VLOOKUP(MONTH($A826),'Patch Conversion'!$A$1:$B$12,2),FALSE)="","",VLOOKUP((IF(MONTH($A826)=10,YEAR($A826),IF(MONTH($A826)=11,YEAR($A826),IF(MONTH($A826)=12, YEAR($A826),YEAR($A826)-1)))),File_1.prn!$A$2:$AA$72,VLOOKUP(MONTH($A826),'Patch Conversion'!$A$1:$B$12,2),FALSE))</f>
        <v>#</v>
      </c>
      <c r="E826" s="9">
        <f t="shared" si="94"/>
        <v>125.74000000000002</v>
      </c>
      <c r="F826" s="9">
        <f>F825+VLOOKUP((IF(MONTH($A826)=10,YEAR($A826),IF(MONTH($A826)=11,YEAR($A826),IF(MONTH($A826)=12, YEAR($A826),YEAR($A826)-1)))),Rainfall!$A$1:$Z$87,VLOOKUP(MONTH($A826),Conversion!$A$1:$B$12,2),FALSE)</f>
        <v>41366.039999999986</v>
      </c>
      <c r="G826" s="22"/>
      <c r="H826" s="22"/>
      <c r="I826" s="9">
        <f>VLOOKUP((IF(MONTH($A826)=10,YEAR($A826),IF(MONTH($A826)=11,YEAR($A826),IF(MONTH($A826)=12, YEAR($A826),YEAR($A826)-1)))),FirstSim!$A$1:$Z$86,VLOOKUP(MONTH($A826),Conversion!$A$1:$B$12,2),FALSE)</f>
        <v>0.45</v>
      </c>
      <c r="Q826" s="9">
        <f t="shared" si="90"/>
        <v>0.45</v>
      </c>
      <c r="R826" s="9" t="str">
        <f t="shared" si="91"/>
        <v>*</v>
      </c>
      <c r="S826" s="10" t="str">
        <f t="shared" si="92"/>
        <v>First Silumation patch</v>
      </c>
      <c r="U826" s="17">
        <f>VLOOKUP((IF(MONTH($A826)=10,YEAR($A826),IF(MONTH($A826)=11,YEAR($A826),IF(MONTH($A826)=12, YEAR($A826),YEAR($A826)-1)))),'Final Sim'!$A$1:$O$87,VLOOKUP(MONTH($A826),'Conversion WRSM'!$A$1:$B$12,2),FALSE)</f>
        <v>0</v>
      </c>
      <c r="W826" s="9">
        <f t="shared" si="96"/>
        <v>0</v>
      </c>
      <c r="X826" s="9" t="str">
        <f t="shared" si="95"/>
        <v>*</v>
      </c>
      <c r="Y826" s="20" t="str">
        <f t="shared" si="93"/>
        <v>Simulated value used</v>
      </c>
    </row>
    <row r="827" spans="1:25" x14ac:dyDescent="0.25">
      <c r="A827" s="11">
        <v>37742</v>
      </c>
      <c r="B827" s="9">
        <f>VLOOKUP((IF(MONTH($A827)=10,YEAR($A827),IF(MONTH($A827)=11,YEAR($A827),IF(MONTH($A827)=12, YEAR($A827),YEAR($A827)-1)))),File_1.prn!$A$2:$AA$72,VLOOKUP(MONTH($A827),Conversion!$A$1:$B$12,2),FALSE)</f>
        <v>0</v>
      </c>
      <c r="C827" s="9" t="str">
        <f>IF(VLOOKUP((IF(MONTH($A827)=10,YEAR($A827),IF(MONTH($A827)=11,YEAR($A827),IF(MONTH($A827)=12, YEAR($A827),YEAR($A827)-1)))),File_1.prn!$A$2:$AA$72,VLOOKUP(MONTH($A827),'Patch Conversion'!$A$1:$B$12,2),FALSE)="","",VLOOKUP((IF(MONTH($A827)=10,YEAR($A827),IF(MONTH($A827)=11,YEAR($A827),IF(MONTH($A827)=12, YEAR($A827),YEAR($A827)-1)))),File_1.prn!$A$2:$AA$72,VLOOKUP(MONTH($A827),'Patch Conversion'!$A$1:$B$12,2),FALSE))</f>
        <v>#</v>
      </c>
      <c r="E827" s="9">
        <f t="shared" si="94"/>
        <v>125.74000000000002</v>
      </c>
      <c r="F827" s="9">
        <f>F826+VLOOKUP((IF(MONTH($A827)=10,YEAR($A827),IF(MONTH($A827)=11,YEAR($A827),IF(MONTH($A827)=12, YEAR($A827),YEAR($A827)-1)))),Rainfall!$A$1:$Z$87,VLOOKUP(MONTH($A827),Conversion!$A$1:$B$12,2),FALSE)</f>
        <v>41366.039999999986</v>
      </c>
      <c r="G827" s="22"/>
      <c r="H827" s="22"/>
      <c r="I827" s="9">
        <f>VLOOKUP((IF(MONTH($A827)=10,YEAR($A827),IF(MONTH($A827)=11,YEAR($A827),IF(MONTH($A827)=12, YEAR($A827),YEAR($A827)-1)))),FirstSim!$A$1:$Z$86,VLOOKUP(MONTH($A827),Conversion!$A$1:$B$12,2),FALSE)</f>
        <v>0.14000000000000001</v>
      </c>
      <c r="Q827" s="9">
        <f t="shared" si="90"/>
        <v>0.14000000000000001</v>
      </c>
      <c r="R827" s="9" t="str">
        <f t="shared" si="91"/>
        <v>*</v>
      </c>
      <c r="S827" s="10" t="str">
        <f t="shared" si="92"/>
        <v>First Silumation patch</v>
      </c>
      <c r="U827" s="17">
        <f>VLOOKUP((IF(MONTH($A827)=10,YEAR($A827),IF(MONTH($A827)=11,YEAR($A827),IF(MONTH($A827)=12, YEAR($A827),YEAR($A827)-1)))),'Final Sim'!$A$1:$O$87,VLOOKUP(MONTH($A827),'Conversion WRSM'!$A$1:$B$12,2),FALSE)</f>
        <v>0</v>
      </c>
      <c r="W827" s="9">
        <f t="shared" si="96"/>
        <v>0</v>
      </c>
      <c r="X827" s="9" t="str">
        <f t="shared" si="95"/>
        <v>*</v>
      </c>
      <c r="Y827" s="20" t="str">
        <f t="shared" si="93"/>
        <v>Simulated value used</v>
      </c>
    </row>
    <row r="828" spans="1:25" x14ac:dyDescent="0.25">
      <c r="A828" s="11">
        <v>37773</v>
      </c>
      <c r="B828" s="9">
        <f>VLOOKUP((IF(MONTH($A828)=10,YEAR($A828),IF(MONTH($A828)=11,YEAR($A828),IF(MONTH($A828)=12, YEAR($A828),YEAR($A828)-1)))),File_1.prn!$A$2:$AA$72,VLOOKUP(MONTH($A828),Conversion!$A$1:$B$12,2),FALSE)</f>
        <v>0</v>
      </c>
      <c r="C828" s="9" t="str">
        <f>IF(VLOOKUP((IF(MONTH($A828)=10,YEAR($A828),IF(MONTH($A828)=11,YEAR($A828),IF(MONTH($A828)=12, YEAR($A828),YEAR($A828)-1)))),File_1.prn!$A$2:$AA$72,VLOOKUP(MONTH($A828),'Patch Conversion'!$A$1:$B$12,2),FALSE)="","",VLOOKUP((IF(MONTH($A828)=10,YEAR($A828),IF(MONTH($A828)=11,YEAR($A828),IF(MONTH($A828)=12, YEAR($A828),YEAR($A828)-1)))),File_1.prn!$A$2:$AA$72,VLOOKUP(MONTH($A828),'Patch Conversion'!$A$1:$B$12,2),FALSE))</f>
        <v>#</v>
      </c>
      <c r="E828" s="9">
        <f t="shared" si="94"/>
        <v>125.74000000000002</v>
      </c>
      <c r="F828" s="9">
        <f>F827+VLOOKUP((IF(MONTH($A828)=10,YEAR($A828),IF(MONTH($A828)=11,YEAR($A828),IF(MONTH($A828)=12, YEAR($A828),YEAR($A828)-1)))),Rainfall!$A$1:$Z$87,VLOOKUP(MONTH($A828),Conversion!$A$1:$B$12,2),FALSE)</f>
        <v>41370.959999999985</v>
      </c>
      <c r="G828" s="22"/>
      <c r="H828" s="22"/>
      <c r="I828" s="9">
        <f>VLOOKUP((IF(MONTH($A828)=10,YEAR($A828),IF(MONTH($A828)=11,YEAR($A828),IF(MONTH($A828)=12, YEAR($A828),YEAR($A828)-1)))),FirstSim!$A$1:$Z$86,VLOOKUP(MONTH($A828),Conversion!$A$1:$B$12,2),FALSE)</f>
        <v>0.11</v>
      </c>
      <c r="Q828" s="9">
        <f t="shared" si="90"/>
        <v>0.11</v>
      </c>
      <c r="R828" s="9" t="str">
        <f t="shared" si="91"/>
        <v>*</v>
      </c>
      <c r="S828" s="10" t="str">
        <f t="shared" si="92"/>
        <v>First Silumation patch</v>
      </c>
      <c r="U828" s="17">
        <f>VLOOKUP((IF(MONTH($A828)=10,YEAR($A828),IF(MONTH($A828)=11,YEAR($A828),IF(MONTH($A828)=12, YEAR($A828),YEAR($A828)-1)))),'Final Sim'!$A$1:$O$87,VLOOKUP(MONTH($A828),'Conversion WRSM'!$A$1:$B$12,2),FALSE)</f>
        <v>0</v>
      </c>
      <c r="W828" s="9">
        <f t="shared" si="96"/>
        <v>0</v>
      </c>
      <c r="X828" s="9" t="str">
        <f t="shared" si="95"/>
        <v>*</v>
      </c>
      <c r="Y828" s="20" t="str">
        <f t="shared" si="93"/>
        <v>Simulated value used</v>
      </c>
    </row>
    <row r="829" spans="1:25" x14ac:dyDescent="0.25">
      <c r="A829" s="11">
        <v>37803</v>
      </c>
      <c r="B829" s="9">
        <f>VLOOKUP((IF(MONTH($A829)=10,YEAR($A829),IF(MONTH($A829)=11,YEAR($A829),IF(MONTH($A829)=12, YEAR($A829),YEAR($A829)-1)))),File_1.prn!$A$2:$AA$72,VLOOKUP(MONTH($A829),Conversion!$A$1:$B$12,2),FALSE)</f>
        <v>0</v>
      </c>
      <c r="C829" s="9" t="str">
        <f>IF(VLOOKUP((IF(MONTH($A829)=10,YEAR($A829),IF(MONTH($A829)=11,YEAR($A829),IF(MONTH($A829)=12, YEAR($A829),YEAR($A829)-1)))),File_1.prn!$A$2:$AA$72,VLOOKUP(MONTH($A829),'Patch Conversion'!$A$1:$B$12,2),FALSE)="","",VLOOKUP((IF(MONTH($A829)=10,YEAR($A829),IF(MONTH($A829)=11,YEAR($A829),IF(MONTH($A829)=12, YEAR($A829),YEAR($A829)-1)))),File_1.prn!$A$2:$AA$72,VLOOKUP(MONTH($A829),'Patch Conversion'!$A$1:$B$12,2),FALSE))</f>
        <v>#</v>
      </c>
      <c r="E829" s="9">
        <f t="shared" si="94"/>
        <v>125.74000000000002</v>
      </c>
      <c r="F829" s="9">
        <f>F828+VLOOKUP((IF(MONTH($A829)=10,YEAR($A829),IF(MONTH($A829)=11,YEAR($A829),IF(MONTH($A829)=12, YEAR($A829),YEAR($A829)-1)))),Rainfall!$A$1:$Z$87,VLOOKUP(MONTH($A829),Conversion!$A$1:$B$12,2),FALSE)</f>
        <v>41370.959999999985</v>
      </c>
      <c r="G829" s="22"/>
      <c r="H829" s="22"/>
      <c r="I829" s="9">
        <f>VLOOKUP((IF(MONTH($A829)=10,YEAR($A829),IF(MONTH($A829)=11,YEAR($A829),IF(MONTH($A829)=12, YEAR($A829),YEAR($A829)-1)))),FirstSim!$A$1:$Z$86,VLOOKUP(MONTH($A829),Conversion!$A$1:$B$12,2),FALSE)</f>
        <v>0.08</v>
      </c>
      <c r="Q829" s="9">
        <f t="shared" si="90"/>
        <v>0.08</v>
      </c>
      <c r="R829" s="9" t="str">
        <f t="shared" si="91"/>
        <v>*</v>
      </c>
      <c r="S829" s="10" t="str">
        <f t="shared" si="92"/>
        <v>First Silumation patch</v>
      </c>
      <c r="U829" s="17">
        <f>VLOOKUP((IF(MONTH($A829)=10,YEAR($A829),IF(MONTH($A829)=11,YEAR($A829),IF(MONTH($A829)=12, YEAR($A829),YEAR($A829)-1)))),'Final Sim'!$A$1:$O$87,VLOOKUP(MONTH($A829),'Conversion WRSM'!$A$1:$B$12,2),FALSE)</f>
        <v>0</v>
      </c>
      <c r="W829" s="9">
        <f t="shared" si="96"/>
        <v>0</v>
      </c>
      <c r="X829" s="9" t="str">
        <f t="shared" si="95"/>
        <v>*</v>
      </c>
      <c r="Y829" s="20" t="str">
        <f t="shared" si="93"/>
        <v>Simulated value used</v>
      </c>
    </row>
    <row r="830" spans="1:25" x14ac:dyDescent="0.25">
      <c r="A830" s="11">
        <v>37834</v>
      </c>
      <c r="B830" s="9">
        <f>VLOOKUP((IF(MONTH($A830)=10,YEAR($A830),IF(MONTH($A830)=11,YEAR($A830),IF(MONTH($A830)=12, YEAR($A830),YEAR($A830)-1)))),File_1.prn!$A$2:$AA$72,VLOOKUP(MONTH($A830),Conversion!$A$1:$B$12,2),FALSE)</f>
        <v>0</v>
      </c>
      <c r="C830" s="9" t="str">
        <f>IF(VLOOKUP((IF(MONTH($A830)=10,YEAR($A830),IF(MONTH($A830)=11,YEAR($A830),IF(MONTH($A830)=12, YEAR($A830),YEAR($A830)-1)))),File_1.prn!$A$2:$AA$72,VLOOKUP(MONTH($A830),'Patch Conversion'!$A$1:$B$12,2),FALSE)="","",VLOOKUP((IF(MONTH($A830)=10,YEAR($A830),IF(MONTH($A830)=11,YEAR($A830),IF(MONTH($A830)=12, YEAR($A830),YEAR($A830)-1)))),File_1.prn!$A$2:$AA$72,VLOOKUP(MONTH($A830),'Patch Conversion'!$A$1:$B$12,2),FALSE))</f>
        <v>#</v>
      </c>
      <c r="E830" s="9">
        <f t="shared" si="94"/>
        <v>125.74000000000002</v>
      </c>
      <c r="F830" s="9">
        <f>F829+VLOOKUP((IF(MONTH($A830)=10,YEAR($A830),IF(MONTH($A830)=11,YEAR($A830),IF(MONTH($A830)=12, YEAR($A830),YEAR($A830)-1)))),Rainfall!$A$1:$Z$87,VLOOKUP(MONTH($A830),Conversion!$A$1:$B$12,2),FALSE)</f>
        <v>41370.959999999985</v>
      </c>
      <c r="G830" s="22"/>
      <c r="H830" s="22"/>
      <c r="I830" s="9">
        <f>VLOOKUP((IF(MONTH($A830)=10,YEAR($A830),IF(MONTH($A830)=11,YEAR($A830),IF(MONTH($A830)=12, YEAR($A830),YEAR($A830)-1)))),FirstSim!$A$1:$Z$86,VLOOKUP(MONTH($A830),Conversion!$A$1:$B$12,2),FALSE)</f>
        <v>0.06</v>
      </c>
      <c r="Q830" s="9">
        <f t="shared" si="90"/>
        <v>0.06</v>
      </c>
      <c r="R830" s="9" t="str">
        <f t="shared" si="91"/>
        <v>*</v>
      </c>
      <c r="S830" s="10" t="str">
        <f t="shared" si="92"/>
        <v>First Silumation patch</v>
      </c>
      <c r="U830" s="17">
        <f>VLOOKUP((IF(MONTH($A830)=10,YEAR($A830),IF(MONTH($A830)=11,YEAR($A830),IF(MONTH($A830)=12, YEAR($A830),YEAR($A830)-1)))),'Final Sim'!$A$1:$O$87,VLOOKUP(MONTH($A830),'Conversion WRSM'!$A$1:$B$12,2),FALSE)</f>
        <v>0</v>
      </c>
      <c r="W830" s="9">
        <f t="shared" si="96"/>
        <v>0</v>
      </c>
      <c r="X830" s="9" t="str">
        <f t="shared" si="95"/>
        <v>*</v>
      </c>
      <c r="Y830" s="20" t="str">
        <f t="shared" si="93"/>
        <v>Simulated value used</v>
      </c>
    </row>
    <row r="831" spans="1:25" x14ac:dyDescent="0.25">
      <c r="A831" s="11">
        <v>37865</v>
      </c>
      <c r="B831" s="9">
        <f>VLOOKUP((IF(MONTH($A831)=10,YEAR($A831),IF(MONTH($A831)=11,YEAR($A831),IF(MONTH($A831)=12, YEAR($A831),YEAR($A831)-1)))),File_1.prn!$A$2:$AA$72,VLOOKUP(MONTH($A831),Conversion!$A$1:$B$12,2),FALSE)</f>
        <v>0.16</v>
      </c>
      <c r="C831" s="9" t="str">
        <f>IF(VLOOKUP((IF(MONTH($A831)=10,YEAR($A831),IF(MONTH($A831)=11,YEAR($A831),IF(MONTH($A831)=12, YEAR($A831),YEAR($A831)-1)))),File_1.prn!$A$2:$AA$72,VLOOKUP(MONTH($A831),'Patch Conversion'!$A$1:$B$12,2),FALSE)="","",VLOOKUP((IF(MONTH($A831)=10,YEAR($A831),IF(MONTH($A831)=11,YEAR($A831),IF(MONTH($A831)=12, YEAR($A831),YEAR($A831)-1)))),File_1.prn!$A$2:$AA$72,VLOOKUP(MONTH($A831),'Patch Conversion'!$A$1:$B$12,2),FALSE))</f>
        <v/>
      </c>
      <c r="E831" s="9">
        <f t="shared" si="94"/>
        <v>125.90000000000002</v>
      </c>
      <c r="F831" s="9">
        <f>F830+VLOOKUP((IF(MONTH($A831)=10,YEAR($A831),IF(MONTH($A831)=11,YEAR($A831),IF(MONTH($A831)=12, YEAR($A831),YEAR($A831)-1)))),Rainfall!$A$1:$Z$87,VLOOKUP(MONTH($A831),Conversion!$A$1:$B$12,2),FALSE)</f>
        <v>41371.919999999984</v>
      </c>
      <c r="G831" s="22"/>
      <c r="H831" s="22"/>
      <c r="I831" s="9">
        <f>VLOOKUP((IF(MONTH($A831)=10,YEAR($A831),IF(MONTH($A831)=11,YEAR($A831),IF(MONTH($A831)=12, YEAR($A831),YEAR($A831)-1)))),FirstSim!$A$1:$Z$86,VLOOKUP(MONTH($A831),Conversion!$A$1:$B$12,2),FALSE)</f>
        <v>0.05</v>
      </c>
      <c r="Q831" s="9">
        <f t="shared" si="90"/>
        <v>0.16</v>
      </c>
      <c r="R831" s="9" t="str">
        <f t="shared" si="91"/>
        <v/>
      </c>
      <c r="S831" s="10" t="str">
        <f t="shared" si="92"/>
        <v/>
      </c>
      <c r="U831" s="17">
        <f>VLOOKUP((IF(MONTH($A831)=10,YEAR($A831),IF(MONTH($A831)=11,YEAR($A831),IF(MONTH($A831)=12, YEAR($A831),YEAR($A831)-1)))),'Final Sim'!$A$1:$O$87,VLOOKUP(MONTH($A831),'Conversion WRSM'!$A$1:$B$12,2),FALSE)</f>
        <v>0</v>
      </c>
      <c r="W831" s="9">
        <f t="shared" si="96"/>
        <v>0.16</v>
      </c>
      <c r="X831" s="9" t="str">
        <f t="shared" si="95"/>
        <v/>
      </c>
      <c r="Y831" s="20" t="str">
        <f t="shared" si="93"/>
        <v/>
      </c>
    </row>
    <row r="832" spans="1:25" x14ac:dyDescent="0.25">
      <c r="A832" s="11">
        <v>37895</v>
      </c>
      <c r="B832" s="9">
        <f>VLOOKUP((IF(MONTH($A832)=10,YEAR($A832),IF(MONTH($A832)=11,YEAR($A832),IF(MONTH($A832)=12, YEAR($A832),YEAR($A832)-1)))),File_1.prn!$A$2:$AA$72,VLOOKUP(MONTH($A832),Conversion!$A$1:$B$12,2),FALSE)</f>
        <v>0.3</v>
      </c>
      <c r="C832" s="9" t="str">
        <f>IF(VLOOKUP((IF(MONTH($A832)=10,YEAR($A832),IF(MONTH($A832)=11,YEAR($A832),IF(MONTH($A832)=12, YEAR($A832),YEAR($A832)-1)))),File_1.prn!$A$2:$AA$72,VLOOKUP(MONTH($A832),'Patch Conversion'!$A$1:$B$12,2),FALSE)="","",VLOOKUP((IF(MONTH($A832)=10,YEAR($A832),IF(MONTH($A832)=11,YEAR($A832),IF(MONTH($A832)=12, YEAR($A832),YEAR($A832)-1)))),File_1.prn!$A$2:$AA$72,VLOOKUP(MONTH($A832),'Patch Conversion'!$A$1:$B$12,2),FALSE))</f>
        <v/>
      </c>
      <c r="E832" s="9">
        <f t="shared" si="94"/>
        <v>126.20000000000002</v>
      </c>
      <c r="F832" s="9">
        <f>F831+VLOOKUP((IF(MONTH($A832)=10,YEAR($A832),IF(MONTH($A832)=11,YEAR($A832),IF(MONTH($A832)=12, YEAR($A832),YEAR($A832)-1)))),Rainfall!$A$1:$Z$87,VLOOKUP(MONTH($A832),Conversion!$A$1:$B$12,2),FALSE)</f>
        <v>41461.139999999985</v>
      </c>
      <c r="G832" s="22"/>
      <c r="H832" s="22"/>
      <c r="I832" s="9">
        <f>VLOOKUP((IF(MONTH($A832)=10,YEAR($A832),IF(MONTH($A832)=11,YEAR($A832),IF(MONTH($A832)=12, YEAR($A832),YEAR($A832)-1)))),FirstSim!$A$1:$Z$86,VLOOKUP(MONTH($A832),Conversion!$A$1:$B$12,2),FALSE)</f>
        <v>0.05</v>
      </c>
      <c r="Q832" s="9">
        <f t="shared" si="90"/>
        <v>0.3</v>
      </c>
      <c r="R832" s="9" t="str">
        <f t="shared" si="91"/>
        <v/>
      </c>
      <c r="S832" s="10" t="str">
        <f t="shared" si="92"/>
        <v/>
      </c>
      <c r="U832" s="17">
        <f>VLOOKUP((IF(MONTH($A832)=10,YEAR($A832),IF(MONTH($A832)=11,YEAR($A832),IF(MONTH($A832)=12, YEAR($A832),YEAR($A832)-1)))),'Final Sim'!$A$1:$O$87,VLOOKUP(MONTH($A832),'Conversion WRSM'!$A$1:$B$12,2),FALSE)</f>
        <v>0</v>
      </c>
      <c r="W832" s="9">
        <f t="shared" si="96"/>
        <v>0.3</v>
      </c>
      <c r="X832" s="9" t="str">
        <f t="shared" si="95"/>
        <v/>
      </c>
      <c r="Y832" s="20" t="str">
        <f t="shared" si="93"/>
        <v/>
      </c>
    </row>
    <row r="833" spans="1:25" x14ac:dyDescent="0.25">
      <c r="A833" s="11">
        <v>37926</v>
      </c>
      <c r="B833" s="9">
        <f>VLOOKUP((IF(MONTH($A833)=10,YEAR($A833),IF(MONTH($A833)=11,YEAR($A833),IF(MONTH($A833)=12, YEAR($A833),YEAR($A833)-1)))),File_1.prn!$A$2:$AA$72,VLOOKUP(MONTH($A833),Conversion!$A$1:$B$12,2),FALSE)</f>
        <v>0.34</v>
      </c>
      <c r="C833" s="9" t="str">
        <f>IF(VLOOKUP((IF(MONTH($A833)=10,YEAR($A833),IF(MONTH($A833)=11,YEAR($A833),IF(MONTH($A833)=12, YEAR($A833),YEAR($A833)-1)))),File_1.prn!$A$2:$AA$72,VLOOKUP(MONTH($A833),'Patch Conversion'!$A$1:$B$12,2),FALSE)="","",VLOOKUP((IF(MONTH($A833)=10,YEAR($A833),IF(MONTH($A833)=11,YEAR($A833),IF(MONTH($A833)=12, YEAR($A833),YEAR($A833)-1)))),File_1.prn!$A$2:$AA$72,VLOOKUP(MONTH($A833),'Patch Conversion'!$A$1:$B$12,2),FALSE))</f>
        <v/>
      </c>
      <c r="E833" s="9">
        <f t="shared" si="94"/>
        <v>126.54000000000002</v>
      </c>
      <c r="F833" s="9">
        <f>F832+VLOOKUP((IF(MONTH($A833)=10,YEAR($A833),IF(MONTH($A833)=11,YEAR($A833),IF(MONTH($A833)=12, YEAR($A833),YEAR($A833)-1)))),Rainfall!$A$1:$Z$87,VLOOKUP(MONTH($A833),Conversion!$A$1:$B$12,2),FALSE)</f>
        <v>41587.019999999982</v>
      </c>
      <c r="G833" s="22"/>
      <c r="H833" s="22"/>
      <c r="I833" s="9">
        <f>VLOOKUP((IF(MONTH($A833)=10,YEAR($A833),IF(MONTH($A833)=11,YEAR($A833),IF(MONTH($A833)=12, YEAR($A833),YEAR($A833)-1)))),FirstSim!$A$1:$Z$86,VLOOKUP(MONTH($A833),Conversion!$A$1:$B$12,2),FALSE)</f>
        <v>0.05</v>
      </c>
      <c r="Q833" s="9">
        <f t="shared" si="90"/>
        <v>0.34</v>
      </c>
      <c r="R833" s="9" t="str">
        <f t="shared" si="91"/>
        <v/>
      </c>
      <c r="S833" s="10" t="str">
        <f t="shared" si="92"/>
        <v/>
      </c>
      <c r="U833" s="17">
        <f>VLOOKUP((IF(MONTH($A833)=10,YEAR($A833),IF(MONTH($A833)=11,YEAR($A833),IF(MONTH($A833)=12, YEAR($A833),YEAR($A833)-1)))),'Final Sim'!$A$1:$O$87,VLOOKUP(MONTH($A833),'Conversion WRSM'!$A$1:$B$12,2),FALSE)</f>
        <v>0</v>
      </c>
      <c r="W833" s="9">
        <f t="shared" si="96"/>
        <v>0.34</v>
      </c>
      <c r="X833" s="9" t="str">
        <f t="shared" si="95"/>
        <v/>
      </c>
      <c r="Y833" s="20" t="str">
        <f t="shared" si="93"/>
        <v/>
      </c>
    </row>
    <row r="834" spans="1:25" x14ac:dyDescent="0.25">
      <c r="A834" s="11">
        <v>37956</v>
      </c>
      <c r="B834" s="9">
        <f>VLOOKUP((IF(MONTH($A834)=10,YEAR($A834),IF(MONTH($A834)=11,YEAR($A834),IF(MONTH($A834)=12, YEAR($A834),YEAR($A834)-1)))),File_1.prn!$A$2:$AA$72,VLOOKUP(MONTH($A834),Conversion!$A$1:$B$12,2),FALSE)</f>
        <v>0.35</v>
      </c>
      <c r="C834" s="9" t="str">
        <f>IF(VLOOKUP((IF(MONTH($A834)=10,YEAR($A834),IF(MONTH($A834)=11,YEAR($A834),IF(MONTH($A834)=12, YEAR($A834),YEAR($A834)-1)))),File_1.prn!$A$2:$AA$72,VLOOKUP(MONTH($A834),'Patch Conversion'!$A$1:$B$12,2),FALSE)="","",VLOOKUP((IF(MONTH($A834)=10,YEAR($A834),IF(MONTH($A834)=11,YEAR($A834),IF(MONTH($A834)=12, YEAR($A834),YEAR($A834)-1)))),File_1.prn!$A$2:$AA$72,VLOOKUP(MONTH($A834),'Patch Conversion'!$A$1:$B$12,2),FALSE))</f>
        <v/>
      </c>
      <c r="E834" s="9">
        <f t="shared" si="94"/>
        <v>126.89000000000001</v>
      </c>
      <c r="F834" s="9">
        <f>F833+VLOOKUP((IF(MONTH($A834)=10,YEAR($A834),IF(MONTH($A834)=11,YEAR($A834),IF(MONTH($A834)=12, YEAR($A834),YEAR($A834)-1)))),Rainfall!$A$1:$Z$87,VLOOKUP(MONTH($A834),Conversion!$A$1:$B$12,2),FALSE)</f>
        <v>41623.799999999981</v>
      </c>
      <c r="G834" s="22"/>
      <c r="H834" s="22"/>
      <c r="I834" s="9">
        <f>VLOOKUP((IF(MONTH($A834)=10,YEAR($A834),IF(MONTH($A834)=11,YEAR($A834),IF(MONTH($A834)=12, YEAR($A834),YEAR($A834)-1)))),FirstSim!$A$1:$Z$86,VLOOKUP(MONTH($A834),Conversion!$A$1:$B$12,2),FALSE)</f>
        <v>0.05</v>
      </c>
      <c r="Q834" s="9">
        <f t="shared" si="90"/>
        <v>0.35</v>
      </c>
      <c r="R834" s="9" t="str">
        <f t="shared" si="91"/>
        <v/>
      </c>
      <c r="S834" s="10" t="str">
        <f t="shared" si="92"/>
        <v/>
      </c>
      <c r="U834" s="17">
        <f>VLOOKUP((IF(MONTH($A834)=10,YEAR($A834),IF(MONTH($A834)=11,YEAR($A834),IF(MONTH($A834)=12, YEAR($A834),YEAR($A834)-1)))),'Final Sim'!$A$1:$O$87,VLOOKUP(MONTH($A834),'Conversion WRSM'!$A$1:$B$12,2),FALSE)</f>
        <v>0</v>
      </c>
      <c r="W834" s="9">
        <f t="shared" si="96"/>
        <v>0.35</v>
      </c>
      <c r="X834" s="9" t="str">
        <f t="shared" si="95"/>
        <v/>
      </c>
      <c r="Y834" s="20" t="str">
        <f t="shared" si="93"/>
        <v/>
      </c>
    </row>
    <row r="835" spans="1:25" x14ac:dyDescent="0.25">
      <c r="A835" s="11">
        <v>37987</v>
      </c>
      <c r="B835" s="9">
        <f>VLOOKUP((IF(MONTH($A835)=10,YEAR($A835),IF(MONTH($A835)=11,YEAR($A835),IF(MONTH($A835)=12, YEAR($A835),YEAR($A835)-1)))),File_1.prn!$A$2:$AA$72,VLOOKUP(MONTH($A835),Conversion!$A$1:$B$12,2),FALSE)</f>
        <v>0.18</v>
      </c>
      <c r="C835" s="9" t="str">
        <f>IF(VLOOKUP((IF(MONTH($A835)=10,YEAR($A835),IF(MONTH($A835)=11,YEAR($A835),IF(MONTH($A835)=12, YEAR($A835),YEAR($A835)-1)))),File_1.prn!$A$2:$AA$72,VLOOKUP(MONTH($A835),'Patch Conversion'!$A$1:$B$12,2),FALSE)="","",VLOOKUP((IF(MONTH($A835)=10,YEAR($A835),IF(MONTH($A835)=11,YEAR($A835),IF(MONTH($A835)=12, YEAR($A835),YEAR($A835)-1)))),File_1.prn!$A$2:$AA$72,VLOOKUP(MONTH($A835),'Patch Conversion'!$A$1:$B$12,2),FALSE))</f>
        <v/>
      </c>
      <c r="E835" s="9">
        <f t="shared" si="94"/>
        <v>127.07000000000002</v>
      </c>
      <c r="F835" s="9">
        <f>F834+VLOOKUP((IF(MONTH($A835)=10,YEAR($A835),IF(MONTH($A835)=11,YEAR($A835),IF(MONTH($A835)=12, YEAR($A835),YEAR($A835)-1)))),Rainfall!$A$1:$Z$87,VLOOKUP(MONTH($A835),Conversion!$A$1:$B$12,2),FALSE)</f>
        <v>41700.959999999985</v>
      </c>
      <c r="G835" s="22"/>
      <c r="H835" s="22"/>
      <c r="I835" s="9">
        <f>VLOOKUP((IF(MONTH($A835)=10,YEAR($A835),IF(MONTH($A835)=11,YEAR($A835),IF(MONTH($A835)=12, YEAR($A835),YEAR($A835)-1)))),FirstSim!$A$1:$Z$86,VLOOKUP(MONTH($A835),Conversion!$A$1:$B$12,2),FALSE)</f>
        <v>0.08</v>
      </c>
      <c r="Q835" s="9">
        <f t="shared" si="90"/>
        <v>0.18</v>
      </c>
      <c r="R835" s="9" t="str">
        <f t="shared" si="91"/>
        <v/>
      </c>
      <c r="S835" s="10" t="str">
        <f t="shared" si="92"/>
        <v/>
      </c>
      <c r="U835" s="17">
        <f>VLOOKUP((IF(MONTH($A835)=10,YEAR($A835),IF(MONTH($A835)=11,YEAR($A835),IF(MONTH($A835)=12, YEAR($A835),YEAR($A835)-1)))),'Final Sim'!$A$1:$O$87,VLOOKUP(MONTH($A835),'Conversion WRSM'!$A$1:$B$12,2),FALSE)</f>
        <v>0</v>
      </c>
      <c r="W835" s="9">
        <f t="shared" si="96"/>
        <v>0.18</v>
      </c>
      <c r="X835" s="9" t="str">
        <f t="shared" si="95"/>
        <v/>
      </c>
      <c r="Y835" s="20" t="str">
        <f t="shared" si="93"/>
        <v/>
      </c>
    </row>
    <row r="836" spans="1:25" x14ac:dyDescent="0.25">
      <c r="A836" s="11">
        <v>38018</v>
      </c>
      <c r="B836" s="9">
        <f>VLOOKUP((IF(MONTH($A836)=10,YEAR($A836),IF(MONTH($A836)=11,YEAR($A836),IF(MONTH($A836)=12, YEAR($A836),YEAR($A836)-1)))),File_1.prn!$A$2:$AA$72,VLOOKUP(MONTH($A836),Conversion!$A$1:$B$12,2),FALSE)</f>
        <v>0.32</v>
      </c>
      <c r="C836" s="9" t="str">
        <f>IF(VLOOKUP((IF(MONTH($A836)=10,YEAR($A836),IF(MONTH($A836)=11,YEAR($A836),IF(MONTH($A836)=12, YEAR($A836),YEAR($A836)-1)))),File_1.prn!$A$2:$AA$72,VLOOKUP(MONTH($A836),'Patch Conversion'!$A$1:$B$12,2),FALSE)="","",VLOOKUP((IF(MONTH($A836)=10,YEAR($A836),IF(MONTH($A836)=11,YEAR($A836),IF(MONTH($A836)=12, YEAR($A836),YEAR($A836)-1)))),File_1.prn!$A$2:$AA$72,VLOOKUP(MONTH($A836),'Patch Conversion'!$A$1:$B$12,2),FALSE))</f>
        <v/>
      </c>
      <c r="E836" s="9">
        <f t="shared" si="94"/>
        <v>127.39000000000001</v>
      </c>
      <c r="F836" s="9">
        <f>F835+VLOOKUP((IF(MONTH($A836)=10,YEAR($A836),IF(MONTH($A836)=11,YEAR($A836),IF(MONTH($A836)=12, YEAR($A836),YEAR($A836)-1)))),Rainfall!$A$1:$Z$87,VLOOKUP(MONTH($A836),Conversion!$A$1:$B$12,2),FALSE)</f>
        <v>41784.659999999982</v>
      </c>
      <c r="G836" s="22"/>
      <c r="H836" s="22"/>
      <c r="I836" s="9">
        <f>VLOOKUP((IF(MONTH($A836)=10,YEAR($A836),IF(MONTH($A836)=11,YEAR($A836),IF(MONTH($A836)=12, YEAR($A836),YEAR($A836)-1)))),FirstSim!$A$1:$Z$86,VLOOKUP(MONTH($A836),Conversion!$A$1:$B$12,2),FALSE)</f>
        <v>0.13</v>
      </c>
      <c r="Q836" s="9">
        <f t="shared" si="90"/>
        <v>0.32</v>
      </c>
      <c r="R836" s="9" t="str">
        <f t="shared" si="91"/>
        <v/>
      </c>
      <c r="S836" s="10" t="str">
        <f t="shared" si="92"/>
        <v/>
      </c>
      <c r="U836" s="17">
        <f>VLOOKUP((IF(MONTH($A836)=10,YEAR($A836),IF(MONTH($A836)=11,YEAR($A836),IF(MONTH($A836)=12, YEAR($A836),YEAR($A836)-1)))),'Final Sim'!$A$1:$O$87,VLOOKUP(MONTH($A836),'Conversion WRSM'!$A$1:$B$12,2),FALSE)</f>
        <v>0</v>
      </c>
      <c r="W836" s="9">
        <f t="shared" ref="W836:W867" si="97">IF(C836="",B836,IF(C836="*",B836,IF(U836&gt;B836,U836,B836)))</f>
        <v>0.32</v>
      </c>
      <c r="X836" s="9" t="str">
        <f t="shared" si="95"/>
        <v/>
      </c>
      <c r="Y836" s="20" t="str">
        <f t="shared" si="93"/>
        <v/>
      </c>
    </row>
    <row r="837" spans="1:25" x14ac:dyDescent="0.25">
      <c r="A837" s="11">
        <v>38047</v>
      </c>
      <c r="B837" s="9">
        <f>VLOOKUP((IF(MONTH($A837)=10,YEAR($A837),IF(MONTH($A837)=11,YEAR($A837),IF(MONTH($A837)=12, YEAR($A837),YEAR($A837)-1)))),File_1.prn!$A$2:$AA$72,VLOOKUP(MONTH($A837),Conversion!$A$1:$B$12,2),FALSE)</f>
        <v>0.75</v>
      </c>
      <c r="C837" s="9" t="str">
        <f>IF(VLOOKUP((IF(MONTH($A837)=10,YEAR($A837),IF(MONTH($A837)=11,YEAR($A837),IF(MONTH($A837)=12, YEAR($A837),YEAR($A837)-1)))),File_1.prn!$A$2:$AA$72,VLOOKUP(MONTH($A837),'Patch Conversion'!$A$1:$B$12,2),FALSE)="","",VLOOKUP((IF(MONTH($A837)=10,YEAR($A837),IF(MONTH($A837)=11,YEAR($A837),IF(MONTH($A837)=12, YEAR($A837),YEAR($A837)-1)))),File_1.prn!$A$2:$AA$72,VLOOKUP(MONTH($A837),'Patch Conversion'!$A$1:$B$12,2),FALSE))</f>
        <v/>
      </c>
      <c r="E837" s="9">
        <f t="shared" si="94"/>
        <v>128.14000000000001</v>
      </c>
      <c r="F837" s="9">
        <f>F836+VLOOKUP((IF(MONTH($A837)=10,YEAR($A837),IF(MONTH($A837)=11,YEAR($A837),IF(MONTH($A837)=12, YEAR($A837),YEAR($A837)-1)))),Rainfall!$A$1:$Z$87,VLOOKUP(MONTH($A837),Conversion!$A$1:$B$12,2),FALSE)</f>
        <v>41905.859999999979</v>
      </c>
      <c r="G837" s="22"/>
      <c r="H837" s="22"/>
      <c r="I837" s="9">
        <f>VLOOKUP((IF(MONTH($A837)=10,YEAR($A837),IF(MONTH($A837)=11,YEAR($A837),IF(MONTH($A837)=12, YEAR($A837),YEAR($A837)-1)))),FirstSim!$A$1:$Z$86,VLOOKUP(MONTH($A837),Conversion!$A$1:$B$12,2),FALSE)</f>
        <v>0.64</v>
      </c>
      <c r="Q837" s="9">
        <f t="shared" ref="Q837:Q879" si="98">IF(C837="",B837,IF(C837="*",B837,IF(I837&lt;B837,B837,I837)))</f>
        <v>0.75</v>
      </c>
      <c r="R837" s="9" t="str">
        <f t="shared" ref="R837:R879" si="99">IF(C837="",C837,IF(C837="*",C837,IF(I837&lt;B837,C837,"*")))</f>
        <v/>
      </c>
      <c r="S837" s="10" t="str">
        <f t="shared" ref="S837:S879" si="100">IF(C837="","",IF(C837="*","Estimated",IF(I837&lt;B837,"First Simulation&lt;Observed, Observed Used","First Silumation patch")))</f>
        <v/>
      </c>
      <c r="U837" s="17">
        <f>VLOOKUP((IF(MONTH($A837)=10,YEAR($A837),IF(MONTH($A837)=11,YEAR($A837),IF(MONTH($A837)=12, YEAR($A837),YEAR($A837)-1)))),'Final Sim'!$A$1:$O$87,VLOOKUP(MONTH($A837),'Conversion WRSM'!$A$1:$B$12,2),FALSE)</f>
        <v>0</v>
      </c>
      <c r="W837" s="9">
        <f t="shared" si="97"/>
        <v>0.75</v>
      </c>
      <c r="X837" s="9" t="str">
        <f t="shared" si="95"/>
        <v/>
      </c>
      <c r="Y837" s="20" t="str">
        <f t="shared" ref="Y837:Y879" si="101">IF(C837="","",IF(C837="*","Observed estimate used",IF(C837="#","Simulated value used", IF(U837&gt;B837,"Simulated value used","Observed estimate used"))))</f>
        <v/>
      </c>
    </row>
    <row r="838" spans="1:25" x14ac:dyDescent="0.25">
      <c r="A838" s="11">
        <v>38078</v>
      </c>
      <c r="B838" s="9">
        <f>VLOOKUP((IF(MONTH($A838)=10,YEAR($A838),IF(MONTH($A838)=11,YEAR($A838),IF(MONTH($A838)=12, YEAR($A838),YEAR($A838)-1)))),File_1.prn!$A$2:$AA$72,VLOOKUP(MONTH($A838),Conversion!$A$1:$B$12,2),FALSE)</f>
        <v>1.19</v>
      </c>
      <c r="C838" s="9" t="str">
        <f>IF(VLOOKUP((IF(MONTH($A838)=10,YEAR($A838),IF(MONTH($A838)=11,YEAR($A838),IF(MONTH($A838)=12, YEAR($A838),YEAR($A838)-1)))),File_1.prn!$A$2:$AA$72,VLOOKUP(MONTH($A838),'Patch Conversion'!$A$1:$B$12,2),FALSE)="","",VLOOKUP((IF(MONTH($A838)=10,YEAR($A838),IF(MONTH($A838)=11,YEAR($A838),IF(MONTH($A838)=12, YEAR($A838),YEAR($A838)-1)))),File_1.prn!$A$2:$AA$72,VLOOKUP(MONTH($A838),'Patch Conversion'!$A$1:$B$12,2),FALSE))</f>
        <v/>
      </c>
      <c r="E838" s="9">
        <f t="shared" ref="E838:E879" si="102">E837+B838</f>
        <v>129.33000000000001</v>
      </c>
      <c r="F838" s="9">
        <f>F837+VLOOKUP((IF(MONTH($A838)=10,YEAR($A838),IF(MONTH($A838)=11,YEAR($A838),IF(MONTH($A838)=12, YEAR($A838),YEAR($A838)-1)))),Rainfall!$A$1:$Z$87,VLOOKUP(MONTH($A838),Conversion!$A$1:$B$12,2),FALSE)</f>
        <v>41970.719999999979</v>
      </c>
      <c r="G838" s="22"/>
      <c r="H838" s="22"/>
      <c r="I838" s="9">
        <f>VLOOKUP((IF(MONTH($A838)=10,YEAR($A838),IF(MONTH($A838)=11,YEAR($A838),IF(MONTH($A838)=12, YEAR($A838),YEAR($A838)-1)))),FirstSim!$A$1:$Z$86,VLOOKUP(MONTH($A838),Conversion!$A$1:$B$12,2),FALSE)</f>
        <v>0.43</v>
      </c>
      <c r="Q838" s="9">
        <f t="shared" si="98"/>
        <v>1.19</v>
      </c>
      <c r="R838" s="9" t="str">
        <f t="shared" si="99"/>
        <v/>
      </c>
      <c r="S838" s="10" t="str">
        <f t="shared" si="100"/>
        <v/>
      </c>
      <c r="U838" s="17">
        <f>VLOOKUP((IF(MONTH($A838)=10,YEAR($A838),IF(MONTH($A838)=11,YEAR($A838),IF(MONTH($A838)=12, YEAR($A838),YEAR($A838)-1)))),'Final Sim'!$A$1:$O$87,VLOOKUP(MONTH($A838),'Conversion WRSM'!$A$1:$B$12,2),FALSE)</f>
        <v>0</v>
      </c>
      <c r="W838" s="9">
        <f t="shared" si="97"/>
        <v>1.19</v>
      </c>
      <c r="X838" s="9" t="str">
        <f t="shared" ref="X838:X879" si="103">IF(C838="","",IF(C838="*","*",IF(C838="#","*", IF(U838&gt;B838,"*",C838))))</f>
        <v/>
      </c>
      <c r="Y838" s="20" t="str">
        <f t="shared" si="101"/>
        <v/>
      </c>
    </row>
    <row r="839" spans="1:25" x14ac:dyDescent="0.25">
      <c r="A839" s="11">
        <v>38108</v>
      </c>
      <c r="B839" s="9">
        <f>VLOOKUP((IF(MONTH($A839)=10,YEAR($A839),IF(MONTH($A839)=11,YEAR($A839),IF(MONTH($A839)=12, YEAR($A839),YEAR($A839)-1)))),File_1.prn!$A$2:$AA$72,VLOOKUP(MONTH($A839),Conversion!$A$1:$B$12,2),FALSE)</f>
        <v>0</v>
      </c>
      <c r="C839" s="9" t="str">
        <f>IF(VLOOKUP((IF(MONTH($A839)=10,YEAR($A839),IF(MONTH($A839)=11,YEAR($A839),IF(MONTH($A839)=12, YEAR($A839),YEAR($A839)-1)))),File_1.prn!$A$2:$AA$72,VLOOKUP(MONTH($A839),'Patch Conversion'!$A$1:$B$12,2),FALSE)="","",VLOOKUP((IF(MONTH($A839)=10,YEAR($A839),IF(MONTH($A839)=11,YEAR($A839),IF(MONTH($A839)=12, YEAR($A839),YEAR($A839)-1)))),File_1.prn!$A$2:$AA$72,VLOOKUP(MONTH($A839),'Patch Conversion'!$A$1:$B$12,2),FALSE))</f>
        <v>#</v>
      </c>
      <c r="E839" s="9">
        <f t="shared" si="102"/>
        <v>129.33000000000001</v>
      </c>
      <c r="F839" s="9">
        <f>F838+VLOOKUP((IF(MONTH($A839)=10,YEAR($A839),IF(MONTH($A839)=11,YEAR($A839),IF(MONTH($A839)=12, YEAR($A839),YEAR($A839)-1)))),Rainfall!$A$1:$Z$87,VLOOKUP(MONTH($A839),Conversion!$A$1:$B$12,2),FALSE)</f>
        <v>41970.719999999979</v>
      </c>
      <c r="G839" s="22"/>
      <c r="H839" s="22"/>
      <c r="I839" s="9">
        <f>VLOOKUP((IF(MONTH($A839)=10,YEAR($A839),IF(MONTH($A839)=11,YEAR($A839),IF(MONTH($A839)=12, YEAR($A839),YEAR($A839)-1)))),FirstSim!$A$1:$Z$86,VLOOKUP(MONTH($A839),Conversion!$A$1:$B$12,2),FALSE)</f>
        <v>0.19</v>
      </c>
      <c r="Q839" s="9">
        <f t="shared" si="98"/>
        <v>0.19</v>
      </c>
      <c r="R839" s="9" t="str">
        <f t="shared" si="99"/>
        <v>*</v>
      </c>
      <c r="S839" s="10" t="str">
        <f t="shared" si="100"/>
        <v>First Silumation patch</v>
      </c>
      <c r="U839" s="17">
        <f>VLOOKUP((IF(MONTH($A839)=10,YEAR($A839),IF(MONTH($A839)=11,YEAR($A839),IF(MONTH($A839)=12, YEAR($A839),YEAR($A839)-1)))),'Final Sim'!$A$1:$O$87,VLOOKUP(MONTH($A839),'Conversion WRSM'!$A$1:$B$12,2),FALSE)</f>
        <v>0</v>
      </c>
      <c r="W839" s="9">
        <f t="shared" si="97"/>
        <v>0</v>
      </c>
      <c r="X839" s="9" t="str">
        <f t="shared" si="103"/>
        <v>*</v>
      </c>
      <c r="Y839" s="20" t="str">
        <f t="shared" si="101"/>
        <v>Simulated value used</v>
      </c>
    </row>
    <row r="840" spans="1:25" x14ac:dyDescent="0.25">
      <c r="A840" s="11">
        <v>38139</v>
      </c>
      <c r="B840" s="9">
        <f>VLOOKUP((IF(MONTH($A840)=10,YEAR($A840),IF(MONTH($A840)=11,YEAR($A840),IF(MONTH($A840)=12, YEAR($A840),YEAR($A840)-1)))),File_1.prn!$A$2:$AA$72,VLOOKUP(MONTH($A840),Conversion!$A$1:$B$12,2),FALSE)</f>
        <v>0.03</v>
      </c>
      <c r="C840" s="9" t="str">
        <f>IF(VLOOKUP((IF(MONTH($A840)=10,YEAR($A840),IF(MONTH($A840)=11,YEAR($A840),IF(MONTH($A840)=12, YEAR($A840),YEAR($A840)-1)))),File_1.prn!$A$2:$AA$72,VLOOKUP(MONTH($A840),'Patch Conversion'!$A$1:$B$12,2),FALSE)="","",VLOOKUP((IF(MONTH($A840)=10,YEAR($A840),IF(MONTH($A840)=11,YEAR($A840),IF(MONTH($A840)=12, YEAR($A840),YEAR($A840)-1)))),File_1.prn!$A$2:$AA$72,VLOOKUP(MONTH($A840),'Patch Conversion'!$A$1:$B$12,2),FALSE))</f>
        <v/>
      </c>
      <c r="E840" s="9">
        <f t="shared" si="102"/>
        <v>129.36000000000001</v>
      </c>
      <c r="F840" s="9">
        <f>F839+VLOOKUP((IF(MONTH($A840)=10,YEAR($A840),IF(MONTH($A840)=11,YEAR($A840),IF(MONTH($A840)=12, YEAR($A840),YEAR($A840)-1)))),Rainfall!$A$1:$Z$87,VLOOKUP(MONTH($A840),Conversion!$A$1:$B$12,2),FALSE)</f>
        <v>41971.07999999998</v>
      </c>
      <c r="G840" s="22"/>
      <c r="H840" s="22"/>
      <c r="I840" s="9">
        <f>VLOOKUP((IF(MONTH($A840)=10,YEAR($A840),IF(MONTH($A840)=11,YEAR($A840),IF(MONTH($A840)=12, YEAR($A840),YEAR($A840)-1)))),FirstSim!$A$1:$Z$86,VLOOKUP(MONTH($A840),Conversion!$A$1:$B$12,2),FALSE)</f>
        <v>0.12</v>
      </c>
      <c r="Q840" s="9">
        <f t="shared" si="98"/>
        <v>0.03</v>
      </c>
      <c r="R840" s="9" t="str">
        <f t="shared" si="99"/>
        <v/>
      </c>
      <c r="S840" s="10" t="str">
        <f t="shared" si="100"/>
        <v/>
      </c>
      <c r="U840" s="17">
        <f>VLOOKUP((IF(MONTH($A840)=10,YEAR($A840),IF(MONTH($A840)=11,YEAR($A840),IF(MONTH($A840)=12, YEAR($A840),YEAR($A840)-1)))),'Final Sim'!$A$1:$O$87,VLOOKUP(MONTH($A840),'Conversion WRSM'!$A$1:$B$12,2),FALSE)</f>
        <v>0</v>
      </c>
      <c r="W840" s="9">
        <f t="shared" si="97"/>
        <v>0.03</v>
      </c>
      <c r="X840" s="9" t="str">
        <f t="shared" si="103"/>
        <v/>
      </c>
      <c r="Y840" s="20" t="str">
        <f t="shared" si="101"/>
        <v/>
      </c>
    </row>
    <row r="841" spans="1:25" x14ac:dyDescent="0.25">
      <c r="A841" s="11">
        <v>38169</v>
      </c>
      <c r="B841" s="9">
        <f>VLOOKUP((IF(MONTH($A841)=10,YEAR($A841),IF(MONTH($A841)=11,YEAR($A841),IF(MONTH($A841)=12, YEAR($A841),YEAR($A841)-1)))),File_1.prn!$A$2:$AA$72,VLOOKUP(MONTH($A841),Conversion!$A$1:$B$12,2),FALSE)</f>
        <v>0.28999999999999998</v>
      </c>
      <c r="C841" s="9" t="str">
        <f>IF(VLOOKUP((IF(MONTH($A841)=10,YEAR($A841),IF(MONTH($A841)=11,YEAR($A841),IF(MONTH($A841)=12, YEAR($A841),YEAR($A841)-1)))),File_1.prn!$A$2:$AA$72,VLOOKUP(MONTH($A841),'Patch Conversion'!$A$1:$B$12,2),FALSE)="","",VLOOKUP((IF(MONTH($A841)=10,YEAR($A841),IF(MONTH($A841)=11,YEAR($A841),IF(MONTH($A841)=12, YEAR($A841),YEAR($A841)-1)))),File_1.prn!$A$2:$AA$72,VLOOKUP(MONTH($A841),'Patch Conversion'!$A$1:$B$12,2),FALSE))</f>
        <v/>
      </c>
      <c r="E841" s="9">
        <f t="shared" si="102"/>
        <v>129.65</v>
      </c>
      <c r="F841" s="9">
        <f>F840+VLOOKUP((IF(MONTH($A841)=10,YEAR($A841),IF(MONTH($A841)=11,YEAR($A841),IF(MONTH($A841)=12, YEAR($A841),YEAR($A841)-1)))),Rainfall!$A$1:$Z$87,VLOOKUP(MONTH($A841),Conversion!$A$1:$B$12,2),FALSE)</f>
        <v>41973.299999999981</v>
      </c>
      <c r="G841" s="22"/>
      <c r="H841" s="22"/>
      <c r="I841" s="9">
        <f>VLOOKUP((IF(MONTH($A841)=10,YEAR($A841),IF(MONTH($A841)=11,YEAR($A841),IF(MONTH($A841)=12, YEAR($A841),YEAR($A841)-1)))),FirstSim!$A$1:$Z$86,VLOOKUP(MONTH($A841),Conversion!$A$1:$B$12,2),FALSE)</f>
        <v>0.08</v>
      </c>
      <c r="Q841" s="9">
        <f t="shared" si="98"/>
        <v>0.28999999999999998</v>
      </c>
      <c r="R841" s="9" t="str">
        <f t="shared" si="99"/>
        <v/>
      </c>
      <c r="S841" s="10" t="str">
        <f t="shared" si="100"/>
        <v/>
      </c>
      <c r="U841" s="17">
        <f>VLOOKUP((IF(MONTH($A841)=10,YEAR($A841),IF(MONTH($A841)=11,YEAR($A841),IF(MONTH($A841)=12, YEAR($A841),YEAR($A841)-1)))),'Final Sim'!$A$1:$O$87,VLOOKUP(MONTH($A841),'Conversion WRSM'!$A$1:$B$12,2),FALSE)</f>
        <v>0</v>
      </c>
      <c r="W841" s="9">
        <f t="shared" si="97"/>
        <v>0.28999999999999998</v>
      </c>
      <c r="X841" s="9" t="str">
        <f t="shared" si="103"/>
        <v/>
      </c>
      <c r="Y841" s="20" t="str">
        <f t="shared" si="101"/>
        <v/>
      </c>
    </row>
    <row r="842" spans="1:25" x14ac:dyDescent="0.25">
      <c r="A842" s="11">
        <v>38200</v>
      </c>
      <c r="B842" s="9">
        <f>VLOOKUP((IF(MONTH($A842)=10,YEAR($A842),IF(MONTH($A842)=11,YEAR($A842),IF(MONTH($A842)=12, YEAR($A842),YEAR($A842)-1)))),File_1.prn!$A$2:$AA$72,VLOOKUP(MONTH($A842),Conversion!$A$1:$B$12,2),FALSE)</f>
        <v>0.4</v>
      </c>
      <c r="C842" s="9" t="str">
        <f>IF(VLOOKUP((IF(MONTH($A842)=10,YEAR($A842),IF(MONTH($A842)=11,YEAR($A842),IF(MONTH($A842)=12, YEAR($A842),YEAR($A842)-1)))),File_1.prn!$A$2:$AA$72,VLOOKUP(MONTH($A842),'Patch Conversion'!$A$1:$B$12,2),FALSE)="","",VLOOKUP((IF(MONTH($A842)=10,YEAR($A842),IF(MONTH($A842)=11,YEAR($A842),IF(MONTH($A842)=12, YEAR($A842),YEAR($A842)-1)))),File_1.prn!$A$2:$AA$72,VLOOKUP(MONTH($A842),'Patch Conversion'!$A$1:$B$12,2),FALSE))</f>
        <v/>
      </c>
      <c r="E842" s="9">
        <f t="shared" si="102"/>
        <v>130.05000000000001</v>
      </c>
      <c r="F842" s="9">
        <f>F841+VLOOKUP((IF(MONTH($A842)=10,YEAR($A842),IF(MONTH($A842)=11,YEAR($A842),IF(MONTH($A842)=12, YEAR($A842),YEAR($A842)-1)))),Rainfall!$A$1:$Z$87,VLOOKUP(MONTH($A842),Conversion!$A$1:$B$12,2),FALSE)</f>
        <v>41973.299999999981</v>
      </c>
      <c r="G842" s="22"/>
      <c r="H842" s="22"/>
      <c r="I842" s="9">
        <f>VLOOKUP((IF(MONTH($A842)=10,YEAR($A842),IF(MONTH($A842)=11,YEAR($A842),IF(MONTH($A842)=12, YEAR($A842),YEAR($A842)-1)))),FirstSim!$A$1:$Z$86,VLOOKUP(MONTH($A842),Conversion!$A$1:$B$12,2),FALSE)</f>
        <v>7.0000000000000007E-2</v>
      </c>
      <c r="Q842" s="9">
        <f t="shared" si="98"/>
        <v>0.4</v>
      </c>
      <c r="R842" s="9" t="str">
        <f t="shared" si="99"/>
        <v/>
      </c>
      <c r="S842" s="10" t="str">
        <f t="shared" si="100"/>
        <v/>
      </c>
      <c r="U842" s="17">
        <f>VLOOKUP((IF(MONTH($A842)=10,YEAR($A842),IF(MONTH($A842)=11,YEAR($A842),IF(MONTH($A842)=12, YEAR($A842),YEAR($A842)-1)))),'Final Sim'!$A$1:$O$87,VLOOKUP(MONTH($A842),'Conversion WRSM'!$A$1:$B$12,2),FALSE)</f>
        <v>0</v>
      </c>
      <c r="W842" s="9">
        <f t="shared" si="97"/>
        <v>0.4</v>
      </c>
      <c r="X842" s="9" t="str">
        <f t="shared" si="103"/>
        <v/>
      </c>
      <c r="Y842" s="20" t="str">
        <f t="shared" si="101"/>
        <v/>
      </c>
    </row>
    <row r="843" spans="1:25" x14ac:dyDescent="0.25">
      <c r="A843" s="11">
        <v>38231</v>
      </c>
      <c r="B843" s="9">
        <f>VLOOKUP((IF(MONTH($A843)=10,YEAR($A843),IF(MONTH($A843)=11,YEAR($A843),IF(MONTH($A843)=12, YEAR($A843),YEAR($A843)-1)))),File_1.prn!$A$2:$AA$72,VLOOKUP(MONTH($A843),Conversion!$A$1:$B$12,2),FALSE)</f>
        <v>0.56000000000000005</v>
      </c>
      <c r="C843" s="9" t="str">
        <f>IF(VLOOKUP((IF(MONTH($A843)=10,YEAR($A843),IF(MONTH($A843)=11,YEAR($A843),IF(MONTH($A843)=12, YEAR($A843),YEAR($A843)-1)))),File_1.prn!$A$2:$AA$72,VLOOKUP(MONTH($A843),'Patch Conversion'!$A$1:$B$12,2),FALSE)="","",VLOOKUP((IF(MONTH($A843)=10,YEAR($A843),IF(MONTH($A843)=11,YEAR($A843),IF(MONTH($A843)=12, YEAR($A843),YEAR($A843)-1)))),File_1.prn!$A$2:$AA$72,VLOOKUP(MONTH($A843),'Patch Conversion'!$A$1:$B$12,2),FALSE))</f>
        <v/>
      </c>
      <c r="E843" s="9">
        <f t="shared" si="102"/>
        <v>130.61000000000001</v>
      </c>
      <c r="F843" s="9">
        <f>F842+VLOOKUP((IF(MONTH($A843)=10,YEAR($A843),IF(MONTH($A843)=11,YEAR($A843),IF(MONTH($A843)=12, YEAR($A843),YEAR($A843)-1)))),Rainfall!$A$1:$Z$87,VLOOKUP(MONTH($A843),Conversion!$A$1:$B$12,2),FALSE)</f>
        <v>41973.299999999981</v>
      </c>
      <c r="G843" s="22"/>
      <c r="H843" s="22"/>
      <c r="I843" s="9">
        <f>VLOOKUP((IF(MONTH($A843)=10,YEAR($A843),IF(MONTH($A843)=11,YEAR($A843),IF(MONTH($A843)=12, YEAR($A843),YEAR($A843)-1)))),FirstSim!$A$1:$Z$86,VLOOKUP(MONTH($A843),Conversion!$A$1:$B$12,2),FALSE)</f>
        <v>7.0000000000000007E-2</v>
      </c>
      <c r="Q843" s="9">
        <f t="shared" si="98"/>
        <v>0.56000000000000005</v>
      </c>
      <c r="R843" s="9" t="str">
        <f t="shared" si="99"/>
        <v/>
      </c>
      <c r="S843" s="10" t="str">
        <f t="shared" si="100"/>
        <v/>
      </c>
      <c r="U843" s="17">
        <f>VLOOKUP((IF(MONTH($A843)=10,YEAR($A843),IF(MONTH($A843)=11,YEAR($A843),IF(MONTH($A843)=12, YEAR($A843),YEAR($A843)-1)))),'Final Sim'!$A$1:$O$87,VLOOKUP(MONTH($A843),'Conversion WRSM'!$A$1:$B$12,2),FALSE)</f>
        <v>0</v>
      </c>
      <c r="W843" s="9">
        <f t="shared" si="97"/>
        <v>0.56000000000000005</v>
      </c>
      <c r="X843" s="9" t="str">
        <f t="shared" si="103"/>
        <v/>
      </c>
      <c r="Y843" s="20" t="str">
        <f t="shared" si="101"/>
        <v/>
      </c>
    </row>
    <row r="844" spans="1:25" x14ac:dyDescent="0.25">
      <c r="A844" s="11">
        <v>38261</v>
      </c>
      <c r="B844" s="9">
        <f>VLOOKUP((IF(MONTH($A844)=10,YEAR($A844),IF(MONTH($A844)=11,YEAR($A844),IF(MONTH($A844)=12, YEAR($A844),YEAR($A844)-1)))),File_1.prn!$A$2:$AA$72,VLOOKUP(MONTH($A844),Conversion!$A$1:$B$12,2),FALSE)</f>
        <v>0.63</v>
      </c>
      <c r="C844" s="9" t="str">
        <f>IF(VLOOKUP((IF(MONTH($A844)=10,YEAR($A844),IF(MONTH($A844)=11,YEAR($A844),IF(MONTH($A844)=12, YEAR($A844),YEAR($A844)-1)))),File_1.prn!$A$2:$AA$72,VLOOKUP(MONTH($A844),'Patch Conversion'!$A$1:$B$12,2),FALSE)="","",VLOOKUP((IF(MONTH($A844)=10,YEAR($A844),IF(MONTH($A844)=11,YEAR($A844),IF(MONTH($A844)=12, YEAR($A844),YEAR($A844)-1)))),File_1.prn!$A$2:$AA$72,VLOOKUP(MONTH($A844),'Patch Conversion'!$A$1:$B$12,2),FALSE))</f>
        <v/>
      </c>
      <c r="E844" s="9">
        <f t="shared" si="102"/>
        <v>131.24</v>
      </c>
      <c r="F844" s="9">
        <f>F843+VLOOKUP((IF(MONTH($A844)=10,YEAR($A844),IF(MONTH($A844)=11,YEAR($A844),IF(MONTH($A844)=12, YEAR($A844),YEAR($A844)-1)))),Rainfall!$A$1:$Z$87,VLOOKUP(MONTH($A844),Conversion!$A$1:$B$12,2),FALSE)</f>
        <v>42004.619999999981</v>
      </c>
      <c r="G844" s="22"/>
      <c r="H844" s="22"/>
      <c r="I844" s="9">
        <f>VLOOKUP((IF(MONTH($A844)=10,YEAR($A844),IF(MONTH($A844)=11,YEAR($A844),IF(MONTH($A844)=12, YEAR($A844),YEAR($A844)-1)))),FirstSim!$A$1:$Z$86,VLOOKUP(MONTH($A844),Conversion!$A$1:$B$12,2),FALSE)</f>
        <v>0.06</v>
      </c>
      <c r="Q844" s="9">
        <f t="shared" si="98"/>
        <v>0.63</v>
      </c>
      <c r="R844" s="9" t="str">
        <f t="shared" si="99"/>
        <v/>
      </c>
      <c r="S844" s="10" t="str">
        <f t="shared" si="100"/>
        <v/>
      </c>
      <c r="U844" s="17">
        <f>VLOOKUP((IF(MONTH($A844)=10,YEAR($A844),IF(MONTH($A844)=11,YEAR($A844),IF(MONTH($A844)=12, YEAR($A844),YEAR($A844)-1)))),'Final Sim'!$A$1:$O$87,VLOOKUP(MONTH($A844),'Conversion WRSM'!$A$1:$B$12,2),FALSE)</f>
        <v>0</v>
      </c>
      <c r="W844" s="9">
        <f t="shared" si="97"/>
        <v>0.63</v>
      </c>
      <c r="X844" s="9" t="str">
        <f t="shared" si="103"/>
        <v/>
      </c>
      <c r="Y844" s="20" t="str">
        <f t="shared" si="101"/>
        <v/>
      </c>
    </row>
    <row r="845" spans="1:25" x14ac:dyDescent="0.25">
      <c r="A845" s="11">
        <v>38292</v>
      </c>
      <c r="B845" s="9">
        <f>VLOOKUP((IF(MONTH($A845)=10,YEAR($A845),IF(MONTH($A845)=11,YEAR($A845),IF(MONTH($A845)=12, YEAR($A845),YEAR($A845)-1)))),File_1.prn!$A$2:$AA$72,VLOOKUP(MONTH($A845),Conversion!$A$1:$B$12,2),FALSE)</f>
        <v>0.77</v>
      </c>
      <c r="C845" s="9" t="str">
        <f>IF(VLOOKUP((IF(MONTH($A845)=10,YEAR($A845),IF(MONTH($A845)=11,YEAR($A845),IF(MONTH($A845)=12, YEAR($A845),YEAR($A845)-1)))),File_1.prn!$A$2:$AA$72,VLOOKUP(MONTH($A845),'Patch Conversion'!$A$1:$B$12,2),FALSE)="","",VLOOKUP((IF(MONTH($A845)=10,YEAR($A845),IF(MONTH($A845)=11,YEAR($A845),IF(MONTH($A845)=12, YEAR($A845),YEAR($A845)-1)))),File_1.prn!$A$2:$AA$72,VLOOKUP(MONTH($A845),'Patch Conversion'!$A$1:$B$12,2),FALSE))</f>
        <v/>
      </c>
      <c r="E845" s="9">
        <f t="shared" si="102"/>
        <v>132.01000000000002</v>
      </c>
      <c r="F845" s="9">
        <f>F844+VLOOKUP((IF(MONTH($A845)=10,YEAR($A845),IF(MONTH($A845)=11,YEAR($A845),IF(MONTH($A845)=12, YEAR($A845),YEAR($A845)-1)))),Rainfall!$A$1:$Z$87,VLOOKUP(MONTH($A845),Conversion!$A$1:$B$12,2),FALSE)</f>
        <v>42044.339999999982</v>
      </c>
      <c r="G845" s="22"/>
      <c r="H845" s="22"/>
      <c r="I845" s="9">
        <f>VLOOKUP((IF(MONTH($A845)=10,YEAR($A845),IF(MONTH($A845)=11,YEAR($A845),IF(MONTH($A845)=12, YEAR($A845),YEAR($A845)-1)))),FirstSim!$A$1:$Z$86,VLOOKUP(MONTH($A845),Conversion!$A$1:$B$12,2),FALSE)</f>
        <v>0.05</v>
      </c>
      <c r="Q845" s="9">
        <f t="shared" si="98"/>
        <v>0.77</v>
      </c>
      <c r="R845" s="9" t="str">
        <f t="shared" si="99"/>
        <v/>
      </c>
      <c r="S845" s="10" t="str">
        <f t="shared" si="100"/>
        <v/>
      </c>
      <c r="U845" s="17">
        <f>VLOOKUP((IF(MONTH($A845)=10,YEAR($A845),IF(MONTH($A845)=11,YEAR($A845),IF(MONTH($A845)=12, YEAR($A845),YEAR($A845)-1)))),'Final Sim'!$A$1:$O$87,VLOOKUP(MONTH($A845),'Conversion WRSM'!$A$1:$B$12,2),FALSE)</f>
        <v>0</v>
      </c>
      <c r="W845" s="9">
        <f t="shared" si="97"/>
        <v>0.77</v>
      </c>
      <c r="X845" s="9" t="str">
        <f t="shared" si="103"/>
        <v/>
      </c>
      <c r="Y845" s="20" t="str">
        <f t="shared" si="101"/>
        <v/>
      </c>
    </row>
    <row r="846" spans="1:25" x14ac:dyDescent="0.25">
      <c r="A846" s="11">
        <v>38322</v>
      </c>
      <c r="B846" s="9">
        <f>VLOOKUP((IF(MONTH($A846)=10,YEAR($A846),IF(MONTH($A846)=11,YEAR($A846),IF(MONTH($A846)=12, YEAR($A846),YEAR($A846)-1)))),File_1.prn!$A$2:$AA$72,VLOOKUP(MONTH($A846),Conversion!$A$1:$B$12,2),FALSE)</f>
        <v>0.68</v>
      </c>
      <c r="C846" s="9" t="str">
        <f>IF(VLOOKUP((IF(MONTH($A846)=10,YEAR($A846),IF(MONTH($A846)=11,YEAR($A846),IF(MONTH($A846)=12, YEAR($A846),YEAR($A846)-1)))),File_1.prn!$A$2:$AA$72,VLOOKUP(MONTH($A846),'Patch Conversion'!$A$1:$B$12,2),FALSE)="","",VLOOKUP((IF(MONTH($A846)=10,YEAR($A846),IF(MONTH($A846)=11,YEAR($A846),IF(MONTH($A846)=12, YEAR($A846),YEAR($A846)-1)))),File_1.prn!$A$2:$AA$72,VLOOKUP(MONTH($A846),'Patch Conversion'!$A$1:$B$12,2),FALSE))</f>
        <v/>
      </c>
      <c r="E846" s="9">
        <f t="shared" si="102"/>
        <v>132.69000000000003</v>
      </c>
      <c r="F846" s="9">
        <f>F845+VLOOKUP((IF(MONTH($A846)=10,YEAR($A846),IF(MONTH($A846)=11,YEAR($A846),IF(MONTH($A846)=12, YEAR($A846),YEAR($A846)-1)))),Rainfall!$A$1:$Z$87,VLOOKUP(MONTH($A846),Conversion!$A$1:$B$12,2),FALSE)</f>
        <v>42160.019999999982</v>
      </c>
      <c r="G846" s="22"/>
      <c r="H846" s="22"/>
      <c r="I846" s="9">
        <f>VLOOKUP((IF(MONTH($A846)=10,YEAR($A846),IF(MONTH($A846)=11,YEAR($A846),IF(MONTH($A846)=12, YEAR($A846),YEAR($A846)-1)))),FirstSim!$A$1:$Z$86,VLOOKUP(MONTH($A846),Conversion!$A$1:$B$12,2),FALSE)</f>
        <v>0.05</v>
      </c>
      <c r="Q846" s="9">
        <f t="shared" si="98"/>
        <v>0.68</v>
      </c>
      <c r="R846" s="9" t="str">
        <f t="shared" si="99"/>
        <v/>
      </c>
      <c r="S846" s="10" t="str">
        <f t="shared" si="100"/>
        <v/>
      </c>
      <c r="U846" s="17">
        <f>VLOOKUP((IF(MONTH($A846)=10,YEAR($A846),IF(MONTH($A846)=11,YEAR($A846),IF(MONTH($A846)=12, YEAR($A846),YEAR($A846)-1)))),'Final Sim'!$A$1:$O$87,VLOOKUP(MONTH($A846),'Conversion WRSM'!$A$1:$B$12,2),FALSE)</f>
        <v>0</v>
      </c>
      <c r="W846" s="9">
        <f t="shared" si="97"/>
        <v>0.68</v>
      </c>
      <c r="X846" s="9" t="str">
        <f t="shared" si="103"/>
        <v/>
      </c>
      <c r="Y846" s="20" t="str">
        <f t="shared" si="101"/>
        <v/>
      </c>
    </row>
    <row r="847" spans="1:25" x14ac:dyDescent="0.25">
      <c r="A847" s="11">
        <v>38353</v>
      </c>
      <c r="B847" s="9">
        <f>VLOOKUP((IF(MONTH($A847)=10,YEAR($A847),IF(MONTH($A847)=11,YEAR($A847),IF(MONTH($A847)=12, YEAR($A847),YEAR($A847)-1)))),File_1.prn!$A$2:$AA$72,VLOOKUP(MONTH($A847),Conversion!$A$1:$B$12,2),FALSE)</f>
        <v>0.46</v>
      </c>
      <c r="C847" s="9" t="str">
        <f>IF(VLOOKUP((IF(MONTH($A847)=10,YEAR($A847),IF(MONTH($A847)=11,YEAR($A847),IF(MONTH($A847)=12, YEAR($A847),YEAR($A847)-1)))),File_1.prn!$A$2:$AA$72,VLOOKUP(MONTH($A847),'Patch Conversion'!$A$1:$B$12,2),FALSE)="","",VLOOKUP((IF(MONTH($A847)=10,YEAR($A847),IF(MONTH($A847)=11,YEAR($A847),IF(MONTH($A847)=12, YEAR($A847),YEAR($A847)-1)))),File_1.prn!$A$2:$AA$72,VLOOKUP(MONTH($A847),'Patch Conversion'!$A$1:$B$12,2),FALSE))</f>
        <v/>
      </c>
      <c r="E847" s="9">
        <f t="shared" si="102"/>
        <v>133.15000000000003</v>
      </c>
      <c r="F847" s="9">
        <f>F846+VLOOKUP((IF(MONTH($A847)=10,YEAR($A847),IF(MONTH($A847)=11,YEAR($A847),IF(MONTH($A847)=12, YEAR($A847),YEAR($A847)-1)))),Rainfall!$A$1:$Z$87,VLOOKUP(MONTH($A847),Conversion!$A$1:$B$12,2),FALSE)</f>
        <v>42285.479999999981</v>
      </c>
      <c r="G847" s="22"/>
      <c r="H847" s="22"/>
      <c r="I847" s="9">
        <f>VLOOKUP((IF(MONTH($A847)=10,YEAR($A847),IF(MONTH($A847)=11,YEAR($A847),IF(MONTH($A847)=12, YEAR($A847),YEAR($A847)-1)))),FirstSim!$A$1:$Z$86,VLOOKUP(MONTH($A847),Conversion!$A$1:$B$12,2),FALSE)</f>
        <v>0.22</v>
      </c>
      <c r="Q847" s="9">
        <f t="shared" si="98"/>
        <v>0.46</v>
      </c>
      <c r="R847" s="9" t="str">
        <f t="shared" si="99"/>
        <v/>
      </c>
      <c r="S847" s="10" t="str">
        <f t="shared" si="100"/>
        <v/>
      </c>
      <c r="U847" s="17">
        <f>VLOOKUP((IF(MONTH($A847)=10,YEAR($A847),IF(MONTH($A847)=11,YEAR($A847),IF(MONTH($A847)=12, YEAR($A847),YEAR($A847)-1)))),'Final Sim'!$A$1:$O$87,VLOOKUP(MONTH($A847),'Conversion WRSM'!$A$1:$B$12,2),FALSE)</f>
        <v>0</v>
      </c>
      <c r="W847" s="9">
        <f t="shared" si="97"/>
        <v>0.46</v>
      </c>
      <c r="X847" s="9" t="str">
        <f t="shared" si="103"/>
        <v/>
      </c>
      <c r="Y847" s="20" t="str">
        <f t="shared" si="101"/>
        <v/>
      </c>
    </row>
    <row r="848" spans="1:25" x14ac:dyDescent="0.25">
      <c r="A848" s="11">
        <v>38384</v>
      </c>
      <c r="B848" s="9">
        <f>VLOOKUP((IF(MONTH($A848)=10,YEAR($A848),IF(MONTH($A848)=11,YEAR($A848),IF(MONTH($A848)=12, YEAR($A848),YEAR($A848)-1)))),File_1.prn!$A$2:$AA$72,VLOOKUP(MONTH($A848),Conversion!$A$1:$B$12,2),FALSE)</f>
        <v>0.56999999999999995</v>
      </c>
      <c r="C848" s="9" t="str">
        <f>IF(VLOOKUP((IF(MONTH($A848)=10,YEAR($A848),IF(MONTH($A848)=11,YEAR($A848),IF(MONTH($A848)=12, YEAR($A848),YEAR($A848)-1)))),File_1.prn!$A$2:$AA$72,VLOOKUP(MONTH($A848),'Patch Conversion'!$A$1:$B$12,2),FALSE)="","",VLOOKUP((IF(MONTH($A848)=10,YEAR($A848),IF(MONTH($A848)=11,YEAR($A848),IF(MONTH($A848)=12, YEAR($A848),YEAR($A848)-1)))),File_1.prn!$A$2:$AA$72,VLOOKUP(MONTH($A848),'Patch Conversion'!$A$1:$B$12,2),FALSE))</f>
        <v/>
      </c>
      <c r="E848" s="9">
        <f t="shared" si="102"/>
        <v>133.72000000000003</v>
      </c>
      <c r="F848" s="9">
        <f>F847+VLOOKUP((IF(MONTH($A848)=10,YEAR($A848),IF(MONTH($A848)=11,YEAR($A848),IF(MONTH($A848)=12, YEAR($A848),YEAR($A848)-1)))),Rainfall!$A$1:$Z$87,VLOOKUP(MONTH($A848),Conversion!$A$1:$B$12,2),FALSE)</f>
        <v>42373.379999999983</v>
      </c>
      <c r="G848" s="22"/>
      <c r="H848" s="22"/>
      <c r="I848" s="9">
        <f>VLOOKUP((IF(MONTH($A848)=10,YEAR($A848),IF(MONTH($A848)=11,YEAR($A848),IF(MONTH($A848)=12, YEAR($A848),YEAR($A848)-1)))),FirstSim!$A$1:$Z$86,VLOOKUP(MONTH($A848),Conversion!$A$1:$B$12,2),FALSE)</f>
        <v>0.21</v>
      </c>
      <c r="Q848" s="9">
        <f t="shared" si="98"/>
        <v>0.56999999999999995</v>
      </c>
      <c r="R848" s="9" t="str">
        <f t="shared" si="99"/>
        <v/>
      </c>
      <c r="S848" s="10" t="str">
        <f t="shared" si="100"/>
        <v/>
      </c>
      <c r="U848" s="17">
        <f>VLOOKUP((IF(MONTH($A848)=10,YEAR($A848),IF(MONTH($A848)=11,YEAR($A848),IF(MONTH($A848)=12, YEAR($A848),YEAR($A848)-1)))),'Final Sim'!$A$1:$O$87,VLOOKUP(MONTH($A848),'Conversion WRSM'!$A$1:$B$12,2),FALSE)</f>
        <v>0</v>
      </c>
      <c r="W848" s="9">
        <f t="shared" si="97"/>
        <v>0.56999999999999995</v>
      </c>
      <c r="X848" s="9" t="str">
        <f t="shared" si="103"/>
        <v/>
      </c>
      <c r="Y848" s="20" t="str">
        <f t="shared" si="101"/>
        <v/>
      </c>
    </row>
    <row r="849" spans="1:25" x14ac:dyDescent="0.25">
      <c r="A849" s="11">
        <v>38412</v>
      </c>
      <c r="B849" s="9">
        <f>VLOOKUP((IF(MONTH($A849)=10,YEAR($A849),IF(MONTH($A849)=11,YEAR($A849),IF(MONTH($A849)=12, YEAR($A849),YEAR($A849)-1)))),File_1.prn!$A$2:$AA$72,VLOOKUP(MONTH($A849),Conversion!$A$1:$B$12,2),FALSE)</f>
        <v>0.56000000000000005</v>
      </c>
      <c r="C849" s="9" t="str">
        <f>IF(VLOOKUP((IF(MONTH($A849)=10,YEAR($A849),IF(MONTH($A849)=11,YEAR($A849),IF(MONTH($A849)=12, YEAR($A849),YEAR($A849)-1)))),File_1.prn!$A$2:$AA$72,VLOOKUP(MONTH($A849),'Patch Conversion'!$A$1:$B$12,2),FALSE)="","",VLOOKUP((IF(MONTH($A849)=10,YEAR($A849),IF(MONTH($A849)=11,YEAR($A849),IF(MONTH($A849)=12, YEAR($A849),YEAR($A849)-1)))),File_1.prn!$A$2:$AA$72,VLOOKUP(MONTH($A849),'Patch Conversion'!$A$1:$B$12,2),FALSE))</f>
        <v/>
      </c>
      <c r="E849" s="9">
        <f t="shared" si="102"/>
        <v>134.28000000000003</v>
      </c>
      <c r="F849" s="9">
        <f>F848+VLOOKUP((IF(MONTH($A849)=10,YEAR($A849),IF(MONTH($A849)=11,YEAR($A849),IF(MONTH($A849)=12, YEAR($A849),YEAR($A849)-1)))),Rainfall!$A$1:$Z$87,VLOOKUP(MONTH($A849),Conversion!$A$1:$B$12,2),FALSE)</f>
        <v>42395.75999999998</v>
      </c>
      <c r="G849" s="22"/>
      <c r="H849" s="22"/>
      <c r="I849" s="9">
        <f>VLOOKUP((IF(MONTH($A849)=10,YEAR($A849),IF(MONTH($A849)=11,YEAR($A849),IF(MONTH($A849)=12, YEAR($A849),YEAR($A849)-1)))),FirstSim!$A$1:$Z$86,VLOOKUP(MONTH($A849),Conversion!$A$1:$B$12,2),FALSE)</f>
        <v>0.28999999999999998</v>
      </c>
      <c r="Q849" s="9">
        <f t="shared" si="98"/>
        <v>0.56000000000000005</v>
      </c>
      <c r="R849" s="9" t="str">
        <f t="shared" si="99"/>
        <v/>
      </c>
      <c r="S849" s="10" t="str">
        <f t="shared" si="100"/>
        <v/>
      </c>
      <c r="U849" s="17">
        <f>VLOOKUP((IF(MONTH($A849)=10,YEAR($A849),IF(MONTH($A849)=11,YEAR($A849),IF(MONTH($A849)=12, YEAR($A849),YEAR($A849)-1)))),'Final Sim'!$A$1:$O$87,VLOOKUP(MONTH($A849),'Conversion WRSM'!$A$1:$B$12,2),FALSE)</f>
        <v>0</v>
      </c>
      <c r="W849" s="9">
        <f t="shared" si="97"/>
        <v>0.56000000000000005</v>
      </c>
      <c r="X849" s="9" t="str">
        <f t="shared" si="103"/>
        <v/>
      </c>
      <c r="Y849" s="20" t="str">
        <f t="shared" si="101"/>
        <v/>
      </c>
    </row>
    <row r="850" spans="1:25" x14ac:dyDescent="0.25">
      <c r="A850" s="11">
        <v>38443</v>
      </c>
      <c r="B850" s="9">
        <f>VLOOKUP((IF(MONTH($A850)=10,YEAR($A850),IF(MONTH($A850)=11,YEAR($A850),IF(MONTH($A850)=12, YEAR($A850),YEAR($A850)-1)))),File_1.prn!$A$2:$AA$72,VLOOKUP(MONTH($A850),Conversion!$A$1:$B$12,2),FALSE)</f>
        <v>0.11</v>
      </c>
      <c r="C850" s="9" t="str">
        <f>IF(VLOOKUP((IF(MONTH($A850)=10,YEAR($A850),IF(MONTH($A850)=11,YEAR($A850),IF(MONTH($A850)=12, YEAR($A850),YEAR($A850)-1)))),File_1.prn!$A$2:$AA$72,VLOOKUP(MONTH($A850),'Patch Conversion'!$A$1:$B$12,2),FALSE)="","",VLOOKUP((IF(MONTH($A850)=10,YEAR($A850),IF(MONTH($A850)=11,YEAR($A850),IF(MONTH($A850)=12, YEAR($A850),YEAR($A850)-1)))),File_1.prn!$A$2:$AA$72,VLOOKUP(MONTH($A850),'Patch Conversion'!$A$1:$B$12,2),FALSE))</f>
        <v/>
      </c>
      <c r="E850" s="9">
        <f t="shared" si="102"/>
        <v>134.39000000000004</v>
      </c>
      <c r="F850" s="9">
        <f>F849+VLOOKUP((IF(MONTH($A850)=10,YEAR($A850),IF(MONTH($A850)=11,YEAR($A850),IF(MONTH($A850)=12, YEAR($A850),YEAR($A850)-1)))),Rainfall!$A$1:$Z$87,VLOOKUP(MONTH($A850),Conversion!$A$1:$B$12,2),FALSE)</f>
        <v>42481.679999999978</v>
      </c>
      <c r="G850" s="22"/>
      <c r="H850" s="22"/>
      <c r="I850" s="9">
        <f>VLOOKUP((IF(MONTH($A850)=10,YEAR($A850),IF(MONTH($A850)=11,YEAR($A850),IF(MONTH($A850)=12, YEAR($A850),YEAR($A850)-1)))),FirstSim!$A$1:$Z$86,VLOOKUP(MONTH($A850),Conversion!$A$1:$B$12,2),FALSE)</f>
        <v>0.26</v>
      </c>
      <c r="Q850" s="9">
        <f t="shared" si="98"/>
        <v>0.11</v>
      </c>
      <c r="R850" s="9" t="str">
        <f t="shared" si="99"/>
        <v/>
      </c>
      <c r="S850" s="10" t="str">
        <f t="shared" si="100"/>
        <v/>
      </c>
      <c r="U850" s="17">
        <f>VLOOKUP((IF(MONTH($A850)=10,YEAR($A850),IF(MONTH($A850)=11,YEAR($A850),IF(MONTH($A850)=12, YEAR($A850),YEAR($A850)-1)))),'Final Sim'!$A$1:$O$87,VLOOKUP(MONTH($A850),'Conversion WRSM'!$A$1:$B$12,2),FALSE)</f>
        <v>0</v>
      </c>
      <c r="W850" s="9">
        <f t="shared" si="97"/>
        <v>0.11</v>
      </c>
      <c r="X850" s="9" t="str">
        <f t="shared" si="103"/>
        <v/>
      </c>
      <c r="Y850" s="20" t="str">
        <f t="shared" si="101"/>
        <v/>
      </c>
    </row>
    <row r="851" spans="1:25" x14ac:dyDescent="0.25">
      <c r="A851" s="11">
        <v>38473</v>
      </c>
      <c r="B851" s="9">
        <f>VLOOKUP((IF(MONTH($A851)=10,YEAR($A851),IF(MONTH($A851)=11,YEAR($A851),IF(MONTH($A851)=12, YEAR($A851),YEAR($A851)-1)))),File_1.prn!$A$2:$AA$72,VLOOKUP(MONTH($A851),Conversion!$A$1:$B$12,2),FALSE)</f>
        <v>0.2</v>
      </c>
      <c r="C851" s="9" t="str">
        <f>IF(VLOOKUP((IF(MONTH($A851)=10,YEAR($A851),IF(MONTH($A851)=11,YEAR($A851),IF(MONTH($A851)=12, YEAR($A851),YEAR($A851)-1)))),File_1.prn!$A$2:$AA$72,VLOOKUP(MONTH($A851),'Patch Conversion'!$A$1:$B$12,2),FALSE)="","",VLOOKUP((IF(MONTH($A851)=10,YEAR($A851),IF(MONTH($A851)=11,YEAR($A851),IF(MONTH($A851)=12, YEAR($A851),YEAR($A851)-1)))),File_1.prn!$A$2:$AA$72,VLOOKUP(MONTH($A851),'Patch Conversion'!$A$1:$B$12,2),FALSE))</f>
        <v xml:space="preserve"> </v>
      </c>
      <c r="E851" s="9">
        <f t="shared" si="102"/>
        <v>134.59000000000003</v>
      </c>
      <c r="F851" s="9">
        <f>F850+VLOOKUP((IF(MONTH($A851)=10,YEAR($A851),IF(MONTH($A851)=11,YEAR($A851),IF(MONTH($A851)=12, YEAR($A851),YEAR($A851)-1)))),Rainfall!$A$1:$Z$87,VLOOKUP(MONTH($A851),Conversion!$A$1:$B$12,2),FALSE)</f>
        <v>42486.419999999976</v>
      </c>
      <c r="G851" s="22"/>
      <c r="H851" s="22"/>
      <c r="I851" s="9">
        <f>VLOOKUP((IF(MONTH($A851)=10,YEAR($A851),IF(MONTH($A851)=11,YEAR($A851),IF(MONTH($A851)=12, YEAR($A851),YEAR($A851)-1)))),FirstSim!$A$1:$Z$86,VLOOKUP(MONTH($A851),Conversion!$A$1:$B$12,2),FALSE)</f>
        <v>0.2</v>
      </c>
      <c r="Q851" s="9">
        <f t="shared" si="98"/>
        <v>0.2</v>
      </c>
      <c r="R851" s="9" t="str">
        <f t="shared" si="99"/>
        <v>*</v>
      </c>
      <c r="S851" s="10" t="str">
        <f t="shared" si="100"/>
        <v>First Silumation patch</v>
      </c>
      <c r="U851" s="17">
        <f>VLOOKUP((IF(MONTH($A851)=10,YEAR($A851),IF(MONTH($A851)=11,YEAR($A851),IF(MONTH($A851)=12, YEAR($A851),YEAR($A851)-1)))),'Final Sim'!$A$1:$O$87,VLOOKUP(MONTH($A851),'Conversion WRSM'!$A$1:$B$12,2),FALSE)</f>
        <v>0</v>
      </c>
      <c r="W851" s="9">
        <f t="shared" si="97"/>
        <v>0.2</v>
      </c>
      <c r="X851" s="9" t="str">
        <f t="shared" si="103"/>
        <v xml:space="preserve"> </v>
      </c>
      <c r="Y851" s="20" t="str">
        <f t="shared" si="101"/>
        <v>Observed estimate used</v>
      </c>
    </row>
    <row r="852" spans="1:25" x14ac:dyDescent="0.25">
      <c r="A852" s="11">
        <v>38504</v>
      </c>
      <c r="B852" s="9">
        <f>VLOOKUP((IF(MONTH($A852)=10,YEAR($A852),IF(MONTH($A852)=11,YEAR($A852),IF(MONTH($A852)=12, YEAR($A852),YEAR($A852)-1)))),File_1.prn!$A$2:$AA$72,VLOOKUP(MONTH($A852),Conversion!$A$1:$B$12,2),FALSE)</f>
        <v>0.49</v>
      </c>
      <c r="C852" s="9" t="str">
        <f>IF(VLOOKUP((IF(MONTH($A852)=10,YEAR($A852),IF(MONTH($A852)=11,YEAR($A852),IF(MONTH($A852)=12, YEAR($A852),YEAR($A852)-1)))),File_1.prn!$A$2:$AA$72,VLOOKUP(MONTH($A852),'Patch Conversion'!$A$1:$B$12,2),FALSE)="","",VLOOKUP((IF(MONTH($A852)=10,YEAR($A852),IF(MONTH($A852)=11,YEAR($A852),IF(MONTH($A852)=12, YEAR($A852),YEAR($A852)-1)))),File_1.prn!$A$2:$AA$72,VLOOKUP(MONTH($A852),'Patch Conversion'!$A$1:$B$12,2),FALSE))</f>
        <v/>
      </c>
      <c r="E852" s="9">
        <f t="shared" si="102"/>
        <v>135.08000000000004</v>
      </c>
      <c r="F852" s="9">
        <f>F851+VLOOKUP((IF(MONTH($A852)=10,YEAR($A852),IF(MONTH($A852)=11,YEAR($A852),IF(MONTH($A852)=12, YEAR($A852),YEAR($A852)-1)))),Rainfall!$A$1:$Z$87,VLOOKUP(MONTH($A852),Conversion!$A$1:$B$12,2),FALSE)</f>
        <v>42486.419999999976</v>
      </c>
      <c r="G852" s="22"/>
      <c r="H852" s="22"/>
      <c r="I852" s="9">
        <f>VLOOKUP((IF(MONTH($A852)=10,YEAR($A852),IF(MONTH($A852)=11,YEAR($A852),IF(MONTH($A852)=12, YEAR($A852),YEAR($A852)-1)))),FirstSim!$A$1:$Z$86,VLOOKUP(MONTH($A852),Conversion!$A$1:$B$12,2),FALSE)</f>
        <v>0.16</v>
      </c>
      <c r="Q852" s="9">
        <f t="shared" si="98"/>
        <v>0.49</v>
      </c>
      <c r="R852" s="9" t="str">
        <f t="shared" si="99"/>
        <v/>
      </c>
      <c r="S852" s="10" t="str">
        <f t="shared" si="100"/>
        <v/>
      </c>
      <c r="U852" s="17">
        <f>VLOOKUP((IF(MONTH($A852)=10,YEAR($A852),IF(MONTH($A852)=11,YEAR($A852),IF(MONTH($A852)=12, YEAR($A852),YEAR($A852)-1)))),'Final Sim'!$A$1:$O$87,VLOOKUP(MONTH($A852),'Conversion WRSM'!$A$1:$B$12,2),FALSE)</f>
        <v>0</v>
      </c>
      <c r="W852" s="9">
        <f t="shared" si="97"/>
        <v>0.49</v>
      </c>
      <c r="X852" s="9" t="str">
        <f t="shared" si="103"/>
        <v/>
      </c>
      <c r="Y852" s="20" t="str">
        <f t="shared" si="101"/>
        <v/>
      </c>
    </row>
    <row r="853" spans="1:25" x14ac:dyDescent="0.25">
      <c r="A853" s="11">
        <v>38534</v>
      </c>
      <c r="B853" s="9">
        <f>VLOOKUP((IF(MONTH($A853)=10,YEAR($A853),IF(MONTH($A853)=11,YEAR($A853),IF(MONTH($A853)=12, YEAR($A853),YEAR($A853)-1)))),File_1.prn!$A$2:$AA$72,VLOOKUP(MONTH($A853),Conversion!$A$1:$B$12,2),FALSE)</f>
        <v>0.62</v>
      </c>
      <c r="C853" s="9" t="str">
        <f>IF(VLOOKUP((IF(MONTH($A853)=10,YEAR($A853),IF(MONTH($A853)=11,YEAR($A853),IF(MONTH($A853)=12, YEAR($A853),YEAR($A853)-1)))),File_1.prn!$A$2:$AA$72,VLOOKUP(MONTH($A853),'Patch Conversion'!$A$1:$B$12,2),FALSE)="","",VLOOKUP((IF(MONTH($A853)=10,YEAR($A853),IF(MONTH($A853)=11,YEAR($A853),IF(MONTH($A853)=12, YEAR($A853),YEAR($A853)-1)))),File_1.prn!$A$2:$AA$72,VLOOKUP(MONTH($A853),'Patch Conversion'!$A$1:$B$12,2),FALSE))</f>
        <v/>
      </c>
      <c r="E853" s="9">
        <f t="shared" si="102"/>
        <v>135.70000000000005</v>
      </c>
      <c r="F853" s="9">
        <f>F852+VLOOKUP((IF(MONTH($A853)=10,YEAR($A853),IF(MONTH($A853)=11,YEAR($A853),IF(MONTH($A853)=12, YEAR($A853),YEAR($A853)-1)))),Rainfall!$A$1:$Z$87,VLOOKUP(MONTH($A853),Conversion!$A$1:$B$12,2),FALSE)</f>
        <v>42486.419999999976</v>
      </c>
      <c r="G853" s="22"/>
      <c r="H853" s="22"/>
      <c r="I853" s="9">
        <f>VLOOKUP((IF(MONTH($A853)=10,YEAR($A853),IF(MONTH($A853)=11,YEAR($A853),IF(MONTH($A853)=12, YEAR($A853),YEAR($A853)-1)))),FirstSim!$A$1:$Z$86,VLOOKUP(MONTH($A853),Conversion!$A$1:$B$12,2),FALSE)</f>
        <v>0.11</v>
      </c>
      <c r="Q853" s="9">
        <f t="shared" si="98"/>
        <v>0.62</v>
      </c>
      <c r="R853" s="9" t="str">
        <f t="shared" si="99"/>
        <v/>
      </c>
      <c r="S853" s="10" t="str">
        <f t="shared" si="100"/>
        <v/>
      </c>
      <c r="U853" s="17">
        <f>VLOOKUP((IF(MONTH($A853)=10,YEAR($A853),IF(MONTH($A853)=11,YEAR($A853),IF(MONTH($A853)=12, YEAR($A853),YEAR($A853)-1)))),'Final Sim'!$A$1:$O$87,VLOOKUP(MONTH($A853),'Conversion WRSM'!$A$1:$B$12,2),FALSE)</f>
        <v>0</v>
      </c>
      <c r="W853" s="9">
        <f t="shared" si="97"/>
        <v>0.62</v>
      </c>
      <c r="X853" s="9" t="str">
        <f t="shared" si="103"/>
        <v/>
      </c>
      <c r="Y853" s="20" t="str">
        <f t="shared" si="101"/>
        <v/>
      </c>
    </row>
    <row r="854" spans="1:25" x14ac:dyDescent="0.25">
      <c r="A854" s="11">
        <v>38565</v>
      </c>
      <c r="B854" s="9">
        <f>VLOOKUP((IF(MONTH($A854)=10,YEAR($A854),IF(MONTH($A854)=11,YEAR($A854),IF(MONTH($A854)=12, YEAR($A854),YEAR($A854)-1)))),File_1.prn!$A$2:$AA$72,VLOOKUP(MONTH($A854),Conversion!$A$1:$B$12,2),FALSE)</f>
        <v>0.63</v>
      </c>
      <c r="C854" s="9" t="str">
        <f>IF(VLOOKUP((IF(MONTH($A854)=10,YEAR($A854),IF(MONTH($A854)=11,YEAR($A854),IF(MONTH($A854)=12, YEAR($A854),YEAR($A854)-1)))),File_1.prn!$A$2:$AA$72,VLOOKUP(MONTH($A854),'Patch Conversion'!$A$1:$B$12,2),FALSE)="","",VLOOKUP((IF(MONTH($A854)=10,YEAR($A854),IF(MONTH($A854)=11,YEAR($A854),IF(MONTH($A854)=12, YEAR($A854),YEAR($A854)-1)))),File_1.prn!$A$2:$AA$72,VLOOKUP(MONTH($A854),'Patch Conversion'!$A$1:$B$12,2),FALSE))</f>
        <v/>
      </c>
      <c r="E854" s="9">
        <f t="shared" si="102"/>
        <v>136.33000000000004</v>
      </c>
      <c r="F854" s="9">
        <f>F853+VLOOKUP((IF(MONTH($A854)=10,YEAR($A854),IF(MONTH($A854)=11,YEAR($A854),IF(MONTH($A854)=12, YEAR($A854),YEAR($A854)-1)))),Rainfall!$A$1:$Z$87,VLOOKUP(MONTH($A854),Conversion!$A$1:$B$12,2),FALSE)</f>
        <v>42486.419999999976</v>
      </c>
      <c r="G854" s="22"/>
      <c r="H854" s="22"/>
      <c r="I854" s="9">
        <f>VLOOKUP((IF(MONTH($A854)=10,YEAR($A854),IF(MONTH($A854)=11,YEAR($A854),IF(MONTH($A854)=12, YEAR($A854),YEAR($A854)-1)))),FirstSim!$A$1:$Z$86,VLOOKUP(MONTH($A854),Conversion!$A$1:$B$12,2),FALSE)</f>
        <v>7.0000000000000007E-2</v>
      </c>
      <c r="Q854" s="9">
        <f t="shared" si="98"/>
        <v>0.63</v>
      </c>
      <c r="R854" s="9" t="str">
        <f t="shared" si="99"/>
        <v/>
      </c>
      <c r="S854" s="10" t="str">
        <f t="shared" si="100"/>
        <v/>
      </c>
      <c r="U854" s="17">
        <f>VLOOKUP((IF(MONTH($A854)=10,YEAR($A854),IF(MONTH($A854)=11,YEAR($A854),IF(MONTH($A854)=12, YEAR($A854),YEAR($A854)-1)))),'Final Sim'!$A$1:$O$87,VLOOKUP(MONTH($A854),'Conversion WRSM'!$A$1:$B$12,2),FALSE)</f>
        <v>0</v>
      </c>
      <c r="W854" s="9">
        <f t="shared" si="97"/>
        <v>0.63</v>
      </c>
      <c r="X854" s="9" t="str">
        <f t="shared" si="103"/>
        <v/>
      </c>
      <c r="Y854" s="20" t="str">
        <f t="shared" si="101"/>
        <v/>
      </c>
    </row>
    <row r="855" spans="1:25" x14ac:dyDescent="0.25">
      <c r="A855" s="11">
        <v>38596</v>
      </c>
      <c r="B855" s="9">
        <f>VLOOKUP((IF(MONTH($A855)=10,YEAR($A855),IF(MONTH($A855)=11,YEAR($A855),IF(MONTH($A855)=12, YEAR($A855),YEAR($A855)-1)))),File_1.prn!$A$2:$AA$72,VLOOKUP(MONTH($A855),Conversion!$A$1:$B$12,2),FALSE)</f>
        <v>0.34</v>
      </c>
      <c r="C855" s="9" t="str">
        <f>IF(VLOOKUP((IF(MONTH($A855)=10,YEAR($A855),IF(MONTH($A855)=11,YEAR($A855),IF(MONTH($A855)=12, YEAR($A855),YEAR($A855)-1)))),File_1.prn!$A$2:$AA$72,VLOOKUP(MONTH($A855),'Patch Conversion'!$A$1:$B$12,2),FALSE)="","",VLOOKUP((IF(MONTH($A855)=10,YEAR($A855),IF(MONTH($A855)=11,YEAR($A855),IF(MONTH($A855)=12, YEAR($A855),YEAR($A855)-1)))),File_1.prn!$A$2:$AA$72,VLOOKUP(MONTH($A855),'Patch Conversion'!$A$1:$B$12,2),FALSE))</f>
        <v/>
      </c>
      <c r="E855" s="9">
        <f t="shared" si="102"/>
        <v>136.67000000000004</v>
      </c>
      <c r="F855" s="9">
        <f>F854+VLOOKUP((IF(MONTH($A855)=10,YEAR($A855),IF(MONTH($A855)=11,YEAR($A855),IF(MONTH($A855)=12, YEAR($A855),YEAR($A855)-1)))),Rainfall!$A$1:$Z$87,VLOOKUP(MONTH($A855),Conversion!$A$1:$B$12,2),FALSE)</f>
        <v>42486.419999999976</v>
      </c>
      <c r="G855" s="22"/>
      <c r="H855" s="22"/>
      <c r="I855" s="9">
        <f>VLOOKUP((IF(MONTH($A855)=10,YEAR($A855),IF(MONTH($A855)=11,YEAR($A855),IF(MONTH($A855)=12, YEAR($A855),YEAR($A855)-1)))),FirstSim!$A$1:$Z$86,VLOOKUP(MONTH($A855),Conversion!$A$1:$B$12,2),FALSE)</f>
        <v>0.05</v>
      </c>
      <c r="Q855" s="9">
        <f t="shared" si="98"/>
        <v>0.34</v>
      </c>
      <c r="R855" s="9" t="str">
        <f t="shared" si="99"/>
        <v/>
      </c>
      <c r="S855" s="10" t="str">
        <f t="shared" si="100"/>
        <v/>
      </c>
      <c r="U855" s="17">
        <f>VLOOKUP((IF(MONTH($A855)=10,YEAR($A855),IF(MONTH($A855)=11,YEAR($A855),IF(MONTH($A855)=12, YEAR($A855),YEAR($A855)-1)))),'Final Sim'!$A$1:$O$87,VLOOKUP(MONTH($A855),'Conversion WRSM'!$A$1:$B$12,2),FALSE)</f>
        <v>0</v>
      </c>
      <c r="W855" s="9">
        <f t="shared" si="97"/>
        <v>0.34</v>
      </c>
      <c r="X855" s="9" t="str">
        <f t="shared" si="103"/>
        <v/>
      </c>
      <c r="Y855" s="20" t="str">
        <f t="shared" si="101"/>
        <v/>
      </c>
    </row>
    <row r="856" spans="1:25" x14ac:dyDescent="0.25">
      <c r="A856" s="11">
        <v>38626</v>
      </c>
      <c r="B856" s="9" t="e">
        <f>VLOOKUP((IF(MONTH($A856)=10,YEAR($A856),IF(MONTH($A856)=11,YEAR($A856),IF(MONTH($A856)=12, YEAR($A856),YEAR($A856)-1)))),File_1.prn!$A$2:$AA$72,VLOOKUP(MONTH($A856),Conversion!$A$1:$B$12,2),FALSE)</f>
        <v>#N/A</v>
      </c>
      <c r="C856" s="9" t="e">
        <f>IF(VLOOKUP((IF(MONTH($A856)=10,YEAR($A856),IF(MONTH($A856)=11,YEAR($A856),IF(MONTH($A856)=12, YEAR($A856),YEAR($A856)-1)))),File_1.prn!$A$2:$AA$72,VLOOKUP(MONTH($A856),'Patch Conversion'!$A$1:$B$12,2),FALSE)="","",VLOOKUP((IF(MONTH($A856)=10,YEAR($A856),IF(MONTH($A856)=11,YEAR($A856),IF(MONTH($A856)=12, YEAR($A856),YEAR($A856)-1)))),File_1.prn!$A$2:$AA$72,VLOOKUP(MONTH($A856),'Patch Conversion'!$A$1:$B$12,2),FALSE))</f>
        <v>#N/A</v>
      </c>
      <c r="E856" s="9" t="e">
        <f t="shared" si="102"/>
        <v>#N/A</v>
      </c>
      <c r="F856" s="9">
        <f>F855+VLOOKUP((IF(MONTH($A856)=10,YEAR($A856),IF(MONTH($A856)=11,YEAR($A856),IF(MONTH($A856)=12, YEAR($A856),YEAR($A856)-1)))),Rainfall!$A$1:$Z$87,VLOOKUP(MONTH($A856),Conversion!$A$1:$B$12,2),FALSE)</f>
        <v>42502.979999999974</v>
      </c>
      <c r="G856" s="22"/>
      <c r="H856" s="22"/>
      <c r="I856" s="9" t="e">
        <f>VLOOKUP((IF(MONTH($A856)=10,YEAR($A856),IF(MONTH($A856)=11,YEAR($A856),IF(MONTH($A856)=12, YEAR($A856),YEAR($A856)-1)))),FirstSim!$A$1:$Z$86,VLOOKUP(MONTH($A856),Conversion!$A$1:$B$12,2),FALSE)</f>
        <v>#N/A</v>
      </c>
      <c r="Q856" s="9" t="e">
        <f t="shared" si="98"/>
        <v>#N/A</v>
      </c>
      <c r="R856" s="9" t="e">
        <f t="shared" si="99"/>
        <v>#N/A</v>
      </c>
      <c r="S856" s="10" t="e">
        <f t="shared" si="100"/>
        <v>#N/A</v>
      </c>
      <c r="U856" s="17">
        <f>VLOOKUP((IF(MONTH($A856)=10,YEAR($A856),IF(MONTH($A856)=11,YEAR($A856),IF(MONTH($A856)=12, YEAR($A856),YEAR($A856)-1)))),'Final Sim'!$A$1:$O$87,VLOOKUP(MONTH($A856),'Conversion WRSM'!$A$1:$B$12,2),FALSE)</f>
        <v>0</v>
      </c>
      <c r="W856" s="9" t="e">
        <f t="shared" si="97"/>
        <v>#N/A</v>
      </c>
      <c r="X856" s="9" t="e">
        <f t="shared" si="103"/>
        <v>#N/A</v>
      </c>
      <c r="Y856" s="20" t="e">
        <f t="shared" si="101"/>
        <v>#N/A</v>
      </c>
    </row>
    <row r="857" spans="1:25" x14ac:dyDescent="0.25">
      <c r="A857" s="11">
        <v>38657</v>
      </c>
      <c r="B857" s="9" t="e">
        <f>VLOOKUP((IF(MONTH($A857)=10,YEAR($A857),IF(MONTH($A857)=11,YEAR($A857),IF(MONTH($A857)=12, YEAR($A857),YEAR($A857)-1)))),File_1.prn!$A$2:$AA$72,VLOOKUP(MONTH($A857),Conversion!$A$1:$B$12,2),FALSE)</f>
        <v>#N/A</v>
      </c>
      <c r="C857" s="9" t="e">
        <f>IF(VLOOKUP((IF(MONTH($A857)=10,YEAR($A857),IF(MONTH($A857)=11,YEAR($A857),IF(MONTH($A857)=12, YEAR($A857),YEAR($A857)-1)))),File_1.prn!$A$2:$AA$72,VLOOKUP(MONTH($A857),'Patch Conversion'!$A$1:$B$12,2),FALSE)="","",VLOOKUP((IF(MONTH($A857)=10,YEAR($A857),IF(MONTH($A857)=11,YEAR($A857),IF(MONTH($A857)=12, YEAR($A857),YEAR($A857)-1)))),File_1.prn!$A$2:$AA$72,VLOOKUP(MONTH($A857),'Patch Conversion'!$A$1:$B$12,2),FALSE))</f>
        <v>#N/A</v>
      </c>
      <c r="E857" s="9" t="e">
        <f t="shared" si="102"/>
        <v>#N/A</v>
      </c>
      <c r="F857" s="9">
        <f>F856+VLOOKUP((IF(MONTH($A857)=10,YEAR($A857),IF(MONTH($A857)=11,YEAR($A857),IF(MONTH($A857)=12, YEAR($A857),YEAR($A857)-1)))),Rainfall!$A$1:$Z$87,VLOOKUP(MONTH($A857),Conversion!$A$1:$B$12,2),FALSE)</f>
        <v>42557.819999999971</v>
      </c>
      <c r="G857" s="22"/>
      <c r="H857" s="22"/>
      <c r="I857" s="9" t="e">
        <f>VLOOKUP((IF(MONTH($A857)=10,YEAR($A857),IF(MONTH($A857)=11,YEAR($A857),IF(MONTH($A857)=12, YEAR($A857),YEAR($A857)-1)))),FirstSim!$A$1:$Z$86,VLOOKUP(MONTH($A857),Conversion!$A$1:$B$12,2),FALSE)</f>
        <v>#N/A</v>
      </c>
      <c r="Q857" s="9" t="e">
        <f t="shared" si="98"/>
        <v>#N/A</v>
      </c>
      <c r="R857" s="9" t="e">
        <f t="shared" si="99"/>
        <v>#N/A</v>
      </c>
      <c r="S857" s="10" t="e">
        <f t="shared" si="100"/>
        <v>#N/A</v>
      </c>
      <c r="U857" s="17">
        <f>VLOOKUP((IF(MONTH($A857)=10,YEAR($A857),IF(MONTH($A857)=11,YEAR($A857),IF(MONTH($A857)=12, YEAR($A857),YEAR($A857)-1)))),'Final Sim'!$A$1:$O$87,VLOOKUP(MONTH($A857),'Conversion WRSM'!$A$1:$B$12,2),FALSE)</f>
        <v>0</v>
      </c>
      <c r="W857" s="9" t="e">
        <f t="shared" si="97"/>
        <v>#N/A</v>
      </c>
      <c r="X857" s="9" t="e">
        <f t="shared" si="103"/>
        <v>#N/A</v>
      </c>
      <c r="Y857" s="20" t="e">
        <f t="shared" si="101"/>
        <v>#N/A</v>
      </c>
    </row>
    <row r="858" spans="1:25" x14ac:dyDescent="0.25">
      <c r="A858" s="11">
        <v>38687</v>
      </c>
      <c r="B858" s="9" t="e">
        <f>VLOOKUP((IF(MONTH($A858)=10,YEAR($A858),IF(MONTH($A858)=11,YEAR($A858),IF(MONTH($A858)=12, YEAR($A858),YEAR($A858)-1)))),File_1.prn!$A$2:$AA$72,VLOOKUP(MONTH($A858),Conversion!$A$1:$B$12,2),FALSE)</f>
        <v>#N/A</v>
      </c>
      <c r="C858" s="9" t="e">
        <f>IF(VLOOKUP((IF(MONTH($A858)=10,YEAR($A858),IF(MONTH($A858)=11,YEAR($A858),IF(MONTH($A858)=12, YEAR($A858),YEAR($A858)-1)))),File_1.prn!$A$2:$AA$72,VLOOKUP(MONTH($A858),'Patch Conversion'!$A$1:$B$12,2),FALSE)="","",VLOOKUP((IF(MONTH($A858)=10,YEAR($A858),IF(MONTH($A858)=11,YEAR($A858),IF(MONTH($A858)=12, YEAR($A858),YEAR($A858)-1)))),File_1.prn!$A$2:$AA$72,VLOOKUP(MONTH($A858),'Patch Conversion'!$A$1:$B$12,2),FALSE))</f>
        <v>#N/A</v>
      </c>
      <c r="E858" s="9" t="e">
        <f t="shared" si="102"/>
        <v>#N/A</v>
      </c>
      <c r="F858" s="9">
        <f>F857+VLOOKUP((IF(MONTH($A858)=10,YEAR($A858),IF(MONTH($A858)=11,YEAR($A858),IF(MONTH($A858)=12, YEAR($A858),YEAR($A858)-1)))),Rainfall!$A$1:$Z$87,VLOOKUP(MONTH($A858),Conversion!$A$1:$B$12,2),FALSE)</f>
        <v>42669.239999999969</v>
      </c>
      <c r="G858" s="22"/>
      <c r="H858" s="22"/>
      <c r="I858" s="9" t="e">
        <f>VLOOKUP((IF(MONTH($A858)=10,YEAR($A858),IF(MONTH($A858)=11,YEAR($A858),IF(MONTH($A858)=12, YEAR($A858),YEAR($A858)-1)))),FirstSim!$A$1:$Z$86,VLOOKUP(MONTH($A858),Conversion!$A$1:$B$12,2),FALSE)</f>
        <v>#N/A</v>
      </c>
      <c r="Q858" s="9" t="e">
        <f t="shared" si="98"/>
        <v>#N/A</v>
      </c>
      <c r="R858" s="9" t="e">
        <f t="shared" si="99"/>
        <v>#N/A</v>
      </c>
      <c r="S858" s="10" t="e">
        <f t="shared" si="100"/>
        <v>#N/A</v>
      </c>
      <c r="U858" s="17">
        <f>VLOOKUP((IF(MONTH($A858)=10,YEAR($A858),IF(MONTH($A858)=11,YEAR($A858),IF(MONTH($A858)=12, YEAR($A858),YEAR($A858)-1)))),'Final Sim'!$A$1:$O$87,VLOOKUP(MONTH($A858),'Conversion WRSM'!$A$1:$B$12,2),FALSE)</f>
        <v>0</v>
      </c>
      <c r="W858" s="9" t="e">
        <f t="shared" si="97"/>
        <v>#N/A</v>
      </c>
      <c r="X858" s="9" t="e">
        <f t="shared" si="103"/>
        <v>#N/A</v>
      </c>
      <c r="Y858" s="20" t="e">
        <f t="shared" si="101"/>
        <v>#N/A</v>
      </c>
    </row>
    <row r="859" spans="1:25" x14ac:dyDescent="0.25">
      <c r="A859" s="11">
        <v>38718</v>
      </c>
      <c r="B859" s="9" t="e">
        <f>VLOOKUP((IF(MONTH($A859)=10,YEAR($A859),IF(MONTH($A859)=11,YEAR($A859),IF(MONTH($A859)=12, YEAR($A859),YEAR($A859)-1)))),File_1.prn!$A$2:$AA$72,VLOOKUP(MONTH($A859),Conversion!$A$1:$B$12,2),FALSE)</f>
        <v>#N/A</v>
      </c>
      <c r="C859" s="9" t="e">
        <f>IF(VLOOKUP((IF(MONTH($A859)=10,YEAR($A859),IF(MONTH($A859)=11,YEAR($A859),IF(MONTH($A859)=12, YEAR($A859),YEAR($A859)-1)))),File_1.prn!$A$2:$AA$72,VLOOKUP(MONTH($A859),'Patch Conversion'!$A$1:$B$12,2),FALSE)="","",VLOOKUP((IF(MONTH($A859)=10,YEAR($A859),IF(MONTH($A859)=11,YEAR($A859),IF(MONTH($A859)=12, YEAR($A859),YEAR($A859)-1)))),File_1.prn!$A$2:$AA$72,VLOOKUP(MONTH($A859),'Patch Conversion'!$A$1:$B$12,2),FALSE))</f>
        <v>#N/A</v>
      </c>
      <c r="E859" s="9" t="e">
        <f t="shared" si="102"/>
        <v>#N/A</v>
      </c>
      <c r="F859" s="9">
        <f>F858+VLOOKUP((IF(MONTH($A859)=10,YEAR($A859),IF(MONTH($A859)=11,YEAR($A859),IF(MONTH($A859)=12, YEAR($A859),YEAR($A859)-1)))),Rainfall!$A$1:$Z$87,VLOOKUP(MONTH($A859),Conversion!$A$1:$B$12,2),FALSE)</f>
        <v>42840.119999999966</v>
      </c>
      <c r="G859" s="22"/>
      <c r="H859" s="22"/>
      <c r="I859" s="9" t="e">
        <f>VLOOKUP((IF(MONTH($A859)=10,YEAR($A859),IF(MONTH($A859)=11,YEAR($A859),IF(MONTH($A859)=12, YEAR($A859),YEAR($A859)-1)))),FirstSim!$A$1:$Z$86,VLOOKUP(MONTH($A859),Conversion!$A$1:$B$12,2),FALSE)</f>
        <v>#N/A</v>
      </c>
      <c r="Q859" s="9" t="e">
        <f t="shared" si="98"/>
        <v>#N/A</v>
      </c>
      <c r="R859" s="9" t="e">
        <f t="shared" si="99"/>
        <v>#N/A</v>
      </c>
      <c r="S859" s="10" t="e">
        <f t="shared" si="100"/>
        <v>#N/A</v>
      </c>
      <c r="U859" s="17">
        <f>VLOOKUP((IF(MONTH($A859)=10,YEAR($A859),IF(MONTH($A859)=11,YEAR($A859),IF(MONTH($A859)=12, YEAR($A859),YEAR($A859)-1)))),'Final Sim'!$A$1:$O$87,VLOOKUP(MONTH($A859),'Conversion WRSM'!$A$1:$B$12,2),FALSE)</f>
        <v>0</v>
      </c>
      <c r="W859" s="9" t="e">
        <f t="shared" si="97"/>
        <v>#N/A</v>
      </c>
      <c r="X859" s="9" t="e">
        <f t="shared" si="103"/>
        <v>#N/A</v>
      </c>
      <c r="Y859" s="20" t="e">
        <f t="shared" si="101"/>
        <v>#N/A</v>
      </c>
    </row>
    <row r="860" spans="1:25" x14ac:dyDescent="0.25">
      <c r="A860" s="11">
        <v>38749</v>
      </c>
      <c r="B860" s="9" t="e">
        <f>VLOOKUP((IF(MONTH($A860)=10,YEAR($A860),IF(MONTH($A860)=11,YEAR($A860),IF(MONTH($A860)=12, YEAR($A860),YEAR($A860)-1)))),File_1.prn!$A$2:$AA$72,VLOOKUP(MONTH($A860),Conversion!$A$1:$B$12,2),FALSE)</f>
        <v>#N/A</v>
      </c>
      <c r="C860" s="9" t="e">
        <f>IF(VLOOKUP((IF(MONTH($A860)=10,YEAR($A860),IF(MONTH($A860)=11,YEAR($A860),IF(MONTH($A860)=12, YEAR($A860),YEAR($A860)-1)))),File_1.prn!$A$2:$AA$72,VLOOKUP(MONTH($A860),'Patch Conversion'!$A$1:$B$12,2),FALSE)="","",VLOOKUP((IF(MONTH($A860)=10,YEAR($A860),IF(MONTH($A860)=11,YEAR($A860),IF(MONTH($A860)=12, YEAR($A860),YEAR($A860)-1)))),File_1.prn!$A$2:$AA$72,VLOOKUP(MONTH($A860),'Patch Conversion'!$A$1:$B$12,2),FALSE))</f>
        <v>#N/A</v>
      </c>
      <c r="E860" s="9" t="e">
        <f t="shared" si="102"/>
        <v>#N/A</v>
      </c>
      <c r="F860" s="9">
        <f>F859+VLOOKUP((IF(MONTH($A860)=10,YEAR($A860),IF(MONTH($A860)=11,YEAR($A860),IF(MONTH($A860)=12, YEAR($A860),YEAR($A860)-1)))),Rainfall!$A$1:$Z$87,VLOOKUP(MONTH($A860),Conversion!$A$1:$B$12,2),FALSE)</f>
        <v>43029.959999999963</v>
      </c>
      <c r="G860" s="22"/>
      <c r="H860" s="22"/>
      <c r="I860" s="9" t="e">
        <f>VLOOKUP((IF(MONTH($A860)=10,YEAR($A860),IF(MONTH($A860)=11,YEAR($A860),IF(MONTH($A860)=12, YEAR($A860),YEAR($A860)-1)))),FirstSim!$A$1:$Z$86,VLOOKUP(MONTH($A860),Conversion!$A$1:$B$12,2),FALSE)</f>
        <v>#N/A</v>
      </c>
      <c r="Q860" s="9" t="e">
        <f t="shared" si="98"/>
        <v>#N/A</v>
      </c>
      <c r="R860" s="9" t="e">
        <f t="shared" si="99"/>
        <v>#N/A</v>
      </c>
      <c r="S860" s="10" t="e">
        <f t="shared" si="100"/>
        <v>#N/A</v>
      </c>
      <c r="U860" s="17">
        <f>VLOOKUP((IF(MONTH($A860)=10,YEAR($A860),IF(MONTH($A860)=11,YEAR($A860),IF(MONTH($A860)=12, YEAR($A860),YEAR($A860)-1)))),'Final Sim'!$A$1:$O$87,VLOOKUP(MONTH($A860),'Conversion WRSM'!$A$1:$B$12,2),FALSE)</f>
        <v>0</v>
      </c>
      <c r="W860" s="9" t="e">
        <f t="shared" si="97"/>
        <v>#N/A</v>
      </c>
      <c r="X860" s="9" t="e">
        <f t="shared" si="103"/>
        <v>#N/A</v>
      </c>
      <c r="Y860" s="20" t="e">
        <f t="shared" si="101"/>
        <v>#N/A</v>
      </c>
    </row>
    <row r="861" spans="1:25" x14ac:dyDescent="0.25">
      <c r="A861" s="11">
        <v>38777</v>
      </c>
      <c r="B861" s="9" t="e">
        <f>VLOOKUP((IF(MONTH($A861)=10,YEAR($A861),IF(MONTH($A861)=11,YEAR($A861),IF(MONTH($A861)=12, YEAR($A861),YEAR($A861)-1)))),File_1.prn!$A$2:$AA$72,VLOOKUP(MONTH($A861),Conversion!$A$1:$B$12,2),FALSE)</f>
        <v>#N/A</v>
      </c>
      <c r="C861" s="9" t="e">
        <f>IF(VLOOKUP((IF(MONTH($A861)=10,YEAR($A861),IF(MONTH($A861)=11,YEAR($A861),IF(MONTH($A861)=12, YEAR($A861),YEAR($A861)-1)))),File_1.prn!$A$2:$AA$72,VLOOKUP(MONTH($A861),'Patch Conversion'!$A$1:$B$12,2),FALSE)="","",VLOOKUP((IF(MONTH($A861)=10,YEAR($A861),IF(MONTH($A861)=11,YEAR($A861),IF(MONTH($A861)=12, YEAR($A861),YEAR($A861)-1)))),File_1.prn!$A$2:$AA$72,VLOOKUP(MONTH($A861),'Patch Conversion'!$A$1:$B$12,2),FALSE))</f>
        <v>#N/A</v>
      </c>
      <c r="E861" s="9" t="e">
        <f t="shared" si="102"/>
        <v>#N/A</v>
      </c>
      <c r="F861" s="9">
        <f>F860+VLOOKUP((IF(MONTH($A861)=10,YEAR($A861),IF(MONTH($A861)=11,YEAR($A861),IF(MONTH($A861)=12, YEAR($A861),YEAR($A861)-1)))),Rainfall!$A$1:$Z$87,VLOOKUP(MONTH($A861),Conversion!$A$1:$B$12,2),FALSE)</f>
        <v>43135.379999999961</v>
      </c>
      <c r="G861" s="22"/>
      <c r="H861" s="22"/>
      <c r="I861" s="9" t="e">
        <f>VLOOKUP((IF(MONTH($A861)=10,YEAR($A861),IF(MONTH($A861)=11,YEAR($A861),IF(MONTH($A861)=12, YEAR($A861),YEAR($A861)-1)))),FirstSim!$A$1:$Z$86,VLOOKUP(MONTH($A861),Conversion!$A$1:$B$12,2),FALSE)</f>
        <v>#N/A</v>
      </c>
      <c r="Q861" s="9" t="e">
        <f t="shared" si="98"/>
        <v>#N/A</v>
      </c>
      <c r="R861" s="9" t="e">
        <f t="shared" si="99"/>
        <v>#N/A</v>
      </c>
      <c r="S861" s="10" t="e">
        <f t="shared" si="100"/>
        <v>#N/A</v>
      </c>
      <c r="U861" s="17">
        <f>VLOOKUP((IF(MONTH($A861)=10,YEAR($A861),IF(MONTH($A861)=11,YEAR($A861),IF(MONTH($A861)=12, YEAR($A861),YEAR($A861)-1)))),'Final Sim'!$A$1:$O$87,VLOOKUP(MONTH($A861),'Conversion WRSM'!$A$1:$B$12,2),FALSE)</f>
        <v>0</v>
      </c>
      <c r="W861" s="9" t="e">
        <f t="shared" si="97"/>
        <v>#N/A</v>
      </c>
      <c r="X861" s="9" t="e">
        <f t="shared" si="103"/>
        <v>#N/A</v>
      </c>
      <c r="Y861" s="20" t="e">
        <f t="shared" si="101"/>
        <v>#N/A</v>
      </c>
    </row>
    <row r="862" spans="1:25" x14ac:dyDescent="0.25">
      <c r="A862" s="11">
        <v>38808</v>
      </c>
      <c r="B862" s="9" t="e">
        <f>VLOOKUP((IF(MONTH($A862)=10,YEAR($A862),IF(MONTH($A862)=11,YEAR($A862),IF(MONTH($A862)=12, YEAR($A862),YEAR($A862)-1)))),File_1.prn!$A$2:$AA$72,VLOOKUP(MONTH($A862),Conversion!$A$1:$B$12,2),FALSE)</f>
        <v>#N/A</v>
      </c>
      <c r="C862" s="9" t="e">
        <f>IF(VLOOKUP((IF(MONTH($A862)=10,YEAR($A862),IF(MONTH($A862)=11,YEAR($A862),IF(MONTH($A862)=12, YEAR($A862),YEAR($A862)-1)))),File_1.prn!$A$2:$AA$72,VLOOKUP(MONTH($A862),'Patch Conversion'!$A$1:$B$12,2),FALSE)="","",VLOOKUP((IF(MONTH($A862)=10,YEAR($A862),IF(MONTH($A862)=11,YEAR($A862),IF(MONTH($A862)=12, YEAR($A862),YEAR($A862)-1)))),File_1.prn!$A$2:$AA$72,VLOOKUP(MONTH($A862),'Patch Conversion'!$A$1:$B$12,2),FALSE))</f>
        <v>#N/A</v>
      </c>
      <c r="E862" s="9" t="e">
        <f t="shared" si="102"/>
        <v>#N/A</v>
      </c>
      <c r="F862" s="9">
        <f>F861+VLOOKUP((IF(MONTH($A862)=10,YEAR($A862),IF(MONTH($A862)=11,YEAR($A862),IF(MONTH($A862)=12, YEAR($A862),YEAR($A862)-1)))),Rainfall!$A$1:$Z$87,VLOOKUP(MONTH($A862),Conversion!$A$1:$B$12,2),FALSE)</f>
        <v>43165.679999999964</v>
      </c>
      <c r="G862" s="22"/>
      <c r="H862" s="22"/>
      <c r="I862" s="9" t="e">
        <f>VLOOKUP((IF(MONTH($A862)=10,YEAR($A862),IF(MONTH($A862)=11,YEAR($A862),IF(MONTH($A862)=12, YEAR($A862),YEAR($A862)-1)))),FirstSim!$A$1:$Z$86,VLOOKUP(MONTH($A862),Conversion!$A$1:$B$12,2),FALSE)</f>
        <v>#N/A</v>
      </c>
      <c r="Q862" s="9" t="e">
        <f t="shared" si="98"/>
        <v>#N/A</v>
      </c>
      <c r="R862" s="9" t="e">
        <f t="shared" si="99"/>
        <v>#N/A</v>
      </c>
      <c r="S862" s="10" t="e">
        <f t="shared" si="100"/>
        <v>#N/A</v>
      </c>
      <c r="U862" s="17">
        <f>VLOOKUP((IF(MONTH($A862)=10,YEAR($A862),IF(MONTH($A862)=11,YEAR($A862),IF(MONTH($A862)=12, YEAR($A862),YEAR($A862)-1)))),'Final Sim'!$A$1:$O$87,VLOOKUP(MONTH($A862),'Conversion WRSM'!$A$1:$B$12,2),FALSE)</f>
        <v>0</v>
      </c>
      <c r="W862" s="9" t="e">
        <f t="shared" si="97"/>
        <v>#N/A</v>
      </c>
      <c r="X862" s="9" t="e">
        <f t="shared" si="103"/>
        <v>#N/A</v>
      </c>
      <c r="Y862" s="20" t="e">
        <f t="shared" si="101"/>
        <v>#N/A</v>
      </c>
    </row>
    <row r="863" spans="1:25" x14ac:dyDescent="0.25">
      <c r="A863" s="11">
        <v>38838</v>
      </c>
      <c r="B863" s="9" t="e">
        <f>VLOOKUP((IF(MONTH($A863)=10,YEAR($A863),IF(MONTH($A863)=11,YEAR($A863),IF(MONTH($A863)=12, YEAR($A863),YEAR($A863)-1)))),File_1.prn!$A$2:$AA$72,VLOOKUP(MONTH($A863),Conversion!$A$1:$B$12,2),FALSE)</f>
        <v>#N/A</v>
      </c>
      <c r="C863" s="9" t="e">
        <f>IF(VLOOKUP((IF(MONTH($A863)=10,YEAR($A863),IF(MONTH($A863)=11,YEAR($A863),IF(MONTH($A863)=12, YEAR($A863),YEAR($A863)-1)))),File_1.prn!$A$2:$AA$72,VLOOKUP(MONTH($A863),'Patch Conversion'!$A$1:$B$12,2),FALSE)="","",VLOOKUP((IF(MONTH($A863)=10,YEAR($A863),IF(MONTH($A863)=11,YEAR($A863),IF(MONTH($A863)=12, YEAR($A863),YEAR($A863)-1)))),File_1.prn!$A$2:$AA$72,VLOOKUP(MONTH($A863),'Patch Conversion'!$A$1:$B$12,2),FALSE))</f>
        <v>#N/A</v>
      </c>
      <c r="E863" s="9" t="e">
        <f t="shared" si="102"/>
        <v>#N/A</v>
      </c>
      <c r="F863" s="9">
        <f>F862+VLOOKUP((IF(MONTH($A863)=10,YEAR($A863),IF(MONTH($A863)=11,YEAR($A863),IF(MONTH($A863)=12, YEAR($A863),YEAR($A863)-1)))),Rainfall!$A$1:$Z$87,VLOOKUP(MONTH($A863),Conversion!$A$1:$B$12,2),FALSE)</f>
        <v>43180.679999999964</v>
      </c>
      <c r="G863" s="22"/>
      <c r="H863" s="22"/>
      <c r="I863" s="9" t="e">
        <f>VLOOKUP((IF(MONTH($A863)=10,YEAR($A863),IF(MONTH($A863)=11,YEAR($A863),IF(MONTH($A863)=12, YEAR($A863),YEAR($A863)-1)))),FirstSim!$A$1:$Z$86,VLOOKUP(MONTH($A863),Conversion!$A$1:$B$12,2),FALSE)</f>
        <v>#N/A</v>
      </c>
      <c r="Q863" s="9" t="e">
        <f t="shared" si="98"/>
        <v>#N/A</v>
      </c>
      <c r="R863" s="9" t="e">
        <f t="shared" si="99"/>
        <v>#N/A</v>
      </c>
      <c r="S863" s="10" t="e">
        <f t="shared" si="100"/>
        <v>#N/A</v>
      </c>
      <c r="U863" s="17">
        <f>VLOOKUP((IF(MONTH($A863)=10,YEAR($A863),IF(MONTH($A863)=11,YEAR($A863),IF(MONTH($A863)=12, YEAR($A863),YEAR($A863)-1)))),'Final Sim'!$A$1:$O$87,VLOOKUP(MONTH($A863),'Conversion WRSM'!$A$1:$B$12,2),FALSE)</f>
        <v>0</v>
      </c>
      <c r="W863" s="9" t="e">
        <f t="shared" si="97"/>
        <v>#N/A</v>
      </c>
      <c r="X863" s="9" t="e">
        <f t="shared" si="103"/>
        <v>#N/A</v>
      </c>
      <c r="Y863" s="20" t="e">
        <f t="shared" si="101"/>
        <v>#N/A</v>
      </c>
    </row>
    <row r="864" spans="1:25" x14ac:dyDescent="0.25">
      <c r="A864" s="11">
        <v>38869</v>
      </c>
      <c r="B864" s="9" t="e">
        <f>VLOOKUP((IF(MONTH($A864)=10,YEAR($A864),IF(MONTH($A864)=11,YEAR($A864),IF(MONTH($A864)=12, YEAR($A864),YEAR($A864)-1)))),File_1.prn!$A$2:$AA$72,VLOOKUP(MONTH($A864),Conversion!$A$1:$B$12,2),FALSE)</f>
        <v>#N/A</v>
      </c>
      <c r="C864" s="9" t="e">
        <f>IF(VLOOKUP((IF(MONTH($A864)=10,YEAR($A864),IF(MONTH($A864)=11,YEAR($A864),IF(MONTH($A864)=12, YEAR($A864),YEAR($A864)-1)))),File_1.prn!$A$2:$AA$72,VLOOKUP(MONTH($A864),'Patch Conversion'!$A$1:$B$12,2),FALSE)="","",VLOOKUP((IF(MONTH($A864)=10,YEAR($A864),IF(MONTH($A864)=11,YEAR($A864),IF(MONTH($A864)=12, YEAR($A864),YEAR($A864)-1)))),File_1.prn!$A$2:$AA$72,VLOOKUP(MONTH($A864),'Patch Conversion'!$A$1:$B$12,2),FALSE))</f>
        <v>#N/A</v>
      </c>
      <c r="E864" s="9" t="e">
        <f t="shared" si="102"/>
        <v>#N/A</v>
      </c>
      <c r="F864" s="9">
        <f>F863+VLOOKUP((IF(MONTH($A864)=10,YEAR($A864),IF(MONTH($A864)=11,YEAR($A864),IF(MONTH($A864)=12, YEAR($A864),YEAR($A864)-1)))),Rainfall!$A$1:$Z$87,VLOOKUP(MONTH($A864),Conversion!$A$1:$B$12,2),FALSE)</f>
        <v>43188.899999999965</v>
      </c>
      <c r="G864" s="22"/>
      <c r="H864" s="22"/>
      <c r="I864" s="9" t="e">
        <f>VLOOKUP((IF(MONTH($A864)=10,YEAR($A864),IF(MONTH($A864)=11,YEAR($A864),IF(MONTH($A864)=12, YEAR($A864),YEAR($A864)-1)))),FirstSim!$A$1:$Z$86,VLOOKUP(MONTH($A864),Conversion!$A$1:$B$12,2),FALSE)</f>
        <v>#N/A</v>
      </c>
      <c r="Q864" s="9" t="e">
        <f t="shared" si="98"/>
        <v>#N/A</v>
      </c>
      <c r="R864" s="9" t="e">
        <f t="shared" si="99"/>
        <v>#N/A</v>
      </c>
      <c r="S864" s="10" t="e">
        <f t="shared" si="100"/>
        <v>#N/A</v>
      </c>
      <c r="U864" s="17">
        <f>VLOOKUP((IF(MONTH($A864)=10,YEAR($A864),IF(MONTH($A864)=11,YEAR($A864),IF(MONTH($A864)=12, YEAR($A864),YEAR($A864)-1)))),'Final Sim'!$A$1:$O$87,VLOOKUP(MONTH($A864),'Conversion WRSM'!$A$1:$B$12,2),FALSE)</f>
        <v>0</v>
      </c>
      <c r="W864" s="9" t="e">
        <f t="shared" si="97"/>
        <v>#N/A</v>
      </c>
      <c r="X864" s="9" t="e">
        <f t="shared" si="103"/>
        <v>#N/A</v>
      </c>
      <c r="Y864" s="20" t="e">
        <f t="shared" si="101"/>
        <v>#N/A</v>
      </c>
    </row>
    <row r="865" spans="1:25" x14ac:dyDescent="0.25">
      <c r="A865" s="11">
        <v>38899</v>
      </c>
      <c r="B865" s="9" t="e">
        <f>VLOOKUP((IF(MONTH($A865)=10,YEAR($A865),IF(MONTH($A865)=11,YEAR($A865),IF(MONTH($A865)=12, YEAR($A865),YEAR($A865)-1)))),File_1.prn!$A$2:$AA$72,VLOOKUP(MONTH($A865),Conversion!$A$1:$B$12,2),FALSE)</f>
        <v>#N/A</v>
      </c>
      <c r="C865" s="9" t="e">
        <f>IF(VLOOKUP((IF(MONTH($A865)=10,YEAR($A865),IF(MONTH($A865)=11,YEAR($A865),IF(MONTH($A865)=12, YEAR($A865),YEAR($A865)-1)))),File_1.prn!$A$2:$AA$72,VLOOKUP(MONTH($A865),'Patch Conversion'!$A$1:$B$12,2),FALSE)="","",VLOOKUP((IF(MONTH($A865)=10,YEAR($A865),IF(MONTH($A865)=11,YEAR($A865),IF(MONTH($A865)=12, YEAR($A865),YEAR($A865)-1)))),File_1.prn!$A$2:$AA$72,VLOOKUP(MONTH($A865),'Patch Conversion'!$A$1:$B$12,2),FALSE))</f>
        <v>#N/A</v>
      </c>
      <c r="E865" s="9" t="e">
        <f t="shared" si="102"/>
        <v>#N/A</v>
      </c>
      <c r="F865" s="9">
        <f>F864+VLOOKUP((IF(MONTH($A865)=10,YEAR($A865),IF(MONTH($A865)=11,YEAR($A865),IF(MONTH($A865)=12, YEAR($A865),YEAR($A865)-1)))),Rainfall!$A$1:$Z$87,VLOOKUP(MONTH($A865),Conversion!$A$1:$B$12,2),FALSE)</f>
        <v>43195.499999999964</v>
      </c>
      <c r="G865" s="22"/>
      <c r="H865" s="22"/>
      <c r="I865" s="9" t="e">
        <f>VLOOKUP((IF(MONTH($A865)=10,YEAR($A865),IF(MONTH($A865)=11,YEAR($A865),IF(MONTH($A865)=12, YEAR($A865),YEAR($A865)-1)))),FirstSim!$A$1:$Z$86,VLOOKUP(MONTH($A865),Conversion!$A$1:$B$12,2),FALSE)</f>
        <v>#N/A</v>
      </c>
      <c r="Q865" s="9" t="e">
        <f t="shared" si="98"/>
        <v>#N/A</v>
      </c>
      <c r="R865" s="9" t="e">
        <f t="shared" si="99"/>
        <v>#N/A</v>
      </c>
      <c r="S865" s="10" t="e">
        <f t="shared" si="100"/>
        <v>#N/A</v>
      </c>
      <c r="U865" s="17">
        <f>VLOOKUP((IF(MONTH($A865)=10,YEAR($A865),IF(MONTH($A865)=11,YEAR($A865),IF(MONTH($A865)=12, YEAR($A865),YEAR($A865)-1)))),'Final Sim'!$A$1:$O$87,VLOOKUP(MONTH($A865),'Conversion WRSM'!$A$1:$B$12,2),FALSE)</f>
        <v>0</v>
      </c>
      <c r="W865" s="9" t="e">
        <f t="shared" si="97"/>
        <v>#N/A</v>
      </c>
      <c r="X865" s="9" t="e">
        <f t="shared" si="103"/>
        <v>#N/A</v>
      </c>
      <c r="Y865" s="20" t="e">
        <f t="shared" si="101"/>
        <v>#N/A</v>
      </c>
    </row>
    <row r="866" spans="1:25" x14ac:dyDescent="0.25">
      <c r="A866" s="11">
        <v>38930</v>
      </c>
      <c r="B866" s="9" t="e">
        <f>VLOOKUP((IF(MONTH($A866)=10,YEAR($A866),IF(MONTH($A866)=11,YEAR($A866),IF(MONTH($A866)=12, YEAR($A866),YEAR($A866)-1)))),File_1.prn!$A$2:$AA$72,VLOOKUP(MONTH($A866),Conversion!$A$1:$B$12,2),FALSE)</f>
        <v>#N/A</v>
      </c>
      <c r="C866" s="9" t="e">
        <f>IF(VLOOKUP((IF(MONTH($A866)=10,YEAR($A866),IF(MONTH($A866)=11,YEAR($A866),IF(MONTH($A866)=12, YEAR($A866),YEAR($A866)-1)))),File_1.prn!$A$2:$AA$72,VLOOKUP(MONTH($A866),'Patch Conversion'!$A$1:$B$12,2),FALSE)="","",VLOOKUP((IF(MONTH($A866)=10,YEAR($A866),IF(MONTH($A866)=11,YEAR($A866),IF(MONTH($A866)=12, YEAR($A866),YEAR($A866)-1)))),File_1.prn!$A$2:$AA$72,VLOOKUP(MONTH($A866),'Patch Conversion'!$A$1:$B$12,2),FALSE))</f>
        <v>#N/A</v>
      </c>
      <c r="E866" s="9" t="e">
        <f t="shared" si="102"/>
        <v>#N/A</v>
      </c>
      <c r="F866" s="9">
        <f>F865+VLOOKUP((IF(MONTH($A866)=10,YEAR($A866),IF(MONTH($A866)=11,YEAR($A866),IF(MONTH($A866)=12, YEAR($A866),YEAR($A866)-1)))),Rainfall!$A$1:$Z$87,VLOOKUP(MONTH($A866),Conversion!$A$1:$B$12,2),FALSE)</f>
        <v>43225.139999999963</v>
      </c>
      <c r="G866" s="22"/>
      <c r="H866" s="22"/>
      <c r="I866" s="9" t="e">
        <f>VLOOKUP((IF(MONTH($A866)=10,YEAR($A866),IF(MONTH($A866)=11,YEAR($A866),IF(MONTH($A866)=12, YEAR($A866),YEAR($A866)-1)))),FirstSim!$A$1:$Z$86,VLOOKUP(MONTH($A866),Conversion!$A$1:$B$12,2),FALSE)</f>
        <v>#N/A</v>
      </c>
      <c r="Q866" s="9" t="e">
        <f t="shared" si="98"/>
        <v>#N/A</v>
      </c>
      <c r="R866" s="9" t="e">
        <f t="shared" si="99"/>
        <v>#N/A</v>
      </c>
      <c r="S866" s="10" t="e">
        <f t="shared" si="100"/>
        <v>#N/A</v>
      </c>
      <c r="U866" s="17">
        <f>VLOOKUP((IF(MONTH($A866)=10,YEAR($A866),IF(MONTH($A866)=11,YEAR($A866),IF(MONTH($A866)=12, YEAR($A866),YEAR($A866)-1)))),'Final Sim'!$A$1:$O$87,VLOOKUP(MONTH($A866),'Conversion WRSM'!$A$1:$B$12,2),FALSE)</f>
        <v>0</v>
      </c>
      <c r="W866" s="9" t="e">
        <f t="shared" si="97"/>
        <v>#N/A</v>
      </c>
      <c r="X866" s="9" t="e">
        <f t="shared" si="103"/>
        <v>#N/A</v>
      </c>
      <c r="Y866" s="20" t="e">
        <f t="shared" si="101"/>
        <v>#N/A</v>
      </c>
    </row>
    <row r="867" spans="1:25" x14ac:dyDescent="0.25">
      <c r="A867" s="11">
        <v>38961</v>
      </c>
      <c r="B867" s="9" t="e">
        <f>VLOOKUP((IF(MONTH($A867)=10,YEAR($A867),IF(MONTH($A867)=11,YEAR($A867),IF(MONTH($A867)=12, YEAR($A867),YEAR($A867)-1)))),File_1.prn!$A$2:$AA$72,VLOOKUP(MONTH($A867),Conversion!$A$1:$B$12,2),FALSE)</f>
        <v>#N/A</v>
      </c>
      <c r="C867" s="9" t="e">
        <f>IF(VLOOKUP((IF(MONTH($A867)=10,YEAR($A867),IF(MONTH($A867)=11,YEAR($A867),IF(MONTH($A867)=12, YEAR($A867),YEAR($A867)-1)))),File_1.prn!$A$2:$AA$72,VLOOKUP(MONTH($A867),'Patch Conversion'!$A$1:$B$12,2),FALSE)="","",VLOOKUP((IF(MONTH($A867)=10,YEAR($A867),IF(MONTH($A867)=11,YEAR($A867),IF(MONTH($A867)=12, YEAR($A867),YEAR($A867)-1)))),File_1.prn!$A$2:$AA$72,VLOOKUP(MONTH($A867),'Patch Conversion'!$A$1:$B$12,2),FALSE))</f>
        <v>#N/A</v>
      </c>
      <c r="E867" s="9" t="e">
        <f t="shared" si="102"/>
        <v>#N/A</v>
      </c>
      <c r="F867" s="9">
        <f>F866+VLOOKUP((IF(MONTH($A867)=10,YEAR($A867),IF(MONTH($A867)=11,YEAR($A867),IF(MONTH($A867)=12, YEAR($A867),YEAR($A867)-1)))),Rainfall!$A$1:$Z$87,VLOOKUP(MONTH($A867),Conversion!$A$1:$B$12,2),FALSE)</f>
        <v>43225.139999999963</v>
      </c>
      <c r="G867" s="22"/>
      <c r="H867" s="22"/>
      <c r="I867" s="9" t="e">
        <f>VLOOKUP((IF(MONTH($A867)=10,YEAR($A867),IF(MONTH($A867)=11,YEAR($A867),IF(MONTH($A867)=12, YEAR($A867),YEAR($A867)-1)))),FirstSim!$A$1:$Z$86,VLOOKUP(MONTH($A867),Conversion!$A$1:$B$12,2),FALSE)</f>
        <v>#N/A</v>
      </c>
      <c r="Q867" s="9" t="e">
        <f t="shared" si="98"/>
        <v>#N/A</v>
      </c>
      <c r="R867" s="9" t="e">
        <f t="shared" si="99"/>
        <v>#N/A</v>
      </c>
      <c r="S867" s="10" t="e">
        <f t="shared" si="100"/>
        <v>#N/A</v>
      </c>
      <c r="U867" s="17">
        <f>VLOOKUP((IF(MONTH($A867)=10,YEAR($A867),IF(MONTH($A867)=11,YEAR($A867),IF(MONTH($A867)=12, YEAR($A867),YEAR($A867)-1)))),'Final Sim'!$A$1:$O$87,VLOOKUP(MONTH($A867),'Conversion WRSM'!$A$1:$B$12,2),FALSE)</f>
        <v>0</v>
      </c>
      <c r="W867" s="9" t="e">
        <f t="shared" si="97"/>
        <v>#N/A</v>
      </c>
      <c r="X867" s="9" t="e">
        <f t="shared" si="103"/>
        <v>#N/A</v>
      </c>
      <c r="Y867" s="20" t="e">
        <f t="shared" si="101"/>
        <v>#N/A</v>
      </c>
    </row>
    <row r="868" spans="1:25" x14ac:dyDescent="0.25">
      <c r="A868" s="11">
        <v>38991</v>
      </c>
      <c r="B868" s="9" t="e">
        <f>VLOOKUP((IF(MONTH($A868)=10,YEAR($A868),IF(MONTH($A868)=11,YEAR($A868),IF(MONTH($A868)=12, YEAR($A868),YEAR($A868)-1)))),File_1.prn!$A$2:$AA$72,VLOOKUP(MONTH($A868),Conversion!$A$1:$B$12,2),FALSE)</f>
        <v>#N/A</v>
      </c>
      <c r="C868" s="9" t="e">
        <f>IF(VLOOKUP((IF(MONTH($A868)=10,YEAR($A868),IF(MONTH($A868)=11,YEAR($A868),IF(MONTH($A868)=12, YEAR($A868),YEAR($A868)-1)))),File_1.prn!$A$2:$AA$72,VLOOKUP(MONTH($A868),'Patch Conversion'!$A$1:$B$12,2),FALSE)="","",VLOOKUP((IF(MONTH($A868)=10,YEAR($A868),IF(MONTH($A868)=11,YEAR($A868),IF(MONTH($A868)=12, YEAR($A868),YEAR($A868)-1)))),File_1.prn!$A$2:$AA$72,VLOOKUP(MONTH($A868),'Patch Conversion'!$A$1:$B$12,2),FALSE))</f>
        <v>#N/A</v>
      </c>
      <c r="E868" s="9" t="e">
        <f t="shared" si="102"/>
        <v>#N/A</v>
      </c>
      <c r="F868" s="9">
        <f>F867+VLOOKUP((IF(MONTH($A868)=10,YEAR($A868),IF(MONTH($A868)=11,YEAR($A868),IF(MONTH($A868)=12, YEAR($A868),YEAR($A868)-1)))),Rainfall!$A$1:$Z$87,VLOOKUP(MONTH($A868),Conversion!$A$1:$B$12,2),FALSE)</f>
        <v>43258.139999999963</v>
      </c>
      <c r="G868" s="22"/>
      <c r="H868" s="22"/>
      <c r="I868" s="9" t="e">
        <f>VLOOKUP((IF(MONTH($A868)=10,YEAR($A868),IF(MONTH($A868)=11,YEAR($A868),IF(MONTH($A868)=12, YEAR($A868),YEAR($A868)-1)))),FirstSim!$A$1:$Z$86,VLOOKUP(MONTH($A868),Conversion!$A$1:$B$12,2),FALSE)</f>
        <v>#N/A</v>
      </c>
      <c r="Q868" s="9" t="e">
        <f t="shared" si="98"/>
        <v>#N/A</v>
      </c>
      <c r="R868" s="9" t="e">
        <f t="shared" si="99"/>
        <v>#N/A</v>
      </c>
      <c r="S868" s="10" t="e">
        <f t="shared" si="100"/>
        <v>#N/A</v>
      </c>
      <c r="U868" s="17">
        <f>VLOOKUP((IF(MONTH($A868)=10,YEAR($A868),IF(MONTH($A868)=11,YEAR($A868),IF(MONTH($A868)=12, YEAR($A868),YEAR($A868)-1)))),'Final Sim'!$A$1:$O$87,VLOOKUP(MONTH($A868),'Conversion WRSM'!$A$1:$B$12,2),FALSE)</f>
        <v>0</v>
      </c>
      <c r="W868" s="9" t="e">
        <f t="shared" ref="W868:W879" si="104">IF(C868="",B868,IF(C868="*",B868,IF(U868&gt;B868,U868,B868)))</f>
        <v>#N/A</v>
      </c>
      <c r="X868" s="9" t="e">
        <f t="shared" si="103"/>
        <v>#N/A</v>
      </c>
      <c r="Y868" s="20" t="e">
        <f t="shared" si="101"/>
        <v>#N/A</v>
      </c>
    </row>
    <row r="869" spans="1:25" x14ac:dyDescent="0.25">
      <c r="A869" s="11">
        <v>39022</v>
      </c>
      <c r="B869" s="9" t="e">
        <f>VLOOKUP((IF(MONTH($A869)=10,YEAR($A869),IF(MONTH($A869)=11,YEAR($A869),IF(MONTH($A869)=12, YEAR($A869),YEAR($A869)-1)))),File_1.prn!$A$2:$AA$72,VLOOKUP(MONTH($A869),Conversion!$A$1:$B$12,2),FALSE)</f>
        <v>#N/A</v>
      </c>
      <c r="C869" s="9" t="e">
        <f>IF(VLOOKUP((IF(MONTH($A869)=10,YEAR($A869),IF(MONTH($A869)=11,YEAR($A869),IF(MONTH($A869)=12, YEAR($A869),YEAR($A869)-1)))),File_1.prn!$A$2:$AA$72,VLOOKUP(MONTH($A869),'Patch Conversion'!$A$1:$B$12,2),FALSE)="","",VLOOKUP((IF(MONTH($A869)=10,YEAR($A869),IF(MONTH($A869)=11,YEAR($A869),IF(MONTH($A869)=12, YEAR($A869),YEAR($A869)-1)))),File_1.prn!$A$2:$AA$72,VLOOKUP(MONTH($A869),'Patch Conversion'!$A$1:$B$12,2),FALSE))</f>
        <v>#N/A</v>
      </c>
      <c r="E869" s="9" t="e">
        <f t="shared" si="102"/>
        <v>#N/A</v>
      </c>
      <c r="F869" s="9">
        <f>F868+VLOOKUP((IF(MONTH($A869)=10,YEAR($A869),IF(MONTH($A869)=11,YEAR($A869),IF(MONTH($A869)=12, YEAR($A869),YEAR($A869)-1)))),Rainfall!$A$1:$Z$87,VLOOKUP(MONTH($A869),Conversion!$A$1:$B$12,2),FALSE)</f>
        <v>43324.739999999962</v>
      </c>
      <c r="G869" s="22"/>
      <c r="H869" s="22"/>
      <c r="I869" s="9" t="e">
        <f>VLOOKUP((IF(MONTH($A869)=10,YEAR($A869),IF(MONTH($A869)=11,YEAR($A869),IF(MONTH($A869)=12, YEAR($A869),YEAR($A869)-1)))),FirstSim!$A$1:$Z$86,VLOOKUP(MONTH($A869),Conversion!$A$1:$B$12,2),FALSE)</f>
        <v>#N/A</v>
      </c>
      <c r="Q869" s="9" t="e">
        <f t="shared" si="98"/>
        <v>#N/A</v>
      </c>
      <c r="R869" s="9" t="e">
        <f t="shared" si="99"/>
        <v>#N/A</v>
      </c>
      <c r="S869" s="10" t="e">
        <f t="shared" si="100"/>
        <v>#N/A</v>
      </c>
      <c r="U869" s="17">
        <f>VLOOKUP((IF(MONTH($A869)=10,YEAR($A869),IF(MONTH($A869)=11,YEAR($A869),IF(MONTH($A869)=12, YEAR($A869),YEAR($A869)-1)))),'Final Sim'!$A$1:$O$87,VLOOKUP(MONTH($A869),'Conversion WRSM'!$A$1:$B$12,2),FALSE)</f>
        <v>0</v>
      </c>
      <c r="W869" s="9" t="e">
        <f t="shared" si="104"/>
        <v>#N/A</v>
      </c>
      <c r="X869" s="9" t="e">
        <f t="shared" si="103"/>
        <v>#N/A</v>
      </c>
      <c r="Y869" s="20" t="e">
        <f t="shared" si="101"/>
        <v>#N/A</v>
      </c>
    </row>
    <row r="870" spans="1:25" x14ac:dyDescent="0.25">
      <c r="A870" s="11">
        <v>39052</v>
      </c>
      <c r="B870" s="9" t="e">
        <f>VLOOKUP((IF(MONTH($A870)=10,YEAR($A870),IF(MONTH($A870)=11,YEAR($A870),IF(MONTH($A870)=12, YEAR($A870),YEAR($A870)-1)))),File_1.prn!$A$2:$AA$72,VLOOKUP(MONTH($A870),Conversion!$A$1:$B$12,2),FALSE)</f>
        <v>#N/A</v>
      </c>
      <c r="C870" s="9" t="e">
        <f>IF(VLOOKUP((IF(MONTH($A870)=10,YEAR($A870),IF(MONTH($A870)=11,YEAR($A870),IF(MONTH($A870)=12, YEAR($A870),YEAR($A870)-1)))),File_1.prn!$A$2:$AA$72,VLOOKUP(MONTH($A870),'Patch Conversion'!$A$1:$B$12,2),FALSE)="","",VLOOKUP((IF(MONTH($A870)=10,YEAR($A870),IF(MONTH($A870)=11,YEAR($A870),IF(MONTH($A870)=12, YEAR($A870),YEAR($A870)-1)))),File_1.prn!$A$2:$AA$72,VLOOKUP(MONTH($A870),'Patch Conversion'!$A$1:$B$12,2),FALSE))</f>
        <v>#N/A</v>
      </c>
      <c r="E870" s="9" t="e">
        <f t="shared" si="102"/>
        <v>#N/A</v>
      </c>
      <c r="F870" s="9">
        <f>F869+VLOOKUP((IF(MONTH($A870)=10,YEAR($A870),IF(MONTH($A870)=11,YEAR($A870),IF(MONTH($A870)=12, YEAR($A870),YEAR($A870)-1)))),Rainfall!$A$1:$Z$87,VLOOKUP(MONTH($A870),Conversion!$A$1:$B$12,2),FALSE)</f>
        <v>43410.179999999964</v>
      </c>
      <c r="G870" s="22"/>
      <c r="H870" s="22"/>
      <c r="I870" s="9" t="e">
        <f>VLOOKUP((IF(MONTH($A870)=10,YEAR($A870),IF(MONTH($A870)=11,YEAR($A870),IF(MONTH($A870)=12, YEAR($A870),YEAR($A870)-1)))),FirstSim!$A$1:$Z$86,VLOOKUP(MONTH($A870),Conversion!$A$1:$B$12,2),FALSE)</f>
        <v>#N/A</v>
      </c>
      <c r="Q870" s="9" t="e">
        <f t="shared" si="98"/>
        <v>#N/A</v>
      </c>
      <c r="R870" s="9" t="e">
        <f t="shared" si="99"/>
        <v>#N/A</v>
      </c>
      <c r="S870" s="10" t="e">
        <f t="shared" si="100"/>
        <v>#N/A</v>
      </c>
      <c r="U870" s="17">
        <f>VLOOKUP((IF(MONTH($A870)=10,YEAR($A870),IF(MONTH($A870)=11,YEAR($A870),IF(MONTH($A870)=12, YEAR($A870),YEAR($A870)-1)))),'Final Sim'!$A$1:$O$87,VLOOKUP(MONTH($A870),'Conversion WRSM'!$A$1:$B$12,2),FALSE)</f>
        <v>0</v>
      </c>
      <c r="W870" s="9" t="e">
        <f t="shared" si="104"/>
        <v>#N/A</v>
      </c>
      <c r="X870" s="9" t="e">
        <f t="shared" si="103"/>
        <v>#N/A</v>
      </c>
      <c r="Y870" s="20" t="e">
        <f t="shared" si="101"/>
        <v>#N/A</v>
      </c>
    </row>
    <row r="871" spans="1:25" x14ac:dyDescent="0.25">
      <c r="A871" s="11">
        <v>39083</v>
      </c>
      <c r="B871" s="9" t="e">
        <f>VLOOKUP((IF(MONTH($A871)=10,YEAR($A871),IF(MONTH($A871)=11,YEAR($A871),IF(MONTH($A871)=12, YEAR($A871),YEAR($A871)-1)))),File_1.prn!$A$2:$AA$72,VLOOKUP(MONTH($A871),Conversion!$A$1:$B$12,2),FALSE)</f>
        <v>#N/A</v>
      </c>
      <c r="C871" s="9" t="e">
        <f>IF(VLOOKUP((IF(MONTH($A871)=10,YEAR($A871),IF(MONTH($A871)=11,YEAR($A871),IF(MONTH($A871)=12, YEAR($A871),YEAR($A871)-1)))),File_1.prn!$A$2:$AA$72,VLOOKUP(MONTH($A871),'Patch Conversion'!$A$1:$B$12,2),FALSE)="","",VLOOKUP((IF(MONTH($A871)=10,YEAR($A871),IF(MONTH($A871)=11,YEAR($A871),IF(MONTH($A871)=12, YEAR($A871),YEAR($A871)-1)))),File_1.prn!$A$2:$AA$72,VLOOKUP(MONTH($A871),'Patch Conversion'!$A$1:$B$12,2),FALSE))</f>
        <v>#N/A</v>
      </c>
      <c r="E871" s="9" t="e">
        <f t="shared" si="102"/>
        <v>#N/A</v>
      </c>
      <c r="F871" s="9">
        <f>F870+VLOOKUP((IF(MONTH($A871)=10,YEAR($A871),IF(MONTH($A871)=11,YEAR($A871),IF(MONTH($A871)=12, YEAR($A871),YEAR($A871)-1)))),Rainfall!$A$1:$Z$87,VLOOKUP(MONTH($A871),Conversion!$A$1:$B$12,2),FALSE)</f>
        <v>43444.799999999967</v>
      </c>
      <c r="G871" s="22"/>
      <c r="H871" s="22"/>
      <c r="I871" s="9" t="e">
        <f>VLOOKUP((IF(MONTH($A871)=10,YEAR($A871),IF(MONTH($A871)=11,YEAR($A871),IF(MONTH($A871)=12, YEAR($A871),YEAR($A871)-1)))),FirstSim!$A$1:$Z$86,VLOOKUP(MONTH($A871),Conversion!$A$1:$B$12,2),FALSE)</f>
        <v>#N/A</v>
      </c>
      <c r="Q871" s="9" t="e">
        <f t="shared" si="98"/>
        <v>#N/A</v>
      </c>
      <c r="R871" s="9" t="e">
        <f t="shared" si="99"/>
        <v>#N/A</v>
      </c>
      <c r="S871" s="10" t="e">
        <f t="shared" si="100"/>
        <v>#N/A</v>
      </c>
      <c r="U871" s="17">
        <f>VLOOKUP((IF(MONTH($A871)=10,YEAR($A871),IF(MONTH($A871)=11,YEAR($A871),IF(MONTH($A871)=12, YEAR($A871),YEAR($A871)-1)))),'Final Sim'!$A$1:$O$87,VLOOKUP(MONTH($A871),'Conversion WRSM'!$A$1:$B$12,2),FALSE)</f>
        <v>0</v>
      </c>
      <c r="W871" s="9" t="e">
        <f t="shared" si="104"/>
        <v>#N/A</v>
      </c>
      <c r="X871" s="9" t="e">
        <f t="shared" si="103"/>
        <v>#N/A</v>
      </c>
      <c r="Y871" s="20" t="e">
        <f t="shared" si="101"/>
        <v>#N/A</v>
      </c>
    </row>
    <row r="872" spans="1:25" x14ac:dyDescent="0.25">
      <c r="A872" s="11">
        <v>39114</v>
      </c>
      <c r="B872" s="9" t="e">
        <f>VLOOKUP((IF(MONTH($A872)=10,YEAR($A872),IF(MONTH($A872)=11,YEAR($A872),IF(MONTH($A872)=12, YEAR($A872),YEAR($A872)-1)))),File_1.prn!$A$2:$AA$72,VLOOKUP(MONTH($A872),Conversion!$A$1:$B$12,2),FALSE)</f>
        <v>#N/A</v>
      </c>
      <c r="C872" s="9" t="e">
        <f>IF(VLOOKUP((IF(MONTH($A872)=10,YEAR($A872),IF(MONTH($A872)=11,YEAR($A872),IF(MONTH($A872)=12, YEAR($A872),YEAR($A872)-1)))),File_1.prn!$A$2:$AA$72,VLOOKUP(MONTH($A872),'Patch Conversion'!$A$1:$B$12,2),FALSE)="","",VLOOKUP((IF(MONTH($A872)=10,YEAR($A872),IF(MONTH($A872)=11,YEAR($A872),IF(MONTH($A872)=12, YEAR($A872),YEAR($A872)-1)))),File_1.prn!$A$2:$AA$72,VLOOKUP(MONTH($A872),'Patch Conversion'!$A$1:$B$12,2),FALSE))</f>
        <v>#N/A</v>
      </c>
      <c r="E872" s="9" t="e">
        <f t="shared" si="102"/>
        <v>#N/A</v>
      </c>
      <c r="F872" s="9">
        <f>F871+VLOOKUP((IF(MONTH($A872)=10,YEAR($A872),IF(MONTH($A872)=11,YEAR($A872),IF(MONTH($A872)=12, YEAR($A872),YEAR($A872)-1)))),Rainfall!$A$1:$Z$87,VLOOKUP(MONTH($A872),Conversion!$A$1:$B$12,2),FALSE)</f>
        <v>43464.95999999997</v>
      </c>
      <c r="G872" s="22"/>
      <c r="H872" s="22"/>
      <c r="I872" s="9" t="e">
        <f>VLOOKUP((IF(MONTH($A872)=10,YEAR($A872),IF(MONTH($A872)=11,YEAR($A872),IF(MONTH($A872)=12, YEAR($A872),YEAR($A872)-1)))),FirstSim!$A$1:$Z$86,VLOOKUP(MONTH($A872),Conversion!$A$1:$B$12,2),FALSE)</f>
        <v>#N/A</v>
      </c>
      <c r="Q872" s="9" t="e">
        <f t="shared" si="98"/>
        <v>#N/A</v>
      </c>
      <c r="R872" s="9" t="e">
        <f t="shared" si="99"/>
        <v>#N/A</v>
      </c>
      <c r="S872" s="10" t="e">
        <f t="shared" si="100"/>
        <v>#N/A</v>
      </c>
      <c r="U872" s="17">
        <f>VLOOKUP((IF(MONTH($A872)=10,YEAR($A872),IF(MONTH($A872)=11,YEAR($A872),IF(MONTH($A872)=12, YEAR($A872),YEAR($A872)-1)))),'Final Sim'!$A$1:$O$87,VLOOKUP(MONTH($A872),'Conversion WRSM'!$A$1:$B$12,2),FALSE)</f>
        <v>0</v>
      </c>
      <c r="W872" s="9" t="e">
        <f t="shared" si="104"/>
        <v>#N/A</v>
      </c>
      <c r="X872" s="9" t="e">
        <f t="shared" si="103"/>
        <v>#N/A</v>
      </c>
      <c r="Y872" s="20" t="e">
        <f t="shared" si="101"/>
        <v>#N/A</v>
      </c>
    </row>
    <row r="873" spans="1:25" x14ac:dyDescent="0.25">
      <c r="A873" s="11">
        <v>39142</v>
      </c>
      <c r="B873" s="9" t="e">
        <f>VLOOKUP((IF(MONTH($A873)=10,YEAR($A873),IF(MONTH($A873)=11,YEAR($A873),IF(MONTH($A873)=12, YEAR($A873),YEAR($A873)-1)))),File_1.prn!$A$2:$AA$72,VLOOKUP(MONTH($A873),Conversion!$A$1:$B$12,2),FALSE)</f>
        <v>#N/A</v>
      </c>
      <c r="C873" s="9" t="e">
        <f>IF(VLOOKUP((IF(MONTH($A873)=10,YEAR($A873),IF(MONTH($A873)=11,YEAR($A873),IF(MONTH($A873)=12, YEAR($A873),YEAR($A873)-1)))),File_1.prn!$A$2:$AA$72,VLOOKUP(MONTH($A873),'Patch Conversion'!$A$1:$B$12,2),FALSE)="","",VLOOKUP((IF(MONTH($A873)=10,YEAR($A873),IF(MONTH($A873)=11,YEAR($A873),IF(MONTH($A873)=12, YEAR($A873),YEAR($A873)-1)))),File_1.prn!$A$2:$AA$72,VLOOKUP(MONTH($A873),'Patch Conversion'!$A$1:$B$12,2),FALSE))</f>
        <v>#N/A</v>
      </c>
      <c r="E873" s="9" t="e">
        <f t="shared" si="102"/>
        <v>#N/A</v>
      </c>
      <c r="F873" s="9">
        <f>F872+VLOOKUP((IF(MONTH($A873)=10,YEAR($A873),IF(MONTH($A873)=11,YEAR($A873),IF(MONTH($A873)=12, YEAR($A873),YEAR($A873)-1)))),Rainfall!$A$1:$Z$87,VLOOKUP(MONTH($A873),Conversion!$A$1:$B$12,2),FALSE)</f>
        <v>43498.499999999971</v>
      </c>
      <c r="G873" s="22"/>
      <c r="H873" s="22"/>
      <c r="I873" s="9" t="e">
        <f>VLOOKUP((IF(MONTH($A873)=10,YEAR($A873),IF(MONTH($A873)=11,YEAR($A873),IF(MONTH($A873)=12, YEAR($A873),YEAR($A873)-1)))),FirstSim!$A$1:$Z$86,VLOOKUP(MONTH($A873),Conversion!$A$1:$B$12,2),FALSE)</f>
        <v>#N/A</v>
      </c>
      <c r="Q873" s="9" t="e">
        <f t="shared" si="98"/>
        <v>#N/A</v>
      </c>
      <c r="R873" s="9" t="e">
        <f t="shared" si="99"/>
        <v>#N/A</v>
      </c>
      <c r="S873" s="10" t="e">
        <f t="shared" si="100"/>
        <v>#N/A</v>
      </c>
      <c r="U873" s="17">
        <f>VLOOKUP((IF(MONTH($A873)=10,YEAR($A873),IF(MONTH($A873)=11,YEAR($A873),IF(MONTH($A873)=12, YEAR($A873),YEAR($A873)-1)))),'Final Sim'!$A$1:$O$87,VLOOKUP(MONTH($A873),'Conversion WRSM'!$A$1:$B$12,2),FALSE)</f>
        <v>0</v>
      </c>
      <c r="W873" s="9" t="e">
        <f t="shared" si="104"/>
        <v>#N/A</v>
      </c>
      <c r="X873" s="9" t="e">
        <f t="shared" si="103"/>
        <v>#N/A</v>
      </c>
      <c r="Y873" s="20" t="e">
        <f t="shared" si="101"/>
        <v>#N/A</v>
      </c>
    </row>
    <row r="874" spans="1:25" x14ac:dyDescent="0.25">
      <c r="A874" s="11">
        <v>39173</v>
      </c>
      <c r="B874" s="9" t="e">
        <f>VLOOKUP((IF(MONTH($A874)=10,YEAR($A874),IF(MONTH($A874)=11,YEAR($A874),IF(MONTH($A874)=12, YEAR($A874),YEAR($A874)-1)))),File_1.prn!$A$2:$AA$72,VLOOKUP(MONTH($A874),Conversion!$A$1:$B$12,2),FALSE)</f>
        <v>#N/A</v>
      </c>
      <c r="C874" s="9" t="e">
        <f>IF(VLOOKUP((IF(MONTH($A874)=10,YEAR($A874),IF(MONTH($A874)=11,YEAR($A874),IF(MONTH($A874)=12, YEAR($A874),YEAR($A874)-1)))),File_1.prn!$A$2:$AA$72,VLOOKUP(MONTH($A874),'Patch Conversion'!$A$1:$B$12,2),FALSE)="","",VLOOKUP((IF(MONTH($A874)=10,YEAR($A874),IF(MONTH($A874)=11,YEAR($A874),IF(MONTH($A874)=12, YEAR($A874),YEAR($A874)-1)))),File_1.prn!$A$2:$AA$72,VLOOKUP(MONTH($A874),'Patch Conversion'!$A$1:$B$12,2),FALSE))</f>
        <v>#N/A</v>
      </c>
      <c r="E874" s="9" t="e">
        <f t="shared" si="102"/>
        <v>#N/A</v>
      </c>
      <c r="F874" s="9">
        <f>F873+VLOOKUP((IF(MONTH($A874)=10,YEAR($A874),IF(MONTH($A874)=11,YEAR($A874),IF(MONTH($A874)=12, YEAR($A874),YEAR($A874)-1)))),Rainfall!$A$1:$Z$87,VLOOKUP(MONTH($A874),Conversion!$A$1:$B$12,2),FALSE)</f>
        <v>43548.299999999974</v>
      </c>
      <c r="G874" s="22"/>
      <c r="H874" s="22"/>
      <c r="I874" s="9" t="e">
        <f>VLOOKUP((IF(MONTH($A874)=10,YEAR($A874),IF(MONTH($A874)=11,YEAR($A874),IF(MONTH($A874)=12, YEAR($A874),YEAR($A874)-1)))),FirstSim!$A$1:$Z$86,VLOOKUP(MONTH($A874),Conversion!$A$1:$B$12,2),FALSE)</f>
        <v>#N/A</v>
      </c>
      <c r="Q874" s="9" t="e">
        <f t="shared" si="98"/>
        <v>#N/A</v>
      </c>
      <c r="R874" s="9" t="e">
        <f t="shared" si="99"/>
        <v>#N/A</v>
      </c>
      <c r="S874" s="10" t="e">
        <f t="shared" si="100"/>
        <v>#N/A</v>
      </c>
      <c r="U874" s="17">
        <f>VLOOKUP((IF(MONTH($A874)=10,YEAR($A874),IF(MONTH($A874)=11,YEAR($A874),IF(MONTH($A874)=12, YEAR($A874),YEAR($A874)-1)))),'Final Sim'!$A$1:$O$87,VLOOKUP(MONTH($A874),'Conversion WRSM'!$A$1:$B$12,2),FALSE)</f>
        <v>0</v>
      </c>
      <c r="W874" s="9" t="e">
        <f t="shared" si="104"/>
        <v>#N/A</v>
      </c>
      <c r="X874" s="9" t="e">
        <f t="shared" si="103"/>
        <v>#N/A</v>
      </c>
      <c r="Y874" s="20" t="e">
        <f t="shared" si="101"/>
        <v>#N/A</v>
      </c>
    </row>
    <row r="875" spans="1:25" x14ac:dyDescent="0.25">
      <c r="A875" s="11">
        <v>39203</v>
      </c>
      <c r="B875" s="9" t="e">
        <f>VLOOKUP((IF(MONTH($A875)=10,YEAR($A875),IF(MONTH($A875)=11,YEAR($A875),IF(MONTH($A875)=12, YEAR($A875),YEAR($A875)-1)))),File_1.prn!$A$2:$AA$72,VLOOKUP(MONTH($A875),Conversion!$A$1:$B$12,2),FALSE)</f>
        <v>#N/A</v>
      </c>
      <c r="C875" s="9" t="e">
        <f>IF(VLOOKUP((IF(MONTH($A875)=10,YEAR($A875),IF(MONTH($A875)=11,YEAR($A875),IF(MONTH($A875)=12, YEAR($A875),YEAR($A875)-1)))),File_1.prn!$A$2:$AA$72,VLOOKUP(MONTH($A875),'Patch Conversion'!$A$1:$B$12,2),FALSE)="","",VLOOKUP((IF(MONTH($A875)=10,YEAR($A875),IF(MONTH($A875)=11,YEAR($A875),IF(MONTH($A875)=12, YEAR($A875),YEAR($A875)-1)))),File_1.prn!$A$2:$AA$72,VLOOKUP(MONTH($A875),'Patch Conversion'!$A$1:$B$12,2),FALSE))</f>
        <v>#N/A</v>
      </c>
      <c r="E875" s="9" t="e">
        <f t="shared" si="102"/>
        <v>#N/A</v>
      </c>
      <c r="F875" s="9">
        <f>F874+VLOOKUP((IF(MONTH($A875)=10,YEAR($A875),IF(MONTH($A875)=11,YEAR($A875),IF(MONTH($A875)=12, YEAR($A875),YEAR($A875)-1)))),Rainfall!$A$1:$Z$87,VLOOKUP(MONTH($A875),Conversion!$A$1:$B$12,2),FALSE)</f>
        <v>43548.299999999974</v>
      </c>
      <c r="G875" s="22"/>
      <c r="H875" s="22"/>
      <c r="I875" s="9" t="e">
        <f>VLOOKUP((IF(MONTH($A875)=10,YEAR($A875),IF(MONTH($A875)=11,YEAR($A875),IF(MONTH($A875)=12, YEAR($A875),YEAR($A875)-1)))),FirstSim!$A$1:$Z$86,VLOOKUP(MONTH($A875),Conversion!$A$1:$B$12,2),FALSE)</f>
        <v>#N/A</v>
      </c>
      <c r="Q875" s="9" t="e">
        <f t="shared" si="98"/>
        <v>#N/A</v>
      </c>
      <c r="R875" s="9" t="e">
        <f t="shared" si="99"/>
        <v>#N/A</v>
      </c>
      <c r="S875" s="10" t="e">
        <f t="shared" si="100"/>
        <v>#N/A</v>
      </c>
      <c r="U875" s="17">
        <f>VLOOKUP((IF(MONTH($A875)=10,YEAR($A875),IF(MONTH($A875)=11,YEAR($A875),IF(MONTH($A875)=12, YEAR($A875),YEAR($A875)-1)))),'Final Sim'!$A$1:$O$87,VLOOKUP(MONTH($A875),'Conversion WRSM'!$A$1:$B$12,2),FALSE)</f>
        <v>0</v>
      </c>
      <c r="W875" s="9" t="e">
        <f t="shared" si="104"/>
        <v>#N/A</v>
      </c>
      <c r="X875" s="9" t="e">
        <f t="shared" si="103"/>
        <v>#N/A</v>
      </c>
      <c r="Y875" s="20" t="e">
        <f t="shared" si="101"/>
        <v>#N/A</v>
      </c>
    </row>
    <row r="876" spans="1:25" x14ac:dyDescent="0.25">
      <c r="A876" s="11">
        <v>39234</v>
      </c>
      <c r="B876" s="9" t="e">
        <f>VLOOKUP((IF(MONTH($A876)=10,YEAR($A876),IF(MONTH($A876)=11,YEAR($A876),IF(MONTH($A876)=12, YEAR($A876),YEAR($A876)-1)))),File_1.prn!$A$2:$AA$72,VLOOKUP(MONTH($A876),Conversion!$A$1:$B$12,2),FALSE)</f>
        <v>#N/A</v>
      </c>
      <c r="C876" s="9" t="e">
        <f>IF(VLOOKUP((IF(MONTH($A876)=10,YEAR($A876),IF(MONTH($A876)=11,YEAR($A876),IF(MONTH($A876)=12, YEAR($A876),YEAR($A876)-1)))),File_1.prn!$A$2:$AA$72,VLOOKUP(MONTH($A876),'Patch Conversion'!$A$1:$B$12,2),FALSE)="","",VLOOKUP((IF(MONTH($A876)=10,YEAR($A876),IF(MONTH($A876)=11,YEAR($A876),IF(MONTH($A876)=12, YEAR($A876),YEAR($A876)-1)))),File_1.prn!$A$2:$AA$72,VLOOKUP(MONTH($A876),'Patch Conversion'!$A$1:$B$12,2),FALSE))</f>
        <v>#N/A</v>
      </c>
      <c r="E876" s="9" t="e">
        <f t="shared" si="102"/>
        <v>#N/A</v>
      </c>
      <c r="F876" s="9">
        <f>F875+VLOOKUP((IF(MONTH($A876)=10,YEAR($A876),IF(MONTH($A876)=11,YEAR($A876),IF(MONTH($A876)=12, YEAR($A876),YEAR($A876)-1)))),Rainfall!$A$1:$Z$87,VLOOKUP(MONTH($A876),Conversion!$A$1:$B$12,2),FALSE)</f>
        <v>43571.159999999974</v>
      </c>
      <c r="G876" s="22"/>
      <c r="H876" s="22"/>
      <c r="I876" s="9" t="e">
        <f>VLOOKUP((IF(MONTH($A876)=10,YEAR($A876),IF(MONTH($A876)=11,YEAR($A876),IF(MONTH($A876)=12, YEAR($A876),YEAR($A876)-1)))),FirstSim!$A$1:$Z$86,VLOOKUP(MONTH($A876),Conversion!$A$1:$B$12,2),FALSE)</f>
        <v>#N/A</v>
      </c>
      <c r="Q876" s="9" t="e">
        <f t="shared" si="98"/>
        <v>#N/A</v>
      </c>
      <c r="R876" s="9" t="e">
        <f t="shared" si="99"/>
        <v>#N/A</v>
      </c>
      <c r="S876" s="10" t="e">
        <f t="shared" si="100"/>
        <v>#N/A</v>
      </c>
      <c r="U876" s="17">
        <f>VLOOKUP((IF(MONTH($A876)=10,YEAR($A876),IF(MONTH($A876)=11,YEAR($A876),IF(MONTH($A876)=12, YEAR($A876),YEAR($A876)-1)))),'Final Sim'!$A$1:$O$87,VLOOKUP(MONTH($A876),'Conversion WRSM'!$A$1:$B$12,2),FALSE)</f>
        <v>0</v>
      </c>
      <c r="W876" s="9" t="e">
        <f t="shared" si="104"/>
        <v>#N/A</v>
      </c>
      <c r="X876" s="9" t="e">
        <f t="shared" si="103"/>
        <v>#N/A</v>
      </c>
      <c r="Y876" s="20" t="e">
        <f t="shared" si="101"/>
        <v>#N/A</v>
      </c>
    </row>
    <row r="877" spans="1:25" x14ac:dyDescent="0.25">
      <c r="A877" s="11">
        <v>39264</v>
      </c>
      <c r="B877" s="9" t="e">
        <f>VLOOKUP((IF(MONTH($A877)=10,YEAR($A877),IF(MONTH($A877)=11,YEAR($A877),IF(MONTH($A877)=12, YEAR($A877),YEAR($A877)-1)))),File_1.prn!$A$2:$AA$72,VLOOKUP(MONTH($A877),Conversion!$A$1:$B$12,2),FALSE)</f>
        <v>#N/A</v>
      </c>
      <c r="C877" s="9" t="e">
        <f>IF(VLOOKUP((IF(MONTH($A877)=10,YEAR($A877),IF(MONTH($A877)=11,YEAR($A877),IF(MONTH($A877)=12, YEAR($A877),YEAR($A877)-1)))),File_1.prn!$A$2:$AA$72,VLOOKUP(MONTH($A877),'Patch Conversion'!$A$1:$B$12,2),FALSE)="","",VLOOKUP((IF(MONTH($A877)=10,YEAR($A877),IF(MONTH($A877)=11,YEAR($A877),IF(MONTH($A877)=12, YEAR($A877),YEAR($A877)-1)))),File_1.prn!$A$2:$AA$72,VLOOKUP(MONTH($A877),'Patch Conversion'!$A$1:$B$12,2),FALSE))</f>
        <v>#N/A</v>
      </c>
      <c r="E877" s="9" t="e">
        <f t="shared" si="102"/>
        <v>#N/A</v>
      </c>
      <c r="F877" s="9">
        <f>F876+VLOOKUP((IF(MONTH($A877)=10,YEAR($A877),IF(MONTH($A877)=11,YEAR($A877),IF(MONTH($A877)=12, YEAR($A877),YEAR($A877)-1)))),Rainfall!$A$1:$Z$87,VLOOKUP(MONTH($A877),Conversion!$A$1:$B$12,2),FALSE)</f>
        <v>43571.159999999974</v>
      </c>
      <c r="G877" s="22"/>
      <c r="H877" s="22"/>
      <c r="I877" s="9" t="e">
        <f>VLOOKUP((IF(MONTH($A877)=10,YEAR($A877),IF(MONTH($A877)=11,YEAR($A877),IF(MONTH($A877)=12, YEAR($A877),YEAR($A877)-1)))),FirstSim!$A$1:$Z$86,VLOOKUP(MONTH($A877),Conversion!$A$1:$B$12,2),FALSE)</f>
        <v>#N/A</v>
      </c>
      <c r="Q877" s="9" t="e">
        <f t="shared" si="98"/>
        <v>#N/A</v>
      </c>
      <c r="R877" s="9" t="e">
        <f t="shared" si="99"/>
        <v>#N/A</v>
      </c>
      <c r="S877" s="10" t="e">
        <f t="shared" si="100"/>
        <v>#N/A</v>
      </c>
      <c r="U877" s="17">
        <f>VLOOKUP((IF(MONTH($A877)=10,YEAR($A877),IF(MONTH($A877)=11,YEAR($A877),IF(MONTH($A877)=12, YEAR($A877),YEAR($A877)-1)))),'Final Sim'!$A$1:$O$87,VLOOKUP(MONTH($A877),'Conversion WRSM'!$A$1:$B$12,2),FALSE)</f>
        <v>0</v>
      </c>
      <c r="W877" s="9" t="e">
        <f t="shared" si="104"/>
        <v>#N/A</v>
      </c>
      <c r="X877" s="9" t="e">
        <f t="shared" si="103"/>
        <v>#N/A</v>
      </c>
      <c r="Y877" s="20" t="e">
        <f t="shared" si="101"/>
        <v>#N/A</v>
      </c>
    </row>
    <row r="878" spans="1:25" x14ac:dyDescent="0.25">
      <c r="A878" s="11">
        <v>39295</v>
      </c>
      <c r="B878" s="9" t="e">
        <f>VLOOKUP((IF(MONTH($A878)=10,YEAR($A878),IF(MONTH($A878)=11,YEAR($A878),IF(MONTH($A878)=12, YEAR($A878),YEAR($A878)-1)))),File_1.prn!$A$2:$AA$72,VLOOKUP(MONTH($A878),Conversion!$A$1:$B$12,2),FALSE)</f>
        <v>#N/A</v>
      </c>
      <c r="C878" s="9" t="e">
        <f>IF(VLOOKUP((IF(MONTH($A878)=10,YEAR($A878),IF(MONTH($A878)=11,YEAR($A878),IF(MONTH($A878)=12, YEAR($A878),YEAR($A878)-1)))),File_1.prn!$A$2:$AA$72,VLOOKUP(MONTH($A878),'Patch Conversion'!$A$1:$B$12,2),FALSE)="","",VLOOKUP((IF(MONTH($A878)=10,YEAR($A878),IF(MONTH($A878)=11,YEAR($A878),IF(MONTH($A878)=12, YEAR($A878),YEAR($A878)-1)))),File_1.prn!$A$2:$AA$72,VLOOKUP(MONTH($A878),'Patch Conversion'!$A$1:$B$12,2),FALSE))</f>
        <v>#N/A</v>
      </c>
      <c r="E878" s="9" t="e">
        <f t="shared" si="102"/>
        <v>#N/A</v>
      </c>
      <c r="F878" s="9">
        <f>F877+VLOOKUP((IF(MONTH($A878)=10,YEAR($A878),IF(MONTH($A878)=11,YEAR($A878),IF(MONTH($A878)=12, YEAR($A878),YEAR($A878)-1)))),Rainfall!$A$1:$Z$87,VLOOKUP(MONTH($A878),Conversion!$A$1:$B$12,2),FALSE)</f>
        <v>43571.159999999974</v>
      </c>
      <c r="G878" s="22"/>
      <c r="H878" s="22"/>
      <c r="I878" s="9" t="e">
        <f>VLOOKUP((IF(MONTH($A878)=10,YEAR($A878),IF(MONTH($A878)=11,YEAR($A878),IF(MONTH($A878)=12, YEAR($A878),YEAR($A878)-1)))),FirstSim!$A$1:$Z$86,VLOOKUP(MONTH($A878),Conversion!$A$1:$B$12,2),FALSE)</f>
        <v>#N/A</v>
      </c>
      <c r="Q878" s="9" t="e">
        <f t="shared" si="98"/>
        <v>#N/A</v>
      </c>
      <c r="R878" s="9" t="e">
        <f t="shared" si="99"/>
        <v>#N/A</v>
      </c>
      <c r="S878" s="10" t="e">
        <f t="shared" si="100"/>
        <v>#N/A</v>
      </c>
      <c r="U878" s="17">
        <f>VLOOKUP((IF(MONTH($A878)=10,YEAR($A878),IF(MONTH($A878)=11,YEAR($A878),IF(MONTH($A878)=12, YEAR($A878),YEAR($A878)-1)))),'Final Sim'!$A$1:$O$87,VLOOKUP(MONTH($A878),'Conversion WRSM'!$A$1:$B$12,2),FALSE)</f>
        <v>0</v>
      </c>
      <c r="W878" s="9" t="e">
        <f t="shared" si="104"/>
        <v>#N/A</v>
      </c>
      <c r="X878" s="9" t="e">
        <f t="shared" si="103"/>
        <v>#N/A</v>
      </c>
      <c r="Y878" s="20" t="e">
        <f t="shared" si="101"/>
        <v>#N/A</v>
      </c>
    </row>
    <row r="879" spans="1:25" x14ac:dyDescent="0.25">
      <c r="A879" s="11">
        <v>39326</v>
      </c>
      <c r="B879" s="9" t="e">
        <f>VLOOKUP((IF(MONTH($A879)=10,YEAR($A879),IF(MONTH($A879)=11,YEAR($A879),IF(MONTH($A879)=12, YEAR($A879),YEAR($A879)-1)))),File_1.prn!$A$2:$AA$72,VLOOKUP(MONTH($A879),Conversion!$A$1:$B$12,2),FALSE)</f>
        <v>#N/A</v>
      </c>
      <c r="C879" s="9" t="e">
        <f>IF(VLOOKUP((IF(MONTH($A879)=10,YEAR($A879),IF(MONTH($A879)=11,YEAR($A879),IF(MONTH($A879)=12, YEAR($A879),YEAR($A879)-1)))),File_1.prn!$A$2:$AA$72,VLOOKUP(MONTH($A879),'Patch Conversion'!$A$1:$B$12,2),FALSE)="","",VLOOKUP((IF(MONTH($A879)=10,YEAR($A879),IF(MONTH($A879)=11,YEAR($A879),IF(MONTH($A879)=12, YEAR($A879),YEAR($A879)-1)))),File_1.prn!$A$2:$AA$72,VLOOKUP(MONTH($A879),'Patch Conversion'!$A$1:$B$12,2),FALSE))</f>
        <v>#N/A</v>
      </c>
      <c r="E879" s="9" t="e">
        <f t="shared" si="102"/>
        <v>#N/A</v>
      </c>
      <c r="F879" s="9">
        <f>F878+VLOOKUP((IF(MONTH($A879)=10,YEAR($A879),IF(MONTH($A879)=11,YEAR($A879),IF(MONTH($A879)=12, YEAR($A879),YEAR($A879)-1)))),Rainfall!$A$1:$Z$87,VLOOKUP(MONTH($A879),Conversion!$A$1:$B$12,2),FALSE)</f>
        <v>43631.819999999978</v>
      </c>
      <c r="G879" s="22"/>
      <c r="H879" s="22"/>
      <c r="I879" s="9" t="e">
        <f>VLOOKUP((IF(MONTH($A879)=10,YEAR($A879),IF(MONTH($A879)=11,YEAR($A879),IF(MONTH($A879)=12, YEAR($A879),YEAR($A879)-1)))),FirstSim!$A$1:$Z$86,VLOOKUP(MONTH($A879),Conversion!$A$1:$B$12,2),FALSE)</f>
        <v>#N/A</v>
      </c>
      <c r="Q879" s="9" t="e">
        <f t="shared" si="98"/>
        <v>#N/A</v>
      </c>
      <c r="R879" s="9" t="e">
        <f t="shared" si="99"/>
        <v>#N/A</v>
      </c>
      <c r="S879" s="10" t="e">
        <f t="shared" si="100"/>
        <v>#N/A</v>
      </c>
      <c r="U879" s="17">
        <f>VLOOKUP((IF(MONTH($A879)=10,YEAR($A879),IF(MONTH($A879)=11,YEAR($A879),IF(MONTH($A879)=12, YEAR($A879),YEAR($A879)-1)))),'Final Sim'!$A$1:$O$87,VLOOKUP(MONTH($A879),'Conversion WRSM'!$A$1:$B$12,2),FALSE)</f>
        <v>0</v>
      </c>
      <c r="W879" s="9" t="e">
        <f t="shared" si="104"/>
        <v>#N/A</v>
      </c>
      <c r="X879" s="9" t="e">
        <f t="shared" si="103"/>
        <v>#N/A</v>
      </c>
      <c r="Y879" s="20" t="e">
        <f t="shared" si="101"/>
        <v>#N/A</v>
      </c>
    </row>
  </sheetData>
  <mergeCells count="5">
    <mergeCell ref="W1:Y1"/>
    <mergeCell ref="I1:J1"/>
    <mergeCell ref="A1:C1"/>
    <mergeCell ref="M1:N1"/>
    <mergeCell ref="Q1:S1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topLeftCell="A41" zoomScale="80" workbookViewId="0">
      <selection activeCell="E86" sqref="E86"/>
    </sheetView>
  </sheetViews>
  <sheetFormatPr defaultRowHeight="13.2" x14ac:dyDescent="0.25"/>
  <cols>
    <col min="1" max="1" width="8.6640625" customWidth="1"/>
    <col min="2" max="2" width="8.6640625" style="3" customWidth="1"/>
    <col min="3" max="3" width="1.6640625" customWidth="1"/>
    <col min="4" max="4" width="7.6640625" style="3" customWidth="1"/>
    <col min="5" max="5" width="1.6640625" customWidth="1"/>
    <col min="6" max="6" width="7.6640625" style="3" customWidth="1"/>
    <col min="7" max="7" width="1.6640625" customWidth="1"/>
    <col min="8" max="8" width="7.6640625" style="3" customWidth="1"/>
    <col min="9" max="9" width="1.6640625" customWidth="1"/>
    <col min="10" max="10" width="7.6640625" style="3" customWidth="1"/>
    <col min="11" max="11" width="1.6640625" customWidth="1"/>
    <col min="12" max="12" width="7.6640625" style="3" customWidth="1"/>
    <col min="13" max="13" width="1.6640625" customWidth="1"/>
    <col min="14" max="14" width="7.6640625" style="3" customWidth="1"/>
    <col min="15" max="15" width="1.6640625" customWidth="1"/>
    <col min="16" max="16" width="7.6640625" style="3" customWidth="1"/>
    <col min="17" max="17" width="1.6640625" customWidth="1"/>
    <col min="18" max="18" width="7.6640625" style="3" customWidth="1"/>
    <col min="19" max="19" width="1.6640625" customWidth="1"/>
    <col min="20" max="20" width="7.6640625" style="3" customWidth="1"/>
    <col min="21" max="21" width="1.6640625" customWidth="1"/>
    <col min="22" max="22" width="7.6640625" style="3" customWidth="1"/>
    <col min="23" max="23" width="1.6640625" customWidth="1"/>
    <col min="24" max="24" width="7.6640625" style="3" customWidth="1"/>
    <col min="25" max="25" width="1.6640625" customWidth="1"/>
    <col min="26" max="26" width="10.6640625" customWidth="1"/>
  </cols>
  <sheetData>
    <row r="1" spans="1:26" x14ac:dyDescent="0.25">
      <c r="A1">
        <v>1935</v>
      </c>
      <c r="B1" s="3">
        <f>VLOOKUP(DATE($A1,10,1),'A3R002 Patch'!$A$4:$R$879,15,FALSE)</f>
        <v>0.31</v>
      </c>
      <c r="C1" t="str">
        <f>VLOOKUP(DATE($A1,10,1),'A3R002 Patch'!$A$4:$R$879,16,FALSE)</f>
        <v>*</v>
      </c>
      <c r="D1" s="3">
        <f>VLOOKUP(DATE($A1,11,1),'A3R002 Patch'!$A$4:$R$879,15,FALSE)</f>
        <v>0.28999999999999998</v>
      </c>
      <c r="E1" t="str">
        <f>VLOOKUP(DATE($A1,11,1),'A3R002 Patch'!$A$4:$R$879,16,FALSE)</f>
        <v>*</v>
      </c>
      <c r="F1" s="3">
        <f>VLOOKUP(DATE($A1,12,1),'A3R002 Patch'!$A$4:$R$879,15,FALSE)</f>
        <v>0.28999999999999998</v>
      </c>
      <c r="G1" t="str">
        <f>VLOOKUP(DATE($A1,12,1),'A3R002 Patch'!$A$4:$R$879,16,FALSE)</f>
        <v>*</v>
      </c>
      <c r="H1" s="3">
        <f>VLOOKUP(DATE($A1+1,1,1),'A3R002 Patch'!$A$4:$R$879,15,FALSE)</f>
        <v>0.28999999999999998</v>
      </c>
      <c r="I1" t="str">
        <f>VLOOKUP(DATE($A1+1,1,1),'A3R002 Patch'!$A$4:$R$879,16,FALSE)</f>
        <v>*</v>
      </c>
      <c r="J1" s="3">
        <f>VLOOKUP(DATE($A1+1,2,1),'A3R002 Patch'!$A$4:$R$879,15,FALSE)</f>
        <v>1.08</v>
      </c>
      <c r="K1" t="str">
        <f>VLOOKUP(DATE($A1+1,2,1),'A3R002 Patch'!$A$4:$R$879,16,FALSE)</f>
        <v>*</v>
      </c>
      <c r="L1" s="3">
        <f>VLOOKUP(DATE($A1+1,3,1),'A3R002 Patch'!$A$4:$R$879,15,FALSE)</f>
        <v>3.02</v>
      </c>
      <c r="M1" t="str">
        <f>VLOOKUP(DATE($A1+1,3,1),'A3R002 Patch'!$A$4:$R$879,16,FALSE)</f>
        <v>*</v>
      </c>
      <c r="N1" s="3">
        <f>VLOOKUP(DATE($A1+1,4,1),'A3R002 Patch'!$A$4:$R$879,15,FALSE)</f>
        <v>1.46</v>
      </c>
      <c r="O1" t="str">
        <f>VLOOKUP(DATE($A1+1,4,1),'A3R002 Patch'!$A$4:$R$879,16,FALSE)</f>
        <v>*</v>
      </c>
      <c r="P1" s="3">
        <f>VLOOKUP(DATE($A1+1,5,1),'A3R002 Patch'!$A$4:$R$879,15,FALSE)</f>
        <v>0.93</v>
      </c>
      <c r="Q1" t="str">
        <f>VLOOKUP(DATE($A1+1,5,1),'A3R002 Patch'!$A$4:$R$879,16,FALSE)</f>
        <v>*</v>
      </c>
      <c r="R1" s="3">
        <f>VLOOKUP(DATE($A1+1,6,1),'A3R002 Patch'!$A$4:$R$879,15,FALSE)</f>
        <v>0.34</v>
      </c>
      <c r="S1" t="str">
        <f>VLOOKUP(DATE($A1+1,6,1),'A3R002 Patch'!$A$4:$R$879,16,FALSE)</f>
        <v>*</v>
      </c>
      <c r="T1" s="3">
        <f>VLOOKUP(DATE($A1+1,7,1),'A3R002 Patch'!$A$4:$R$879,15,FALSE)</f>
        <v>0.76</v>
      </c>
      <c r="U1" t="str">
        <f>VLOOKUP(DATE($A1+1,7,1),'A3R002 Patch'!$A$4:$R$879,16,FALSE)</f>
        <v>*</v>
      </c>
      <c r="V1" s="3">
        <f>VLOOKUP(DATE($A1+1,8,1),'A3R002 Patch'!$A$4:$R$879,15,FALSE)</f>
        <v>0.17</v>
      </c>
      <c r="W1" t="str">
        <f>VLOOKUP(DATE($A1+1,8,1),'A3R002 Patch'!$A$4:$R$879,16,FALSE)</f>
        <v>*</v>
      </c>
      <c r="X1" s="3">
        <f>VLOOKUP(DATE($A1+1,9,1),'A3R002 Patch'!$A$4:$R$879,15,FALSE)</f>
        <v>0.13</v>
      </c>
      <c r="Y1" t="str">
        <f>VLOOKUP(DATE($A1+1,9,1),'A3R002 Patch'!$A$4:$R$879,16,FALSE)</f>
        <v/>
      </c>
      <c r="Z1" s="3">
        <f>SUM(X1,V1,T1,R1,P1,N1,L1,J1,H1,F1,D1,B1)</f>
        <v>9.0699999999999985</v>
      </c>
    </row>
    <row r="2" spans="1:26" x14ac:dyDescent="0.25">
      <c r="A2">
        <v>1936</v>
      </c>
      <c r="B2" s="3">
        <f>VLOOKUP(DATE($A2,10,1),'A3R002 Patch'!$A$4:$R$879,15,FALSE)</f>
        <v>0.18</v>
      </c>
      <c r="C2" t="str">
        <f>VLOOKUP(DATE($A2,10,1),'A3R002 Patch'!$A$4:$R$879,16,FALSE)</f>
        <v>*</v>
      </c>
      <c r="D2" s="3">
        <f>VLOOKUP(DATE($A2,11,1),'A3R002 Patch'!$A$4:$R$879,15,FALSE)</f>
        <v>4.71</v>
      </c>
      <c r="E2" t="str">
        <f>VLOOKUP(DATE($A2,11,1),'A3R002 Patch'!$A$4:$R$879,16,FALSE)</f>
        <v/>
      </c>
      <c r="F2" s="3">
        <f>VLOOKUP(DATE($A2,12,1),'A3R002 Patch'!$A$4:$R$879,15,FALSE)</f>
        <v>1.29</v>
      </c>
      <c r="G2" t="str">
        <f>VLOOKUP(DATE($A2,12,1),'A3R002 Patch'!$A$4:$R$879,16,FALSE)</f>
        <v/>
      </c>
      <c r="H2" s="3">
        <f>VLOOKUP(DATE($A2+1,1,1),'A3R002 Patch'!$A$4:$R$879,15,FALSE)</f>
        <v>2.4900000000000002</v>
      </c>
      <c r="I2" t="str">
        <f>VLOOKUP(DATE($A2+1,1,1),'A3R002 Patch'!$A$4:$R$879,16,FALSE)</f>
        <v/>
      </c>
      <c r="J2" s="3">
        <f>VLOOKUP(DATE($A2+1,2,1),'A3R002 Patch'!$A$4:$R$879,15,FALSE)</f>
        <v>1.31</v>
      </c>
      <c r="K2" t="str">
        <f>VLOOKUP(DATE($A2+1,2,1),'A3R002 Patch'!$A$4:$R$879,16,FALSE)</f>
        <v/>
      </c>
      <c r="L2" s="3">
        <f>VLOOKUP(DATE($A2+1,3,1),'A3R002 Patch'!$A$4:$R$879,15,FALSE)</f>
        <v>0.26</v>
      </c>
      <c r="M2" t="str">
        <f>VLOOKUP(DATE($A2+1,3,1),'A3R002 Patch'!$A$4:$R$879,16,FALSE)</f>
        <v/>
      </c>
      <c r="N2" s="3">
        <f>VLOOKUP(DATE($A2+1,4,1),'A3R002 Patch'!$A$4:$R$879,15,FALSE)</f>
        <v>0.18</v>
      </c>
      <c r="O2" t="str">
        <f>VLOOKUP(DATE($A2+1,4,1),'A3R002 Patch'!$A$4:$R$879,16,FALSE)</f>
        <v/>
      </c>
      <c r="P2" s="3">
        <f>VLOOKUP(DATE($A2+1,5,1),'A3R002 Patch'!$A$4:$R$879,15,FALSE)</f>
        <v>0.12</v>
      </c>
      <c r="Q2" t="str">
        <f>VLOOKUP(DATE($A2+1,5,1),'A3R002 Patch'!$A$4:$R$879,16,FALSE)</f>
        <v/>
      </c>
      <c r="R2" s="3">
        <f>VLOOKUP(DATE($A2+1,6,1),'A3R002 Patch'!$A$4:$R$879,15,FALSE)</f>
        <v>0.14000000000000001</v>
      </c>
      <c r="S2" t="str">
        <f>VLOOKUP(DATE($A2+1,6,1),'A3R002 Patch'!$A$4:$R$879,16,FALSE)</f>
        <v/>
      </c>
      <c r="T2" s="3">
        <f>VLOOKUP(DATE($A2+1,7,1),'A3R002 Patch'!$A$4:$R$879,15,FALSE)</f>
        <v>0.18</v>
      </c>
      <c r="U2" t="str">
        <f>VLOOKUP(DATE($A2+1,7,1),'A3R002 Patch'!$A$4:$R$879,16,FALSE)</f>
        <v/>
      </c>
      <c r="V2" s="3">
        <f>VLOOKUP(DATE($A2+1,8,1),'A3R002 Patch'!$A$4:$R$879,15,FALSE)</f>
        <v>0.14000000000000001</v>
      </c>
      <c r="W2" t="str">
        <f>VLOOKUP(DATE($A2+1,8,1),'A3R002 Patch'!$A$4:$R$879,16,FALSE)</f>
        <v/>
      </c>
      <c r="X2" s="3">
        <f>VLOOKUP(DATE($A2+1,9,1),'A3R002 Patch'!$A$4:$R$879,15,FALSE)</f>
        <v>0.2</v>
      </c>
      <c r="Y2" t="str">
        <f>VLOOKUP(DATE($A2+1,9,1),'A3R002 Patch'!$A$4:$R$879,16,FALSE)</f>
        <v/>
      </c>
      <c r="Z2" s="3">
        <f t="shared" ref="Z2:Z65" si="0">SUM(X2,V2,T2,R2,P2,N2,L2,J2,H2,F2,D2,B2)</f>
        <v>11.2</v>
      </c>
    </row>
    <row r="3" spans="1:26" x14ac:dyDescent="0.25">
      <c r="A3">
        <v>1937</v>
      </c>
      <c r="B3" s="3">
        <f>VLOOKUP(DATE($A3,10,1),'A3R002 Patch'!$A$4:$R$879,15,FALSE)</f>
        <v>0.22</v>
      </c>
      <c r="C3" t="str">
        <f>VLOOKUP(DATE($A3,10,1),'A3R002 Patch'!$A$4:$R$879,16,FALSE)</f>
        <v/>
      </c>
      <c r="D3" s="3">
        <f>VLOOKUP(DATE($A3,11,1),'A3R002 Patch'!$A$4:$R$879,15,FALSE)</f>
        <v>0.23</v>
      </c>
      <c r="E3" t="str">
        <f>VLOOKUP(DATE($A3,11,1),'A3R002 Patch'!$A$4:$R$879,16,FALSE)</f>
        <v/>
      </c>
      <c r="F3" s="3">
        <f>VLOOKUP(DATE($A3,12,1),'A3R002 Patch'!$A$4:$R$879,15,FALSE)</f>
        <v>1.34</v>
      </c>
      <c r="G3" t="str">
        <f>VLOOKUP(DATE($A3,12,1),'A3R002 Patch'!$A$4:$R$879,16,FALSE)</f>
        <v/>
      </c>
      <c r="H3" s="3">
        <f>VLOOKUP(DATE($A3+1,1,1),'A3R002 Patch'!$A$4:$R$879,15,FALSE)</f>
        <v>0.8</v>
      </c>
      <c r="I3" t="str">
        <f>VLOOKUP(DATE($A3+1,1,1),'A3R002 Patch'!$A$4:$R$879,16,FALSE)</f>
        <v/>
      </c>
      <c r="J3" s="3">
        <f>VLOOKUP(DATE($A3+1,2,1),'A3R002 Patch'!$A$4:$R$879,15,FALSE)</f>
        <v>0.57999999999999996</v>
      </c>
      <c r="K3" t="str">
        <f>VLOOKUP(DATE($A3+1,2,1),'A3R002 Patch'!$A$4:$R$879,16,FALSE)</f>
        <v/>
      </c>
      <c r="L3" s="3">
        <f>VLOOKUP(DATE($A3+1,3,1),'A3R002 Patch'!$A$4:$R$879,15,FALSE)</f>
        <v>7.0000000000000007E-2</v>
      </c>
      <c r="M3" t="str">
        <f>VLOOKUP(DATE($A3+1,3,1),'A3R002 Patch'!$A$4:$R$879,16,FALSE)</f>
        <v/>
      </c>
      <c r="N3" s="3">
        <f>VLOOKUP(DATE($A3+1,4,1),'A3R002 Patch'!$A$4:$R$879,15,FALSE)</f>
        <v>0.08</v>
      </c>
      <c r="O3" t="str">
        <f>VLOOKUP(DATE($A3+1,4,1),'A3R002 Patch'!$A$4:$R$879,16,FALSE)</f>
        <v/>
      </c>
      <c r="P3" s="3">
        <f>VLOOKUP(DATE($A3+1,5,1),'A3R002 Patch'!$A$4:$R$879,15,FALSE)</f>
        <v>0.18</v>
      </c>
      <c r="Q3" t="str">
        <f>VLOOKUP(DATE($A3+1,5,1),'A3R002 Patch'!$A$4:$R$879,16,FALSE)</f>
        <v/>
      </c>
      <c r="R3" s="3">
        <f>VLOOKUP(DATE($A3+1,6,1),'A3R002 Patch'!$A$4:$R$879,15,FALSE)</f>
        <v>0.06</v>
      </c>
      <c r="S3" t="str">
        <f>VLOOKUP(DATE($A3+1,6,1),'A3R002 Patch'!$A$4:$R$879,16,FALSE)</f>
        <v/>
      </c>
      <c r="T3" s="3">
        <f>VLOOKUP(DATE($A3+1,7,1),'A3R002 Patch'!$A$4:$R$879,15,FALSE)</f>
        <v>0.2</v>
      </c>
      <c r="U3" t="str">
        <f>VLOOKUP(DATE($A3+1,7,1),'A3R002 Patch'!$A$4:$R$879,16,FALSE)</f>
        <v/>
      </c>
      <c r="V3" s="3">
        <f>VLOOKUP(DATE($A3+1,8,1),'A3R002 Patch'!$A$4:$R$879,15,FALSE)</f>
        <v>0.21</v>
      </c>
      <c r="W3" t="str">
        <f>VLOOKUP(DATE($A3+1,8,1),'A3R002 Patch'!$A$4:$R$879,16,FALSE)</f>
        <v/>
      </c>
      <c r="X3" s="3">
        <f>VLOOKUP(DATE($A3+1,9,1),'A3R002 Patch'!$A$4:$R$879,15,FALSE)</f>
        <v>0.2</v>
      </c>
      <c r="Y3" t="str">
        <f>VLOOKUP(DATE($A3+1,9,1),'A3R002 Patch'!$A$4:$R$879,16,FALSE)</f>
        <v/>
      </c>
      <c r="Z3" s="3">
        <f t="shared" si="0"/>
        <v>4.17</v>
      </c>
    </row>
    <row r="4" spans="1:26" x14ac:dyDescent="0.25">
      <c r="A4">
        <v>1938</v>
      </c>
      <c r="B4" s="3">
        <f>VLOOKUP(DATE($A4,10,1),'A3R002 Patch'!$A$4:$R$879,15,FALSE)</f>
        <v>0.1</v>
      </c>
      <c r="C4" t="str">
        <f>VLOOKUP(DATE($A4,10,1),'A3R002 Patch'!$A$4:$R$879,16,FALSE)</f>
        <v/>
      </c>
      <c r="D4" s="3">
        <f>VLOOKUP(DATE($A4,11,1),'A3R002 Patch'!$A$4:$R$879,15,FALSE)</f>
        <v>0.09</v>
      </c>
      <c r="E4" t="str">
        <f>VLOOKUP(DATE($A4,11,1),'A3R002 Patch'!$A$4:$R$879,16,FALSE)</f>
        <v/>
      </c>
      <c r="F4" s="3">
        <f>VLOOKUP(DATE($A4,12,1),'A3R002 Patch'!$A$4:$R$879,15,FALSE)</f>
        <v>1.08</v>
      </c>
      <c r="G4" t="str">
        <f>VLOOKUP(DATE($A4,12,1),'A3R002 Patch'!$A$4:$R$879,16,FALSE)</f>
        <v/>
      </c>
      <c r="H4" s="3">
        <f>VLOOKUP(DATE($A4+1,1,1),'A3R002 Patch'!$A$4:$R$879,15,FALSE)</f>
        <v>0.69</v>
      </c>
      <c r="I4" t="str">
        <f>VLOOKUP(DATE($A4+1,1,1),'A3R002 Patch'!$A$4:$R$879,16,FALSE)</f>
        <v/>
      </c>
      <c r="J4" s="3">
        <f>VLOOKUP(DATE($A4+1,2,1),'A3R002 Patch'!$A$4:$R$879,15,FALSE)</f>
        <v>2.2000000000000002</v>
      </c>
      <c r="K4" t="str">
        <f>VLOOKUP(DATE($A4+1,2,1),'A3R002 Patch'!$A$4:$R$879,16,FALSE)</f>
        <v/>
      </c>
      <c r="L4" s="3">
        <f>VLOOKUP(DATE($A4+1,3,1),'A3R002 Patch'!$A$4:$R$879,15,FALSE)</f>
        <v>2.4900000000000002</v>
      </c>
      <c r="M4" t="str">
        <f>VLOOKUP(DATE($A4+1,3,1),'A3R002 Patch'!$A$4:$R$879,16,FALSE)</f>
        <v/>
      </c>
      <c r="N4" s="3">
        <f>VLOOKUP(DATE($A4+1,4,1),'A3R002 Patch'!$A$4:$R$879,15,FALSE)</f>
        <v>0.65</v>
      </c>
      <c r="O4" t="str">
        <f>VLOOKUP(DATE($A4+1,4,1),'A3R002 Patch'!$A$4:$R$879,16,FALSE)</f>
        <v/>
      </c>
      <c r="P4" s="3">
        <f>VLOOKUP(DATE($A4+1,5,1),'A3R002 Patch'!$A$4:$R$879,15,FALSE)</f>
        <v>0.24</v>
      </c>
      <c r="Q4" t="str">
        <f>VLOOKUP(DATE($A4+1,5,1),'A3R002 Patch'!$A$4:$R$879,16,FALSE)</f>
        <v/>
      </c>
      <c r="R4" s="3">
        <f>VLOOKUP(DATE($A4+1,6,1),'A3R002 Patch'!$A$4:$R$879,15,FALSE)</f>
        <v>0.15</v>
      </c>
      <c r="S4" t="str">
        <f>VLOOKUP(DATE($A4+1,6,1),'A3R002 Patch'!$A$4:$R$879,16,FALSE)</f>
        <v/>
      </c>
      <c r="T4" s="3">
        <f>VLOOKUP(DATE($A4+1,7,1),'A3R002 Patch'!$A$4:$R$879,15,FALSE)</f>
        <v>0.27</v>
      </c>
      <c r="U4" t="str">
        <f>VLOOKUP(DATE($A4+1,7,1),'A3R002 Patch'!$A$4:$R$879,16,FALSE)</f>
        <v/>
      </c>
      <c r="V4" s="3">
        <f>VLOOKUP(DATE($A4+1,8,1),'A3R002 Patch'!$A$4:$R$879,15,FALSE)</f>
        <v>0.2</v>
      </c>
      <c r="W4" t="str">
        <f>VLOOKUP(DATE($A4+1,8,1),'A3R002 Patch'!$A$4:$R$879,16,FALSE)</f>
        <v/>
      </c>
      <c r="X4" s="3">
        <f>VLOOKUP(DATE($A4+1,9,1),'A3R002 Patch'!$A$4:$R$879,15,FALSE)</f>
        <v>0.31</v>
      </c>
      <c r="Y4" t="str">
        <f>VLOOKUP(DATE($A4+1,9,1),'A3R002 Patch'!$A$4:$R$879,16,FALSE)</f>
        <v/>
      </c>
      <c r="Z4" s="3">
        <f t="shared" si="0"/>
        <v>8.4700000000000006</v>
      </c>
    </row>
    <row r="5" spans="1:26" x14ac:dyDescent="0.25">
      <c r="A5">
        <v>1939</v>
      </c>
      <c r="B5" s="3">
        <f>VLOOKUP(DATE($A5,10,1),'A3R002 Patch'!$A$4:$R$879,15,FALSE)</f>
        <v>0.17</v>
      </c>
      <c r="C5" t="str">
        <f>VLOOKUP(DATE($A5,10,1),'A3R002 Patch'!$A$4:$R$879,16,FALSE)</f>
        <v/>
      </c>
      <c r="D5" s="3">
        <f>VLOOKUP(DATE($A5,11,1),'A3R002 Patch'!$A$4:$R$879,15,FALSE)</f>
        <v>0.56000000000000005</v>
      </c>
      <c r="E5" t="str">
        <f>VLOOKUP(DATE($A5,11,1),'A3R002 Patch'!$A$4:$R$879,16,FALSE)</f>
        <v/>
      </c>
      <c r="F5" s="3">
        <f>VLOOKUP(DATE($A5,12,1),'A3R002 Patch'!$A$4:$R$879,15,FALSE)</f>
        <v>0.24</v>
      </c>
      <c r="G5" t="str">
        <f>VLOOKUP(DATE($A5,12,1),'A3R002 Patch'!$A$4:$R$879,16,FALSE)</f>
        <v/>
      </c>
      <c r="H5" s="3">
        <f>VLOOKUP(DATE($A5+1,1,1),'A3R002 Patch'!$A$4:$R$879,15,FALSE)</f>
        <v>0.39</v>
      </c>
      <c r="I5" t="str">
        <f>VLOOKUP(DATE($A5+1,1,1),'A3R002 Patch'!$A$4:$R$879,16,FALSE)</f>
        <v/>
      </c>
      <c r="J5" s="3">
        <f>VLOOKUP(DATE($A5+1,2,1),'A3R002 Patch'!$A$4:$R$879,15,FALSE)</f>
        <v>0.19</v>
      </c>
      <c r="K5" t="str">
        <f>VLOOKUP(DATE($A5+1,2,1),'A3R002 Patch'!$A$4:$R$879,16,FALSE)</f>
        <v/>
      </c>
      <c r="L5" s="3">
        <f>VLOOKUP(DATE($A5+1,3,1),'A3R002 Patch'!$A$4:$R$879,15,FALSE)</f>
        <v>1.1499999999999999</v>
      </c>
      <c r="M5" t="str">
        <f>VLOOKUP(DATE($A5+1,3,1),'A3R002 Patch'!$A$4:$R$879,16,FALSE)</f>
        <v/>
      </c>
      <c r="N5" s="3">
        <f>VLOOKUP(DATE($A5+1,4,1),'A3R002 Patch'!$A$4:$R$879,15,FALSE)</f>
        <v>0.3</v>
      </c>
      <c r="O5" t="str">
        <f>VLOOKUP(DATE($A5+1,4,1),'A3R002 Patch'!$A$4:$R$879,16,FALSE)</f>
        <v/>
      </c>
      <c r="P5" s="3">
        <f>VLOOKUP(DATE($A5+1,5,1),'A3R002 Patch'!$A$4:$R$879,15,FALSE)</f>
        <v>0.31</v>
      </c>
      <c r="Q5" t="str">
        <f>VLOOKUP(DATE($A5+1,5,1),'A3R002 Patch'!$A$4:$R$879,16,FALSE)</f>
        <v/>
      </c>
      <c r="R5" s="3">
        <f>VLOOKUP(DATE($A5+1,6,1),'A3R002 Patch'!$A$4:$R$879,15,FALSE)</f>
        <v>0.01</v>
      </c>
      <c r="S5" t="str">
        <f>VLOOKUP(DATE($A5+1,6,1),'A3R002 Patch'!$A$4:$R$879,16,FALSE)</f>
        <v/>
      </c>
      <c r="T5" s="3">
        <f>VLOOKUP(DATE($A5+1,7,1),'A3R002 Patch'!$A$4:$R$879,15,FALSE)</f>
        <v>0.17</v>
      </c>
      <c r="U5" t="str">
        <f>VLOOKUP(DATE($A5+1,7,1),'A3R002 Patch'!$A$4:$R$879,16,FALSE)</f>
        <v/>
      </c>
      <c r="V5" s="3">
        <f>VLOOKUP(DATE($A5+1,8,1),'A3R002 Patch'!$A$4:$R$879,15,FALSE)</f>
        <v>0.2</v>
      </c>
      <c r="W5" t="str">
        <f>VLOOKUP(DATE($A5+1,8,1),'A3R002 Patch'!$A$4:$R$879,16,FALSE)</f>
        <v/>
      </c>
      <c r="X5" s="3">
        <f>VLOOKUP(DATE($A5+1,9,1),'A3R002 Patch'!$A$4:$R$879,15,FALSE)</f>
        <v>0.9</v>
      </c>
      <c r="Y5" t="str">
        <f>VLOOKUP(DATE($A5+1,9,1),'A3R002 Patch'!$A$4:$R$879,16,FALSE)</f>
        <v/>
      </c>
      <c r="Z5" s="3">
        <f t="shared" si="0"/>
        <v>4.59</v>
      </c>
    </row>
    <row r="6" spans="1:26" x14ac:dyDescent="0.25">
      <c r="A6">
        <v>1940</v>
      </c>
      <c r="B6" s="3">
        <f>VLOOKUP(DATE($A6,10,1),'A3R002 Patch'!$A$4:$R$879,15,FALSE)</f>
        <v>0.27</v>
      </c>
      <c r="C6" t="str">
        <f>VLOOKUP(DATE($A6,10,1),'A3R002 Patch'!$A$4:$R$879,16,FALSE)</f>
        <v/>
      </c>
      <c r="D6" s="3">
        <f>VLOOKUP(DATE($A6,11,1),'A3R002 Patch'!$A$4:$R$879,15,FALSE)</f>
        <v>0.28000000000000003</v>
      </c>
      <c r="E6" t="str">
        <f>VLOOKUP(DATE($A6,11,1),'A3R002 Patch'!$A$4:$R$879,16,FALSE)</f>
        <v/>
      </c>
      <c r="F6" s="3">
        <f>VLOOKUP(DATE($A6,12,1),'A3R002 Patch'!$A$4:$R$879,15,FALSE)</f>
        <v>0.93</v>
      </c>
      <c r="G6" t="str">
        <f>VLOOKUP(DATE($A6,12,1),'A3R002 Patch'!$A$4:$R$879,16,FALSE)</f>
        <v/>
      </c>
      <c r="H6" s="3">
        <f>VLOOKUP(DATE($A6+1,1,1),'A3R002 Patch'!$A$4:$R$879,15,FALSE)</f>
        <v>0.27</v>
      </c>
      <c r="I6" t="str">
        <f>VLOOKUP(DATE($A6+1,1,1),'A3R002 Patch'!$A$4:$R$879,16,FALSE)</f>
        <v/>
      </c>
      <c r="J6" s="3">
        <f>VLOOKUP(DATE($A6+1,2,1),'A3R002 Patch'!$A$4:$R$879,15,FALSE)</f>
        <v>0.42</v>
      </c>
      <c r="K6" t="str">
        <f>VLOOKUP(DATE($A6+1,2,1),'A3R002 Patch'!$A$4:$R$879,16,FALSE)</f>
        <v/>
      </c>
      <c r="L6" s="3">
        <f>VLOOKUP(DATE($A6+1,3,1),'A3R002 Patch'!$A$4:$R$879,15,FALSE)</f>
        <v>0.5</v>
      </c>
      <c r="M6" t="str">
        <f>VLOOKUP(DATE($A6+1,3,1),'A3R002 Patch'!$A$4:$R$879,16,FALSE)</f>
        <v>*</v>
      </c>
      <c r="N6" s="3">
        <f>VLOOKUP(DATE($A6+1,4,1),'A3R002 Patch'!$A$4:$R$879,15,FALSE)</f>
        <v>0.2</v>
      </c>
      <c r="O6" t="str">
        <f>VLOOKUP(DATE($A6+1,4,1),'A3R002 Patch'!$A$4:$R$879,16,FALSE)</f>
        <v/>
      </c>
      <c r="P6" s="3">
        <f>VLOOKUP(DATE($A6+1,5,1),'A3R002 Patch'!$A$4:$R$879,15,FALSE)</f>
        <v>0.27</v>
      </c>
      <c r="Q6" t="str">
        <f>VLOOKUP(DATE($A6+1,5,1),'A3R002 Patch'!$A$4:$R$879,16,FALSE)</f>
        <v/>
      </c>
      <c r="R6" s="3">
        <f>VLOOKUP(DATE($A6+1,6,1),'A3R002 Patch'!$A$4:$R$879,15,FALSE)</f>
        <v>0.12</v>
      </c>
      <c r="S6" t="str">
        <f>VLOOKUP(DATE($A6+1,6,1),'A3R002 Patch'!$A$4:$R$879,16,FALSE)</f>
        <v/>
      </c>
      <c r="T6" s="3">
        <f>VLOOKUP(DATE($A6+1,7,1),'A3R002 Patch'!$A$4:$R$879,15,FALSE)</f>
        <v>0.13</v>
      </c>
      <c r="U6" t="str">
        <f>VLOOKUP(DATE($A6+1,7,1),'A3R002 Patch'!$A$4:$R$879,16,FALSE)</f>
        <v/>
      </c>
      <c r="V6" s="3">
        <f>VLOOKUP(DATE($A6+1,8,1),'A3R002 Patch'!$A$4:$R$879,15,FALSE)</f>
        <v>0.05</v>
      </c>
      <c r="W6" t="str">
        <f>VLOOKUP(DATE($A6+1,8,1),'A3R002 Patch'!$A$4:$R$879,16,FALSE)</f>
        <v/>
      </c>
      <c r="X6" s="3">
        <f>VLOOKUP(DATE($A6+1,9,1),'A3R002 Patch'!$A$4:$R$879,15,FALSE)</f>
        <v>0.25</v>
      </c>
      <c r="Y6" t="str">
        <f>VLOOKUP(DATE($A6+1,9,1),'A3R002 Patch'!$A$4:$R$879,16,FALSE)</f>
        <v/>
      </c>
      <c r="Z6" s="3">
        <f t="shared" si="0"/>
        <v>3.69</v>
      </c>
    </row>
    <row r="7" spans="1:26" x14ac:dyDescent="0.25">
      <c r="A7">
        <v>1941</v>
      </c>
      <c r="B7" s="3">
        <f>VLOOKUP(DATE($A7,10,1),'A3R002 Patch'!$A$4:$R$879,15,FALSE)</f>
        <v>0.2</v>
      </c>
      <c r="C7" t="str">
        <f>VLOOKUP(DATE($A7,10,1),'A3R002 Patch'!$A$4:$R$879,16,FALSE)</f>
        <v/>
      </c>
      <c r="D7" s="3">
        <f>VLOOKUP(DATE($A7,11,1),'A3R002 Patch'!$A$4:$R$879,15,FALSE)</f>
        <v>7.0000000000000007E-2</v>
      </c>
      <c r="E7" t="str">
        <f>VLOOKUP(DATE($A7,11,1),'A3R002 Patch'!$A$4:$R$879,16,FALSE)</f>
        <v/>
      </c>
      <c r="F7" s="3">
        <f>VLOOKUP(DATE($A7,12,1),'A3R002 Patch'!$A$4:$R$879,15,FALSE)</f>
        <v>1.2</v>
      </c>
      <c r="G7" t="str">
        <f>VLOOKUP(DATE($A7,12,1),'A3R002 Patch'!$A$4:$R$879,16,FALSE)</f>
        <v/>
      </c>
      <c r="H7" s="3">
        <f>VLOOKUP(DATE($A7+1,1,1),'A3R002 Patch'!$A$4:$R$879,15,FALSE)</f>
        <v>0.43</v>
      </c>
      <c r="I7" t="str">
        <f>VLOOKUP(DATE($A7+1,1,1),'A3R002 Patch'!$A$4:$R$879,16,FALSE)</f>
        <v/>
      </c>
      <c r="J7" s="3">
        <f>VLOOKUP(DATE($A7+1,2,1),'A3R002 Patch'!$A$4:$R$879,15,FALSE)</f>
        <v>0.28000000000000003</v>
      </c>
      <c r="K7" t="str">
        <f>VLOOKUP(DATE($A7+1,2,1),'A3R002 Patch'!$A$4:$R$879,16,FALSE)</f>
        <v/>
      </c>
      <c r="L7" s="3">
        <f>VLOOKUP(DATE($A7+1,3,1),'A3R002 Patch'!$A$4:$R$879,15,FALSE)</f>
        <v>4.07</v>
      </c>
      <c r="M7" t="str">
        <f>VLOOKUP(DATE($A7+1,3,1),'A3R002 Patch'!$A$4:$R$879,16,FALSE)</f>
        <v/>
      </c>
      <c r="N7" s="3">
        <f>VLOOKUP(DATE($A7+1,4,1),'A3R002 Patch'!$A$4:$R$879,15,FALSE)</f>
        <v>0.45</v>
      </c>
      <c r="O7" t="str">
        <f>VLOOKUP(DATE($A7+1,4,1),'A3R002 Patch'!$A$4:$R$879,16,FALSE)</f>
        <v/>
      </c>
      <c r="P7" s="3">
        <f>VLOOKUP(DATE($A7+1,5,1),'A3R002 Patch'!$A$4:$R$879,15,FALSE)</f>
        <v>0.79</v>
      </c>
      <c r="Q7" t="str">
        <f>VLOOKUP(DATE($A7+1,5,1),'A3R002 Patch'!$A$4:$R$879,16,FALSE)</f>
        <v>*</v>
      </c>
      <c r="R7" s="3">
        <f>VLOOKUP(DATE($A7+1,6,1),'A3R002 Patch'!$A$4:$R$879,15,FALSE)</f>
        <v>0.69</v>
      </c>
      <c r="S7" t="str">
        <f>VLOOKUP(DATE($A7+1,6,1),'A3R002 Patch'!$A$4:$R$879,16,FALSE)</f>
        <v>*</v>
      </c>
      <c r="T7" s="3">
        <f>VLOOKUP(DATE($A7+1,7,1),'A3R002 Patch'!$A$4:$R$879,15,FALSE)</f>
        <v>0.12</v>
      </c>
      <c r="U7" t="str">
        <f>VLOOKUP(DATE($A7+1,7,1),'A3R002 Patch'!$A$4:$R$879,16,FALSE)</f>
        <v/>
      </c>
      <c r="V7" s="3">
        <f>VLOOKUP(DATE($A7+1,8,1),'A3R002 Patch'!$A$4:$R$879,15,FALSE)</f>
        <v>0.08</v>
      </c>
      <c r="W7" t="str">
        <f>VLOOKUP(DATE($A7+1,8,1),'A3R002 Patch'!$A$4:$R$879,16,FALSE)</f>
        <v/>
      </c>
      <c r="X7" s="3">
        <f>VLOOKUP(DATE($A7+1,9,1),'A3R002 Patch'!$A$4:$R$879,15,FALSE)</f>
        <v>0.16</v>
      </c>
      <c r="Y7" t="str">
        <f>VLOOKUP(DATE($A7+1,9,1),'A3R002 Patch'!$A$4:$R$879,16,FALSE)</f>
        <v/>
      </c>
      <c r="Z7" s="3">
        <f t="shared" si="0"/>
        <v>8.5399999999999991</v>
      </c>
    </row>
    <row r="8" spans="1:26" x14ac:dyDescent="0.25">
      <c r="A8">
        <v>1942</v>
      </c>
      <c r="B8" s="3">
        <f>VLOOKUP(DATE($A8,10,1),'A3R002 Patch'!$A$4:$R$879,15,FALSE)</f>
        <v>0.18</v>
      </c>
      <c r="C8" t="str">
        <f>VLOOKUP(DATE($A8,10,1),'A3R002 Patch'!$A$4:$R$879,16,FALSE)</f>
        <v/>
      </c>
      <c r="D8" s="3">
        <f>VLOOKUP(DATE($A8,11,1),'A3R002 Patch'!$A$4:$R$879,15,FALSE)</f>
        <v>0.23</v>
      </c>
      <c r="E8" t="str">
        <f>VLOOKUP(DATE($A8,11,1),'A3R002 Patch'!$A$4:$R$879,16,FALSE)</f>
        <v/>
      </c>
      <c r="F8" s="3">
        <f>VLOOKUP(DATE($A8,12,1),'A3R002 Patch'!$A$4:$R$879,15,FALSE)</f>
        <v>6.7</v>
      </c>
      <c r="G8" t="str">
        <f>VLOOKUP(DATE($A8,12,1),'A3R002 Patch'!$A$4:$R$879,16,FALSE)</f>
        <v/>
      </c>
      <c r="H8" s="3">
        <f>VLOOKUP(DATE($A8+1,1,1),'A3R002 Patch'!$A$4:$R$879,15,FALSE)</f>
        <v>0.35</v>
      </c>
      <c r="I8" t="str">
        <f>VLOOKUP(DATE($A8+1,1,1),'A3R002 Patch'!$A$4:$R$879,16,FALSE)</f>
        <v/>
      </c>
      <c r="J8" s="3">
        <f>VLOOKUP(DATE($A8+1,2,1),'A3R002 Patch'!$A$4:$R$879,15,FALSE)</f>
        <v>0.44</v>
      </c>
      <c r="K8" t="str">
        <f>VLOOKUP(DATE($A8+1,2,1),'A3R002 Patch'!$A$4:$R$879,16,FALSE)</f>
        <v/>
      </c>
      <c r="L8" s="3">
        <f>VLOOKUP(DATE($A8+1,3,1),'A3R002 Patch'!$A$4:$R$879,15,FALSE)</f>
        <v>1.66</v>
      </c>
      <c r="M8" t="str">
        <f>VLOOKUP(DATE($A8+1,3,1),'A3R002 Patch'!$A$4:$R$879,16,FALSE)</f>
        <v/>
      </c>
      <c r="N8" s="3">
        <f>VLOOKUP(DATE($A8+1,4,1),'A3R002 Patch'!$A$4:$R$879,15,FALSE)</f>
        <v>1.05</v>
      </c>
      <c r="O8" t="str">
        <f>VLOOKUP(DATE($A8+1,4,1),'A3R002 Patch'!$A$4:$R$879,16,FALSE)</f>
        <v/>
      </c>
      <c r="P8" s="3">
        <f>VLOOKUP(DATE($A8+1,5,1),'A3R002 Patch'!$A$4:$R$879,15,FALSE)</f>
        <v>2.31</v>
      </c>
      <c r="Q8" t="str">
        <f>VLOOKUP(DATE($A8+1,5,1),'A3R002 Patch'!$A$4:$R$879,16,FALSE)</f>
        <v/>
      </c>
      <c r="R8" s="3">
        <f>VLOOKUP(DATE($A8+1,6,1),'A3R002 Patch'!$A$4:$R$879,15,FALSE)</f>
        <v>0.88</v>
      </c>
      <c r="S8" t="str">
        <f>VLOOKUP(DATE($A8+1,6,1),'A3R002 Patch'!$A$4:$R$879,16,FALSE)</f>
        <v/>
      </c>
      <c r="T8" s="3">
        <f>VLOOKUP(DATE($A8+1,7,1),'A3R002 Patch'!$A$4:$R$879,15,FALSE)</f>
        <v>0.7</v>
      </c>
      <c r="U8" t="str">
        <f>VLOOKUP(DATE($A8+1,7,1),'A3R002 Patch'!$A$4:$R$879,16,FALSE)</f>
        <v/>
      </c>
      <c r="V8" s="3">
        <f>VLOOKUP(DATE($A8+1,8,1),'A3R002 Patch'!$A$4:$R$879,15,FALSE)</f>
        <v>0.28000000000000003</v>
      </c>
      <c r="W8" t="str">
        <f>VLOOKUP(DATE($A8+1,8,1),'A3R002 Patch'!$A$4:$R$879,16,FALSE)</f>
        <v/>
      </c>
      <c r="X8" s="3">
        <f>VLOOKUP(DATE($A8+1,9,1),'A3R002 Patch'!$A$4:$R$879,15,FALSE)</f>
        <v>2.48</v>
      </c>
      <c r="Y8" t="str">
        <f>VLOOKUP(DATE($A8+1,9,1),'A3R002 Patch'!$A$4:$R$879,16,FALSE)</f>
        <v/>
      </c>
      <c r="Z8" s="3">
        <f t="shared" si="0"/>
        <v>17.259999999999998</v>
      </c>
    </row>
    <row r="9" spans="1:26" x14ac:dyDescent="0.25">
      <c r="A9">
        <v>1943</v>
      </c>
      <c r="B9" s="3">
        <f>VLOOKUP(DATE($A9,10,1),'A3R002 Patch'!$A$4:$R$879,15,FALSE)</f>
        <v>1.23</v>
      </c>
      <c r="C9" t="str">
        <f>VLOOKUP(DATE($A9,10,1),'A3R002 Patch'!$A$4:$R$879,16,FALSE)</f>
        <v/>
      </c>
      <c r="D9" s="3">
        <f>VLOOKUP(DATE($A9,11,1),'A3R002 Patch'!$A$4:$R$879,15,FALSE)</f>
        <v>6.69</v>
      </c>
      <c r="E9" t="str">
        <f>VLOOKUP(DATE($A9,11,1),'A3R002 Patch'!$A$4:$R$879,16,FALSE)</f>
        <v/>
      </c>
      <c r="F9" s="3">
        <f>VLOOKUP(DATE($A9,12,1),'A3R002 Patch'!$A$4:$R$879,15,FALSE)</f>
        <v>1.62</v>
      </c>
      <c r="G9" t="str">
        <f>VLOOKUP(DATE($A9,12,1),'A3R002 Patch'!$A$4:$R$879,16,FALSE)</f>
        <v/>
      </c>
      <c r="H9" s="3">
        <f>VLOOKUP(DATE($A9+1,1,1),'A3R002 Patch'!$A$4:$R$879,15,FALSE)</f>
        <v>1.1200000000000001</v>
      </c>
      <c r="I9" t="str">
        <f>VLOOKUP(DATE($A9+1,1,1),'A3R002 Patch'!$A$4:$R$879,16,FALSE)</f>
        <v/>
      </c>
      <c r="J9" s="3">
        <f>VLOOKUP(DATE($A9+1,2,1),'A3R002 Patch'!$A$4:$R$879,15,FALSE)</f>
        <v>16.95</v>
      </c>
      <c r="K9" t="str">
        <f>VLOOKUP(DATE($A9+1,2,1),'A3R002 Patch'!$A$4:$R$879,16,FALSE)</f>
        <v/>
      </c>
      <c r="L9" s="3">
        <f>VLOOKUP(DATE($A9+1,3,1),'A3R002 Patch'!$A$4:$R$879,15,FALSE)</f>
        <v>3.15</v>
      </c>
      <c r="M9" t="str">
        <f>VLOOKUP(DATE($A9+1,3,1),'A3R002 Patch'!$A$4:$R$879,16,FALSE)</f>
        <v/>
      </c>
      <c r="N9" s="3">
        <f>VLOOKUP(DATE($A9+1,4,1),'A3R002 Patch'!$A$4:$R$879,15,FALSE)</f>
        <v>1.96</v>
      </c>
      <c r="O9" t="str">
        <f>VLOOKUP(DATE($A9+1,4,1),'A3R002 Patch'!$A$4:$R$879,16,FALSE)</f>
        <v/>
      </c>
      <c r="P9" s="3">
        <f>VLOOKUP(DATE($A9+1,5,1),'A3R002 Patch'!$A$4:$R$879,15,FALSE)</f>
        <v>1.1200000000000001</v>
      </c>
      <c r="Q9" t="str">
        <f>VLOOKUP(DATE($A9+1,5,1),'A3R002 Patch'!$A$4:$R$879,16,FALSE)</f>
        <v/>
      </c>
      <c r="R9" s="3">
        <f>VLOOKUP(DATE($A9+1,6,1),'A3R002 Patch'!$A$4:$R$879,15,FALSE)</f>
        <v>3.01</v>
      </c>
      <c r="S9" t="str">
        <f>VLOOKUP(DATE($A9+1,6,1),'A3R002 Patch'!$A$4:$R$879,16,FALSE)</f>
        <v/>
      </c>
      <c r="T9" s="3">
        <f>VLOOKUP(DATE($A9+1,7,1),'A3R002 Patch'!$A$4:$R$879,15,FALSE)</f>
        <v>3.34</v>
      </c>
      <c r="U9" t="str">
        <f>VLOOKUP(DATE($A9+1,7,1),'A3R002 Patch'!$A$4:$R$879,16,FALSE)</f>
        <v/>
      </c>
      <c r="V9" s="3">
        <f>VLOOKUP(DATE($A9+1,8,1),'A3R002 Patch'!$A$4:$R$879,15,FALSE)</f>
        <v>1.39</v>
      </c>
      <c r="W9" t="str">
        <f>VLOOKUP(DATE($A9+1,8,1),'A3R002 Patch'!$A$4:$R$879,16,FALSE)</f>
        <v/>
      </c>
      <c r="X9" s="3">
        <f>VLOOKUP(DATE($A9+1,9,1),'A3R002 Patch'!$A$4:$R$879,15,FALSE)</f>
        <v>1.94</v>
      </c>
      <c r="Y9" t="str">
        <f>VLOOKUP(DATE($A9+1,9,1),'A3R002 Patch'!$A$4:$R$879,16,FALSE)</f>
        <v/>
      </c>
      <c r="Z9" s="3">
        <f t="shared" si="0"/>
        <v>43.519999999999989</v>
      </c>
    </row>
    <row r="10" spans="1:26" x14ac:dyDescent="0.25">
      <c r="A10">
        <v>1944</v>
      </c>
      <c r="B10" s="3">
        <f>VLOOKUP(DATE($A10,10,1),'A3R002 Patch'!$A$4:$R$879,15,FALSE)</f>
        <v>1.03</v>
      </c>
      <c r="C10" t="str">
        <f>VLOOKUP(DATE($A10,10,1),'A3R002 Patch'!$A$4:$R$879,16,FALSE)</f>
        <v/>
      </c>
      <c r="D10" s="3">
        <f>VLOOKUP(DATE($A10,11,1),'A3R002 Patch'!$A$4:$R$879,15,FALSE)</f>
        <v>0.98</v>
      </c>
      <c r="E10" t="str">
        <f>VLOOKUP(DATE($A10,11,1),'A3R002 Patch'!$A$4:$R$879,16,FALSE)</f>
        <v/>
      </c>
      <c r="F10" s="3">
        <f>VLOOKUP(DATE($A10,12,1),'A3R002 Patch'!$A$4:$R$879,15,FALSE)</f>
        <v>0.76</v>
      </c>
      <c r="G10" t="str">
        <f>VLOOKUP(DATE($A10,12,1),'A3R002 Patch'!$A$4:$R$879,16,FALSE)</f>
        <v/>
      </c>
      <c r="H10" s="3">
        <f>VLOOKUP(DATE($A10+1,1,1),'A3R002 Patch'!$A$4:$R$879,15,FALSE)</f>
        <v>0.75</v>
      </c>
      <c r="I10" t="str">
        <f>VLOOKUP(DATE($A10+1,1,1),'A3R002 Patch'!$A$4:$R$879,16,FALSE)</f>
        <v/>
      </c>
      <c r="J10" s="3">
        <f>VLOOKUP(DATE($A10+1,2,1),'A3R002 Patch'!$A$4:$R$879,15,FALSE)</f>
        <v>0.91</v>
      </c>
      <c r="K10" t="str">
        <f>VLOOKUP(DATE($A10+1,2,1),'A3R002 Patch'!$A$4:$R$879,16,FALSE)</f>
        <v/>
      </c>
      <c r="L10" s="3">
        <f>VLOOKUP(DATE($A10+1,3,1),'A3R002 Patch'!$A$4:$R$879,15,FALSE)</f>
        <v>1.1499999999999999</v>
      </c>
      <c r="M10" t="str">
        <f>VLOOKUP(DATE($A10+1,3,1),'A3R002 Patch'!$A$4:$R$879,16,FALSE)</f>
        <v/>
      </c>
      <c r="N10" s="3">
        <f>VLOOKUP(DATE($A10+1,4,1),'A3R002 Patch'!$A$4:$R$879,15,FALSE)</f>
        <v>2.34</v>
      </c>
      <c r="O10" t="str">
        <f>VLOOKUP(DATE($A10+1,4,1),'A3R002 Patch'!$A$4:$R$879,16,FALSE)</f>
        <v/>
      </c>
      <c r="P10" s="3">
        <f>VLOOKUP(DATE($A10+1,5,1),'A3R002 Patch'!$A$4:$R$879,15,FALSE)</f>
        <v>1.19</v>
      </c>
      <c r="Q10" t="str">
        <f>VLOOKUP(DATE($A10+1,5,1),'A3R002 Patch'!$A$4:$R$879,16,FALSE)</f>
        <v/>
      </c>
      <c r="R10" s="3">
        <f>VLOOKUP(DATE($A10+1,6,1),'A3R002 Patch'!$A$4:$R$879,15,FALSE)</f>
        <v>0.99</v>
      </c>
      <c r="S10" t="str">
        <f>VLOOKUP(DATE($A10+1,6,1),'A3R002 Patch'!$A$4:$R$879,16,FALSE)</f>
        <v/>
      </c>
      <c r="T10" s="3">
        <f>VLOOKUP(DATE($A10+1,7,1),'A3R002 Patch'!$A$4:$R$879,15,FALSE)</f>
        <v>1.02</v>
      </c>
      <c r="U10" t="str">
        <f>VLOOKUP(DATE($A10+1,7,1),'A3R002 Patch'!$A$4:$R$879,16,FALSE)</f>
        <v/>
      </c>
      <c r="V10" s="3">
        <f>VLOOKUP(DATE($A10+1,8,1),'A3R002 Patch'!$A$4:$R$879,15,FALSE)</f>
        <v>1.04</v>
      </c>
      <c r="W10" t="str">
        <f>VLOOKUP(DATE($A10+1,8,1),'A3R002 Patch'!$A$4:$R$879,16,FALSE)</f>
        <v/>
      </c>
      <c r="X10" s="3">
        <f>VLOOKUP(DATE($A10+1,9,1),'A3R002 Patch'!$A$4:$R$879,15,FALSE)</f>
        <v>0.75</v>
      </c>
      <c r="Y10" t="str">
        <f>VLOOKUP(DATE($A10+1,9,1),'A3R002 Patch'!$A$4:$R$879,16,FALSE)</f>
        <v/>
      </c>
      <c r="Z10" s="3">
        <f t="shared" si="0"/>
        <v>12.91</v>
      </c>
    </row>
    <row r="11" spans="1:26" x14ac:dyDescent="0.25">
      <c r="A11">
        <v>1945</v>
      </c>
      <c r="B11" s="3">
        <f>VLOOKUP(DATE($A11,10,1),'A3R002 Patch'!$A$4:$R$879,15,FALSE)</f>
        <v>0.38</v>
      </c>
      <c r="C11" t="str">
        <f>VLOOKUP(DATE($A11,10,1),'A3R002 Patch'!$A$4:$R$879,16,FALSE)</f>
        <v/>
      </c>
      <c r="D11" s="3">
        <f>VLOOKUP(DATE($A11,11,1),'A3R002 Patch'!$A$4:$R$879,15,FALSE)</f>
        <v>0.39</v>
      </c>
      <c r="E11" t="str">
        <f>VLOOKUP(DATE($A11,11,1),'A3R002 Patch'!$A$4:$R$879,16,FALSE)</f>
        <v/>
      </c>
      <c r="F11" s="3">
        <f>VLOOKUP(DATE($A11,12,1),'A3R002 Patch'!$A$4:$R$879,15,FALSE)</f>
        <v>0.24</v>
      </c>
      <c r="G11" t="str">
        <f>VLOOKUP(DATE($A11,12,1),'A3R002 Patch'!$A$4:$R$879,16,FALSE)</f>
        <v/>
      </c>
      <c r="H11" s="3">
        <f>VLOOKUP(DATE($A11+1,1,1),'A3R002 Patch'!$A$4:$R$879,15,FALSE)</f>
        <v>2.5</v>
      </c>
      <c r="I11" t="str">
        <f>VLOOKUP(DATE($A11+1,1,1),'A3R002 Patch'!$A$4:$R$879,16,FALSE)</f>
        <v/>
      </c>
      <c r="J11" s="3">
        <f>VLOOKUP(DATE($A11+1,2,1),'A3R002 Patch'!$A$4:$R$879,15,FALSE)</f>
        <v>7.82</v>
      </c>
      <c r="K11" t="str">
        <f>VLOOKUP(DATE($A11+1,2,1),'A3R002 Patch'!$A$4:$R$879,16,FALSE)</f>
        <v/>
      </c>
      <c r="L11" s="3">
        <f>VLOOKUP(DATE($A11+1,3,1),'A3R002 Patch'!$A$4:$R$879,15,FALSE)</f>
        <v>18.27</v>
      </c>
      <c r="M11" t="str">
        <f>VLOOKUP(DATE($A11+1,3,1),'A3R002 Patch'!$A$4:$R$879,16,FALSE)</f>
        <v/>
      </c>
      <c r="N11" s="3">
        <f>VLOOKUP(DATE($A11+1,4,1),'A3R002 Patch'!$A$4:$R$879,15,FALSE)</f>
        <v>1.78</v>
      </c>
      <c r="O11" t="str">
        <f>VLOOKUP(DATE($A11+1,4,1),'A3R002 Patch'!$A$4:$R$879,16,FALSE)</f>
        <v>*</v>
      </c>
      <c r="P11" s="3">
        <f>VLOOKUP(DATE($A11+1,5,1),'A3R002 Patch'!$A$4:$R$879,15,FALSE)</f>
        <v>1.47</v>
      </c>
      <c r="Q11" t="str">
        <f>VLOOKUP(DATE($A11+1,5,1),'A3R002 Patch'!$A$4:$R$879,16,FALSE)</f>
        <v>*</v>
      </c>
      <c r="R11" s="3">
        <f>VLOOKUP(DATE($A11+1,6,1),'A3R002 Patch'!$A$4:$R$879,15,FALSE)</f>
        <v>1.36</v>
      </c>
      <c r="S11" t="str">
        <f>VLOOKUP(DATE($A11+1,6,1),'A3R002 Patch'!$A$4:$R$879,16,FALSE)</f>
        <v>*</v>
      </c>
      <c r="T11" s="3">
        <f>VLOOKUP(DATE($A11+1,7,1),'A3R002 Patch'!$A$4:$R$879,15,FALSE)</f>
        <v>1.32</v>
      </c>
      <c r="U11" t="str">
        <f>VLOOKUP(DATE($A11+1,7,1),'A3R002 Patch'!$A$4:$R$879,16,FALSE)</f>
        <v>*</v>
      </c>
      <c r="V11" s="3">
        <f>VLOOKUP(DATE($A11+1,8,1),'A3R002 Patch'!$A$4:$R$879,15,FALSE)</f>
        <v>1.23</v>
      </c>
      <c r="W11" t="str">
        <f>VLOOKUP(DATE($A11+1,8,1),'A3R002 Patch'!$A$4:$R$879,16,FALSE)</f>
        <v>*</v>
      </c>
      <c r="X11" s="3">
        <f>VLOOKUP(DATE($A11+1,9,1),'A3R002 Patch'!$A$4:$R$879,15,FALSE)</f>
        <v>1.06</v>
      </c>
      <c r="Y11" t="str">
        <f>VLOOKUP(DATE($A11+1,9,1),'A3R002 Patch'!$A$4:$R$879,16,FALSE)</f>
        <v>*</v>
      </c>
      <c r="Z11" s="3">
        <f t="shared" si="0"/>
        <v>37.820000000000007</v>
      </c>
    </row>
    <row r="12" spans="1:26" x14ac:dyDescent="0.25">
      <c r="A12">
        <v>1946</v>
      </c>
      <c r="B12" s="3">
        <f>VLOOKUP(DATE($A12,10,1),'A3R002 Patch'!$A$4:$R$879,15,FALSE)</f>
        <v>1.33</v>
      </c>
      <c r="C12" t="str">
        <f>VLOOKUP(DATE($A12,10,1),'A3R002 Patch'!$A$4:$R$879,16,FALSE)</f>
        <v/>
      </c>
      <c r="D12" s="3">
        <f>VLOOKUP(DATE($A12,11,1),'A3R002 Patch'!$A$4:$R$879,15,FALSE)</f>
        <v>0.62</v>
      </c>
      <c r="E12" t="str">
        <f>VLOOKUP(DATE($A12,11,1),'A3R002 Patch'!$A$4:$R$879,16,FALSE)</f>
        <v/>
      </c>
      <c r="F12" s="3">
        <f>VLOOKUP(DATE($A12,12,1),'A3R002 Patch'!$A$4:$R$879,15,FALSE)</f>
        <v>1.19</v>
      </c>
      <c r="G12" t="str">
        <f>VLOOKUP(DATE($A12,12,1),'A3R002 Patch'!$A$4:$R$879,16,FALSE)</f>
        <v/>
      </c>
      <c r="H12" s="3">
        <f>VLOOKUP(DATE($A12+1,1,1),'A3R002 Patch'!$A$4:$R$879,15,FALSE)</f>
        <v>1.44</v>
      </c>
      <c r="I12" t="str">
        <f>VLOOKUP(DATE($A12+1,1,1),'A3R002 Patch'!$A$4:$R$879,16,FALSE)</f>
        <v/>
      </c>
      <c r="J12" s="3">
        <f>VLOOKUP(DATE($A12+1,2,1),'A3R002 Patch'!$A$4:$R$879,15,FALSE)</f>
        <v>0.49</v>
      </c>
      <c r="K12" t="str">
        <f>VLOOKUP(DATE($A12+1,2,1),'A3R002 Patch'!$A$4:$R$879,16,FALSE)</f>
        <v/>
      </c>
      <c r="L12" s="3">
        <f>VLOOKUP(DATE($A12+1,3,1),'A3R002 Patch'!$A$4:$R$879,15,FALSE)</f>
        <v>1.1200000000000001</v>
      </c>
      <c r="M12" t="str">
        <f>VLOOKUP(DATE($A12+1,3,1),'A3R002 Patch'!$A$4:$R$879,16,FALSE)</f>
        <v/>
      </c>
      <c r="N12" s="3">
        <f>VLOOKUP(DATE($A12+1,4,1),'A3R002 Patch'!$A$4:$R$879,15,FALSE)</f>
        <v>0.7</v>
      </c>
      <c r="O12" t="str">
        <f>VLOOKUP(DATE($A12+1,4,1),'A3R002 Patch'!$A$4:$R$879,16,FALSE)</f>
        <v/>
      </c>
      <c r="P12" s="3">
        <f>VLOOKUP(DATE($A12+1,5,1),'A3R002 Patch'!$A$4:$R$879,15,FALSE)</f>
        <v>0.28999999999999998</v>
      </c>
      <c r="Q12" t="str">
        <f>VLOOKUP(DATE($A12+1,5,1),'A3R002 Patch'!$A$4:$R$879,16,FALSE)</f>
        <v/>
      </c>
      <c r="R12" s="3">
        <f>VLOOKUP(DATE($A12+1,6,1),'A3R002 Patch'!$A$4:$R$879,15,FALSE)</f>
        <v>0.38</v>
      </c>
      <c r="S12" t="str">
        <f>VLOOKUP(DATE($A12+1,6,1),'A3R002 Patch'!$A$4:$R$879,16,FALSE)</f>
        <v/>
      </c>
      <c r="T12" s="3">
        <f>VLOOKUP(DATE($A12+1,7,1),'A3R002 Patch'!$A$4:$R$879,15,FALSE)</f>
        <v>0.39</v>
      </c>
      <c r="U12" t="str">
        <f>VLOOKUP(DATE($A12+1,7,1),'A3R002 Patch'!$A$4:$R$879,16,FALSE)</f>
        <v/>
      </c>
      <c r="V12" s="3">
        <f>VLOOKUP(DATE($A12+1,8,1),'A3R002 Patch'!$A$4:$R$879,15,FALSE)</f>
        <v>0.34</v>
      </c>
      <c r="W12" t="str">
        <f>VLOOKUP(DATE($A12+1,8,1),'A3R002 Patch'!$A$4:$R$879,16,FALSE)</f>
        <v/>
      </c>
      <c r="X12" s="3">
        <f>VLOOKUP(DATE($A12+1,9,1),'A3R002 Patch'!$A$4:$R$879,15,FALSE)</f>
        <v>0.18</v>
      </c>
      <c r="Y12" t="str">
        <f>VLOOKUP(DATE($A12+1,9,1),'A3R002 Patch'!$A$4:$R$879,16,FALSE)</f>
        <v/>
      </c>
      <c r="Z12" s="3">
        <f t="shared" si="0"/>
        <v>8.4699999999999989</v>
      </c>
    </row>
    <row r="13" spans="1:26" x14ac:dyDescent="0.25">
      <c r="A13">
        <v>1947</v>
      </c>
      <c r="B13" s="3">
        <f>VLOOKUP(DATE($A13,10,1),'A3R002 Patch'!$A$4:$R$879,15,FALSE)</f>
        <v>0.28000000000000003</v>
      </c>
      <c r="C13" t="str">
        <f>VLOOKUP(DATE($A13,10,1),'A3R002 Patch'!$A$4:$R$879,16,FALSE)</f>
        <v/>
      </c>
      <c r="D13" s="3">
        <f>VLOOKUP(DATE($A13,11,1),'A3R002 Patch'!$A$4:$R$879,15,FALSE)</f>
        <v>0.47</v>
      </c>
      <c r="E13" t="str">
        <f>VLOOKUP(DATE($A13,11,1),'A3R002 Patch'!$A$4:$R$879,16,FALSE)</f>
        <v/>
      </c>
      <c r="F13" s="3">
        <f>VLOOKUP(DATE($A13,12,1),'A3R002 Patch'!$A$4:$R$879,15,FALSE)</f>
        <v>0.38</v>
      </c>
      <c r="G13" t="str">
        <f>VLOOKUP(DATE($A13,12,1),'A3R002 Patch'!$A$4:$R$879,16,FALSE)</f>
        <v/>
      </c>
      <c r="H13" s="3">
        <f>VLOOKUP(DATE($A13+1,1,1),'A3R002 Patch'!$A$4:$R$879,15,FALSE)</f>
        <v>0.88</v>
      </c>
      <c r="I13" t="str">
        <f>VLOOKUP(DATE($A13+1,1,1),'A3R002 Patch'!$A$4:$R$879,16,FALSE)</f>
        <v/>
      </c>
      <c r="J13" s="3">
        <f>VLOOKUP(DATE($A13+1,2,1),'A3R002 Patch'!$A$4:$R$879,15,FALSE)</f>
        <v>0.19</v>
      </c>
      <c r="K13" t="str">
        <f>VLOOKUP(DATE($A13+1,2,1),'A3R002 Patch'!$A$4:$R$879,16,FALSE)</f>
        <v/>
      </c>
      <c r="L13" s="3">
        <f>VLOOKUP(DATE($A13+1,3,1),'A3R002 Patch'!$A$4:$R$879,15,FALSE)</f>
        <v>0.45</v>
      </c>
      <c r="M13" t="str">
        <f>VLOOKUP(DATE($A13+1,3,1),'A3R002 Patch'!$A$4:$R$879,16,FALSE)</f>
        <v/>
      </c>
      <c r="N13" s="3">
        <f>VLOOKUP(DATE($A13+1,4,1),'A3R002 Patch'!$A$4:$R$879,15,FALSE)</f>
        <v>0.84</v>
      </c>
      <c r="O13" t="str">
        <f>VLOOKUP(DATE($A13+1,4,1),'A3R002 Patch'!$A$4:$R$879,16,FALSE)</f>
        <v/>
      </c>
      <c r="P13" s="3">
        <f>VLOOKUP(DATE($A13+1,5,1),'A3R002 Patch'!$A$4:$R$879,15,FALSE)</f>
        <v>0.72</v>
      </c>
      <c r="Q13" t="str">
        <f>VLOOKUP(DATE($A13+1,5,1),'A3R002 Patch'!$A$4:$R$879,16,FALSE)</f>
        <v/>
      </c>
      <c r="R13" s="3">
        <f>VLOOKUP(DATE($A13+1,6,1),'A3R002 Patch'!$A$4:$R$879,15,FALSE)</f>
        <v>0.32</v>
      </c>
      <c r="S13" t="str">
        <f>VLOOKUP(DATE($A13+1,6,1),'A3R002 Patch'!$A$4:$R$879,16,FALSE)</f>
        <v/>
      </c>
      <c r="T13" s="3">
        <f>VLOOKUP(DATE($A13+1,7,1),'A3R002 Patch'!$A$4:$R$879,15,FALSE)</f>
        <v>0.28999999999999998</v>
      </c>
      <c r="U13" t="str">
        <f>VLOOKUP(DATE($A13+1,7,1),'A3R002 Patch'!$A$4:$R$879,16,FALSE)</f>
        <v/>
      </c>
      <c r="V13" s="3">
        <f>VLOOKUP(DATE($A13+1,8,1),'A3R002 Patch'!$A$4:$R$879,15,FALSE)</f>
        <v>0.28999999999999998</v>
      </c>
      <c r="W13" t="str">
        <f>VLOOKUP(DATE($A13+1,8,1),'A3R002 Patch'!$A$4:$R$879,16,FALSE)</f>
        <v/>
      </c>
      <c r="X13" s="3">
        <f>VLOOKUP(DATE($A13+1,9,1),'A3R002 Patch'!$A$4:$R$879,15,FALSE)</f>
        <v>0.13</v>
      </c>
      <c r="Y13" t="str">
        <f>VLOOKUP(DATE($A13+1,9,1),'A3R002 Patch'!$A$4:$R$879,16,FALSE)</f>
        <v/>
      </c>
      <c r="Z13" s="3">
        <f t="shared" si="0"/>
        <v>5.24</v>
      </c>
    </row>
    <row r="14" spans="1:26" x14ac:dyDescent="0.25">
      <c r="A14">
        <v>1948</v>
      </c>
      <c r="B14" s="3">
        <f>VLOOKUP(DATE($A14,10,1),'A3R002 Patch'!$A$4:$R$879,15,FALSE)</f>
        <v>0.32</v>
      </c>
      <c r="C14" t="str">
        <f>VLOOKUP(DATE($A14,10,1),'A3R002 Patch'!$A$4:$R$879,16,FALSE)</f>
        <v/>
      </c>
      <c r="D14" s="3">
        <f>VLOOKUP(DATE($A14,11,1),'A3R002 Patch'!$A$4:$R$879,15,FALSE)</f>
        <v>0.35</v>
      </c>
      <c r="E14" t="str">
        <f>VLOOKUP(DATE($A14,11,1),'A3R002 Patch'!$A$4:$R$879,16,FALSE)</f>
        <v/>
      </c>
      <c r="F14" s="3">
        <f>VLOOKUP(DATE($A14,12,1),'A3R002 Patch'!$A$4:$R$879,15,FALSE)</f>
        <v>0.12</v>
      </c>
      <c r="G14" t="str">
        <f>VLOOKUP(DATE($A14,12,1),'A3R002 Patch'!$A$4:$R$879,16,FALSE)</f>
        <v/>
      </c>
      <c r="H14" s="3">
        <f>VLOOKUP(DATE($A14+1,1,1),'A3R002 Patch'!$A$4:$R$879,15,FALSE)</f>
        <v>0.41</v>
      </c>
      <c r="I14" t="str">
        <f>VLOOKUP(DATE($A14+1,1,1),'A3R002 Patch'!$A$4:$R$879,16,FALSE)</f>
        <v/>
      </c>
      <c r="J14" s="3">
        <f>VLOOKUP(DATE($A14+1,2,1),'A3R002 Patch'!$A$4:$R$879,15,FALSE)</f>
        <v>0.05</v>
      </c>
      <c r="K14" t="str">
        <f>VLOOKUP(DATE($A14+1,2,1),'A3R002 Patch'!$A$4:$R$879,16,FALSE)</f>
        <v/>
      </c>
      <c r="L14" s="3">
        <f>VLOOKUP(DATE($A14+1,3,1),'A3R002 Patch'!$A$4:$R$879,15,FALSE)</f>
        <v>0.19</v>
      </c>
      <c r="M14" t="str">
        <f>VLOOKUP(DATE($A14+1,3,1),'A3R002 Patch'!$A$4:$R$879,16,FALSE)</f>
        <v/>
      </c>
      <c r="N14" s="3">
        <f>VLOOKUP(DATE($A14+1,4,1),'A3R002 Patch'!$A$4:$R$879,15,FALSE)</f>
        <v>0.01</v>
      </c>
      <c r="O14" t="str">
        <f>VLOOKUP(DATE($A14+1,4,1),'A3R002 Patch'!$A$4:$R$879,16,FALSE)</f>
        <v/>
      </c>
      <c r="P14" s="3">
        <f>VLOOKUP(DATE($A14+1,5,1),'A3R002 Patch'!$A$4:$R$879,15,FALSE)</f>
        <v>0.05</v>
      </c>
      <c r="Q14" t="str">
        <f>VLOOKUP(DATE($A14+1,5,1),'A3R002 Patch'!$A$4:$R$879,16,FALSE)</f>
        <v/>
      </c>
      <c r="R14" s="3">
        <f>VLOOKUP(DATE($A14+1,6,1),'A3R002 Patch'!$A$4:$R$879,15,FALSE)</f>
        <v>0.11</v>
      </c>
      <c r="S14" t="str">
        <f>VLOOKUP(DATE($A14+1,6,1),'A3R002 Patch'!$A$4:$R$879,16,FALSE)</f>
        <v/>
      </c>
      <c r="T14" s="3">
        <f>VLOOKUP(DATE($A14+1,7,1),'A3R002 Patch'!$A$4:$R$879,15,FALSE)</f>
        <v>0.03</v>
      </c>
      <c r="U14" t="str">
        <f>VLOOKUP(DATE($A14+1,7,1),'A3R002 Patch'!$A$4:$R$879,16,FALSE)</f>
        <v/>
      </c>
      <c r="V14" s="3">
        <f>VLOOKUP(DATE($A14+1,8,1),'A3R002 Patch'!$A$4:$R$879,15,FALSE)</f>
        <v>0.02</v>
      </c>
      <c r="W14" t="str">
        <f>VLOOKUP(DATE($A14+1,8,1),'A3R002 Patch'!$A$4:$R$879,16,FALSE)</f>
        <v/>
      </c>
      <c r="X14" s="3">
        <f>VLOOKUP(DATE($A14+1,9,1),'A3R002 Patch'!$A$4:$R$879,15,FALSE)</f>
        <v>0.06</v>
      </c>
      <c r="Y14" t="str">
        <f>VLOOKUP(DATE($A14+1,9,1),'A3R002 Patch'!$A$4:$R$879,16,FALSE)</f>
        <v/>
      </c>
      <c r="Z14" s="3">
        <f t="shared" si="0"/>
        <v>1.72</v>
      </c>
    </row>
    <row r="15" spans="1:26" x14ac:dyDescent="0.25">
      <c r="A15">
        <v>1949</v>
      </c>
      <c r="B15" s="3">
        <f>VLOOKUP(DATE($A15,10,1),'A3R002 Patch'!$A$4:$R$879,15,FALSE)</f>
        <v>0.06</v>
      </c>
      <c r="C15" t="str">
        <f>VLOOKUP(DATE($A15,10,1),'A3R002 Patch'!$A$4:$R$879,16,FALSE)</f>
        <v/>
      </c>
      <c r="D15" s="3">
        <f>VLOOKUP(DATE($A15,11,1),'A3R002 Patch'!$A$4:$R$879,15,FALSE)</f>
        <v>0.31</v>
      </c>
      <c r="E15" t="str">
        <f>VLOOKUP(DATE($A15,11,1),'A3R002 Patch'!$A$4:$R$879,16,FALSE)</f>
        <v/>
      </c>
      <c r="F15" s="3">
        <f>VLOOKUP(DATE($A15,12,1),'A3R002 Patch'!$A$4:$R$879,15,FALSE)</f>
        <v>0.75</v>
      </c>
      <c r="G15" t="str">
        <f>VLOOKUP(DATE($A15,12,1),'A3R002 Patch'!$A$4:$R$879,16,FALSE)</f>
        <v/>
      </c>
      <c r="H15" s="3">
        <f>VLOOKUP(DATE($A15+1,1,1),'A3R002 Patch'!$A$4:$R$879,15,FALSE)</f>
        <v>0.27</v>
      </c>
      <c r="I15" t="str">
        <f>VLOOKUP(DATE($A15+1,1,1),'A3R002 Patch'!$A$4:$R$879,16,FALSE)</f>
        <v/>
      </c>
      <c r="J15" s="3">
        <f>VLOOKUP(DATE($A15+1,2,1),'A3R002 Patch'!$A$4:$R$879,15,FALSE)</f>
        <v>0.18</v>
      </c>
      <c r="K15" t="str">
        <f>VLOOKUP(DATE($A15+1,2,1),'A3R002 Patch'!$A$4:$R$879,16,FALSE)</f>
        <v/>
      </c>
      <c r="L15" s="3">
        <f>VLOOKUP(DATE($A15+1,3,1),'A3R002 Patch'!$A$4:$R$879,15,FALSE)</f>
        <v>0.27</v>
      </c>
      <c r="M15" t="str">
        <f>VLOOKUP(DATE($A15+1,3,1),'A3R002 Patch'!$A$4:$R$879,16,FALSE)</f>
        <v/>
      </c>
      <c r="N15" s="3">
        <f>VLOOKUP(DATE($A15+1,4,1),'A3R002 Patch'!$A$4:$R$879,15,FALSE)</f>
        <v>0.06</v>
      </c>
      <c r="O15" t="str">
        <f>VLOOKUP(DATE($A15+1,4,1),'A3R002 Patch'!$A$4:$R$879,16,FALSE)</f>
        <v/>
      </c>
      <c r="P15" s="3">
        <f>VLOOKUP(DATE($A15+1,5,1),'A3R002 Patch'!$A$4:$R$879,15,FALSE)</f>
        <v>0.04</v>
      </c>
      <c r="Q15" t="str">
        <f>VLOOKUP(DATE($A15+1,5,1),'A3R002 Patch'!$A$4:$R$879,16,FALSE)</f>
        <v/>
      </c>
      <c r="R15" s="3">
        <f>VLOOKUP(DATE($A15+1,6,1),'A3R002 Patch'!$A$4:$R$879,15,FALSE)</f>
        <v>0.05</v>
      </c>
      <c r="S15" t="str">
        <f>VLOOKUP(DATE($A15+1,6,1),'A3R002 Patch'!$A$4:$R$879,16,FALSE)</f>
        <v/>
      </c>
      <c r="T15" s="3">
        <f>VLOOKUP(DATE($A15+1,7,1),'A3R002 Patch'!$A$4:$R$879,15,FALSE)</f>
        <v>0.05</v>
      </c>
      <c r="U15" t="str">
        <f>VLOOKUP(DATE($A15+1,7,1),'A3R002 Patch'!$A$4:$R$879,16,FALSE)</f>
        <v/>
      </c>
      <c r="V15" s="3">
        <f>VLOOKUP(DATE($A15+1,8,1),'A3R002 Patch'!$A$4:$R$879,15,FALSE)</f>
        <v>0.05</v>
      </c>
      <c r="W15" t="str">
        <f>VLOOKUP(DATE($A15+1,8,1),'A3R002 Patch'!$A$4:$R$879,16,FALSE)</f>
        <v/>
      </c>
      <c r="X15" s="3">
        <f>VLOOKUP(DATE($A15+1,9,1),'A3R002 Patch'!$A$4:$R$879,15,FALSE)</f>
        <v>0.05</v>
      </c>
      <c r="Y15" t="str">
        <f>VLOOKUP(DATE($A15+1,9,1),'A3R002 Patch'!$A$4:$R$879,16,FALSE)</f>
        <v/>
      </c>
      <c r="Z15" s="3">
        <f t="shared" si="0"/>
        <v>2.14</v>
      </c>
    </row>
    <row r="16" spans="1:26" x14ac:dyDescent="0.25">
      <c r="A16">
        <v>1950</v>
      </c>
      <c r="B16" s="3">
        <f>VLOOKUP(DATE($A16,10,1),'A3R002 Patch'!$A$4:$R$879,15,FALSE)</f>
        <v>0.12</v>
      </c>
      <c r="C16" t="str">
        <f>VLOOKUP(DATE($A16,10,1),'A3R002 Patch'!$A$4:$R$879,16,FALSE)</f>
        <v/>
      </c>
      <c r="D16" s="3">
        <f>VLOOKUP(DATE($A16,11,1),'A3R002 Patch'!$A$4:$R$879,15,FALSE)</f>
        <v>0.04</v>
      </c>
      <c r="E16" t="str">
        <f>VLOOKUP(DATE($A16,11,1),'A3R002 Patch'!$A$4:$R$879,16,FALSE)</f>
        <v/>
      </c>
      <c r="F16" s="3">
        <f>VLOOKUP(DATE($A16,12,1),'A3R002 Patch'!$A$4:$R$879,15,FALSE)</f>
        <v>0.63</v>
      </c>
      <c r="G16" t="str">
        <f>VLOOKUP(DATE($A16,12,1),'A3R002 Patch'!$A$4:$R$879,16,FALSE)</f>
        <v/>
      </c>
      <c r="H16" s="3">
        <f>VLOOKUP(DATE($A16+1,1,1),'A3R002 Patch'!$A$4:$R$879,15,FALSE)</f>
        <v>0.18</v>
      </c>
      <c r="I16" t="str">
        <f>VLOOKUP(DATE($A16+1,1,1),'A3R002 Patch'!$A$4:$R$879,16,FALSE)</f>
        <v/>
      </c>
      <c r="J16" s="3">
        <f>VLOOKUP(DATE($A16+1,2,1),'A3R002 Patch'!$A$4:$R$879,15,FALSE)</f>
        <v>0.06</v>
      </c>
      <c r="K16" t="str">
        <f>VLOOKUP(DATE($A16+1,2,1),'A3R002 Patch'!$A$4:$R$879,16,FALSE)</f>
        <v/>
      </c>
      <c r="L16" s="3">
        <f>VLOOKUP(DATE($A16+1,3,1),'A3R002 Patch'!$A$4:$R$879,15,FALSE)</f>
        <v>0.13</v>
      </c>
      <c r="M16" t="str">
        <f>VLOOKUP(DATE($A16+1,3,1),'A3R002 Patch'!$A$4:$R$879,16,FALSE)</f>
        <v/>
      </c>
      <c r="N16" s="3">
        <f>VLOOKUP(DATE($A16+1,4,1),'A3R002 Patch'!$A$4:$R$879,15,FALSE)</f>
        <v>0.22</v>
      </c>
      <c r="O16" t="str">
        <f>VLOOKUP(DATE($A16+1,4,1),'A3R002 Patch'!$A$4:$R$879,16,FALSE)</f>
        <v/>
      </c>
      <c r="P16" s="3">
        <f>VLOOKUP(DATE($A16+1,5,1),'A3R002 Patch'!$A$4:$R$879,15,FALSE)</f>
        <v>0.14000000000000001</v>
      </c>
      <c r="Q16" t="str">
        <f>VLOOKUP(DATE($A16+1,5,1),'A3R002 Patch'!$A$4:$R$879,16,FALSE)</f>
        <v/>
      </c>
      <c r="R16" s="3">
        <f>VLOOKUP(DATE($A16+1,6,1),'A3R002 Patch'!$A$4:$R$879,15,FALSE)</f>
        <v>0.02</v>
      </c>
      <c r="S16" t="str">
        <f>VLOOKUP(DATE($A16+1,6,1),'A3R002 Patch'!$A$4:$R$879,16,FALSE)</f>
        <v/>
      </c>
      <c r="T16" s="3">
        <f>VLOOKUP(DATE($A16+1,7,1),'A3R002 Patch'!$A$4:$R$879,15,FALSE)</f>
        <v>0.03</v>
      </c>
      <c r="U16" t="str">
        <f>VLOOKUP(DATE($A16+1,7,1),'A3R002 Patch'!$A$4:$R$879,16,FALSE)</f>
        <v/>
      </c>
      <c r="V16" s="3">
        <f>VLOOKUP(DATE($A16+1,8,1),'A3R002 Patch'!$A$4:$R$879,15,FALSE)</f>
        <v>0.04</v>
      </c>
      <c r="W16" t="str">
        <f>VLOOKUP(DATE($A16+1,8,1),'A3R002 Patch'!$A$4:$R$879,16,FALSE)</f>
        <v/>
      </c>
      <c r="X16" s="3">
        <f>VLOOKUP(DATE($A16+1,9,1),'A3R002 Patch'!$A$4:$R$879,15,FALSE)</f>
        <v>0.04</v>
      </c>
      <c r="Y16" t="str">
        <f>VLOOKUP(DATE($A16+1,9,1),'A3R002 Patch'!$A$4:$R$879,16,FALSE)</f>
        <v/>
      </c>
      <c r="Z16" s="3">
        <f t="shared" si="0"/>
        <v>1.65</v>
      </c>
    </row>
    <row r="17" spans="1:26" x14ac:dyDescent="0.25">
      <c r="A17">
        <v>1951</v>
      </c>
      <c r="B17" s="3">
        <f>VLOOKUP(DATE($A17,10,1),'A3R002 Patch'!$A$4:$R$879,15,FALSE)</f>
        <v>0.13</v>
      </c>
      <c r="C17" t="str">
        <f>VLOOKUP(DATE($A17,10,1),'A3R002 Patch'!$A$4:$R$879,16,FALSE)</f>
        <v/>
      </c>
      <c r="D17" s="3">
        <f>VLOOKUP(DATE($A17,11,1),'A3R002 Patch'!$A$4:$R$879,15,FALSE)</f>
        <v>0.02</v>
      </c>
      <c r="E17" t="str">
        <f>VLOOKUP(DATE($A17,11,1),'A3R002 Patch'!$A$4:$R$879,16,FALSE)</f>
        <v/>
      </c>
      <c r="F17" s="3">
        <f>VLOOKUP(DATE($A17,12,1),'A3R002 Patch'!$A$4:$R$879,15,FALSE)</f>
        <v>0.06</v>
      </c>
      <c r="G17" t="str">
        <f>VLOOKUP(DATE($A17,12,1),'A3R002 Patch'!$A$4:$R$879,16,FALSE)</f>
        <v/>
      </c>
      <c r="H17" s="3">
        <f>VLOOKUP(DATE($A17+1,1,1),'A3R002 Patch'!$A$4:$R$879,15,FALSE)</f>
        <v>7.0000000000000007E-2</v>
      </c>
      <c r="I17" t="str">
        <f>VLOOKUP(DATE($A17+1,1,1),'A3R002 Patch'!$A$4:$R$879,16,FALSE)</f>
        <v/>
      </c>
      <c r="J17" s="3">
        <f>VLOOKUP(DATE($A17+1,2,1),'A3R002 Patch'!$A$4:$R$879,15,FALSE)</f>
        <v>0.36</v>
      </c>
      <c r="K17" t="str">
        <f>VLOOKUP(DATE($A17+1,2,1),'A3R002 Patch'!$A$4:$R$879,16,FALSE)</f>
        <v/>
      </c>
      <c r="L17" s="3">
        <f>VLOOKUP(DATE($A17+1,3,1),'A3R002 Patch'!$A$4:$R$879,15,FALSE)</f>
        <v>0.27</v>
      </c>
      <c r="M17" t="str">
        <f>VLOOKUP(DATE($A17+1,3,1),'A3R002 Patch'!$A$4:$R$879,16,FALSE)</f>
        <v/>
      </c>
      <c r="N17" s="3">
        <f>VLOOKUP(DATE($A17+1,4,1),'A3R002 Patch'!$A$4:$R$879,15,FALSE)</f>
        <v>0.04</v>
      </c>
      <c r="O17" t="str">
        <f>VLOOKUP(DATE($A17+1,4,1),'A3R002 Patch'!$A$4:$R$879,16,FALSE)</f>
        <v/>
      </c>
      <c r="P17" s="3">
        <f>VLOOKUP(DATE($A17+1,5,1),'A3R002 Patch'!$A$4:$R$879,15,FALSE)</f>
        <v>0.01</v>
      </c>
      <c r="Q17" t="str">
        <f>VLOOKUP(DATE($A17+1,5,1),'A3R002 Patch'!$A$4:$R$879,16,FALSE)</f>
        <v/>
      </c>
      <c r="R17" s="3">
        <f>VLOOKUP(DATE($A17+1,6,1),'A3R002 Patch'!$A$4:$R$879,15,FALSE)</f>
        <v>0.02</v>
      </c>
      <c r="S17" t="str">
        <f>VLOOKUP(DATE($A17+1,6,1),'A3R002 Patch'!$A$4:$R$879,16,FALSE)</f>
        <v/>
      </c>
      <c r="T17" s="3">
        <f>VLOOKUP(DATE($A17+1,7,1),'A3R002 Patch'!$A$4:$R$879,15,FALSE)</f>
        <v>0.01</v>
      </c>
      <c r="U17" t="str">
        <f>VLOOKUP(DATE($A17+1,7,1),'A3R002 Patch'!$A$4:$R$879,16,FALSE)</f>
        <v/>
      </c>
      <c r="V17" s="3">
        <f>VLOOKUP(DATE($A17+1,8,1),'A3R002 Patch'!$A$4:$R$879,15,FALSE)</f>
        <v>0.03</v>
      </c>
      <c r="W17" t="str">
        <f>VLOOKUP(DATE($A17+1,8,1),'A3R002 Patch'!$A$4:$R$879,16,FALSE)</f>
        <v/>
      </c>
      <c r="X17" s="3">
        <f>VLOOKUP(DATE($A17+1,9,1),'A3R002 Patch'!$A$4:$R$879,15,FALSE)</f>
        <v>0.02</v>
      </c>
      <c r="Y17" t="str">
        <f>VLOOKUP(DATE($A17+1,9,1),'A3R002 Patch'!$A$4:$R$879,16,FALSE)</f>
        <v/>
      </c>
      <c r="Z17" s="3">
        <f t="shared" si="0"/>
        <v>1.04</v>
      </c>
    </row>
    <row r="18" spans="1:26" x14ac:dyDescent="0.25">
      <c r="A18">
        <v>1952</v>
      </c>
      <c r="B18" s="3">
        <f>VLOOKUP(DATE($A18,10,1),'A3R002 Patch'!$A$4:$R$879,15,FALSE)</f>
        <v>0.03</v>
      </c>
      <c r="C18" t="str">
        <f>VLOOKUP(DATE($A18,10,1),'A3R002 Patch'!$A$4:$R$879,16,FALSE)</f>
        <v/>
      </c>
      <c r="D18" s="3">
        <f>VLOOKUP(DATE($A18,11,1),'A3R002 Patch'!$A$4:$R$879,15,FALSE)</f>
        <v>0.79</v>
      </c>
      <c r="E18" t="str">
        <f>VLOOKUP(DATE($A18,11,1),'A3R002 Patch'!$A$4:$R$879,16,FALSE)</f>
        <v/>
      </c>
      <c r="F18" s="3">
        <f>VLOOKUP(DATE($A18,12,1),'A3R002 Patch'!$A$4:$R$879,15,FALSE)</f>
        <v>0.46</v>
      </c>
      <c r="G18" t="str">
        <f>VLOOKUP(DATE($A18,12,1),'A3R002 Patch'!$A$4:$R$879,16,FALSE)</f>
        <v/>
      </c>
      <c r="H18" s="3">
        <f>VLOOKUP(DATE($A18+1,1,1),'A3R002 Patch'!$A$4:$R$879,15,FALSE)</f>
        <v>0.52</v>
      </c>
      <c r="I18" t="str">
        <f>VLOOKUP(DATE($A18+1,1,1),'A3R002 Patch'!$A$4:$R$879,16,FALSE)</f>
        <v/>
      </c>
      <c r="J18" s="3">
        <f>VLOOKUP(DATE($A18+1,2,1),'A3R002 Patch'!$A$4:$R$879,15,FALSE)</f>
        <v>0.98</v>
      </c>
      <c r="K18" t="str">
        <f>VLOOKUP(DATE($A18+1,2,1),'A3R002 Patch'!$A$4:$R$879,16,FALSE)</f>
        <v/>
      </c>
      <c r="L18" s="3">
        <f>VLOOKUP(DATE($A18+1,3,1),'A3R002 Patch'!$A$4:$R$879,15,FALSE)</f>
        <v>0.36</v>
      </c>
      <c r="M18" t="str">
        <f>VLOOKUP(DATE($A18+1,3,1),'A3R002 Patch'!$A$4:$R$879,16,FALSE)</f>
        <v>*</v>
      </c>
      <c r="N18" s="3">
        <f>VLOOKUP(DATE($A18+1,4,1),'A3R002 Patch'!$A$4:$R$879,15,FALSE)</f>
        <v>0.01</v>
      </c>
      <c r="O18" t="str">
        <f>VLOOKUP(DATE($A18+1,4,1),'A3R002 Patch'!$A$4:$R$879,16,FALSE)</f>
        <v/>
      </c>
      <c r="P18" s="3">
        <f>VLOOKUP(DATE($A18+1,5,1),'A3R002 Patch'!$A$4:$R$879,15,FALSE)</f>
        <v>0.22</v>
      </c>
      <c r="Q18" t="str">
        <f>VLOOKUP(DATE($A18+1,5,1),'A3R002 Patch'!$A$4:$R$879,16,FALSE)</f>
        <v/>
      </c>
      <c r="R18" s="3">
        <f>VLOOKUP(DATE($A18+1,6,1),'A3R002 Patch'!$A$4:$R$879,15,FALSE)</f>
        <v>0.13</v>
      </c>
      <c r="S18" t="str">
        <f>VLOOKUP(DATE($A18+1,6,1),'A3R002 Patch'!$A$4:$R$879,16,FALSE)</f>
        <v/>
      </c>
      <c r="T18" s="3">
        <f>VLOOKUP(DATE($A18+1,7,1),'A3R002 Patch'!$A$4:$R$879,15,FALSE)</f>
        <v>0.16</v>
      </c>
      <c r="U18" t="str">
        <f>VLOOKUP(DATE($A18+1,7,1),'A3R002 Patch'!$A$4:$R$879,16,FALSE)</f>
        <v/>
      </c>
      <c r="V18" s="3">
        <f>VLOOKUP(DATE($A18+1,8,1),'A3R002 Patch'!$A$4:$R$879,15,FALSE)</f>
        <v>0.41</v>
      </c>
      <c r="W18" t="str">
        <f>VLOOKUP(DATE($A18+1,8,1),'A3R002 Patch'!$A$4:$R$879,16,FALSE)</f>
        <v/>
      </c>
      <c r="X18" s="3">
        <f>VLOOKUP(DATE($A18+1,9,1),'A3R002 Patch'!$A$4:$R$879,15,FALSE)</f>
        <v>0.51</v>
      </c>
      <c r="Y18" t="str">
        <f>VLOOKUP(DATE($A18+1,9,1),'A3R002 Patch'!$A$4:$R$879,16,FALSE)</f>
        <v/>
      </c>
      <c r="Z18" s="3">
        <f t="shared" si="0"/>
        <v>4.58</v>
      </c>
    </row>
    <row r="19" spans="1:26" x14ac:dyDescent="0.25">
      <c r="A19">
        <v>1953</v>
      </c>
      <c r="B19" s="3">
        <f>VLOOKUP(DATE($A19,10,1),'A3R002 Patch'!$A$4:$R$879,15,FALSE)</f>
        <v>0.12</v>
      </c>
      <c r="C19" t="str">
        <f>VLOOKUP(DATE($A19,10,1),'A3R002 Patch'!$A$4:$R$879,16,FALSE)</f>
        <v/>
      </c>
      <c r="D19" s="3">
        <f>VLOOKUP(DATE($A19,11,1),'A3R002 Patch'!$A$4:$R$879,15,FALSE)</f>
        <v>0.13</v>
      </c>
      <c r="E19" t="str">
        <f>VLOOKUP(DATE($A19,11,1),'A3R002 Patch'!$A$4:$R$879,16,FALSE)</f>
        <v/>
      </c>
      <c r="F19" s="3">
        <f>VLOOKUP(DATE($A19,12,1),'A3R002 Patch'!$A$4:$R$879,15,FALSE)</f>
        <v>0.36</v>
      </c>
      <c r="G19" t="str">
        <f>VLOOKUP(DATE($A19,12,1),'A3R002 Patch'!$A$4:$R$879,16,FALSE)</f>
        <v>*</v>
      </c>
      <c r="H19" s="3">
        <f>VLOOKUP(DATE($A19+1,1,1),'A3R002 Patch'!$A$4:$R$879,15,FALSE)</f>
        <v>0.86</v>
      </c>
      <c r="I19" t="str">
        <f>VLOOKUP(DATE($A19+1,1,1),'A3R002 Patch'!$A$4:$R$879,16,FALSE)</f>
        <v>*</v>
      </c>
      <c r="J19" s="3">
        <f>VLOOKUP(DATE($A19+1,2,1),'A3R002 Patch'!$A$4:$R$879,15,FALSE)</f>
        <v>0.71</v>
      </c>
      <c r="K19" t="str">
        <f>VLOOKUP(DATE($A19+1,2,1),'A3R002 Patch'!$A$4:$R$879,16,FALSE)</f>
        <v>*</v>
      </c>
      <c r="L19" s="3">
        <f>VLOOKUP(DATE($A19+1,3,1),'A3R002 Patch'!$A$4:$R$879,15,FALSE)</f>
        <v>0.53</v>
      </c>
      <c r="M19" t="str">
        <f>VLOOKUP(DATE($A19+1,3,1),'A3R002 Patch'!$A$4:$R$879,16,FALSE)</f>
        <v/>
      </c>
      <c r="N19" s="3">
        <f>VLOOKUP(DATE($A19+1,4,1),'A3R002 Patch'!$A$4:$R$879,15,FALSE)</f>
        <v>0.56999999999999995</v>
      </c>
      <c r="O19" t="str">
        <f>VLOOKUP(DATE($A19+1,4,1),'A3R002 Patch'!$A$4:$R$879,16,FALSE)</f>
        <v>*</v>
      </c>
      <c r="P19" s="3">
        <f>VLOOKUP(DATE($A19+1,5,1),'A3R002 Patch'!$A$4:$R$879,15,FALSE)</f>
        <v>0.51</v>
      </c>
      <c r="Q19" t="str">
        <f>VLOOKUP(DATE($A19+1,5,1),'A3R002 Patch'!$A$4:$R$879,16,FALSE)</f>
        <v>*</v>
      </c>
      <c r="R19" s="3">
        <f>VLOOKUP(DATE($A19+1,6,1),'A3R002 Patch'!$A$4:$R$879,15,FALSE)</f>
        <v>0.06</v>
      </c>
      <c r="S19" t="str">
        <f>VLOOKUP(DATE($A19+1,6,1),'A3R002 Patch'!$A$4:$R$879,16,FALSE)</f>
        <v/>
      </c>
      <c r="T19" s="3">
        <f>VLOOKUP(DATE($A19+1,7,1),'A3R002 Patch'!$A$4:$R$879,15,FALSE)</f>
        <v>7.0000000000000007E-2</v>
      </c>
      <c r="U19" t="str">
        <f>VLOOKUP(DATE($A19+1,7,1),'A3R002 Patch'!$A$4:$R$879,16,FALSE)</f>
        <v/>
      </c>
      <c r="V19" s="3">
        <f>VLOOKUP(DATE($A19+1,8,1),'A3R002 Patch'!$A$4:$R$879,15,FALSE)</f>
        <v>7.0000000000000007E-2</v>
      </c>
      <c r="W19" t="str">
        <f>VLOOKUP(DATE($A19+1,8,1),'A3R002 Patch'!$A$4:$R$879,16,FALSE)</f>
        <v/>
      </c>
      <c r="X19" s="3">
        <f>VLOOKUP(DATE($A19+1,9,1),'A3R002 Patch'!$A$4:$R$879,15,FALSE)</f>
        <v>0.05</v>
      </c>
      <c r="Y19" t="str">
        <f>VLOOKUP(DATE($A19+1,9,1),'A3R002 Patch'!$A$4:$R$879,16,FALSE)</f>
        <v/>
      </c>
      <c r="Z19" s="3">
        <f t="shared" si="0"/>
        <v>4.04</v>
      </c>
    </row>
    <row r="20" spans="1:26" x14ac:dyDescent="0.25">
      <c r="A20">
        <v>1954</v>
      </c>
      <c r="B20" s="3">
        <f>VLOOKUP(DATE($A20,10,1),'A3R002 Patch'!$A$4:$R$879,15,FALSE)</f>
        <v>0.08</v>
      </c>
      <c r="C20" t="str">
        <f>VLOOKUP(DATE($A20,10,1),'A3R002 Patch'!$A$4:$R$879,16,FALSE)</f>
        <v/>
      </c>
      <c r="D20" s="3">
        <f>VLOOKUP(DATE($A20,11,1),'A3R002 Patch'!$A$4:$R$879,15,FALSE)</f>
        <v>0.15</v>
      </c>
      <c r="E20" t="str">
        <f>VLOOKUP(DATE($A20,11,1),'A3R002 Patch'!$A$4:$R$879,16,FALSE)</f>
        <v/>
      </c>
      <c r="F20" s="3">
        <f>VLOOKUP(DATE($A20,12,1),'A3R002 Patch'!$A$4:$R$879,15,FALSE)</f>
        <v>0.18</v>
      </c>
      <c r="G20" t="str">
        <f>VLOOKUP(DATE($A20,12,1),'A3R002 Patch'!$A$4:$R$879,16,FALSE)</f>
        <v/>
      </c>
      <c r="H20" s="3">
        <f>VLOOKUP(DATE($A20+1,1,1),'A3R002 Patch'!$A$4:$R$879,15,FALSE)</f>
        <v>0.08</v>
      </c>
      <c r="I20" t="str">
        <f>VLOOKUP(DATE($A20+1,1,1),'A3R002 Patch'!$A$4:$R$879,16,FALSE)</f>
        <v/>
      </c>
      <c r="J20" s="3">
        <f>VLOOKUP(DATE($A20+1,2,1),'A3R002 Patch'!$A$4:$R$879,15,FALSE)</f>
        <v>9.15</v>
      </c>
      <c r="K20" t="str">
        <f>VLOOKUP(DATE($A20+1,2,1),'A3R002 Patch'!$A$4:$R$879,16,FALSE)</f>
        <v/>
      </c>
      <c r="L20" s="3">
        <f>VLOOKUP(DATE($A20+1,3,1),'A3R002 Patch'!$A$4:$R$879,15,FALSE)</f>
        <v>0.43</v>
      </c>
      <c r="M20" t="str">
        <f>VLOOKUP(DATE($A20+1,3,1),'A3R002 Patch'!$A$4:$R$879,16,FALSE)</f>
        <v/>
      </c>
      <c r="N20" s="3">
        <f>VLOOKUP(DATE($A20+1,4,1),'A3R002 Patch'!$A$4:$R$879,15,FALSE)</f>
        <v>0.14000000000000001</v>
      </c>
      <c r="O20" t="str">
        <f>VLOOKUP(DATE($A20+1,4,1),'A3R002 Patch'!$A$4:$R$879,16,FALSE)</f>
        <v/>
      </c>
      <c r="P20" s="3">
        <f>VLOOKUP(DATE($A20+1,5,1),'A3R002 Patch'!$A$4:$R$879,15,FALSE)</f>
        <v>0.04</v>
      </c>
      <c r="Q20" t="str">
        <f>VLOOKUP(DATE($A20+1,5,1),'A3R002 Patch'!$A$4:$R$879,16,FALSE)</f>
        <v/>
      </c>
      <c r="R20" s="3">
        <f>VLOOKUP(DATE($A20+1,6,1),'A3R002 Patch'!$A$4:$R$879,15,FALSE)</f>
        <v>0.8</v>
      </c>
      <c r="S20" t="str">
        <f>VLOOKUP(DATE($A20+1,6,1),'A3R002 Patch'!$A$4:$R$879,16,FALSE)</f>
        <v>*</v>
      </c>
      <c r="T20" s="3">
        <f>VLOOKUP(DATE($A20+1,7,1),'A3R002 Patch'!$A$4:$R$879,15,FALSE)</f>
        <v>0.73</v>
      </c>
      <c r="U20" t="str">
        <f>VLOOKUP(DATE($A20+1,7,1),'A3R002 Patch'!$A$4:$R$879,16,FALSE)</f>
        <v>*</v>
      </c>
      <c r="V20" s="3">
        <f>VLOOKUP(DATE($A20+1,8,1),'A3R002 Patch'!$A$4:$R$879,15,FALSE)</f>
        <v>0.17</v>
      </c>
      <c r="W20" t="str">
        <f>VLOOKUP(DATE($A20+1,8,1),'A3R002 Patch'!$A$4:$R$879,16,FALSE)</f>
        <v/>
      </c>
      <c r="X20" s="3">
        <f>VLOOKUP(DATE($A20+1,9,1),'A3R002 Patch'!$A$4:$R$879,15,FALSE)</f>
        <v>0.1</v>
      </c>
      <c r="Y20" t="str">
        <f>VLOOKUP(DATE($A20+1,9,1),'A3R002 Patch'!$A$4:$R$879,16,FALSE)</f>
        <v/>
      </c>
      <c r="Z20" s="3">
        <f t="shared" si="0"/>
        <v>12.05</v>
      </c>
    </row>
    <row r="21" spans="1:26" x14ac:dyDescent="0.25">
      <c r="A21">
        <v>1955</v>
      </c>
      <c r="B21" s="3">
        <f>VLOOKUP(DATE($A21,10,1),'A3R002 Patch'!$A$4:$R$879,15,FALSE)</f>
        <v>0.08</v>
      </c>
      <c r="C21" t="str">
        <f>VLOOKUP(DATE($A21,10,1),'A3R002 Patch'!$A$4:$R$879,16,FALSE)</f>
        <v/>
      </c>
      <c r="D21" s="3">
        <f>VLOOKUP(DATE($A21,11,1),'A3R002 Patch'!$A$4:$R$879,15,FALSE)</f>
        <v>7.0000000000000007E-2</v>
      </c>
      <c r="E21" t="str">
        <f>VLOOKUP(DATE($A21,11,1),'A3R002 Patch'!$A$4:$R$879,16,FALSE)</f>
        <v/>
      </c>
      <c r="F21" s="3">
        <f>VLOOKUP(DATE($A21,12,1),'A3R002 Patch'!$A$4:$R$879,15,FALSE)</f>
        <v>0.05</v>
      </c>
      <c r="G21" t="str">
        <f>VLOOKUP(DATE($A21,12,1),'A3R002 Patch'!$A$4:$R$879,16,FALSE)</f>
        <v/>
      </c>
      <c r="H21" s="3">
        <f>VLOOKUP(DATE($A21+1,1,1),'A3R002 Patch'!$A$4:$R$879,15,FALSE)</f>
        <v>0.04</v>
      </c>
      <c r="I21" t="str">
        <f>VLOOKUP(DATE($A21+1,1,1),'A3R002 Patch'!$A$4:$R$879,16,FALSE)</f>
        <v/>
      </c>
      <c r="J21" s="3">
        <f>VLOOKUP(DATE($A21+1,2,1),'A3R002 Patch'!$A$4:$R$879,15,FALSE)</f>
        <v>0.9</v>
      </c>
      <c r="K21" t="str">
        <f>VLOOKUP(DATE($A21+1,2,1),'A3R002 Patch'!$A$4:$R$879,16,FALSE)</f>
        <v/>
      </c>
      <c r="L21" s="3">
        <f>VLOOKUP(DATE($A21+1,3,1),'A3R002 Patch'!$A$4:$R$879,15,FALSE)</f>
        <v>0.28999999999999998</v>
      </c>
      <c r="M21" t="str">
        <f>VLOOKUP(DATE($A21+1,3,1),'A3R002 Patch'!$A$4:$R$879,16,FALSE)</f>
        <v/>
      </c>
      <c r="N21" s="3">
        <f>VLOOKUP(DATE($A21+1,4,1),'A3R002 Patch'!$A$4:$R$879,15,FALSE)</f>
        <v>0.12</v>
      </c>
      <c r="O21" t="str">
        <f>VLOOKUP(DATE($A21+1,4,1),'A3R002 Patch'!$A$4:$R$879,16,FALSE)</f>
        <v/>
      </c>
      <c r="P21" s="3">
        <f>VLOOKUP(DATE($A21+1,5,1),'A3R002 Patch'!$A$4:$R$879,15,FALSE)</f>
        <v>0.25</v>
      </c>
      <c r="Q21" t="str">
        <f>VLOOKUP(DATE($A21+1,5,1),'A3R002 Patch'!$A$4:$R$879,16,FALSE)</f>
        <v/>
      </c>
      <c r="R21" s="3">
        <f>VLOOKUP(DATE($A21+1,6,1),'A3R002 Patch'!$A$4:$R$879,15,FALSE)</f>
        <v>0.09</v>
      </c>
      <c r="S21" t="str">
        <f>VLOOKUP(DATE($A21+1,6,1),'A3R002 Patch'!$A$4:$R$879,16,FALSE)</f>
        <v/>
      </c>
      <c r="T21" s="3">
        <f>VLOOKUP(DATE($A21+1,7,1),'A3R002 Patch'!$A$4:$R$879,15,FALSE)</f>
        <v>0.11</v>
      </c>
      <c r="U21" t="str">
        <f>VLOOKUP(DATE($A21+1,7,1),'A3R002 Patch'!$A$4:$R$879,16,FALSE)</f>
        <v/>
      </c>
      <c r="V21" s="3">
        <f>VLOOKUP(DATE($A21+1,8,1),'A3R002 Patch'!$A$4:$R$879,15,FALSE)</f>
        <v>0.1</v>
      </c>
      <c r="W21" t="str">
        <f>VLOOKUP(DATE($A21+1,8,1),'A3R002 Patch'!$A$4:$R$879,16,FALSE)</f>
        <v/>
      </c>
      <c r="X21" s="3">
        <f>VLOOKUP(DATE($A21+1,9,1),'A3R002 Patch'!$A$4:$R$879,15,FALSE)</f>
        <v>0.1</v>
      </c>
      <c r="Y21" t="str">
        <f>VLOOKUP(DATE($A21+1,9,1),'A3R002 Patch'!$A$4:$R$879,16,FALSE)</f>
        <v/>
      </c>
      <c r="Z21" s="3">
        <f t="shared" si="0"/>
        <v>2.1999999999999997</v>
      </c>
    </row>
    <row r="22" spans="1:26" x14ac:dyDescent="0.25">
      <c r="A22">
        <v>1956</v>
      </c>
      <c r="B22" s="3">
        <f>VLOOKUP(DATE($A22,10,1),'A3R002 Patch'!$A$4:$R$879,15,FALSE)</f>
        <v>0.7</v>
      </c>
      <c r="C22" t="str">
        <f>VLOOKUP(DATE($A22,10,1),'A3R002 Patch'!$A$4:$R$879,16,FALSE)</f>
        <v/>
      </c>
      <c r="D22" s="3">
        <f>VLOOKUP(DATE($A22,11,1),'A3R002 Patch'!$A$4:$R$879,15,FALSE)</f>
        <v>0.04</v>
      </c>
      <c r="E22" t="str">
        <f>VLOOKUP(DATE($A22,11,1),'A3R002 Patch'!$A$4:$R$879,16,FALSE)</f>
        <v/>
      </c>
      <c r="F22" s="3">
        <f>VLOOKUP(DATE($A22,12,1),'A3R002 Patch'!$A$4:$R$879,15,FALSE)</f>
        <v>0.12</v>
      </c>
      <c r="G22" t="str">
        <f>VLOOKUP(DATE($A22,12,1),'A3R002 Patch'!$A$4:$R$879,16,FALSE)</f>
        <v/>
      </c>
      <c r="H22" s="3">
        <f>VLOOKUP(DATE($A22+1,1,1),'A3R002 Patch'!$A$4:$R$879,15,FALSE)</f>
        <v>0.06</v>
      </c>
      <c r="I22" t="str">
        <f>VLOOKUP(DATE($A22+1,1,1),'A3R002 Patch'!$A$4:$R$879,16,FALSE)</f>
        <v/>
      </c>
      <c r="J22" s="3">
        <f>VLOOKUP(DATE($A22+1,2,1),'A3R002 Patch'!$A$4:$R$879,15,FALSE)</f>
        <v>0.49</v>
      </c>
      <c r="K22" t="str">
        <f>VLOOKUP(DATE($A22+1,2,1),'A3R002 Patch'!$A$4:$R$879,16,FALSE)</f>
        <v/>
      </c>
      <c r="L22" s="3">
        <f>VLOOKUP(DATE($A22+1,3,1),'A3R002 Patch'!$A$4:$R$879,15,FALSE)</f>
        <v>1.4</v>
      </c>
      <c r="M22" t="str">
        <f>VLOOKUP(DATE($A22+1,3,1),'A3R002 Patch'!$A$4:$R$879,16,FALSE)</f>
        <v/>
      </c>
      <c r="N22" s="3">
        <f>VLOOKUP(DATE($A22+1,4,1),'A3R002 Patch'!$A$4:$R$879,15,FALSE)</f>
        <v>0.15</v>
      </c>
      <c r="O22" t="str">
        <f>VLOOKUP(DATE($A22+1,4,1),'A3R002 Patch'!$A$4:$R$879,16,FALSE)</f>
        <v/>
      </c>
      <c r="P22" s="3">
        <f>VLOOKUP(DATE($A22+1,5,1),'A3R002 Patch'!$A$4:$R$879,15,FALSE)</f>
        <v>0.06</v>
      </c>
      <c r="Q22" t="str">
        <f>VLOOKUP(DATE($A22+1,5,1),'A3R002 Patch'!$A$4:$R$879,16,FALSE)</f>
        <v/>
      </c>
      <c r="R22" s="3">
        <f>VLOOKUP(DATE($A22+1,6,1),'A3R002 Patch'!$A$4:$R$879,15,FALSE)</f>
        <v>0.1</v>
      </c>
      <c r="S22" t="str">
        <f>VLOOKUP(DATE($A22+1,6,1),'A3R002 Patch'!$A$4:$R$879,16,FALSE)</f>
        <v/>
      </c>
      <c r="T22" s="3">
        <f>VLOOKUP(DATE($A22+1,7,1),'A3R002 Patch'!$A$4:$R$879,15,FALSE)</f>
        <v>1.31</v>
      </c>
      <c r="U22" t="str">
        <f>VLOOKUP(DATE($A22+1,7,1),'A3R002 Patch'!$A$4:$R$879,16,FALSE)</f>
        <v/>
      </c>
      <c r="V22" s="3">
        <f>VLOOKUP(DATE($A22+1,8,1),'A3R002 Patch'!$A$4:$R$879,15,FALSE)</f>
        <v>0.56000000000000005</v>
      </c>
      <c r="W22" t="str">
        <f>VLOOKUP(DATE($A22+1,8,1),'A3R002 Patch'!$A$4:$R$879,16,FALSE)</f>
        <v/>
      </c>
      <c r="X22" s="3">
        <f>VLOOKUP(DATE($A22+1,9,1),'A3R002 Patch'!$A$4:$R$879,15,FALSE)</f>
        <v>0.39</v>
      </c>
      <c r="Y22" t="str">
        <f>VLOOKUP(DATE($A22+1,9,1),'A3R002 Patch'!$A$4:$R$879,16,FALSE)</f>
        <v/>
      </c>
      <c r="Z22" s="3">
        <f t="shared" si="0"/>
        <v>5.38</v>
      </c>
    </row>
    <row r="23" spans="1:26" x14ac:dyDescent="0.25">
      <c r="A23">
        <v>1957</v>
      </c>
      <c r="B23" s="3">
        <f>VLOOKUP(DATE($A23,10,1),'A3R002 Patch'!$A$4:$R$879,15,FALSE)</f>
        <v>4.49</v>
      </c>
      <c r="C23" t="str">
        <f>VLOOKUP(DATE($A23,10,1),'A3R002 Patch'!$A$4:$R$879,16,FALSE)</f>
        <v/>
      </c>
      <c r="D23" s="3">
        <f>VLOOKUP(DATE($A23,11,1),'A3R002 Patch'!$A$4:$R$879,15,FALSE)</f>
        <v>0.37</v>
      </c>
      <c r="E23" t="str">
        <f>VLOOKUP(DATE($A23,11,1),'A3R002 Patch'!$A$4:$R$879,16,FALSE)</f>
        <v/>
      </c>
      <c r="F23" s="3">
        <f>VLOOKUP(DATE($A23,12,1),'A3R002 Patch'!$A$4:$R$879,15,FALSE)</f>
        <v>0.48</v>
      </c>
      <c r="G23" t="str">
        <f>VLOOKUP(DATE($A23,12,1),'A3R002 Patch'!$A$4:$R$879,16,FALSE)</f>
        <v/>
      </c>
      <c r="H23" s="3">
        <f>VLOOKUP(DATE($A23+1,1,1),'A3R002 Patch'!$A$4:$R$879,15,FALSE)</f>
        <v>0.49</v>
      </c>
      <c r="I23" t="str">
        <f>VLOOKUP(DATE($A23+1,1,1),'A3R002 Patch'!$A$4:$R$879,16,FALSE)</f>
        <v/>
      </c>
      <c r="J23" s="3">
        <f>VLOOKUP(DATE($A23+1,2,1),'A3R002 Patch'!$A$4:$R$879,15,FALSE)</f>
        <v>0.73</v>
      </c>
      <c r="K23" t="str">
        <f>VLOOKUP(DATE($A23+1,2,1),'A3R002 Patch'!$A$4:$R$879,16,FALSE)</f>
        <v/>
      </c>
      <c r="L23" s="3">
        <f>VLOOKUP(DATE($A23+1,3,1),'A3R002 Patch'!$A$4:$R$879,15,FALSE)</f>
        <v>0.3</v>
      </c>
      <c r="M23" t="str">
        <f>VLOOKUP(DATE($A23+1,3,1),'A3R002 Patch'!$A$4:$R$879,16,FALSE)</f>
        <v/>
      </c>
      <c r="N23" s="3">
        <f>VLOOKUP(DATE($A23+1,4,1),'A3R002 Patch'!$A$4:$R$879,15,FALSE)</f>
        <v>0.3</v>
      </c>
      <c r="O23" t="str">
        <f>VLOOKUP(DATE($A23+1,4,1),'A3R002 Patch'!$A$4:$R$879,16,FALSE)</f>
        <v/>
      </c>
      <c r="P23" s="3">
        <f>VLOOKUP(DATE($A23+1,5,1),'A3R002 Patch'!$A$4:$R$879,15,FALSE)</f>
        <v>0.19</v>
      </c>
      <c r="Q23" t="str">
        <f>VLOOKUP(DATE($A23+1,5,1),'A3R002 Patch'!$A$4:$R$879,16,FALSE)</f>
        <v/>
      </c>
      <c r="R23" s="3">
        <f>VLOOKUP(DATE($A23+1,6,1),'A3R002 Patch'!$A$4:$R$879,15,FALSE)</f>
        <v>0.12</v>
      </c>
      <c r="S23" t="str">
        <f>VLOOKUP(DATE($A23+1,6,1),'A3R002 Patch'!$A$4:$R$879,16,FALSE)</f>
        <v/>
      </c>
      <c r="T23" s="3">
        <f>VLOOKUP(DATE($A23+1,7,1),'A3R002 Patch'!$A$4:$R$879,15,FALSE)</f>
        <v>0.28000000000000003</v>
      </c>
      <c r="U23" t="str">
        <f>VLOOKUP(DATE($A23+1,7,1),'A3R002 Patch'!$A$4:$R$879,16,FALSE)</f>
        <v/>
      </c>
      <c r="V23" s="3">
        <f>VLOOKUP(DATE($A23+1,8,1),'A3R002 Patch'!$A$4:$R$879,15,FALSE)</f>
        <v>0.26</v>
      </c>
      <c r="W23" t="str">
        <f>VLOOKUP(DATE($A23+1,8,1),'A3R002 Patch'!$A$4:$R$879,16,FALSE)</f>
        <v/>
      </c>
      <c r="X23" s="3">
        <f>VLOOKUP(DATE($A23+1,9,1),'A3R002 Patch'!$A$4:$R$879,15,FALSE)</f>
        <v>0.3</v>
      </c>
      <c r="Y23" t="str">
        <f>VLOOKUP(DATE($A23+1,9,1),'A3R002 Patch'!$A$4:$R$879,16,FALSE)</f>
        <v/>
      </c>
      <c r="Z23" s="3">
        <f t="shared" si="0"/>
        <v>8.31</v>
      </c>
    </row>
    <row r="24" spans="1:26" x14ac:dyDescent="0.25">
      <c r="A24">
        <v>1958</v>
      </c>
      <c r="B24" s="3">
        <f>VLOOKUP(DATE($A24,10,1),'A3R002 Patch'!$A$4:$R$879,15,FALSE)</f>
        <v>0.13</v>
      </c>
      <c r="C24" t="str">
        <f>VLOOKUP(DATE($A24,10,1),'A3R002 Patch'!$A$4:$R$879,16,FALSE)</f>
        <v/>
      </c>
      <c r="D24" s="3">
        <f>VLOOKUP(DATE($A24,11,1),'A3R002 Patch'!$A$4:$R$879,15,FALSE)</f>
        <v>0.31</v>
      </c>
      <c r="E24" t="str">
        <f>VLOOKUP(DATE($A24,11,1),'A3R002 Patch'!$A$4:$R$879,16,FALSE)</f>
        <v/>
      </c>
      <c r="F24" s="3">
        <f>VLOOKUP(DATE($A24,12,1),'A3R002 Patch'!$A$4:$R$879,15,FALSE)</f>
        <v>1.1200000000000001</v>
      </c>
      <c r="G24" t="str">
        <f>VLOOKUP(DATE($A24,12,1),'A3R002 Patch'!$A$4:$R$879,16,FALSE)</f>
        <v/>
      </c>
      <c r="H24" s="3">
        <f>VLOOKUP(DATE($A24+1,1,1),'A3R002 Patch'!$A$4:$R$879,15,FALSE)</f>
        <v>0.24</v>
      </c>
      <c r="I24" t="str">
        <f>VLOOKUP(DATE($A24+1,1,1),'A3R002 Patch'!$A$4:$R$879,16,FALSE)</f>
        <v/>
      </c>
      <c r="J24" s="3">
        <f>VLOOKUP(DATE($A24+1,2,1),'A3R002 Patch'!$A$4:$R$879,15,FALSE)</f>
        <v>0.49</v>
      </c>
      <c r="K24" t="str">
        <f>VLOOKUP(DATE($A24+1,2,1),'A3R002 Patch'!$A$4:$R$879,16,FALSE)</f>
        <v/>
      </c>
      <c r="L24" s="3">
        <f>VLOOKUP(DATE($A24+1,3,1),'A3R002 Patch'!$A$4:$R$879,15,FALSE)</f>
        <v>0.08</v>
      </c>
      <c r="M24" t="str">
        <f>VLOOKUP(DATE($A24+1,3,1),'A3R002 Patch'!$A$4:$R$879,16,FALSE)</f>
        <v/>
      </c>
      <c r="N24" s="3">
        <f>VLOOKUP(DATE($A24+1,4,1),'A3R002 Patch'!$A$4:$R$879,15,FALSE)</f>
        <v>0.03</v>
      </c>
      <c r="O24" t="str">
        <f>VLOOKUP(DATE($A24+1,4,1),'A3R002 Patch'!$A$4:$R$879,16,FALSE)</f>
        <v/>
      </c>
      <c r="P24" s="3">
        <f>VLOOKUP(DATE($A24+1,5,1),'A3R002 Patch'!$A$4:$R$879,15,FALSE)</f>
        <v>0.62</v>
      </c>
      <c r="Q24" t="str">
        <f>VLOOKUP(DATE($A24+1,5,1),'A3R002 Patch'!$A$4:$R$879,16,FALSE)</f>
        <v>*</v>
      </c>
      <c r="R24" s="3">
        <f>VLOOKUP(DATE($A24+1,6,1),'A3R002 Patch'!$A$4:$R$879,15,FALSE)</f>
        <v>0.06</v>
      </c>
      <c r="S24" t="str">
        <f>VLOOKUP(DATE($A24+1,6,1),'A3R002 Patch'!$A$4:$R$879,16,FALSE)</f>
        <v/>
      </c>
      <c r="T24" s="3">
        <f>VLOOKUP(DATE($A24+1,7,1),'A3R002 Patch'!$A$4:$R$879,15,FALSE)</f>
        <v>0.23</v>
      </c>
      <c r="U24" t="str">
        <f>VLOOKUP(DATE($A24+1,7,1),'A3R002 Patch'!$A$4:$R$879,16,FALSE)</f>
        <v/>
      </c>
      <c r="V24" s="3">
        <f>VLOOKUP(DATE($A24+1,8,1),'A3R002 Patch'!$A$4:$R$879,15,FALSE)</f>
        <v>0.3</v>
      </c>
      <c r="W24" t="str">
        <f>VLOOKUP(DATE($A24+1,8,1),'A3R002 Patch'!$A$4:$R$879,16,FALSE)</f>
        <v/>
      </c>
      <c r="X24" s="3">
        <f>VLOOKUP(DATE($A24+1,9,1),'A3R002 Patch'!$A$4:$R$879,15,FALSE)</f>
        <v>0.5</v>
      </c>
      <c r="Y24" t="str">
        <f>VLOOKUP(DATE($A24+1,9,1),'A3R002 Patch'!$A$4:$R$879,16,FALSE)</f>
        <v>*</v>
      </c>
      <c r="Z24" s="3">
        <f t="shared" si="0"/>
        <v>4.1100000000000003</v>
      </c>
    </row>
    <row r="25" spans="1:26" x14ac:dyDescent="0.25">
      <c r="A25">
        <v>1959</v>
      </c>
      <c r="B25" s="3">
        <f>VLOOKUP(DATE($A25,10,1),'A3R002 Patch'!$A$4:$R$879,15,FALSE)</f>
        <v>0.1</v>
      </c>
      <c r="C25" t="str">
        <f>VLOOKUP(DATE($A25,10,1),'A3R002 Patch'!$A$4:$R$879,16,FALSE)</f>
        <v/>
      </c>
      <c r="D25" s="3">
        <f>VLOOKUP(DATE($A25,11,1),'A3R002 Patch'!$A$4:$R$879,15,FALSE)</f>
        <v>0.09</v>
      </c>
      <c r="E25" t="str">
        <f>VLOOKUP(DATE($A25,11,1),'A3R002 Patch'!$A$4:$R$879,16,FALSE)</f>
        <v/>
      </c>
      <c r="F25" s="3">
        <f>VLOOKUP(DATE($A25,12,1),'A3R002 Patch'!$A$4:$R$879,15,FALSE)</f>
        <v>0.09</v>
      </c>
      <c r="G25" t="str">
        <f>VLOOKUP(DATE($A25,12,1),'A3R002 Patch'!$A$4:$R$879,16,FALSE)</f>
        <v/>
      </c>
      <c r="H25" s="3">
        <f>VLOOKUP(DATE($A25+1,1,1),'A3R002 Patch'!$A$4:$R$879,15,FALSE)</f>
        <v>0.03</v>
      </c>
      <c r="I25" t="str">
        <f>VLOOKUP(DATE($A25+1,1,1),'A3R002 Patch'!$A$4:$R$879,16,FALSE)</f>
        <v/>
      </c>
      <c r="J25" s="3">
        <f>VLOOKUP(DATE($A25+1,2,1),'A3R002 Patch'!$A$4:$R$879,15,FALSE)</f>
        <v>0.03</v>
      </c>
      <c r="K25" t="str">
        <f>VLOOKUP(DATE($A25+1,2,1),'A3R002 Patch'!$A$4:$R$879,16,FALSE)</f>
        <v/>
      </c>
      <c r="L25" s="3">
        <f>VLOOKUP(DATE($A25+1,3,1),'A3R002 Patch'!$A$4:$R$879,15,FALSE)</f>
        <v>0.12</v>
      </c>
      <c r="M25" t="str">
        <f>VLOOKUP(DATE($A25+1,3,1),'A3R002 Patch'!$A$4:$R$879,16,FALSE)</f>
        <v/>
      </c>
      <c r="N25" s="3">
        <f>VLOOKUP(DATE($A25+1,4,1),'A3R002 Patch'!$A$4:$R$879,15,FALSE)</f>
        <v>0.13</v>
      </c>
      <c r="O25" t="str">
        <f>VLOOKUP(DATE($A25+1,4,1),'A3R002 Patch'!$A$4:$R$879,16,FALSE)</f>
        <v/>
      </c>
      <c r="P25" s="3">
        <f>VLOOKUP(DATE($A25+1,5,1),'A3R002 Patch'!$A$4:$R$879,15,FALSE)</f>
        <v>0.03</v>
      </c>
      <c r="Q25" t="str">
        <f>VLOOKUP(DATE($A25+1,5,1),'A3R002 Patch'!$A$4:$R$879,16,FALSE)</f>
        <v/>
      </c>
      <c r="R25" s="3">
        <f>VLOOKUP(DATE($A25+1,6,1),'A3R002 Patch'!$A$4:$R$879,15,FALSE)</f>
        <v>0.05</v>
      </c>
      <c r="S25" t="str">
        <f>VLOOKUP(DATE($A25+1,6,1),'A3R002 Patch'!$A$4:$R$879,16,FALSE)</f>
        <v/>
      </c>
      <c r="T25" s="3">
        <f>VLOOKUP(DATE($A25+1,7,1),'A3R002 Patch'!$A$4:$R$879,15,FALSE)</f>
        <v>0.04</v>
      </c>
      <c r="U25" t="str">
        <f>VLOOKUP(DATE($A25+1,7,1),'A3R002 Patch'!$A$4:$R$879,16,FALSE)</f>
        <v/>
      </c>
      <c r="V25" s="3">
        <f>VLOOKUP(DATE($A25+1,8,1),'A3R002 Patch'!$A$4:$R$879,15,FALSE)</f>
        <v>0.05</v>
      </c>
      <c r="W25" t="str">
        <f>VLOOKUP(DATE($A25+1,8,1),'A3R002 Patch'!$A$4:$R$879,16,FALSE)</f>
        <v/>
      </c>
      <c r="X25" s="3">
        <f>VLOOKUP(DATE($A25+1,9,1),'A3R002 Patch'!$A$4:$R$879,15,FALSE)</f>
        <v>0.04</v>
      </c>
      <c r="Y25" t="str">
        <f>VLOOKUP(DATE($A25+1,9,1),'A3R002 Patch'!$A$4:$R$879,16,FALSE)</f>
        <v/>
      </c>
      <c r="Z25" s="3">
        <f t="shared" si="0"/>
        <v>0.79999999999999993</v>
      </c>
    </row>
    <row r="26" spans="1:26" x14ac:dyDescent="0.25">
      <c r="A26">
        <v>1960</v>
      </c>
      <c r="B26" s="3">
        <f>VLOOKUP(DATE($A26,10,1),'A3R002 Patch'!$A$4:$R$879,15,FALSE)</f>
        <v>0.28000000000000003</v>
      </c>
      <c r="C26" t="str">
        <f>VLOOKUP(DATE($A26,10,1),'A3R002 Patch'!$A$4:$R$879,16,FALSE)</f>
        <v/>
      </c>
      <c r="D26" s="3">
        <f>VLOOKUP(DATE($A26,11,1),'A3R002 Patch'!$A$4:$R$879,15,FALSE)</f>
        <v>0.11</v>
      </c>
      <c r="E26" t="str">
        <f>VLOOKUP(DATE($A26,11,1),'A3R002 Patch'!$A$4:$R$879,16,FALSE)</f>
        <v/>
      </c>
      <c r="F26" s="3">
        <f>VLOOKUP(DATE($A26,12,1),'A3R002 Patch'!$A$4:$R$879,15,FALSE)</f>
        <v>3.38</v>
      </c>
      <c r="G26" t="str">
        <f>VLOOKUP(DATE($A26,12,1),'A3R002 Patch'!$A$4:$R$879,16,FALSE)</f>
        <v/>
      </c>
      <c r="H26" s="3">
        <f>VLOOKUP(DATE($A26+1,1,1),'A3R002 Patch'!$A$4:$R$879,15,FALSE)</f>
        <v>1.22</v>
      </c>
      <c r="I26" t="str">
        <f>VLOOKUP(DATE($A26+1,1,1),'A3R002 Patch'!$A$4:$R$879,16,FALSE)</f>
        <v>*</v>
      </c>
      <c r="J26" s="3">
        <f>VLOOKUP(DATE($A26+1,2,1),'A3R002 Patch'!$A$4:$R$879,15,FALSE)</f>
        <v>1.2</v>
      </c>
      <c r="K26" t="str">
        <f>VLOOKUP(DATE($A26+1,2,1),'A3R002 Patch'!$A$4:$R$879,16,FALSE)</f>
        <v/>
      </c>
      <c r="L26" s="3">
        <f>VLOOKUP(DATE($A26+1,3,1),'A3R002 Patch'!$A$4:$R$879,15,FALSE)</f>
        <v>0.03</v>
      </c>
      <c r="M26" t="str">
        <f>VLOOKUP(DATE($A26+1,3,1),'A3R002 Patch'!$A$4:$R$879,16,FALSE)</f>
        <v/>
      </c>
      <c r="N26" s="3">
        <f>VLOOKUP(DATE($A26+1,4,1),'A3R002 Patch'!$A$4:$R$879,15,FALSE)</f>
        <v>0.18</v>
      </c>
      <c r="O26" t="str">
        <f>VLOOKUP(DATE($A26+1,4,1),'A3R002 Patch'!$A$4:$R$879,16,FALSE)</f>
        <v/>
      </c>
      <c r="P26" s="3">
        <f>VLOOKUP(DATE($A26+1,5,1),'A3R002 Patch'!$A$4:$R$879,15,FALSE)</f>
        <v>0.11</v>
      </c>
      <c r="Q26" t="str">
        <f>VLOOKUP(DATE($A26+1,5,1),'A3R002 Patch'!$A$4:$R$879,16,FALSE)</f>
        <v/>
      </c>
      <c r="R26" s="3">
        <f>VLOOKUP(DATE($A26+1,6,1),'A3R002 Patch'!$A$4:$R$879,15,FALSE)</f>
        <v>0.16</v>
      </c>
      <c r="S26" t="str">
        <f>VLOOKUP(DATE($A26+1,6,1),'A3R002 Patch'!$A$4:$R$879,16,FALSE)</f>
        <v/>
      </c>
      <c r="T26" s="3">
        <f>VLOOKUP(DATE($A26+1,7,1),'A3R002 Patch'!$A$4:$R$879,15,FALSE)</f>
        <v>0.1</v>
      </c>
      <c r="U26" t="str">
        <f>VLOOKUP(DATE($A26+1,7,1),'A3R002 Patch'!$A$4:$R$879,16,FALSE)</f>
        <v/>
      </c>
      <c r="V26" s="3">
        <f>VLOOKUP(DATE($A26+1,8,1),'A3R002 Patch'!$A$4:$R$879,15,FALSE)</f>
        <v>0.13</v>
      </c>
      <c r="W26" t="str">
        <f>VLOOKUP(DATE($A26+1,8,1),'A3R002 Patch'!$A$4:$R$879,16,FALSE)</f>
        <v/>
      </c>
      <c r="X26" s="3">
        <f>VLOOKUP(DATE($A26+1,9,1),'A3R002 Patch'!$A$4:$R$879,15,FALSE)</f>
        <v>0.12</v>
      </c>
      <c r="Y26" t="str">
        <f>VLOOKUP(DATE($A26+1,9,1),'A3R002 Patch'!$A$4:$R$879,16,FALSE)</f>
        <v/>
      </c>
      <c r="Z26" s="3">
        <f t="shared" si="0"/>
        <v>7.0200000000000005</v>
      </c>
    </row>
    <row r="27" spans="1:26" x14ac:dyDescent="0.25">
      <c r="A27">
        <v>1961</v>
      </c>
      <c r="B27" s="3">
        <f>VLOOKUP(DATE($A27,10,1),'A3R002 Patch'!$A$4:$R$879,15,FALSE)</f>
        <v>0.06</v>
      </c>
      <c r="C27" t="str">
        <f>VLOOKUP(DATE($A27,10,1),'A3R002 Patch'!$A$4:$R$879,16,FALSE)</f>
        <v/>
      </c>
      <c r="D27" s="3">
        <f>VLOOKUP(DATE($A27,11,1),'A3R002 Patch'!$A$4:$R$879,15,FALSE)</f>
        <v>0.8</v>
      </c>
      <c r="E27" t="str">
        <f>VLOOKUP(DATE($A27,11,1),'A3R002 Patch'!$A$4:$R$879,16,FALSE)</f>
        <v/>
      </c>
      <c r="F27" s="3">
        <f>VLOOKUP(DATE($A27,12,1),'A3R002 Patch'!$A$4:$R$879,15,FALSE)</f>
        <v>0.52</v>
      </c>
      <c r="G27" t="str">
        <f>VLOOKUP(DATE($A27,12,1),'A3R002 Patch'!$A$4:$R$879,16,FALSE)</f>
        <v/>
      </c>
      <c r="H27" s="3">
        <f>VLOOKUP(DATE($A27+1,1,1),'A3R002 Patch'!$A$4:$R$879,15,FALSE)</f>
        <v>1.04</v>
      </c>
      <c r="I27" t="str">
        <f>VLOOKUP(DATE($A27+1,1,1),'A3R002 Patch'!$A$4:$R$879,16,FALSE)</f>
        <v/>
      </c>
      <c r="J27" s="3">
        <f>VLOOKUP(DATE($A27+1,2,1),'A3R002 Patch'!$A$4:$R$879,15,FALSE)</f>
        <v>0.37</v>
      </c>
      <c r="K27" t="str">
        <f>VLOOKUP(DATE($A27+1,2,1),'A3R002 Patch'!$A$4:$R$879,16,FALSE)</f>
        <v/>
      </c>
      <c r="L27" s="3">
        <f>VLOOKUP(DATE($A27+1,3,1),'A3R002 Patch'!$A$4:$R$879,15,FALSE)</f>
        <v>0.03</v>
      </c>
      <c r="M27" t="str">
        <f>VLOOKUP(DATE($A27+1,3,1),'A3R002 Patch'!$A$4:$R$879,16,FALSE)</f>
        <v/>
      </c>
      <c r="N27" s="3">
        <f>VLOOKUP(DATE($A27+1,4,1),'A3R002 Patch'!$A$4:$R$879,15,FALSE)</f>
        <v>1.98</v>
      </c>
      <c r="O27" t="str">
        <f>VLOOKUP(DATE($A27+1,4,1),'A3R002 Patch'!$A$4:$R$879,16,FALSE)</f>
        <v/>
      </c>
      <c r="P27" s="3">
        <f>VLOOKUP(DATE($A27+1,5,1),'A3R002 Patch'!$A$4:$R$879,15,FALSE)</f>
        <v>0.71</v>
      </c>
      <c r="Q27" t="str">
        <f>VLOOKUP(DATE($A27+1,5,1),'A3R002 Patch'!$A$4:$R$879,16,FALSE)</f>
        <v/>
      </c>
      <c r="R27" s="3">
        <f>VLOOKUP(DATE($A27+1,6,1),'A3R002 Patch'!$A$4:$R$879,15,FALSE)</f>
        <v>0.08</v>
      </c>
      <c r="S27" t="str">
        <f>VLOOKUP(DATE($A27+1,6,1),'A3R002 Patch'!$A$4:$R$879,16,FALSE)</f>
        <v/>
      </c>
      <c r="T27" s="3">
        <f>VLOOKUP(DATE($A27+1,7,1),'A3R002 Patch'!$A$4:$R$879,15,FALSE)</f>
        <v>0.03</v>
      </c>
      <c r="U27" t="str">
        <f>VLOOKUP(DATE($A27+1,7,1),'A3R002 Patch'!$A$4:$R$879,16,FALSE)</f>
        <v/>
      </c>
      <c r="V27" s="3">
        <f>VLOOKUP(DATE($A27+1,8,1),'A3R002 Patch'!$A$4:$R$879,15,FALSE)</f>
        <v>7.0000000000000007E-2</v>
      </c>
      <c r="W27" t="str">
        <f>VLOOKUP(DATE($A27+1,8,1),'A3R002 Patch'!$A$4:$R$879,16,FALSE)</f>
        <v/>
      </c>
      <c r="X27" s="3">
        <f>VLOOKUP(DATE($A27+1,9,1),'A3R002 Patch'!$A$4:$R$879,15,FALSE)</f>
        <v>0.15</v>
      </c>
      <c r="Y27" t="str">
        <f>VLOOKUP(DATE($A27+1,9,1),'A3R002 Patch'!$A$4:$R$879,16,FALSE)</f>
        <v/>
      </c>
      <c r="Z27" s="3">
        <f t="shared" si="0"/>
        <v>5.84</v>
      </c>
    </row>
    <row r="28" spans="1:26" x14ac:dyDescent="0.25">
      <c r="A28">
        <v>1962</v>
      </c>
      <c r="B28" s="3">
        <f>VLOOKUP(DATE($A28,10,1),'A3R002 Patch'!$A$4:$R$879,15,FALSE)</f>
        <v>0.03</v>
      </c>
      <c r="C28" t="str">
        <f>VLOOKUP(DATE($A28,10,1),'A3R002 Patch'!$A$4:$R$879,16,FALSE)</f>
        <v/>
      </c>
      <c r="D28" s="3">
        <f>VLOOKUP(DATE($A28,11,1),'A3R002 Patch'!$A$4:$R$879,15,FALSE)</f>
        <v>0.27</v>
      </c>
      <c r="E28" t="str">
        <f>VLOOKUP(DATE($A28,11,1),'A3R002 Patch'!$A$4:$R$879,16,FALSE)</f>
        <v/>
      </c>
      <c r="F28" s="3">
        <f>VLOOKUP(DATE($A28,12,1),'A3R002 Patch'!$A$4:$R$879,15,FALSE)</f>
        <v>0.22</v>
      </c>
      <c r="G28" t="str">
        <f>VLOOKUP(DATE($A28,12,1),'A3R002 Patch'!$A$4:$R$879,16,FALSE)</f>
        <v/>
      </c>
      <c r="H28" s="3">
        <f>VLOOKUP(DATE($A28+1,1,1),'A3R002 Patch'!$A$4:$R$879,15,FALSE)</f>
        <v>0.14000000000000001</v>
      </c>
      <c r="I28" t="str">
        <f>VLOOKUP(DATE($A28+1,1,1),'A3R002 Patch'!$A$4:$R$879,16,FALSE)</f>
        <v/>
      </c>
      <c r="J28" s="3">
        <f>VLOOKUP(DATE($A28+1,2,1),'A3R002 Patch'!$A$4:$R$879,15,FALSE)</f>
        <v>0.13</v>
      </c>
      <c r="K28" t="str">
        <f>VLOOKUP(DATE($A28+1,2,1),'A3R002 Patch'!$A$4:$R$879,16,FALSE)</f>
        <v/>
      </c>
      <c r="L28" s="3">
        <f>VLOOKUP(DATE($A28+1,3,1),'A3R002 Patch'!$A$4:$R$879,15,FALSE)</f>
        <v>0.06</v>
      </c>
      <c r="M28" t="str">
        <f>VLOOKUP(DATE($A28+1,3,1),'A3R002 Patch'!$A$4:$R$879,16,FALSE)</f>
        <v/>
      </c>
      <c r="N28" s="3">
        <f>VLOOKUP(DATE($A28+1,4,1),'A3R002 Patch'!$A$4:$R$879,15,FALSE)</f>
        <v>0.02</v>
      </c>
      <c r="O28" t="str">
        <f>VLOOKUP(DATE($A28+1,4,1),'A3R002 Patch'!$A$4:$R$879,16,FALSE)</f>
        <v/>
      </c>
      <c r="P28" s="3">
        <f>VLOOKUP(DATE($A28+1,5,1),'A3R002 Patch'!$A$4:$R$879,15,FALSE)</f>
        <v>0.05</v>
      </c>
      <c r="Q28" t="str">
        <f>VLOOKUP(DATE($A28+1,5,1),'A3R002 Patch'!$A$4:$R$879,16,FALSE)</f>
        <v/>
      </c>
      <c r="R28" s="3">
        <f>VLOOKUP(DATE($A28+1,6,1),'A3R002 Patch'!$A$4:$R$879,15,FALSE)</f>
        <v>0.06</v>
      </c>
      <c r="S28" t="str">
        <f>VLOOKUP(DATE($A28+1,6,1),'A3R002 Patch'!$A$4:$R$879,16,FALSE)</f>
        <v/>
      </c>
      <c r="T28" s="3">
        <f>VLOOKUP(DATE($A28+1,7,1),'A3R002 Patch'!$A$4:$R$879,15,FALSE)</f>
        <v>0.03</v>
      </c>
      <c r="U28" t="str">
        <f>VLOOKUP(DATE($A28+1,7,1),'A3R002 Patch'!$A$4:$R$879,16,FALSE)</f>
        <v/>
      </c>
      <c r="V28" s="3">
        <f>VLOOKUP(DATE($A28+1,8,1),'A3R002 Patch'!$A$4:$R$879,15,FALSE)</f>
        <v>0.05</v>
      </c>
      <c r="W28" t="str">
        <f>VLOOKUP(DATE($A28+1,8,1),'A3R002 Patch'!$A$4:$R$879,16,FALSE)</f>
        <v/>
      </c>
      <c r="X28" s="3">
        <f>VLOOKUP(DATE($A28+1,9,1),'A3R002 Patch'!$A$4:$R$879,15,FALSE)</f>
        <v>0.04</v>
      </c>
      <c r="Y28" t="str">
        <f>VLOOKUP(DATE($A28+1,9,1),'A3R002 Patch'!$A$4:$R$879,16,FALSE)</f>
        <v/>
      </c>
      <c r="Z28" s="3">
        <f t="shared" si="0"/>
        <v>1.0999999999999999</v>
      </c>
    </row>
    <row r="29" spans="1:26" x14ac:dyDescent="0.25">
      <c r="A29">
        <v>1963</v>
      </c>
      <c r="B29" s="3">
        <f>VLOOKUP(DATE($A29,10,1),'A3R002 Patch'!$A$4:$R$879,15,FALSE)</f>
        <v>0.04</v>
      </c>
      <c r="C29" t="str">
        <f>VLOOKUP(DATE($A29,10,1),'A3R002 Patch'!$A$4:$R$879,16,FALSE)</f>
        <v/>
      </c>
      <c r="D29" s="3">
        <f>VLOOKUP(DATE($A29,11,1),'A3R002 Patch'!$A$4:$R$879,15,FALSE)</f>
        <v>0.46</v>
      </c>
      <c r="E29" t="str">
        <f>VLOOKUP(DATE($A29,11,1),'A3R002 Patch'!$A$4:$R$879,16,FALSE)</f>
        <v/>
      </c>
      <c r="F29" s="3">
        <f>VLOOKUP(DATE($A29,12,1),'A3R002 Patch'!$A$4:$R$879,15,FALSE)</f>
        <v>0.28000000000000003</v>
      </c>
      <c r="G29" t="str">
        <f>VLOOKUP(DATE($A29,12,1),'A3R002 Patch'!$A$4:$R$879,16,FALSE)</f>
        <v/>
      </c>
      <c r="H29" s="3">
        <f>VLOOKUP(DATE($A29+1,1,1),'A3R002 Patch'!$A$4:$R$879,15,FALSE)</f>
        <v>0.08</v>
      </c>
      <c r="I29" t="str">
        <f>VLOOKUP(DATE($A29+1,1,1),'A3R002 Patch'!$A$4:$R$879,16,FALSE)</f>
        <v/>
      </c>
      <c r="J29" s="3">
        <f>VLOOKUP(DATE($A29+1,2,1),'A3R002 Patch'!$A$4:$R$879,15,FALSE)</f>
        <v>0.03</v>
      </c>
      <c r="K29" t="str">
        <f>VLOOKUP(DATE($A29+1,2,1),'A3R002 Patch'!$A$4:$R$879,16,FALSE)</f>
        <v/>
      </c>
      <c r="L29" s="3">
        <f>VLOOKUP(DATE($A29+1,3,1),'A3R002 Patch'!$A$4:$R$879,15,FALSE)</f>
        <v>0.01</v>
      </c>
      <c r="M29" t="str">
        <f>VLOOKUP(DATE($A29+1,3,1),'A3R002 Patch'!$A$4:$R$879,16,FALSE)</f>
        <v/>
      </c>
      <c r="N29" s="3">
        <f>VLOOKUP(DATE($A29+1,4,1),'A3R002 Patch'!$A$4:$R$879,15,FALSE)</f>
        <v>0.02</v>
      </c>
      <c r="O29" t="str">
        <f>VLOOKUP(DATE($A29+1,4,1),'A3R002 Patch'!$A$4:$R$879,16,FALSE)</f>
        <v/>
      </c>
      <c r="P29" s="3">
        <f>VLOOKUP(DATE($A29+1,5,1),'A3R002 Patch'!$A$4:$R$879,15,FALSE)</f>
        <v>0.05</v>
      </c>
      <c r="Q29" t="str">
        <f>VLOOKUP(DATE($A29+1,5,1),'A3R002 Patch'!$A$4:$R$879,16,FALSE)</f>
        <v/>
      </c>
      <c r="R29" s="3">
        <f>VLOOKUP(DATE($A29+1,6,1),'A3R002 Patch'!$A$4:$R$879,15,FALSE)</f>
        <v>0.04</v>
      </c>
      <c r="S29" t="str">
        <f>VLOOKUP(DATE($A29+1,6,1),'A3R002 Patch'!$A$4:$R$879,16,FALSE)</f>
        <v/>
      </c>
      <c r="T29" s="3">
        <f>VLOOKUP(DATE($A29+1,7,1),'A3R002 Patch'!$A$4:$R$879,15,FALSE)</f>
        <v>0.02</v>
      </c>
      <c r="U29" t="str">
        <f>VLOOKUP(DATE($A29+1,7,1),'A3R002 Patch'!$A$4:$R$879,16,FALSE)</f>
        <v/>
      </c>
      <c r="V29" s="3">
        <f>VLOOKUP(DATE($A29+1,8,1),'A3R002 Patch'!$A$4:$R$879,15,FALSE)</f>
        <v>0.02</v>
      </c>
      <c r="W29" t="str">
        <f>VLOOKUP(DATE($A29+1,8,1),'A3R002 Patch'!$A$4:$R$879,16,FALSE)</f>
        <v/>
      </c>
      <c r="X29" s="3">
        <f>VLOOKUP(DATE($A29+1,9,1),'A3R002 Patch'!$A$4:$R$879,15,FALSE)</f>
        <v>0.04</v>
      </c>
      <c r="Y29" t="str">
        <f>VLOOKUP(DATE($A29+1,9,1),'A3R002 Patch'!$A$4:$R$879,16,FALSE)</f>
        <v/>
      </c>
      <c r="Z29" s="3">
        <f t="shared" si="0"/>
        <v>1.0900000000000001</v>
      </c>
    </row>
    <row r="30" spans="1:26" x14ac:dyDescent="0.25">
      <c r="A30">
        <v>1964</v>
      </c>
      <c r="B30" s="3">
        <f>VLOOKUP(DATE($A30,10,1),'A3R002 Patch'!$A$4:$R$879,15,FALSE)</f>
        <v>0.03</v>
      </c>
      <c r="C30" t="str">
        <f>VLOOKUP(DATE($A30,10,1),'A3R002 Patch'!$A$4:$R$879,16,FALSE)</f>
        <v/>
      </c>
      <c r="D30" s="3">
        <f>VLOOKUP(DATE($A30,11,1),'A3R002 Patch'!$A$4:$R$879,15,FALSE)</f>
        <v>0.05</v>
      </c>
      <c r="E30" t="str">
        <f>VLOOKUP(DATE($A30,11,1),'A3R002 Patch'!$A$4:$R$879,16,FALSE)</f>
        <v/>
      </c>
      <c r="F30" s="3">
        <f>VLOOKUP(DATE($A30,12,1),'A3R002 Patch'!$A$4:$R$879,15,FALSE)</f>
        <v>0.19</v>
      </c>
      <c r="G30" t="str">
        <f>VLOOKUP(DATE($A30,12,1),'A3R002 Patch'!$A$4:$R$879,16,FALSE)</f>
        <v/>
      </c>
      <c r="H30" s="3">
        <f>VLOOKUP(DATE($A30+1,1,1),'A3R002 Patch'!$A$4:$R$879,15,FALSE)</f>
        <v>0.28000000000000003</v>
      </c>
      <c r="I30" t="str">
        <f>VLOOKUP(DATE($A30+1,1,1),'A3R002 Patch'!$A$4:$R$879,16,FALSE)</f>
        <v/>
      </c>
      <c r="J30" s="3">
        <f>VLOOKUP(DATE($A30+1,2,1),'A3R002 Patch'!$A$4:$R$879,15,FALSE)</f>
        <v>7.0000000000000007E-2</v>
      </c>
      <c r="K30" t="str">
        <f>VLOOKUP(DATE($A30+1,2,1),'A3R002 Patch'!$A$4:$R$879,16,FALSE)</f>
        <v/>
      </c>
      <c r="L30" s="3">
        <f>VLOOKUP(DATE($A30+1,3,1),'A3R002 Patch'!$A$4:$R$879,15,FALSE)</f>
        <v>0.05</v>
      </c>
      <c r="M30" t="str">
        <f>VLOOKUP(DATE($A30+1,3,1),'A3R002 Patch'!$A$4:$R$879,16,FALSE)</f>
        <v/>
      </c>
      <c r="N30" s="3">
        <f>VLOOKUP(DATE($A30+1,4,1),'A3R002 Patch'!$A$4:$R$879,15,FALSE)</f>
        <v>0.06</v>
      </c>
      <c r="O30" t="str">
        <f>VLOOKUP(DATE($A30+1,4,1),'A3R002 Patch'!$A$4:$R$879,16,FALSE)</f>
        <v/>
      </c>
      <c r="P30" s="3">
        <f>VLOOKUP(DATE($A30+1,5,1),'A3R002 Patch'!$A$4:$R$879,15,FALSE)</f>
        <v>0.03</v>
      </c>
      <c r="Q30" t="str">
        <f>VLOOKUP(DATE($A30+1,5,1),'A3R002 Patch'!$A$4:$R$879,16,FALSE)</f>
        <v/>
      </c>
      <c r="R30" s="3">
        <f>VLOOKUP(DATE($A30+1,6,1),'A3R002 Patch'!$A$4:$R$879,15,FALSE)</f>
        <v>0.05</v>
      </c>
      <c r="S30" t="str">
        <f>VLOOKUP(DATE($A30+1,6,1),'A3R002 Patch'!$A$4:$R$879,16,FALSE)</f>
        <v/>
      </c>
      <c r="T30" s="3">
        <f>VLOOKUP(DATE($A30+1,7,1),'A3R002 Patch'!$A$4:$R$879,15,FALSE)</f>
        <v>0.03</v>
      </c>
      <c r="U30" t="str">
        <f>VLOOKUP(DATE($A30+1,7,1),'A3R002 Patch'!$A$4:$R$879,16,FALSE)</f>
        <v/>
      </c>
      <c r="V30" s="3">
        <f>VLOOKUP(DATE($A30+1,8,1),'A3R002 Patch'!$A$4:$R$879,15,FALSE)</f>
        <v>0.04</v>
      </c>
      <c r="W30" t="str">
        <f>VLOOKUP(DATE($A30+1,8,1),'A3R002 Patch'!$A$4:$R$879,16,FALSE)</f>
        <v/>
      </c>
      <c r="X30" s="3">
        <f>VLOOKUP(DATE($A30+1,9,1),'A3R002 Patch'!$A$4:$R$879,15,FALSE)</f>
        <v>0.04</v>
      </c>
      <c r="Y30" t="str">
        <f>VLOOKUP(DATE($A30+1,9,1),'A3R002 Patch'!$A$4:$R$879,16,FALSE)</f>
        <v/>
      </c>
      <c r="Z30" s="3">
        <f t="shared" si="0"/>
        <v>0.92000000000000015</v>
      </c>
    </row>
    <row r="31" spans="1:26" x14ac:dyDescent="0.25">
      <c r="A31">
        <v>1965</v>
      </c>
      <c r="B31" s="3">
        <f>VLOOKUP(DATE($A31,10,1),'A3R002 Patch'!$A$4:$R$879,15,FALSE)</f>
        <v>0.06</v>
      </c>
      <c r="C31" t="str">
        <f>VLOOKUP(DATE($A31,10,1),'A3R002 Patch'!$A$4:$R$879,16,FALSE)</f>
        <v/>
      </c>
      <c r="D31" s="3">
        <f>VLOOKUP(DATE($A31,11,1),'A3R002 Patch'!$A$4:$R$879,15,FALSE)</f>
        <v>0.09</v>
      </c>
      <c r="E31" t="str">
        <f>VLOOKUP(DATE($A31,11,1),'A3R002 Patch'!$A$4:$R$879,16,FALSE)</f>
        <v/>
      </c>
      <c r="F31" s="3">
        <f>VLOOKUP(DATE($A31,12,1),'A3R002 Patch'!$A$4:$R$879,15,FALSE)</f>
        <v>0.04</v>
      </c>
      <c r="G31" t="str">
        <f>VLOOKUP(DATE($A31,12,1),'A3R002 Patch'!$A$4:$R$879,16,FALSE)</f>
        <v/>
      </c>
      <c r="H31" s="3">
        <f>VLOOKUP(DATE($A31+1,1,1),'A3R002 Patch'!$A$4:$R$879,15,FALSE)</f>
        <v>0.94</v>
      </c>
      <c r="I31" t="str">
        <f>VLOOKUP(DATE($A31+1,1,1),'A3R002 Patch'!$A$4:$R$879,16,FALSE)</f>
        <v/>
      </c>
      <c r="J31" s="3">
        <f>VLOOKUP(DATE($A31+1,2,1),'A3R002 Patch'!$A$4:$R$879,15,FALSE)</f>
        <v>7.1</v>
      </c>
      <c r="K31" t="str">
        <f>VLOOKUP(DATE($A31+1,2,1),'A3R002 Patch'!$A$4:$R$879,16,FALSE)</f>
        <v/>
      </c>
      <c r="L31" s="3">
        <f>VLOOKUP(DATE($A31+1,3,1),'A3R002 Patch'!$A$4:$R$879,15,FALSE)</f>
        <v>0.45</v>
      </c>
      <c r="M31" t="str">
        <f>VLOOKUP(DATE($A31+1,3,1),'A3R002 Patch'!$A$4:$R$879,16,FALSE)</f>
        <v/>
      </c>
      <c r="N31" s="3">
        <f>VLOOKUP(DATE($A31+1,4,1),'A3R002 Patch'!$A$4:$R$879,15,FALSE)</f>
        <v>0.16</v>
      </c>
      <c r="O31" t="str">
        <f>VLOOKUP(DATE($A31+1,4,1),'A3R002 Patch'!$A$4:$R$879,16,FALSE)</f>
        <v>*</v>
      </c>
      <c r="P31" s="3">
        <f>VLOOKUP(DATE($A31+1,5,1),'A3R002 Patch'!$A$4:$R$879,15,FALSE)</f>
        <v>0.06</v>
      </c>
      <c r="Q31" t="str">
        <f>VLOOKUP(DATE($A31+1,5,1),'A3R002 Patch'!$A$4:$R$879,16,FALSE)</f>
        <v/>
      </c>
      <c r="R31" s="3">
        <f>VLOOKUP(DATE($A31+1,6,1),'A3R002 Patch'!$A$4:$R$879,15,FALSE)</f>
        <v>0.1</v>
      </c>
      <c r="S31" t="str">
        <f>VLOOKUP(DATE($A31+1,6,1),'A3R002 Patch'!$A$4:$R$879,16,FALSE)</f>
        <v/>
      </c>
      <c r="T31" s="3">
        <f>VLOOKUP(DATE($A31+1,7,1),'A3R002 Patch'!$A$4:$R$879,15,FALSE)</f>
        <v>0.23</v>
      </c>
      <c r="U31" t="str">
        <f>VLOOKUP(DATE($A31+1,7,1),'A3R002 Patch'!$A$4:$R$879,16,FALSE)</f>
        <v/>
      </c>
      <c r="V31" s="3">
        <f>VLOOKUP(DATE($A31+1,8,1),'A3R002 Patch'!$A$4:$R$879,15,FALSE)</f>
        <v>0.35</v>
      </c>
      <c r="W31" t="str">
        <f>VLOOKUP(DATE($A31+1,8,1),'A3R002 Patch'!$A$4:$R$879,16,FALSE)</f>
        <v/>
      </c>
      <c r="X31" s="3">
        <f>VLOOKUP(DATE($A31+1,9,1),'A3R002 Patch'!$A$4:$R$879,15,FALSE)</f>
        <v>0.32</v>
      </c>
      <c r="Y31" t="str">
        <f>VLOOKUP(DATE($A31+1,9,1),'A3R002 Patch'!$A$4:$R$879,16,FALSE)</f>
        <v/>
      </c>
      <c r="Z31" s="3">
        <f t="shared" si="0"/>
        <v>9.8999999999999986</v>
      </c>
    </row>
    <row r="32" spans="1:26" x14ac:dyDescent="0.25">
      <c r="A32">
        <v>1966</v>
      </c>
      <c r="B32" s="3">
        <f>VLOOKUP(DATE($A32,10,1),'A3R002 Patch'!$A$4:$R$879,15,FALSE)</f>
        <v>0.62</v>
      </c>
      <c r="C32" t="str">
        <f>VLOOKUP(DATE($A32,10,1),'A3R002 Patch'!$A$4:$R$879,16,FALSE)</f>
        <v/>
      </c>
      <c r="D32" s="3">
        <f>VLOOKUP(DATE($A32,11,1),'A3R002 Patch'!$A$4:$R$879,15,FALSE)</f>
        <v>0.7</v>
      </c>
      <c r="E32" t="str">
        <f>VLOOKUP(DATE($A32,11,1),'A3R002 Patch'!$A$4:$R$879,16,FALSE)</f>
        <v/>
      </c>
      <c r="F32" s="3">
        <f>VLOOKUP(DATE($A32,12,1),'A3R002 Patch'!$A$4:$R$879,15,FALSE)</f>
        <v>1.19</v>
      </c>
      <c r="G32" t="str">
        <f>VLOOKUP(DATE($A32,12,1),'A3R002 Patch'!$A$4:$R$879,16,FALSE)</f>
        <v/>
      </c>
      <c r="H32" s="3">
        <f>VLOOKUP(DATE($A32+1,1,1),'A3R002 Patch'!$A$4:$R$879,15,FALSE)</f>
        <v>6.83</v>
      </c>
      <c r="I32" t="str">
        <f>VLOOKUP(DATE($A32+1,1,1),'A3R002 Patch'!$A$4:$R$879,16,FALSE)</f>
        <v/>
      </c>
      <c r="J32" s="3">
        <f>VLOOKUP(DATE($A32+1,2,1),'A3R002 Patch'!$A$4:$R$879,15,FALSE)</f>
        <v>2.73</v>
      </c>
      <c r="K32" t="str">
        <f>VLOOKUP(DATE($A32+1,2,1),'A3R002 Patch'!$A$4:$R$879,16,FALSE)</f>
        <v/>
      </c>
      <c r="L32" s="3">
        <f>VLOOKUP(DATE($A32+1,3,1),'A3R002 Patch'!$A$4:$R$879,15,FALSE)</f>
        <v>6.94</v>
      </c>
      <c r="M32" t="str">
        <f>VLOOKUP(DATE($A32+1,3,1),'A3R002 Patch'!$A$4:$R$879,16,FALSE)</f>
        <v/>
      </c>
      <c r="N32" s="3">
        <f>VLOOKUP(DATE($A32+1,4,1),'A3R002 Patch'!$A$4:$R$879,15,FALSE)</f>
        <v>8.15</v>
      </c>
      <c r="O32" t="str">
        <f>VLOOKUP(DATE($A32+1,4,1),'A3R002 Patch'!$A$4:$R$879,16,FALSE)</f>
        <v/>
      </c>
      <c r="P32" s="3">
        <f>VLOOKUP(DATE($A32+1,5,1),'A3R002 Patch'!$A$4:$R$879,15,FALSE)</f>
        <v>0.86</v>
      </c>
      <c r="Q32" t="str">
        <f>VLOOKUP(DATE($A32+1,5,1),'A3R002 Patch'!$A$4:$R$879,16,FALSE)</f>
        <v/>
      </c>
      <c r="R32" s="3">
        <f>VLOOKUP(DATE($A32+1,6,1),'A3R002 Patch'!$A$4:$R$879,15,FALSE)</f>
        <v>0.26</v>
      </c>
      <c r="S32" t="str">
        <f>VLOOKUP(DATE($A32+1,6,1),'A3R002 Patch'!$A$4:$R$879,16,FALSE)</f>
        <v/>
      </c>
      <c r="T32" s="3">
        <f>VLOOKUP(DATE($A32+1,7,1),'A3R002 Patch'!$A$4:$R$879,15,FALSE)</f>
        <v>0.74</v>
      </c>
      <c r="U32" t="str">
        <f>VLOOKUP(DATE($A32+1,7,1),'A3R002 Patch'!$A$4:$R$879,16,FALSE)</f>
        <v/>
      </c>
      <c r="V32" s="3">
        <f>VLOOKUP(DATE($A32+1,8,1),'A3R002 Patch'!$A$4:$R$879,15,FALSE)</f>
        <v>0.54</v>
      </c>
      <c r="W32" t="str">
        <f>VLOOKUP(DATE($A32+1,8,1),'A3R002 Patch'!$A$4:$R$879,16,FALSE)</f>
        <v/>
      </c>
      <c r="X32" s="3">
        <f>VLOOKUP(DATE($A32+1,9,1),'A3R002 Patch'!$A$4:$R$879,15,FALSE)</f>
        <v>0.71</v>
      </c>
      <c r="Y32" t="str">
        <f>VLOOKUP(DATE($A32+1,9,1),'A3R002 Patch'!$A$4:$R$879,16,FALSE)</f>
        <v>*</v>
      </c>
      <c r="Z32" s="3">
        <f t="shared" si="0"/>
        <v>30.27</v>
      </c>
    </row>
    <row r="33" spans="1:26" x14ac:dyDescent="0.25">
      <c r="A33">
        <v>1967</v>
      </c>
      <c r="B33" s="3">
        <f>VLOOKUP(DATE($A33,10,1),'A3R002 Patch'!$A$4:$R$879,15,FALSE)</f>
        <v>0.57999999999999996</v>
      </c>
      <c r="C33" t="str">
        <f>VLOOKUP(DATE($A33,10,1),'A3R002 Patch'!$A$4:$R$879,16,FALSE)</f>
        <v>*</v>
      </c>
      <c r="D33" s="3">
        <f>VLOOKUP(DATE($A33,11,1),'A3R002 Patch'!$A$4:$R$879,15,FALSE)</f>
        <v>0.21</v>
      </c>
      <c r="E33" t="str">
        <f>VLOOKUP(DATE($A33,11,1),'A3R002 Patch'!$A$4:$R$879,16,FALSE)</f>
        <v/>
      </c>
      <c r="F33" s="3">
        <f>VLOOKUP(DATE($A33,12,1),'A3R002 Patch'!$A$4:$R$879,15,FALSE)</f>
        <v>0.18</v>
      </c>
      <c r="G33" t="str">
        <f>VLOOKUP(DATE($A33,12,1),'A3R002 Patch'!$A$4:$R$879,16,FALSE)</f>
        <v>*</v>
      </c>
      <c r="H33" s="3">
        <f>VLOOKUP(DATE($A33+1,1,1),'A3R002 Patch'!$A$4:$R$879,15,FALSE)</f>
        <v>0.31</v>
      </c>
      <c r="I33" t="str">
        <f>VLOOKUP(DATE($A33+1,1,1),'A3R002 Patch'!$A$4:$R$879,16,FALSE)</f>
        <v/>
      </c>
      <c r="J33" s="3">
        <f>VLOOKUP(DATE($A33+1,2,1),'A3R002 Patch'!$A$4:$R$879,15,FALSE)</f>
        <v>0.61</v>
      </c>
      <c r="K33" t="str">
        <f>VLOOKUP(DATE($A33+1,2,1),'A3R002 Patch'!$A$4:$R$879,16,FALSE)</f>
        <v>*</v>
      </c>
      <c r="L33" s="3">
        <f>VLOOKUP(DATE($A33+1,3,1),'A3R002 Patch'!$A$4:$R$879,15,FALSE)</f>
        <v>1.1100000000000001</v>
      </c>
      <c r="M33" t="str">
        <f>VLOOKUP(DATE($A33+1,3,1),'A3R002 Patch'!$A$4:$R$879,16,FALSE)</f>
        <v>*</v>
      </c>
      <c r="N33" s="3">
        <f>VLOOKUP(DATE($A33+1,4,1),'A3R002 Patch'!$A$4:$R$879,15,FALSE)</f>
        <v>0.27</v>
      </c>
      <c r="O33" t="str">
        <f>VLOOKUP(DATE($A33+1,4,1),'A3R002 Patch'!$A$4:$R$879,16,FALSE)</f>
        <v/>
      </c>
      <c r="P33" s="3">
        <f>VLOOKUP(DATE($A33+1,5,1),'A3R002 Patch'!$A$4:$R$879,15,FALSE)</f>
        <v>0.16</v>
      </c>
      <c r="Q33" t="str">
        <f>VLOOKUP(DATE($A33+1,5,1),'A3R002 Patch'!$A$4:$R$879,16,FALSE)</f>
        <v/>
      </c>
      <c r="R33" s="3">
        <f>VLOOKUP(DATE($A33+1,6,1),'A3R002 Patch'!$A$4:$R$879,15,FALSE)</f>
        <v>0.03</v>
      </c>
      <c r="S33" t="str">
        <f>VLOOKUP(DATE($A33+1,6,1),'A3R002 Patch'!$A$4:$R$879,16,FALSE)</f>
        <v/>
      </c>
      <c r="T33" s="3">
        <f>VLOOKUP(DATE($A33+1,7,1),'A3R002 Patch'!$A$4:$R$879,15,FALSE)</f>
        <v>0.73</v>
      </c>
      <c r="U33" t="str">
        <f>VLOOKUP(DATE($A33+1,7,1),'A3R002 Patch'!$A$4:$R$879,16,FALSE)</f>
        <v/>
      </c>
      <c r="V33" s="3">
        <f>VLOOKUP(DATE($A33+1,8,1),'A3R002 Patch'!$A$4:$R$879,15,FALSE)</f>
        <v>0.37</v>
      </c>
      <c r="W33" t="str">
        <f>VLOOKUP(DATE($A33+1,8,1),'A3R002 Patch'!$A$4:$R$879,16,FALSE)</f>
        <v/>
      </c>
      <c r="X33" s="3">
        <f>VLOOKUP(DATE($A33+1,9,1),'A3R002 Patch'!$A$4:$R$879,15,FALSE)</f>
        <v>0.5</v>
      </c>
      <c r="Y33" t="str">
        <f>VLOOKUP(DATE($A33+1,9,1),'A3R002 Patch'!$A$4:$R$879,16,FALSE)</f>
        <v/>
      </c>
      <c r="Z33" s="3">
        <f t="shared" si="0"/>
        <v>5.0599999999999996</v>
      </c>
    </row>
    <row r="34" spans="1:26" x14ac:dyDescent="0.25">
      <c r="A34">
        <v>1968</v>
      </c>
      <c r="B34" s="3">
        <f>VLOOKUP(DATE($A34,10,1),'A3R002 Patch'!$A$4:$R$879,15,FALSE)</f>
        <v>0.14000000000000001</v>
      </c>
      <c r="C34" t="str">
        <f>VLOOKUP(DATE($A34,10,1),'A3R002 Patch'!$A$4:$R$879,16,FALSE)</f>
        <v>*</v>
      </c>
      <c r="D34" s="3">
        <f>VLOOKUP(DATE($A34,11,1),'A3R002 Patch'!$A$4:$R$879,15,FALSE)</f>
        <v>0.45</v>
      </c>
      <c r="E34" t="str">
        <f>VLOOKUP(DATE($A34,11,1),'A3R002 Patch'!$A$4:$R$879,16,FALSE)</f>
        <v/>
      </c>
      <c r="F34" s="3">
        <f>VLOOKUP(DATE($A34,12,1),'A3R002 Patch'!$A$4:$R$879,15,FALSE)</f>
        <v>0.06</v>
      </c>
      <c r="G34" t="str">
        <f>VLOOKUP(DATE($A34,12,1),'A3R002 Patch'!$A$4:$R$879,16,FALSE)</f>
        <v/>
      </c>
      <c r="H34" s="3">
        <f>VLOOKUP(DATE($A34+1,1,1),'A3R002 Patch'!$A$4:$R$879,15,FALSE)</f>
        <v>0.21</v>
      </c>
      <c r="I34" t="str">
        <f>VLOOKUP(DATE($A34+1,1,1),'A3R002 Patch'!$A$4:$R$879,16,FALSE)</f>
        <v/>
      </c>
      <c r="J34" s="3">
        <f>VLOOKUP(DATE($A34+1,2,1),'A3R002 Patch'!$A$4:$R$879,15,FALSE)</f>
        <v>0.09</v>
      </c>
      <c r="K34" t="str">
        <f>VLOOKUP(DATE($A34+1,2,1),'A3R002 Patch'!$A$4:$R$879,16,FALSE)</f>
        <v/>
      </c>
      <c r="L34" s="3">
        <f>VLOOKUP(DATE($A34+1,3,1),'A3R002 Patch'!$A$4:$R$879,15,FALSE)</f>
        <v>0.31</v>
      </c>
      <c r="M34" t="str">
        <f>VLOOKUP(DATE($A34+1,3,1),'A3R002 Patch'!$A$4:$R$879,16,FALSE)</f>
        <v/>
      </c>
      <c r="N34" s="3">
        <f>VLOOKUP(DATE($A34+1,4,1),'A3R002 Patch'!$A$4:$R$879,15,FALSE)</f>
        <v>0.97</v>
      </c>
      <c r="O34" t="str">
        <f>VLOOKUP(DATE($A34+1,4,1),'A3R002 Patch'!$A$4:$R$879,16,FALSE)</f>
        <v>*</v>
      </c>
      <c r="P34" s="3">
        <f>VLOOKUP(DATE($A34+1,5,1),'A3R002 Patch'!$A$4:$R$879,15,FALSE)</f>
        <v>0.21</v>
      </c>
      <c r="Q34" t="str">
        <f>VLOOKUP(DATE($A34+1,5,1),'A3R002 Patch'!$A$4:$R$879,16,FALSE)</f>
        <v>*</v>
      </c>
      <c r="R34" s="3">
        <f>VLOOKUP(DATE($A34+1,6,1),'A3R002 Patch'!$A$4:$R$879,15,FALSE)</f>
        <v>0.03</v>
      </c>
      <c r="S34" t="str">
        <f>VLOOKUP(DATE($A34+1,6,1),'A3R002 Patch'!$A$4:$R$879,16,FALSE)</f>
        <v/>
      </c>
      <c r="T34" s="3">
        <f>VLOOKUP(DATE($A34+1,7,1),'A3R002 Patch'!$A$4:$R$879,15,FALSE)</f>
        <v>0.21</v>
      </c>
      <c r="U34" t="str">
        <f>VLOOKUP(DATE($A34+1,7,1),'A3R002 Patch'!$A$4:$R$879,16,FALSE)</f>
        <v>*</v>
      </c>
      <c r="V34" s="3">
        <f>VLOOKUP(DATE($A34+1,8,1),'A3R002 Patch'!$A$4:$R$879,15,FALSE)</f>
        <v>0.24</v>
      </c>
      <c r="W34" t="str">
        <f>VLOOKUP(DATE($A34+1,8,1),'A3R002 Patch'!$A$4:$R$879,16,FALSE)</f>
        <v>*</v>
      </c>
      <c r="X34" s="3">
        <f>VLOOKUP(DATE($A34+1,9,1),'A3R002 Patch'!$A$4:$R$879,15,FALSE)</f>
        <v>0.28000000000000003</v>
      </c>
      <c r="Y34" t="str">
        <f>VLOOKUP(DATE($A34+1,9,1),'A3R002 Patch'!$A$4:$R$879,16,FALSE)</f>
        <v/>
      </c>
      <c r="Z34" s="3">
        <f t="shared" si="0"/>
        <v>3.2</v>
      </c>
    </row>
    <row r="35" spans="1:26" x14ac:dyDescent="0.25">
      <c r="A35">
        <v>1969</v>
      </c>
      <c r="B35" s="3">
        <f>VLOOKUP(DATE($A35,10,1),'A3R002 Patch'!$A$4:$R$879,15,FALSE)</f>
        <v>0.1</v>
      </c>
      <c r="C35" t="str">
        <f>VLOOKUP(DATE($A35,10,1),'A3R002 Patch'!$A$4:$R$879,16,FALSE)</f>
        <v>*</v>
      </c>
      <c r="D35" s="3">
        <f>VLOOKUP(DATE($A35,11,1),'A3R002 Patch'!$A$4:$R$879,15,FALSE)</f>
        <v>0.16</v>
      </c>
      <c r="E35" t="str">
        <f>VLOOKUP(DATE($A35,11,1),'A3R002 Patch'!$A$4:$R$879,16,FALSE)</f>
        <v>*</v>
      </c>
      <c r="F35" s="3">
        <f>VLOOKUP(DATE($A35,12,1),'A3R002 Patch'!$A$4:$R$879,15,FALSE)</f>
        <v>0.15</v>
      </c>
      <c r="G35" t="str">
        <f>VLOOKUP(DATE($A35,12,1),'A3R002 Patch'!$A$4:$R$879,16,FALSE)</f>
        <v>*</v>
      </c>
      <c r="H35" s="3">
        <f>VLOOKUP(DATE($A35+1,1,1),'A3R002 Patch'!$A$4:$R$879,15,FALSE)</f>
        <v>0.17</v>
      </c>
      <c r="I35" t="str">
        <f>VLOOKUP(DATE($A35+1,1,1),'A3R002 Patch'!$A$4:$R$879,16,FALSE)</f>
        <v>*</v>
      </c>
      <c r="J35" s="3">
        <f>VLOOKUP(DATE($A35+1,2,1),'A3R002 Patch'!$A$4:$R$879,15,FALSE)</f>
        <v>0.36</v>
      </c>
      <c r="K35" t="str">
        <f>VLOOKUP(DATE($A35+1,2,1),'A3R002 Patch'!$A$4:$R$879,16,FALSE)</f>
        <v>*</v>
      </c>
      <c r="L35" s="3">
        <f>VLOOKUP(DATE($A35+1,3,1),'A3R002 Patch'!$A$4:$R$879,15,FALSE)</f>
        <v>0.06</v>
      </c>
      <c r="M35" t="str">
        <f>VLOOKUP(DATE($A35+1,3,1),'A3R002 Patch'!$A$4:$R$879,16,FALSE)</f>
        <v/>
      </c>
      <c r="N35" s="3">
        <f>VLOOKUP(DATE($A35+1,4,1),'A3R002 Patch'!$A$4:$R$879,15,FALSE)</f>
        <v>0.18</v>
      </c>
      <c r="O35" t="str">
        <f>VLOOKUP(DATE($A35+1,4,1),'A3R002 Patch'!$A$4:$R$879,16,FALSE)</f>
        <v/>
      </c>
      <c r="P35" s="3">
        <f>VLOOKUP(DATE($A35+1,5,1),'A3R002 Patch'!$A$4:$R$879,15,FALSE)</f>
        <v>0.18</v>
      </c>
      <c r="Q35" t="str">
        <f>VLOOKUP(DATE($A35+1,5,1),'A3R002 Patch'!$A$4:$R$879,16,FALSE)</f>
        <v/>
      </c>
      <c r="R35" s="3">
        <f>VLOOKUP(DATE($A35+1,6,1),'A3R002 Patch'!$A$4:$R$879,15,FALSE)</f>
        <v>0.36</v>
      </c>
      <c r="S35" t="str">
        <f>VLOOKUP(DATE($A35+1,6,1),'A3R002 Patch'!$A$4:$R$879,16,FALSE)</f>
        <v>*</v>
      </c>
      <c r="T35" s="3">
        <f>VLOOKUP(DATE($A35+1,7,1),'A3R002 Patch'!$A$4:$R$879,15,FALSE)</f>
        <v>0.17</v>
      </c>
      <c r="U35" t="str">
        <f>VLOOKUP(DATE($A35+1,7,1),'A3R002 Patch'!$A$4:$R$879,16,FALSE)</f>
        <v/>
      </c>
      <c r="V35" s="3">
        <f>VLOOKUP(DATE($A35+1,8,1),'A3R002 Patch'!$A$4:$R$879,15,FALSE)</f>
        <v>0.23</v>
      </c>
      <c r="W35" t="str">
        <f>VLOOKUP(DATE($A35+1,8,1),'A3R002 Patch'!$A$4:$R$879,16,FALSE)</f>
        <v/>
      </c>
      <c r="X35" s="3">
        <f>VLOOKUP(DATE($A35+1,9,1),'A3R002 Patch'!$A$4:$R$879,15,FALSE)</f>
        <v>0.31</v>
      </c>
      <c r="Y35" t="str">
        <f>VLOOKUP(DATE($A35+1,9,1),'A3R002 Patch'!$A$4:$R$879,16,FALSE)</f>
        <v>*</v>
      </c>
      <c r="Z35" s="3">
        <f t="shared" si="0"/>
        <v>2.4300000000000002</v>
      </c>
    </row>
    <row r="36" spans="1:26" x14ac:dyDescent="0.25">
      <c r="A36">
        <v>1970</v>
      </c>
      <c r="B36" s="3">
        <f>VLOOKUP(DATE($A36,10,1),'A3R002 Patch'!$A$4:$R$879,15,FALSE)</f>
        <v>7.0000000000000007E-2</v>
      </c>
      <c r="C36" t="str">
        <f>VLOOKUP(DATE($A36,10,1),'A3R002 Patch'!$A$4:$R$879,16,FALSE)</f>
        <v/>
      </c>
      <c r="D36" s="3">
        <f>VLOOKUP(DATE($A36,11,1),'A3R002 Patch'!$A$4:$R$879,15,FALSE)</f>
        <v>0.1</v>
      </c>
      <c r="E36" t="str">
        <f>VLOOKUP(DATE($A36,11,1),'A3R002 Patch'!$A$4:$R$879,16,FALSE)</f>
        <v/>
      </c>
      <c r="F36" s="3">
        <f>VLOOKUP(DATE($A36,12,1),'A3R002 Patch'!$A$4:$R$879,15,FALSE)</f>
        <v>0.09</v>
      </c>
      <c r="G36" t="str">
        <f>VLOOKUP(DATE($A36,12,1),'A3R002 Patch'!$A$4:$R$879,16,FALSE)</f>
        <v>*</v>
      </c>
      <c r="H36" s="3">
        <f>VLOOKUP(DATE($A36+1,1,1),'A3R002 Patch'!$A$4:$R$879,15,FALSE)</f>
        <v>3.76</v>
      </c>
      <c r="I36" t="str">
        <f>VLOOKUP(DATE($A36+1,1,1),'A3R002 Patch'!$A$4:$R$879,16,FALSE)</f>
        <v>*</v>
      </c>
      <c r="J36" s="3">
        <f>VLOOKUP(DATE($A36+1,2,1),'A3R002 Patch'!$A$4:$R$879,15,FALSE)</f>
        <v>0.72</v>
      </c>
      <c r="K36" t="str">
        <f>VLOOKUP(DATE($A36+1,2,1),'A3R002 Patch'!$A$4:$R$879,16,FALSE)</f>
        <v/>
      </c>
      <c r="L36" s="3">
        <f>VLOOKUP(DATE($A36+1,3,1),'A3R002 Patch'!$A$4:$R$879,15,FALSE)</f>
        <v>0.02</v>
      </c>
      <c r="M36" t="str">
        <f>VLOOKUP(DATE($A36+1,3,1),'A3R002 Patch'!$A$4:$R$879,16,FALSE)</f>
        <v/>
      </c>
      <c r="N36" s="3">
        <f>VLOOKUP(DATE($A36+1,4,1),'A3R002 Patch'!$A$4:$R$879,15,FALSE)</f>
        <v>1.81</v>
      </c>
      <c r="O36" t="str">
        <f>VLOOKUP(DATE($A36+1,4,1),'A3R002 Patch'!$A$4:$R$879,16,FALSE)</f>
        <v>*</v>
      </c>
      <c r="P36" s="3">
        <f>VLOOKUP(DATE($A36+1,5,1),'A3R002 Patch'!$A$4:$R$879,15,FALSE)</f>
        <v>0.19</v>
      </c>
      <c r="Q36" t="str">
        <f>VLOOKUP(DATE($A36+1,5,1),'A3R002 Patch'!$A$4:$R$879,16,FALSE)</f>
        <v/>
      </c>
      <c r="R36" s="3">
        <f>VLOOKUP(DATE($A36+1,6,1),'A3R002 Patch'!$A$4:$R$879,15,FALSE)</f>
        <v>0.05</v>
      </c>
      <c r="S36" t="str">
        <f>VLOOKUP(DATE($A36+1,6,1),'A3R002 Patch'!$A$4:$R$879,16,FALSE)</f>
        <v/>
      </c>
      <c r="T36" s="3">
        <f>VLOOKUP(DATE($A36+1,7,1),'A3R002 Patch'!$A$4:$R$879,15,FALSE)</f>
        <v>0.13</v>
      </c>
      <c r="U36" t="str">
        <f>VLOOKUP(DATE($A36+1,7,1),'A3R002 Patch'!$A$4:$R$879,16,FALSE)</f>
        <v/>
      </c>
      <c r="V36" s="3">
        <f>VLOOKUP(DATE($A36+1,8,1),'A3R002 Patch'!$A$4:$R$879,15,FALSE)</f>
        <v>0.09</v>
      </c>
      <c r="W36" t="str">
        <f>VLOOKUP(DATE($A36+1,8,1),'A3R002 Patch'!$A$4:$R$879,16,FALSE)</f>
        <v/>
      </c>
      <c r="X36" s="3">
        <f>VLOOKUP(DATE($A36+1,9,1),'A3R002 Patch'!$A$4:$R$879,15,FALSE)</f>
        <v>0.15</v>
      </c>
      <c r="Y36" t="str">
        <f>VLOOKUP(DATE($A36+1,9,1),'A3R002 Patch'!$A$4:$R$879,16,FALSE)</f>
        <v/>
      </c>
      <c r="Z36" s="3">
        <f t="shared" si="0"/>
        <v>7.18</v>
      </c>
    </row>
    <row r="37" spans="1:26" x14ac:dyDescent="0.25">
      <c r="A37">
        <v>1971</v>
      </c>
      <c r="B37" s="3">
        <f>VLOOKUP(DATE($A37,10,1),'A3R002 Patch'!$A$4:$R$879,15,FALSE)</f>
        <v>0.05</v>
      </c>
      <c r="C37" t="str">
        <f>VLOOKUP(DATE($A37,10,1),'A3R002 Patch'!$A$4:$R$879,16,FALSE)</f>
        <v/>
      </c>
      <c r="D37" s="3">
        <f>VLOOKUP(DATE($A37,11,1),'A3R002 Patch'!$A$4:$R$879,15,FALSE)</f>
        <v>0.26</v>
      </c>
      <c r="E37" t="str">
        <f>VLOOKUP(DATE($A37,11,1),'A3R002 Patch'!$A$4:$R$879,16,FALSE)</f>
        <v>*</v>
      </c>
      <c r="F37" s="3">
        <f>VLOOKUP(DATE($A37,12,1),'A3R002 Patch'!$A$4:$R$879,15,FALSE)</f>
        <v>0.05</v>
      </c>
      <c r="G37" t="str">
        <f>VLOOKUP(DATE($A37,12,1),'A3R002 Patch'!$A$4:$R$879,16,FALSE)</f>
        <v/>
      </c>
      <c r="H37" s="3">
        <f>VLOOKUP(DATE($A37+1,1,1),'A3R002 Patch'!$A$4:$R$879,15,FALSE)</f>
        <v>2.48</v>
      </c>
      <c r="I37" t="str">
        <f>VLOOKUP(DATE($A37+1,1,1),'A3R002 Patch'!$A$4:$R$879,16,FALSE)</f>
        <v>*</v>
      </c>
      <c r="J37" s="3">
        <f>VLOOKUP(DATE($A37+1,2,1),'A3R002 Patch'!$A$4:$R$879,15,FALSE)</f>
        <v>0.26</v>
      </c>
      <c r="K37" t="str">
        <f>VLOOKUP(DATE($A37+1,2,1),'A3R002 Patch'!$A$4:$R$879,16,FALSE)</f>
        <v/>
      </c>
      <c r="L37" s="3">
        <f>VLOOKUP(DATE($A37+1,3,1),'A3R002 Patch'!$A$4:$R$879,15,FALSE)</f>
        <v>0.81</v>
      </c>
      <c r="M37" t="str">
        <f>VLOOKUP(DATE($A37+1,3,1),'A3R002 Patch'!$A$4:$R$879,16,FALSE)</f>
        <v>*</v>
      </c>
      <c r="N37" s="3">
        <f>VLOOKUP(DATE($A37+1,4,1),'A3R002 Patch'!$A$4:$R$879,15,FALSE)</f>
        <v>0.63</v>
      </c>
      <c r="O37" t="str">
        <f>VLOOKUP(DATE($A37+1,4,1),'A3R002 Patch'!$A$4:$R$879,16,FALSE)</f>
        <v/>
      </c>
      <c r="P37" s="3">
        <f>VLOOKUP(DATE($A37+1,5,1),'A3R002 Patch'!$A$4:$R$879,15,FALSE)</f>
        <v>0.21</v>
      </c>
      <c r="Q37" t="str">
        <f>VLOOKUP(DATE($A37+1,5,1),'A3R002 Patch'!$A$4:$R$879,16,FALSE)</f>
        <v/>
      </c>
      <c r="R37" s="3">
        <f>VLOOKUP(DATE($A37+1,6,1),'A3R002 Patch'!$A$4:$R$879,15,FALSE)</f>
        <v>0.04</v>
      </c>
      <c r="S37" t="str">
        <f>VLOOKUP(DATE($A37+1,6,1),'A3R002 Patch'!$A$4:$R$879,16,FALSE)</f>
        <v/>
      </c>
      <c r="T37" s="3">
        <f>VLOOKUP(DATE($A37+1,7,1),'A3R002 Patch'!$A$4:$R$879,15,FALSE)</f>
        <v>0.1</v>
      </c>
      <c r="U37" t="str">
        <f>VLOOKUP(DATE($A37+1,7,1),'A3R002 Patch'!$A$4:$R$879,16,FALSE)</f>
        <v/>
      </c>
      <c r="V37" s="3">
        <f>VLOOKUP(DATE($A37+1,8,1),'A3R002 Patch'!$A$4:$R$879,15,FALSE)</f>
        <v>0.09</v>
      </c>
      <c r="W37" t="str">
        <f>VLOOKUP(DATE($A37+1,8,1),'A3R002 Patch'!$A$4:$R$879,16,FALSE)</f>
        <v/>
      </c>
      <c r="X37" s="3">
        <f>VLOOKUP(DATE($A37+1,9,1),'A3R002 Patch'!$A$4:$R$879,15,FALSE)</f>
        <v>0.16</v>
      </c>
      <c r="Y37" t="str">
        <f>VLOOKUP(DATE($A37+1,9,1),'A3R002 Patch'!$A$4:$R$879,16,FALSE)</f>
        <v/>
      </c>
      <c r="Z37" s="3">
        <f t="shared" si="0"/>
        <v>5.1399999999999988</v>
      </c>
    </row>
    <row r="38" spans="1:26" x14ac:dyDescent="0.25">
      <c r="A38">
        <v>1972</v>
      </c>
      <c r="B38" s="3">
        <f>VLOOKUP(DATE($A38,10,1),'A3R002 Patch'!$A$4:$R$879,15,FALSE)</f>
        <v>0.06</v>
      </c>
      <c r="C38" t="str">
        <f>VLOOKUP(DATE($A38,10,1),'A3R002 Patch'!$A$4:$R$879,16,FALSE)</f>
        <v>*</v>
      </c>
      <c r="D38" s="3">
        <f>VLOOKUP(DATE($A38,11,1),'A3R002 Patch'!$A$4:$R$879,15,FALSE)</f>
        <v>0.05</v>
      </c>
      <c r="E38" t="str">
        <f>VLOOKUP(DATE($A38,11,1),'A3R002 Patch'!$A$4:$R$879,16,FALSE)</f>
        <v/>
      </c>
      <c r="F38" s="3">
        <f>VLOOKUP(DATE($A38,12,1),'A3R002 Patch'!$A$4:$R$879,15,FALSE)</f>
        <v>0.04</v>
      </c>
      <c r="G38" t="str">
        <f>VLOOKUP(DATE($A38,12,1),'A3R002 Patch'!$A$4:$R$879,16,FALSE)</f>
        <v/>
      </c>
      <c r="H38" s="3">
        <f>VLOOKUP(DATE($A38+1,1,1),'A3R002 Patch'!$A$4:$R$879,15,FALSE)</f>
        <v>0.21</v>
      </c>
      <c r="I38" t="str">
        <f>VLOOKUP(DATE($A38+1,1,1),'A3R002 Patch'!$A$4:$R$879,16,FALSE)</f>
        <v>*</v>
      </c>
      <c r="J38" s="3">
        <f>VLOOKUP(DATE($A38+1,2,1),'A3R002 Patch'!$A$4:$R$879,15,FALSE)</f>
        <v>0.18</v>
      </c>
      <c r="K38" t="str">
        <f>VLOOKUP(DATE($A38+1,2,1),'A3R002 Patch'!$A$4:$R$879,16,FALSE)</f>
        <v>*</v>
      </c>
      <c r="L38" s="3">
        <f>VLOOKUP(DATE($A38+1,3,1),'A3R002 Patch'!$A$4:$R$879,15,FALSE)</f>
        <v>0.06</v>
      </c>
      <c r="M38" t="str">
        <f>VLOOKUP(DATE($A38+1,3,1),'A3R002 Patch'!$A$4:$R$879,16,FALSE)</f>
        <v/>
      </c>
      <c r="N38" s="3">
        <f>VLOOKUP(DATE($A38+1,4,1),'A3R002 Patch'!$A$4:$R$879,15,FALSE)</f>
        <v>1.1399999999999999</v>
      </c>
      <c r="O38" t="str">
        <f>VLOOKUP(DATE($A38+1,4,1),'A3R002 Patch'!$A$4:$R$879,16,FALSE)</f>
        <v/>
      </c>
      <c r="P38" s="3">
        <f>VLOOKUP(DATE($A38+1,5,1),'A3R002 Patch'!$A$4:$R$879,15,FALSE)</f>
        <v>0.45</v>
      </c>
      <c r="Q38" t="str">
        <f>VLOOKUP(DATE($A38+1,5,1),'A3R002 Patch'!$A$4:$R$879,16,FALSE)</f>
        <v>*</v>
      </c>
      <c r="R38" s="3">
        <f>VLOOKUP(DATE($A38+1,6,1),'A3R002 Patch'!$A$4:$R$879,15,FALSE)</f>
        <v>0.06</v>
      </c>
      <c r="S38" t="str">
        <f>VLOOKUP(DATE($A38+1,6,1),'A3R002 Patch'!$A$4:$R$879,16,FALSE)</f>
        <v/>
      </c>
      <c r="T38" s="3">
        <f>VLOOKUP(DATE($A38+1,7,1),'A3R002 Patch'!$A$4:$R$879,15,FALSE)</f>
        <v>7.0000000000000007E-2</v>
      </c>
      <c r="U38" t="str">
        <f>VLOOKUP(DATE($A38+1,7,1),'A3R002 Patch'!$A$4:$R$879,16,FALSE)</f>
        <v/>
      </c>
      <c r="V38" s="3">
        <f>VLOOKUP(DATE($A38+1,8,1),'A3R002 Patch'!$A$4:$R$879,15,FALSE)</f>
        <v>0.09</v>
      </c>
      <c r="W38" t="str">
        <f>VLOOKUP(DATE($A38+1,8,1),'A3R002 Patch'!$A$4:$R$879,16,FALSE)</f>
        <v/>
      </c>
      <c r="X38" s="3">
        <f>VLOOKUP(DATE($A38+1,9,1),'A3R002 Patch'!$A$4:$R$879,15,FALSE)</f>
        <v>0.98</v>
      </c>
      <c r="Y38" t="str">
        <f>VLOOKUP(DATE($A38+1,9,1),'A3R002 Patch'!$A$4:$R$879,16,FALSE)</f>
        <v>*</v>
      </c>
      <c r="Z38" s="3">
        <f t="shared" si="0"/>
        <v>3.39</v>
      </c>
    </row>
    <row r="39" spans="1:26" x14ac:dyDescent="0.25">
      <c r="A39">
        <v>1973</v>
      </c>
      <c r="B39" s="3">
        <f>VLOOKUP(DATE($A39,10,1),'A3R002 Patch'!$A$4:$R$879,15,FALSE)</f>
        <v>0.45</v>
      </c>
      <c r="C39" t="str">
        <f>VLOOKUP(DATE($A39,10,1),'A3R002 Patch'!$A$4:$R$879,16,FALSE)</f>
        <v/>
      </c>
      <c r="D39" s="3">
        <f>VLOOKUP(DATE($A39,11,1),'A3R002 Patch'!$A$4:$R$879,15,FALSE)</f>
        <v>0.34</v>
      </c>
      <c r="E39" t="str">
        <f>VLOOKUP(DATE($A39,11,1),'A3R002 Patch'!$A$4:$R$879,16,FALSE)</f>
        <v>*</v>
      </c>
      <c r="F39" s="3">
        <f>VLOOKUP(DATE($A39,12,1),'A3R002 Patch'!$A$4:$R$879,15,FALSE)</f>
        <v>0.38</v>
      </c>
      <c r="G39" t="str">
        <f>VLOOKUP(DATE($A39,12,1),'A3R002 Patch'!$A$4:$R$879,16,FALSE)</f>
        <v/>
      </c>
      <c r="H39" s="3">
        <f>VLOOKUP(DATE($A39+1,1,1),'A3R002 Patch'!$A$4:$R$879,15,FALSE)</f>
        <v>1.64</v>
      </c>
      <c r="I39" t="str">
        <f>VLOOKUP(DATE($A39+1,1,1),'A3R002 Patch'!$A$4:$R$879,16,FALSE)</f>
        <v>*</v>
      </c>
      <c r="J39" s="3">
        <f>VLOOKUP(DATE($A39+1,2,1),'A3R002 Patch'!$A$4:$R$879,15,FALSE)</f>
        <v>2.54</v>
      </c>
      <c r="K39" t="str">
        <f>VLOOKUP(DATE($A39+1,2,1),'A3R002 Patch'!$A$4:$R$879,16,FALSE)</f>
        <v>*</v>
      </c>
      <c r="L39" s="3">
        <f>VLOOKUP(DATE($A39+1,3,1),'A3R002 Patch'!$A$4:$R$879,15,FALSE)</f>
        <v>1.31</v>
      </c>
      <c r="M39" t="str">
        <f>VLOOKUP(DATE($A39+1,3,1),'A3R002 Patch'!$A$4:$R$879,16,FALSE)</f>
        <v>*</v>
      </c>
      <c r="N39" s="3">
        <f>VLOOKUP(DATE($A39+1,4,1),'A3R002 Patch'!$A$4:$R$879,15,FALSE)</f>
        <v>1.46</v>
      </c>
      <c r="O39" t="str">
        <f>VLOOKUP(DATE($A39+1,4,1),'A3R002 Patch'!$A$4:$R$879,16,FALSE)</f>
        <v/>
      </c>
      <c r="P39" s="3">
        <f>VLOOKUP(DATE($A39+1,5,1),'A3R002 Patch'!$A$4:$R$879,15,FALSE)</f>
        <v>0.41</v>
      </c>
      <c r="Q39" t="str">
        <f>VLOOKUP(DATE($A39+1,5,1),'A3R002 Patch'!$A$4:$R$879,16,FALSE)</f>
        <v/>
      </c>
      <c r="R39" s="3">
        <f>VLOOKUP(DATE($A39+1,6,1),'A3R002 Patch'!$A$4:$R$879,15,FALSE)</f>
        <v>0.22</v>
      </c>
      <c r="S39" t="str">
        <f>VLOOKUP(DATE($A39+1,6,1),'A3R002 Patch'!$A$4:$R$879,16,FALSE)</f>
        <v/>
      </c>
      <c r="T39" s="3">
        <f>VLOOKUP(DATE($A39+1,7,1),'A3R002 Patch'!$A$4:$R$879,15,FALSE)</f>
        <v>0.23</v>
      </c>
      <c r="U39" t="str">
        <f>VLOOKUP(DATE($A39+1,7,1),'A3R002 Patch'!$A$4:$R$879,16,FALSE)</f>
        <v/>
      </c>
      <c r="V39" s="3">
        <f>VLOOKUP(DATE($A39+1,8,1),'A3R002 Patch'!$A$4:$R$879,15,FALSE)</f>
        <v>0.32</v>
      </c>
      <c r="W39" t="str">
        <f>VLOOKUP(DATE($A39+1,8,1),'A3R002 Patch'!$A$4:$R$879,16,FALSE)</f>
        <v/>
      </c>
      <c r="X39" s="3">
        <f>VLOOKUP(DATE($A39+1,9,1),'A3R002 Patch'!$A$4:$R$879,15,FALSE)</f>
        <v>0.21</v>
      </c>
      <c r="Y39" t="str">
        <f>VLOOKUP(DATE($A39+1,9,1),'A3R002 Patch'!$A$4:$R$879,16,FALSE)</f>
        <v/>
      </c>
      <c r="Z39" s="3">
        <f t="shared" si="0"/>
        <v>9.51</v>
      </c>
    </row>
    <row r="40" spans="1:26" x14ac:dyDescent="0.25">
      <c r="A40">
        <v>1974</v>
      </c>
      <c r="B40" s="3">
        <f>VLOOKUP(DATE($A40,10,1),'A3R002 Patch'!$A$4:$R$879,15,FALSE)</f>
        <v>0.06</v>
      </c>
      <c r="C40" t="str">
        <f>VLOOKUP(DATE($A40,10,1),'A3R002 Patch'!$A$4:$R$879,16,FALSE)</f>
        <v/>
      </c>
      <c r="D40" s="3">
        <f>VLOOKUP(DATE($A40,11,1),'A3R002 Patch'!$A$4:$R$879,15,FALSE)</f>
        <v>0.12</v>
      </c>
      <c r="E40" t="str">
        <f>VLOOKUP(DATE($A40,11,1),'A3R002 Patch'!$A$4:$R$879,16,FALSE)</f>
        <v>*</v>
      </c>
      <c r="F40" s="3">
        <f>VLOOKUP(DATE($A40,12,1),'A3R002 Patch'!$A$4:$R$879,15,FALSE)</f>
        <v>0.19</v>
      </c>
      <c r="G40" t="str">
        <f>VLOOKUP(DATE($A40,12,1),'A3R002 Patch'!$A$4:$R$879,16,FALSE)</f>
        <v/>
      </c>
      <c r="H40" s="3">
        <f>VLOOKUP(DATE($A40+1,1,1),'A3R002 Patch'!$A$4:$R$879,15,FALSE)</f>
        <v>0.3</v>
      </c>
      <c r="I40" t="str">
        <f>VLOOKUP(DATE($A40+1,1,1),'A3R002 Patch'!$A$4:$R$879,16,FALSE)</f>
        <v>*</v>
      </c>
      <c r="J40" s="3">
        <f>VLOOKUP(DATE($A40+1,2,1),'A3R002 Patch'!$A$4:$R$879,15,FALSE)</f>
        <v>0.86</v>
      </c>
      <c r="K40" t="str">
        <f>VLOOKUP(DATE($A40+1,2,1),'A3R002 Patch'!$A$4:$R$879,16,FALSE)</f>
        <v/>
      </c>
      <c r="L40" s="3">
        <f>VLOOKUP(DATE($A40+1,3,1),'A3R002 Patch'!$A$4:$R$879,15,FALSE)</f>
        <v>2.1800000000000002</v>
      </c>
      <c r="M40" t="str">
        <f>VLOOKUP(DATE($A40+1,3,1),'A3R002 Patch'!$A$4:$R$879,16,FALSE)</f>
        <v/>
      </c>
      <c r="N40" s="3">
        <f>VLOOKUP(DATE($A40+1,4,1),'A3R002 Patch'!$A$4:$R$879,15,FALSE)</f>
        <v>4.83</v>
      </c>
      <c r="O40" t="str">
        <f>VLOOKUP(DATE($A40+1,4,1),'A3R002 Patch'!$A$4:$R$879,16,FALSE)</f>
        <v/>
      </c>
      <c r="P40" s="3">
        <f>VLOOKUP(DATE($A40+1,5,1),'A3R002 Patch'!$A$4:$R$879,15,FALSE)</f>
        <v>2.83</v>
      </c>
      <c r="Q40" t="str">
        <f>VLOOKUP(DATE($A40+1,5,1),'A3R002 Patch'!$A$4:$R$879,16,FALSE)</f>
        <v/>
      </c>
      <c r="R40" s="3">
        <f>VLOOKUP(DATE($A40+1,6,1),'A3R002 Patch'!$A$4:$R$879,15,FALSE)</f>
        <v>2.06</v>
      </c>
      <c r="S40" t="str">
        <f>VLOOKUP(DATE($A40+1,6,1),'A3R002 Patch'!$A$4:$R$879,16,FALSE)</f>
        <v/>
      </c>
      <c r="T40" s="3">
        <f>VLOOKUP(DATE($A40+1,7,1),'A3R002 Patch'!$A$4:$R$879,15,FALSE)</f>
        <v>1.71</v>
      </c>
      <c r="U40" t="str">
        <f>VLOOKUP(DATE($A40+1,7,1),'A3R002 Patch'!$A$4:$R$879,16,FALSE)</f>
        <v/>
      </c>
      <c r="V40" s="3">
        <f>VLOOKUP(DATE($A40+1,8,1),'A3R002 Patch'!$A$4:$R$879,15,FALSE)</f>
        <v>1.49</v>
      </c>
      <c r="W40" t="str">
        <f>VLOOKUP(DATE($A40+1,8,1),'A3R002 Patch'!$A$4:$R$879,16,FALSE)</f>
        <v/>
      </c>
      <c r="X40" s="3">
        <f>VLOOKUP(DATE($A40+1,9,1),'A3R002 Patch'!$A$4:$R$879,15,FALSE)</f>
        <v>1.31</v>
      </c>
      <c r="Y40" t="str">
        <f>VLOOKUP(DATE($A40+1,9,1),'A3R002 Patch'!$A$4:$R$879,16,FALSE)</f>
        <v/>
      </c>
      <c r="Z40" s="3">
        <f t="shared" si="0"/>
        <v>17.940000000000001</v>
      </c>
    </row>
    <row r="41" spans="1:26" x14ac:dyDescent="0.25">
      <c r="A41">
        <v>1975</v>
      </c>
      <c r="B41" s="3">
        <f>VLOOKUP(DATE($A41,10,1),'A3R002 Patch'!$A$4:$R$879,15,FALSE)</f>
        <v>0.67</v>
      </c>
      <c r="C41" t="str">
        <f>VLOOKUP(DATE($A41,10,1),'A3R002 Patch'!$A$4:$R$879,16,FALSE)</f>
        <v/>
      </c>
      <c r="D41" s="3">
        <f>VLOOKUP(DATE($A41,11,1),'A3R002 Patch'!$A$4:$R$879,15,FALSE)</f>
        <v>1.26</v>
      </c>
      <c r="E41" t="str">
        <f>VLOOKUP(DATE($A41,11,1),'A3R002 Patch'!$A$4:$R$879,16,FALSE)</f>
        <v/>
      </c>
      <c r="F41" s="3">
        <f>VLOOKUP(DATE($A41,12,1),'A3R002 Patch'!$A$4:$R$879,15,FALSE)</f>
        <v>3.84</v>
      </c>
      <c r="G41" t="str">
        <f>VLOOKUP(DATE($A41,12,1),'A3R002 Patch'!$A$4:$R$879,16,FALSE)</f>
        <v>*</v>
      </c>
      <c r="H41" s="3">
        <f>VLOOKUP(DATE($A41+1,1,1),'A3R002 Patch'!$A$4:$R$879,15,FALSE)</f>
        <v>6.35</v>
      </c>
      <c r="I41" t="str">
        <f>VLOOKUP(DATE($A41+1,1,1),'A3R002 Patch'!$A$4:$R$879,16,FALSE)</f>
        <v>*</v>
      </c>
      <c r="J41" s="3">
        <f>VLOOKUP(DATE($A41+1,2,1),'A3R002 Patch'!$A$4:$R$879,15,FALSE)</f>
        <v>4.37</v>
      </c>
      <c r="K41" t="str">
        <f>VLOOKUP(DATE($A41+1,2,1),'A3R002 Patch'!$A$4:$R$879,16,FALSE)</f>
        <v>*</v>
      </c>
      <c r="L41" s="3">
        <f>VLOOKUP(DATE($A41+1,3,1),'A3R002 Patch'!$A$4:$R$879,15,FALSE)</f>
        <v>11.83</v>
      </c>
      <c r="M41" t="str">
        <f>VLOOKUP(DATE($A41+1,3,1),'A3R002 Patch'!$A$4:$R$879,16,FALSE)</f>
        <v>*</v>
      </c>
      <c r="N41" s="3">
        <f>VLOOKUP(DATE($A41+1,4,1),'A3R002 Patch'!$A$4:$R$879,15,FALSE)</f>
        <v>5.74</v>
      </c>
      <c r="O41" t="str">
        <f>VLOOKUP(DATE($A41+1,4,1),'A3R002 Patch'!$A$4:$R$879,16,FALSE)</f>
        <v>*</v>
      </c>
      <c r="P41" s="3">
        <f>VLOOKUP(DATE($A41+1,5,1),'A3R002 Patch'!$A$4:$R$879,15,FALSE)</f>
        <v>2.62</v>
      </c>
      <c r="Q41" t="str">
        <f>VLOOKUP(DATE($A41+1,5,1),'A3R002 Patch'!$A$4:$R$879,16,FALSE)</f>
        <v>*</v>
      </c>
      <c r="R41" s="3">
        <f>VLOOKUP(DATE($A41+1,6,1),'A3R002 Patch'!$A$4:$R$879,15,FALSE)</f>
        <v>2.2999999999999998</v>
      </c>
      <c r="S41" t="str">
        <f>VLOOKUP(DATE($A41+1,6,1),'A3R002 Patch'!$A$4:$R$879,16,FALSE)</f>
        <v>*</v>
      </c>
      <c r="T41" s="3">
        <f>VLOOKUP(DATE($A41+1,7,1),'A3R002 Patch'!$A$4:$R$879,15,FALSE)</f>
        <v>2.08</v>
      </c>
      <c r="U41" t="str">
        <f>VLOOKUP(DATE($A41+1,7,1),'A3R002 Patch'!$A$4:$R$879,16,FALSE)</f>
        <v>*</v>
      </c>
      <c r="V41" s="3">
        <f>VLOOKUP(DATE($A41+1,8,1),'A3R002 Patch'!$A$4:$R$879,15,FALSE)</f>
        <v>1.86</v>
      </c>
      <c r="W41" t="str">
        <f>VLOOKUP(DATE($A41+1,8,1),'A3R002 Patch'!$A$4:$R$879,16,FALSE)</f>
        <v>*</v>
      </c>
      <c r="X41" s="3">
        <f>VLOOKUP(DATE($A41+1,9,1),'A3R002 Patch'!$A$4:$R$879,15,FALSE)</f>
        <v>1.74</v>
      </c>
      <c r="Y41" t="str">
        <f>VLOOKUP(DATE($A41+1,9,1),'A3R002 Patch'!$A$4:$R$879,16,FALSE)</f>
        <v>*</v>
      </c>
      <c r="Z41" s="3">
        <f t="shared" si="0"/>
        <v>44.660000000000004</v>
      </c>
    </row>
    <row r="42" spans="1:26" x14ac:dyDescent="0.25">
      <c r="A42">
        <v>1976</v>
      </c>
      <c r="B42" s="3">
        <f>VLOOKUP(DATE($A42,10,1),'A3R002 Patch'!$A$4:$R$879,15,FALSE)</f>
        <v>1.64</v>
      </c>
      <c r="C42" t="str">
        <f>VLOOKUP(DATE($A42,10,1),'A3R002 Patch'!$A$4:$R$879,16,FALSE)</f>
        <v>*</v>
      </c>
      <c r="D42" s="3">
        <f>VLOOKUP(DATE($A42,11,1),'A3R002 Patch'!$A$4:$R$879,15,FALSE)</f>
        <v>1.54</v>
      </c>
      <c r="E42" t="str">
        <f>VLOOKUP(DATE($A42,11,1),'A3R002 Patch'!$A$4:$R$879,16,FALSE)</f>
        <v>*</v>
      </c>
      <c r="F42" s="3">
        <f>VLOOKUP(DATE($A42,12,1),'A3R002 Patch'!$A$4:$R$879,15,FALSE)</f>
        <v>1.43</v>
      </c>
      <c r="G42" t="str">
        <f>VLOOKUP(DATE($A42,12,1),'A3R002 Patch'!$A$4:$R$879,16,FALSE)</f>
        <v>*</v>
      </c>
      <c r="H42" s="3">
        <f>VLOOKUP(DATE($A42+1,1,1),'A3R002 Patch'!$A$4:$R$879,15,FALSE)</f>
        <v>1.35</v>
      </c>
      <c r="I42" t="str">
        <f>VLOOKUP(DATE($A42+1,1,1),'A3R002 Patch'!$A$4:$R$879,16,FALSE)</f>
        <v>*</v>
      </c>
      <c r="J42" s="3">
        <f>VLOOKUP(DATE($A42+1,2,1),'A3R002 Patch'!$A$4:$R$879,15,FALSE)</f>
        <v>1.36</v>
      </c>
      <c r="K42" t="str">
        <f>VLOOKUP(DATE($A42+1,2,1),'A3R002 Patch'!$A$4:$R$879,16,FALSE)</f>
        <v>*</v>
      </c>
      <c r="L42" s="3">
        <f>VLOOKUP(DATE($A42+1,3,1),'A3R002 Patch'!$A$4:$R$879,15,FALSE)</f>
        <v>1.63</v>
      </c>
      <c r="M42" t="str">
        <f>VLOOKUP(DATE($A42+1,3,1),'A3R002 Patch'!$A$4:$R$879,16,FALSE)</f>
        <v>*</v>
      </c>
      <c r="N42" s="3">
        <f>VLOOKUP(DATE($A42+1,4,1),'A3R002 Patch'!$A$4:$R$879,15,FALSE)</f>
        <v>10</v>
      </c>
      <c r="O42" t="str">
        <f>VLOOKUP(DATE($A42+1,4,1),'A3R002 Patch'!$A$4:$R$879,16,FALSE)</f>
        <v>*</v>
      </c>
      <c r="P42" s="3">
        <f>VLOOKUP(DATE($A42+1,5,1),'A3R002 Patch'!$A$4:$R$879,15,FALSE)</f>
        <v>6.56</v>
      </c>
      <c r="Q42" t="str">
        <f>VLOOKUP(DATE($A42+1,5,1),'A3R002 Patch'!$A$4:$R$879,16,FALSE)</f>
        <v>*</v>
      </c>
      <c r="R42" s="3">
        <f>VLOOKUP(DATE($A42+1,6,1),'A3R002 Patch'!$A$4:$R$879,15,FALSE)</f>
        <v>6.48</v>
      </c>
      <c r="S42" t="str">
        <f>VLOOKUP(DATE($A42+1,6,1),'A3R002 Patch'!$A$4:$R$879,16,FALSE)</f>
        <v>*</v>
      </c>
      <c r="T42" s="3">
        <f>VLOOKUP(DATE($A42+1,7,1),'A3R002 Patch'!$A$4:$R$879,15,FALSE)</f>
        <v>6.5</v>
      </c>
      <c r="U42" t="str">
        <f>VLOOKUP(DATE($A42+1,7,1),'A3R002 Patch'!$A$4:$R$879,16,FALSE)</f>
        <v>*</v>
      </c>
      <c r="V42" s="3">
        <f>VLOOKUP(DATE($A42+1,8,1),'A3R002 Patch'!$A$4:$R$879,15,FALSE)</f>
        <v>6.69</v>
      </c>
      <c r="W42" t="str">
        <f>VLOOKUP(DATE($A42+1,8,1),'A3R002 Patch'!$A$4:$R$879,16,FALSE)</f>
        <v>*</v>
      </c>
      <c r="X42" s="3">
        <f>VLOOKUP(DATE($A42+1,9,1),'A3R002 Patch'!$A$4:$R$879,15,FALSE)</f>
        <v>6.72</v>
      </c>
      <c r="Y42" t="str">
        <f>VLOOKUP(DATE($A42+1,9,1),'A3R002 Patch'!$A$4:$R$879,16,FALSE)</f>
        <v>*</v>
      </c>
      <c r="Z42" s="3">
        <f t="shared" si="0"/>
        <v>51.900000000000006</v>
      </c>
    </row>
    <row r="43" spans="1:26" x14ac:dyDescent="0.25">
      <c r="A43">
        <v>1977</v>
      </c>
      <c r="B43" s="3">
        <f>VLOOKUP(DATE($A43,10,1),'A3R002 Patch'!$A$4:$R$879,15,FALSE)</f>
        <v>6.94</v>
      </c>
      <c r="C43" t="str">
        <f>VLOOKUP(DATE($A43,10,1),'A3R002 Patch'!$A$4:$R$879,16,FALSE)</f>
        <v>*</v>
      </c>
      <c r="D43" s="3">
        <f>VLOOKUP(DATE($A43,11,1),'A3R002 Patch'!$A$4:$R$879,15,FALSE)</f>
        <v>3.03</v>
      </c>
      <c r="E43" t="str">
        <f>VLOOKUP(DATE($A43,11,1),'A3R002 Patch'!$A$4:$R$879,16,FALSE)</f>
        <v>*</v>
      </c>
      <c r="F43" s="3">
        <f>VLOOKUP(DATE($A43,12,1),'A3R002 Patch'!$A$4:$R$879,15,FALSE)</f>
        <v>7.32</v>
      </c>
      <c r="G43" t="str">
        <f>VLOOKUP(DATE($A43,12,1),'A3R002 Patch'!$A$4:$R$879,16,FALSE)</f>
        <v>*</v>
      </c>
      <c r="H43" s="3">
        <f>VLOOKUP(DATE($A43+1,1,1),'A3R002 Patch'!$A$4:$R$879,15,FALSE)</f>
        <v>13.01</v>
      </c>
      <c r="I43" t="str">
        <f>VLOOKUP(DATE($A43+1,1,1),'A3R002 Patch'!$A$4:$R$879,16,FALSE)</f>
        <v>*</v>
      </c>
      <c r="J43" s="3">
        <f>VLOOKUP(DATE($A43+1,2,1),'A3R002 Patch'!$A$4:$R$879,15,FALSE)</f>
        <v>10.3</v>
      </c>
      <c r="K43" t="str">
        <f>VLOOKUP(DATE($A43+1,2,1),'A3R002 Patch'!$A$4:$R$879,16,FALSE)</f>
        <v/>
      </c>
      <c r="L43" s="3">
        <f>VLOOKUP(DATE($A43+1,3,1),'A3R002 Patch'!$A$4:$R$879,15,FALSE)</f>
        <v>8.89</v>
      </c>
      <c r="M43" t="str">
        <f>VLOOKUP(DATE($A43+1,3,1),'A3R002 Patch'!$A$4:$R$879,16,FALSE)</f>
        <v>*</v>
      </c>
      <c r="N43" s="3">
        <f>VLOOKUP(DATE($A43+1,4,1),'A3R002 Patch'!$A$4:$R$879,15,FALSE)</f>
        <v>10.31</v>
      </c>
      <c r="O43" t="str">
        <f>VLOOKUP(DATE($A43+1,4,1),'A3R002 Patch'!$A$4:$R$879,16,FALSE)</f>
        <v/>
      </c>
      <c r="P43" s="3">
        <f>VLOOKUP(DATE($A43+1,5,1),'A3R002 Patch'!$A$4:$R$879,15,FALSE)</f>
        <v>6.11</v>
      </c>
      <c r="Q43" t="str">
        <f>VLOOKUP(DATE($A43+1,5,1),'A3R002 Patch'!$A$4:$R$879,16,FALSE)</f>
        <v>*</v>
      </c>
      <c r="R43" s="3">
        <f>VLOOKUP(DATE($A43+1,6,1),'A3R002 Patch'!$A$4:$R$879,15,FALSE)</f>
        <v>3.08</v>
      </c>
      <c r="S43" t="str">
        <f>VLOOKUP(DATE($A43+1,6,1),'A3R002 Patch'!$A$4:$R$879,16,FALSE)</f>
        <v/>
      </c>
      <c r="T43" s="3">
        <f>VLOOKUP(DATE($A43+1,7,1),'A3R002 Patch'!$A$4:$R$879,15,FALSE)</f>
        <v>3.03</v>
      </c>
      <c r="U43" t="str">
        <f>VLOOKUP(DATE($A43+1,7,1),'A3R002 Patch'!$A$4:$R$879,16,FALSE)</f>
        <v/>
      </c>
      <c r="V43" s="3">
        <f>VLOOKUP(DATE($A43+1,8,1),'A3R002 Patch'!$A$4:$R$879,15,FALSE)</f>
        <v>3.09</v>
      </c>
      <c r="W43" t="str">
        <f>VLOOKUP(DATE($A43+1,8,1),'A3R002 Patch'!$A$4:$R$879,16,FALSE)</f>
        <v>*</v>
      </c>
      <c r="X43" s="3">
        <f>VLOOKUP(DATE($A43+1,9,1),'A3R002 Patch'!$A$4:$R$879,15,FALSE)</f>
        <v>5.03</v>
      </c>
      <c r="Y43" t="str">
        <f>VLOOKUP(DATE($A43+1,9,1),'A3R002 Patch'!$A$4:$R$879,16,FALSE)</f>
        <v/>
      </c>
      <c r="Z43" s="3">
        <f t="shared" si="0"/>
        <v>80.14</v>
      </c>
    </row>
    <row r="44" spans="1:26" x14ac:dyDescent="0.25">
      <c r="A44">
        <v>1978</v>
      </c>
      <c r="B44" s="3">
        <f>VLOOKUP(DATE($A44,10,1),'A3R002 Patch'!$A$4:$R$879,15,FALSE)</f>
        <v>3.52</v>
      </c>
      <c r="C44" t="str">
        <f>VLOOKUP(DATE($A44,10,1),'A3R002 Patch'!$A$4:$R$879,16,FALSE)</f>
        <v/>
      </c>
      <c r="D44" s="3">
        <f>VLOOKUP(DATE($A44,11,1),'A3R002 Patch'!$A$4:$R$879,15,FALSE)</f>
        <v>2.44</v>
      </c>
      <c r="E44" t="str">
        <f>VLOOKUP(DATE($A44,11,1),'A3R002 Patch'!$A$4:$R$879,16,FALSE)</f>
        <v>*</v>
      </c>
      <c r="F44" s="3">
        <f>VLOOKUP(DATE($A44,12,1),'A3R002 Patch'!$A$4:$R$879,15,FALSE)</f>
        <v>3.04</v>
      </c>
      <c r="G44" t="str">
        <f>VLOOKUP(DATE($A44,12,1),'A3R002 Patch'!$A$4:$R$879,16,FALSE)</f>
        <v>*</v>
      </c>
      <c r="H44" s="3">
        <f>VLOOKUP(DATE($A44+1,1,1),'A3R002 Patch'!$A$4:$R$879,15,FALSE)</f>
        <v>3.1</v>
      </c>
      <c r="I44" t="str">
        <f>VLOOKUP(DATE($A44+1,1,1),'A3R002 Patch'!$A$4:$R$879,16,FALSE)</f>
        <v>*</v>
      </c>
      <c r="J44" s="3">
        <f>VLOOKUP(DATE($A44+1,2,1),'A3R002 Patch'!$A$4:$R$879,15,FALSE)</f>
        <v>2.96</v>
      </c>
      <c r="K44" t="str">
        <f>VLOOKUP(DATE($A44+1,2,1),'A3R002 Patch'!$A$4:$R$879,16,FALSE)</f>
        <v>*</v>
      </c>
      <c r="L44" s="3">
        <f>VLOOKUP(DATE($A44+1,3,1),'A3R002 Patch'!$A$4:$R$879,15,FALSE)</f>
        <v>1.74</v>
      </c>
      <c r="M44" t="str">
        <f>VLOOKUP(DATE($A44+1,3,1),'A3R002 Patch'!$A$4:$R$879,16,FALSE)</f>
        <v/>
      </c>
      <c r="N44" s="3">
        <f>VLOOKUP(DATE($A44+1,4,1),'A3R002 Patch'!$A$4:$R$879,15,FALSE)</f>
        <v>1.8</v>
      </c>
      <c r="O44" t="str">
        <f>VLOOKUP(DATE($A44+1,4,1),'A3R002 Patch'!$A$4:$R$879,16,FALSE)</f>
        <v/>
      </c>
      <c r="P44" s="3">
        <f>VLOOKUP(DATE($A44+1,5,1),'A3R002 Patch'!$A$4:$R$879,15,FALSE)</f>
        <v>2.34</v>
      </c>
      <c r="Q44" t="str">
        <f>VLOOKUP(DATE($A44+1,5,1),'A3R002 Patch'!$A$4:$R$879,16,FALSE)</f>
        <v/>
      </c>
      <c r="R44" s="3">
        <f>VLOOKUP(DATE($A44+1,6,1),'A3R002 Patch'!$A$4:$R$879,15,FALSE)</f>
        <v>2.21</v>
      </c>
      <c r="S44" t="str">
        <f>VLOOKUP(DATE($A44+1,6,1),'A3R002 Patch'!$A$4:$R$879,16,FALSE)</f>
        <v/>
      </c>
      <c r="T44" s="3">
        <f>VLOOKUP(DATE($A44+1,7,1),'A3R002 Patch'!$A$4:$R$879,15,FALSE)</f>
        <v>1.18</v>
      </c>
      <c r="U44" t="str">
        <f>VLOOKUP(DATE($A44+1,7,1),'A3R002 Patch'!$A$4:$R$879,16,FALSE)</f>
        <v/>
      </c>
      <c r="V44" s="3">
        <f>VLOOKUP(DATE($A44+1,8,1),'A3R002 Patch'!$A$4:$R$879,15,FALSE)</f>
        <v>1.22</v>
      </c>
      <c r="W44" t="str">
        <f>VLOOKUP(DATE($A44+1,8,1),'A3R002 Patch'!$A$4:$R$879,16,FALSE)</f>
        <v/>
      </c>
      <c r="X44" s="3">
        <f>VLOOKUP(DATE($A44+1,9,1),'A3R002 Patch'!$A$4:$R$879,15,FALSE)</f>
        <v>1.67</v>
      </c>
      <c r="Y44" t="str">
        <f>VLOOKUP(DATE($A44+1,9,1),'A3R002 Patch'!$A$4:$R$879,16,FALSE)</f>
        <v/>
      </c>
      <c r="Z44" s="3">
        <f t="shared" si="0"/>
        <v>27.220000000000002</v>
      </c>
    </row>
    <row r="45" spans="1:26" x14ac:dyDescent="0.25">
      <c r="A45">
        <v>1979</v>
      </c>
      <c r="B45" s="3">
        <f>VLOOKUP(DATE($A45,10,1),'A3R002 Patch'!$A$4:$R$879,15,FALSE)</f>
        <v>0.57999999999999996</v>
      </c>
      <c r="C45" t="str">
        <f>VLOOKUP(DATE($A45,10,1),'A3R002 Patch'!$A$4:$R$879,16,FALSE)</f>
        <v/>
      </c>
      <c r="D45" s="3">
        <f>VLOOKUP(DATE($A45,11,1),'A3R002 Patch'!$A$4:$R$879,15,FALSE)</f>
        <v>1.35</v>
      </c>
      <c r="E45" t="str">
        <f>VLOOKUP(DATE($A45,11,1),'A3R002 Patch'!$A$4:$R$879,16,FALSE)</f>
        <v/>
      </c>
      <c r="F45" s="3">
        <f>VLOOKUP(DATE($A45,12,1),'A3R002 Patch'!$A$4:$R$879,15,FALSE)</f>
        <v>1.21</v>
      </c>
      <c r="G45" t="str">
        <f>VLOOKUP(DATE($A45,12,1),'A3R002 Patch'!$A$4:$R$879,16,FALSE)</f>
        <v>*</v>
      </c>
      <c r="H45" s="3">
        <f>VLOOKUP(DATE($A45+1,1,1),'A3R002 Patch'!$A$4:$R$879,15,FALSE)</f>
        <v>1.08</v>
      </c>
      <c r="I45" t="str">
        <f>VLOOKUP(DATE($A45+1,1,1),'A3R002 Patch'!$A$4:$R$879,16,FALSE)</f>
        <v>*</v>
      </c>
      <c r="J45" s="3">
        <f>VLOOKUP(DATE($A45+1,2,1),'A3R002 Patch'!$A$4:$R$879,15,FALSE)</f>
        <v>2.77</v>
      </c>
      <c r="K45" t="str">
        <f>VLOOKUP(DATE($A45+1,2,1),'A3R002 Patch'!$A$4:$R$879,16,FALSE)</f>
        <v>*</v>
      </c>
      <c r="L45" s="3">
        <f>VLOOKUP(DATE($A45+1,3,1),'A3R002 Patch'!$A$4:$R$879,15,FALSE)</f>
        <v>2.48</v>
      </c>
      <c r="M45" t="str">
        <f>VLOOKUP(DATE($A45+1,3,1),'A3R002 Patch'!$A$4:$R$879,16,FALSE)</f>
        <v/>
      </c>
      <c r="N45" s="3">
        <f>VLOOKUP(DATE($A45+1,4,1),'A3R002 Patch'!$A$4:$R$879,15,FALSE)</f>
        <v>1.1100000000000001</v>
      </c>
      <c r="O45" t="str">
        <f>VLOOKUP(DATE($A45+1,4,1),'A3R002 Patch'!$A$4:$R$879,16,FALSE)</f>
        <v/>
      </c>
      <c r="P45" s="3">
        <f>VLOOKUP(DATE($A45+1,5,1),'A3R002 Patch'!$A$4:$R$879,15,FALSE)</f>
        <v>0.52</v>
      </c>
      <c r="Q45" t="str">
        <f>VLOOKUP(DATE($A45+1,5,1),'A3R002 Patch'!$A$4:$R$879,16,FALSE)</f>
        <v/>
      </c>
      <c r="R45" s="3">
        <f>VLOOKUP(DATE($A45+1,6,1),'A3R002 Patch'!$A$4:$R$879,15,FALSE)</f>
        <v>0.52</v>
      </c>
      <c r="S45" t="str">
        <f>VLOOKUP(DATE($A45+1,6,1),'A3R002 Patch'!$A$4:$R$879,16,FALSE)</f>
        <v/>
      </c>
      <c r="T45" s="3">
        <f>VLOOKUP(DATE($A45+1,7,1),'A3R002 Patch'!$A$4:$R$879,15,FALSE)</f>
        <v>0.56000000000000005</v>
      </c>
      <c r="U45" t="str">
        <f>VLOOKUP(DATE($A45+1,7,1),'A3R002 Patch'!$A$4:$R$879,16,FALSE)</f>
        <v/>
      </c>
      <c r="V45" s="3">
        <f>VLOOKUP(DATE($A45+1,8,1),'A3R002 Patch'!$A$4:$R$879,15,FALSE)</f>
        <v>0.57999999999999996</v>
      </c>
      <c r="W45" t="str">
        <f>VLOOKUP(DATE($A45+1,8,1),'A3R002 Patch'!$A$4:$R$879,16,FALSE)</f>
        <v/>
      </c>
      <c r="X45" s="3">
        <f>VLOOKUP(DATE($A45+1,9,1),'A3R002 Patch'!$A$4:$R$879,15,FALSE)</f>
        <v>0.67</v>
      </c>
      <c r="Y45" t="str">
        <f>VLOOKUP(DATE($A45+1,9,1),'A3R002 Patch'!$A$4:$R$879,16,FALSE)</f>
        <v>*</v>
      </c>
      <c r="Z45" s="3">
        <f t="shared" si="0"/>
        <v>13.43</v>
      </c>
    </row>
    <row r="46" spans="1:26" x14ac:dyDescent="0.25">
      <c r="A46">
        <v>1980</v>
      </c>
      <c r="B46" s="3">
        <f>VLOOKUP(DATE($A46,10,1),'A3R002 Patch'!$A$4:$R$879,15,FALSE)</f>
        <v>0.09</v>
      </c>
      <c r="C46" t="str">
        <f>VLOOKUP(DATE($A46,10,1),'A3R002 Patch'!$A$4:$R$879,16,FALSE)</f>
        <v>*</v>
      </c>
      <c r="D46" s="3">
        <f>VLOOKUP(DATE($A46,11,1),'A3R002 Patch'!$A$4:$R$879,15,FALSE)</f>
        <v>0.79</v>
      </c>
      <c r="E46" t="str">
        <f>VLOOKUP(DATE($A46,11,1),'A3R002 Patch'!$A$4:$R$879,16,FALSE)</f>
        <v>*</v>
      </c>
      <c r="F46" s="3">
        <f>VLOOKUP(DATE($A46,12,1),'A3R002 Patch'!$A$4:$R$879,15,FALSE)</f>
        <v>1.1299999999999999</v>
      </c>
      <c r="G46" t="str">
        <f>VLOOKUP(DATE($A46,12,1),'A3R002 Patch'!$A$4:$R$879,16,FALSE)</f>
        <v/>
      </c>
      <c r="H46" s="3">
        <f>VLOOKUP(DATE($A46+1,1,1),'A3R002 Patch'!$A$4:$R$879,15,FALSE)</f>
        <v>4.4400000000000004</v>
      </c>
      <c r="I46" t="str">
        <f>VLOOKUP(DATE($A46+1,1,1),'A3R002 Patch'!$A$4:$R$879,16,FALSE)</f>
        <v>*</v>
      </c>
      <c r="J46" s="3">
        <f>VLOOKUP(DATE($A46+1,2,1),'A3R002 Patch'!$A$4:$R$879,15,FALSE)</f>
        <v>5.46</v>
      </c>
      <c r="K46" t="str">
        <f>VLOOKUP(DATE($A46+1,2,1),'A3R002 Patch'!$A$4:$R$879,16,FALSE)</f>
        <v>*</v>
      </c>
      <c r="L46" s="3">
        <f>VLOOKUP(DATE($A46+1,3,1),'A3R002 Patch'!$A$4:$R$879,15,FALSE)</f>
        <v>5.59</v>
      </c>
      <c r="M46" t="str">
        <f>VLOOKUP(DATE($A46+1,3,1),'A3R002 Patch'!$A$4:$R$879,16,FALSE)</f>
        <v/>
      </c>
      <c r="N46" s="3">
        <f>VLOOKUP(DATE($A46+1,4,1),'A3R002 Patch'!$A$4:$R$879,15,FALSE)</f>
        <v>4.58</v>
      </c>
      <c r="O46" t="str">
        <f>VLOOKUP(DATE($A46+1,4,1),'A3R002 Patch'!$A$4:$R$879,16,FALSE)</f>
        <v/>
      </c>
      <c r="P46" s="3">
        <f>VLOOKUP(DATE($A46+1,5,1),'A3R002 Patch'!$A$4:$R$879,15,FALSE)</f>
        <v>6.93</v>
      </c>
      <c r="Q46" t="str">
        <f>VLOOKUP(DATE($A46+1,5,1),'A3R002 Patch'!$A$4:$R$879,16,FALSE)</f>
        <v/>
      </c>
      <c r="R46" s="3">
        <f>VLOOKUP(DATE($A46+1,6,1),'A3R002 Patch'!$A$4:$R$879,15,FALSE)</f>
        <v>5.25</v>
      </c>
      <c r="S46" t="str">
        <f>VLOOKUP(DATE($A46+1,6,1),'A3R002 Patch'!$A$4:$R$879,16,FALSE)</f>
        <v/>
      </c>
      <c r="T46" s="3">
        <f>VLOOKUP(DATE($A46+1,7,1),'A3R002 Patch'!$A$4:$R$879,15,FALSE)</f>
        <v>5.27</v>
      </c>
      <c r="U46" t="str">
        <f>VLOOKUP(DATE($A46+1,7,1),'A3R002 Patch'!$A$4:$R$879,16,FALSE)</f>
        <v>*</v>
      </c>
      <c r="V46" s="3">
        <f>VLOOKUP(DATE($A46+1,8,1),'A3R002 Patch'!$A$4:$R$879,15,FALSE)</f>
        <v>3.88</v>
      </c>
      <c r="W46" t="str">
        <f>VLOOKUP(DATE($A46+1,8,1),'A3R002 Patch'!$A$4:$R$879,16,FALSE)</f>
        <v>*</v>
      </c>
      <c r="X46" s="3">
        <f>VLOOKUP(DATE($A46+1,9,1),'A3R002 Patch'!$A$4:$R$879,15,FALSE)</f>
        <v>1.29</v>
      </c>
      <c r="Y46" t="str">
        <f>VLOOKUP(DATE($A46+1,9,1),'A3R002 Patch'!$A$4:$R$879,16,FALSE)</f>
        <v>*</v>
      </c>
      <c r="Z46" s="3">
        <f t="shared" si="0"/>
        <v>44.699999999999996</v>
      </c>
    </row>
    <row r="47" spans="1:26" x14ac:dyDescent="0.25">
      <c r="A47">
        <v>1981</v>
      </c>
      <c r="B47" s="3">
        <f>VLOOKUP(DATE($A47,10,1),'A3R002 Patch'!$A$4:$R$879,15,FALSE)</f>
        <v>0.61</v>
      </c>
      <c r="C47" t="str">
        <f>VLOOKUP(DATE($A47,10,1),'A3R002 Patch'!$A$4:$R$879,16,FALSE)</f>
        <v/>
      </c>
      <c r="D47" s="3">
        <f>VLOOKUP(DATE($A47,11,1),'A3R002 Patch'!$A$4:$R$879,15,FALSE)</f>
        <v>0.6</v>
      </c>
      <c r="E47" t="str">
        <f>VLOOKUP(DATE($A47,11,1),'A3R002 Patch'!$A$4:$R$879,16,FALSE)</f>
        <v>*</v>
      </c>
      <c r="F47" s="3">
        <f>VLOOKUP(DATE($A47,12,1),'A3R002 Patch'!$A$4:$R$879,15,FALSE)</f>
        <v>0.54</v>
      </c>
      <c r="G47" t="str">
        <f>VLOOKUP(DATE($A47,12,1),'A3R002 Patch'!$A$4:$R$879,16,FALSE)</f>
        <v>*</v>
      </c>
      <c r="H47" s="3">
        <f>VLOOKUP(DATE($A47+1,1,1),'A3R002 Patch'!$A$4:$R$879,15,FALSE)</f>
        <v>0.44</v>
      </c>
      <c r="I47" t="str">
        <f>VLOOKUP(DATE($A47+1,1,1),'A3R002 Patch'!$A$4:$R$879,16,FALSE)</f>
        <v>*</v>
      </c>
      <c r="J47" s="3">
        <f>VLOOKUP(DATE($A47+1,2,1),'A3R002 Patch'!$A$4:$R$879,15,FALSE)</f>
        <v>0.16</v>
      </c>
      <c r="K47" t="str">
        <f>VLOOKUP(DATE($A47+1,2,1),'A3R002 Patch'!$A$4:$R$879,16,FALSE)</f>
        <v/>
      </c>
      <c r="L47" s="3">
        <f>VLOOKUP(DATE($A47+1,3,1),'A3R002 Patch'!$A$4:$R$879,15,FALSE)</f>
        <v>0.67</v>
      </c>
      <c r="M47" t="str">
        <f>VLOOKUP(DATE($A47+1,3,1),'A3R002 Patch'!$A$4:$R$879,16,FALSE)</f>
        <v>*</v>
      </c>
      <c r="N47" s="3">
        <f>VLOOKUP(DATE($A47+1,4,1),'A3R002 Patch'!$A$4:$R$879,15,FALSE)</f>
        <v>2.02</v>
      </c>
      <c r="O47" t="str">
        <f>VLOOKUP(DATE($A47+1,4,1),'A3R002 Patch'!$A$4:$R$879,16,FALSE)</f>
        <v/>
      </c>
      <c r="P47" s="3">
        <f>VLOOKUP(DATE($A47+1,5,1),'A3R002 Patch'!$A$4:$R$879,15,FALSE)</f>
        <v>0.93</v>
      </c>
      <c r="Q47" t="str">
        <f>VLOOKUP(DATE($A47+1,5,1),'A3R002 Patch'!$A$4:$R$879,16,FALSE)</f>
        <v/>
      </c>
      <c r="R47" s="3">
        <f>VLOOKUP(DATE($A47+1,6,1),'A3R002 Patch'!$A$4:$R$879,15,FALSE)</f>
        <v>0.56999999999999995</v>
      </c>
      <c r="S47" t="str">
        <f>VLOOKUP(DATE($A47+1,6,1),'A3R002 Patch'!$A$4:$R$879,16,FALSE)</f>
        <v/>
      </c>
      <c r="T47" s="3">
        <f>VLOOKUP(DATE($A47+1,7,1),'A3R002 Patch'!$A$4:$R$879,15,FALSE)</f>
        <v>0.72</v>
      </c>
      <c r="U47" t="str">
        <f>VLOOKUP(DATE($A47+1,7,1),'A3R002 Patch'!$A$4:$R$879,16,FALSE)</f>
        <v/>
      </c>
      <c r="V47" s="3">
        <f>VLOOKUP(DATE($A47+1,8,1),'A3R002 Patch'!$A$4:$R$879,15,FALSE)</f>
        <v>0.51</v>
      </c>
      <c r="W47" t="str">
        <f>VLOOKUP(DATE($A47+1,8,1),'A3R002 Patch'!$A$4:$R$879,16,FALSE)</f>
        <v/>
      </c>
      <c r="X47" s="3">
        <f>VLOOKUP(DATE($A47+1,9,1),'A3R002 Patch'!$A$4:$R$879,15,FALSE)</f>
        <v>0.36</v>
      </c>
      <c r="Y47" t="str">
        <f>VLOOKUP(DATE($A47+1,9,1),'A3R002 Patch'!$A$4:$R$879,16,FALSE)</f>
        <v>*</v>
      </c>
      <c r="Z47" s="3">
        <f t="shared" si="0"/>
        <v>8.129999999999999</v>
      </c>
    </row>
    <row r="48" spans="1:26" x14ac:dyDescent="0.25">
      <c r="A48">
        <v>1982</v>
      </c>
      <c r="B48" s="3">
        <f>VLOOKUP(DATE($A48,10,1),'A3R002 Patch'!$A$4:$R$879,15,FALSE)</f>
        <v>0.68</v>
      </c>
      <c r="C48" t="str">
        <f>VLOOKUP(DATE($A48,10,1),'A3R002 Patch'!$A$4:$R$879,16,FALSE)</f>
        <v>*</v>
      </c>
      <c r="D48" s="3">
        <f>VLOOKUP(DATE($A48,11,1),'A3R002 Patch'!$A$4:$R$879,15,FALSE)</f>
        <v>0.56000000000000005</v>
      </c>
      <c r="E48" t="str">
        <f>VLOOKUP(DATE($A48,11,1),'A3R002 Patch'!$A$4:$R$879,16,FALSE)</f>
        <v>*</v>
      </c>
      <c r="F48" s="3">
        <f>VLOOKUP(DATE($A48,12,1),'A3R002 Patch'!$A$4:$R$879,15,FALSE)</f>
        <v>0.14000000000000001</v>
      </c>
      <c r="G48" t="str">
        <f>VLOOKUP(DATE($A48,12,1),'A3R002 Patch'!$A$4:$R$879,16,FALSE)</f>
        <v>*</v>
      </c>
      <c r="H48" s="3">
        <f>VLOOKUP(DATE($A48+1,1,1),'A3R002 Patch'!$A$4:$R$879,15,FALSE)</f>
        <v>0.17</v>
      </c>
      <c r="I48" t="str">
        <f>VLOOKUP(DATE($A48+1,1,1),'A3R002 Patch'!$A$4:$R$879,16,FALSE)</f>
        <v>*</v>
      </c>
      <c r="J48" s="3">
        <f>VLOOKUP(DATE($A48+1,2,1),'A3R002 Patch'!$A$4:$R$879,15,FALSE)</f>
        <v>0.03</v>
      </c>
      <c r="K48" t="str">
        <f>VLOOKUP(DATE($A48+1,2,1),'A3R002 Patch'!$A$4:$R$879,16,FALSE)</f>
        <v>*</v>
      </c>
      <c r="L48" s="3">
        <f>VLOOKUP(DATE($A48+1,3,1),'A3R002 Patch'!$A$4:$R$879,15,FALSE)</f>
        <v>0.05</v>
      </c>
      <c r="M48" t="str">
        <f>VLOOKUP(DATE($A48+1,3,1),'A3R002 Patch'!$A$4:$R$879,16,FALSE)</f>
        <v/>
      </c>
      <c r="N48" s="3">
        <f>VLOOKUP(DATE($A48+1,4,1),'A3R002 Patch'!$A$4:$R$879,15,FALSE)</f>
        <v>0.3</v>
      </c>
      <c r="O48" t="str">
        <f>VLOOKUP(DATE($A48+1,4,1),'A3R002 Patch'!$A$4:$R$879,16,FALSE)</f>
        <v>*</v>
      </c>
      <c r="P48" s="3">
        <f>VLOOKUP(DATE($A48+1,5,1),'A3R002 Patch'!$A$4:$R$879,15,FALSE)</f>
        <v>0.06</v>
      </c>
      <c r="Q48" t="str">
        <f>VLOOKUP(DATE($A48+1,5,1),'A3R002 Patch'!$A$4:$R$879,16,FALSE)</f>
        <v/>
      </c>
      <c r="R48" s="3">
        <f>VLOOKUP(DATE($A48+1,6,1),'A3R002 Patch'!$A$4:$R$879,15,FALSE)</f>
        <v>0.14000000000000001</v>
      </c>
      <c r="S48" t="str">
        <f>VLOOKUP(DATE($A48+1,6,1),'A3R002 Patch'!$A$4:$R$879,16,FALSE)</f>
        <v/>
      </c>
      <c r="T48" s="3">
        <f>VLOOKUP(DATE($A48+1,7,1),'A3R002 Patch'!$A$4:$R$879,15,FALSE)</f>
        <v>0.18</v>
      </c>
      <c r="U48" t="str">
        <f>VLOOKUP(DATE($A48+1,7,1),'A3R002 Patch'!$A$4:$R$879,16,FALSE)</f>
        <v/>
      </c>
      <c r="V48" s="3">
        <f>VLOOKUP(DATE($A48+1,8,1),'A3R002 Patch'!$A$4:$R$879,15,FALSE)</f>
        <v>0.12</v>
      </c>
      <c r="W48" t="str">
        <f>VLOOKUP(DATE($A48+1,8,1),'A3R002 Patch'!$A$4:$R$879,16,FALSE)</f>
        <v/>
      </c>
      <c r="X48" s="3">
        <f>VLOOKUP(DATE($A48+1,9,1),'A3R002 Patch'!$A$4:$R$879,15,FALSE)</f>
        <v>0.19</v>
      </c>
      <c r="Y48" t="str">
        <f>VLOOKUP(DATE($A48+1,9,1),'A3R002 Patch'!$A$4:$R$879,16,FALSE)</f>
        <v>*</v>
      </c>
      <c r="Z48" s="3">
        <f t="shared" si="0"/>
        <v>2.62</v>
      </c>
    </row>
    <row r="49" spans="1:26" x14ac:dyDescent="0.25">
      <c r="A49">
        <v>1983</v>
      </c>
      <c r="B49" s="3">
        <f>VLOOKUP(DATE($A49,10,1),'A3R002 Patch'!$A$4:$R$879,15,FALSE)</f>
        <v>0.25</v>
      </c>
      <c r="C49" t="str">
        <f>VLOOKUP(DATE($A49,10,1),'A3R002 Patch'!$A$4:$R$879,16,FALSE)</f>
        <v/>
      </c>
      <c r="D49" s="3">
        <f>VLOOKUP(DATE($A49,11,1),'A3R002 Patch'!$A$4:$R$879,15,FALSE)</f>
        <v>0.15</v>
      </c>
      <c r="E49" t="str">
        <f>VLOOKUP(DATE($A49,11,1),'A3R002 Patch'!$A$4:$R$879,16,FALSE)</f>
        <v/>
      </c>
      <c r="F49" s="3">
        <f>VLOOKUP(DATE($A49,12,1),'A3R002 Patch'!$A$4:$R$879,15,FALSE)</f>
        <v>0.39</v>
      </c>
      <c r="G49" t="str">
        <f>VLOOKUP(DATE($A49,12,1),'A3R002 Patch'!$A$4:$R$879,16,FALSE)</f>
        <v>*</v>
      </c>
      <c r="H49" s="3">
        <f>VLOOKUP(DATE($A49+1,1,1),'A3R002 Patch'!$A$4:$R$879,15,FALSE)</f>
        <v>0.19</v>
      </c>
      <c r="I49" t="str">
        <f>VLOOKUP(DATE($A49+1,1,1),'A3R002 Patch'!$A$4:$R$879,16,FALSE)</f>
        <v>*</v>
      </c>
      <c r="J49" s="3">
        <f>VLOOKUP(DATE($A49+1,2,1),'A3R002 Patch'!$A$4:$R$879,15,FALSE)</f>
        <v>0.1</v>
      </c>
      <c r="K49" t="str">
        <f>VLOOKUP(DATE($A49+1,2,1),'A3R002 Patch'!$A$4:$R$879,16,FALSE)</f>
        <v>*</v>
      </c>
      <c r="L49" s="3">
        <f>VLOOKUP(DATE($A49+1,3,1),'A3R002 Patch'!$A$4:$R$879,15,FALSE)</f>
        <v>0.15</v>
      </c>
      <c r="M49" t="str">
        <f>VLOOKUP(DATE($A49+1,3,1),'A3R002 Patch'!$A$4:$R$879,16,FALSE)</f>
        <v>*</v>
      </c>
      <c r="N49" s="3">
        <f>VLOOKUP(DATE($A49+1,4,1),'A3R002 Patch'!$A$4:$R$879,15,FALSE)</f>
        <v>0.06</v>
      </c>
      <c r="O49" t="str">
        <f>VLOOKUP(DATE($A49+1,4,1),'A3R002 Patch'!$A$4:$R$879,16,FALSE)</f>
        <v/>
      </c>
      <c r="P49" s="3">
        <f>VLOOKUP(DATE($A49+1,5,1),'A3R002 Patch'!$A$4:$R$879,15,FALSE)</f>
        <v>0.04</v>
      </c>
      <c r="Q49" t="str">
        <f>VLOOKUP(DATE($A49+1,5,1),'A3R002 Patch'!$A$4:$R$879,16,FALSE)</f>
        <v/>
      </c>
      <c r="R49" s="3">
        <f>VLOOKUP(DATE($A49+1,6,1),'A3R002 Patch'!$A$4:$R$879,15,FALSE)</f>
        <v>0.05</v>
      </c>
      <c r="S49" t="str">
        <f>VLOOKUP(DATE($A49+1,6,1),'A3R002 Patch'!$A$4:$R$879,16,FALSE)</f>
        <v/>
      </c>
      <c r="T49" s="3">
        <f>VLOOKUP(DATE($A49+1,7,1),'A3R002 Patch'!$A$4:$R$879,15,FALSE)</f>
        <v>0.04</v>
      </c>
      <c r="U49" t="str">
        <f>VLOOKUP(DATE($A49+1,7,1),'A3R002 Patch'!$A$4:$R$879,16,FALSE)</f>
        <v>*</v>
      </c>
      <c r="V49" s="3">
        <f>VLOOKUP(DATE($A49+1,8,1),'A3R002 Patch'!$A$4:$R$879,15,FALSE)</f>
        <v>0</v>
      </c>
      <c r="W49" t="str">
        <f>VLOOKUP(DATE($A49+1,8,1),'A3R002 Patch'!$A$4:$R$879,16,FALSE)</f>
        <v/>
      </c>
      <c r="X49" s="3">
        <f>VLOOKUP(DATE($A49+1,9,1),'A3R002 Patch'!$A$4:$R$879,15,FALSE)</f>
        <v>0</v>
      </c>
      <c r="Y49" t="str">
        <f>VLOOKUP(DATE($A49+1,9,1),'A3R002 Patch'!$A$4:$R$879,16,FALSE)</f>
        <v/>
      </c>
      <c r="Z49" s="3">
        <f t="shared" si="0"/>
        <v>1.42</v>
      </c>
    </row>
    <row r="50" spans="1:26" x14ac:dyDescent="0.25">
      <c r="A50">
        <v>1984</v>
      </c>
      <c r="B50" s="3">
        <f>VLOOKUP(DATE($A50,10,1),'A3R002 Patch'!$A$4:$R$879,15,FALSE)</f>
        <v>0.05</v>
      </c>
      <c r="C50" t="str">
        <f>VLOOKUP(DATE($A50,10,1),'A3R002 Patch'!$A$4:$R$879,16,FALSE)</f>
        <v/>
      </c>
      <c r="D50" s="3">
        <f>VLOOKUP(DATE($A50,11,1),'A3R002 Patch'!$A$4:$R$879,15,FALSE)</f>
        <v>0.05</v>
      </c>
      <c r="E50" t="str">
        <f>VLOOKUP(DATE($A50,11,1),'A3R002 Patch'!$A$4:$R$879,16,FALSE)</f>
        <v>*</v>
      </c>
      <c r="F50" s="3">
        <f>VLOOKUP(DATE($A50,12,1),'A3R002 Patch'!$A$4:$R$879,15,FALSE)</f>
        <v>0.05</v>
      </c>
      <c r="G50" t="str">
        <f>VLOOKUP(DATE($A50,12,1),'A3R002 Patch'!$A$4:$R$879,16,FALSE)</f>
        <v>*</v>
      </c>
      <c r="H50" s="3">
        <f>VLOOKUP(DATE($A50+1,1,1),'A3R002 Patch'!$A$4:$R$879,15,FALSE)</f>
        <v>0.96</v>
      </c>
      <c r="I50" t="str">
        <f>VLOOKUP(DATE($A50+1,1,1),'A3R002 Patch'!$A$4:$R$879,16,FALSE)</f>
        <v>*</v>
      </c>
      <c r="J50" s="3">
        <f>VLOOKUP(DATE($A50+1,2,1),'A3R002 Patch'!$A$4:$R$879,15,FALSE)</f>
        <v>7.0000000000000007E-2</v>
      </c>
      <c r="K50" t="str">
        <f>VLOOKUP(DATE($A50+1,2,1),'A3R002 Patch'!$A$4:$R$879,16,FALSE)</f>
        <v/>
      </c>
      <c r="L50" s="3">
        <f>VLOOKUP(DATE($A50+1,3,1),'A3R002 Patch'!$A$4:$R$879,15,FALSE)</f>
        <v>0.15</v>
      </c>
      <c r="M50" t="str">
        <f>VLOOKUP(DATE($A50+1,3,1),'A3R002 Patch'!$A$4:$R$879,16,FALSE)</f>
        <v/>
      </c>
      <c r="N50" s="3">
        <f>VLOOKUP(DATE($A50+1,4,1),'A3R002 Patch'!$A$4:$R$879,15,FALSE)</f>
        <v>0.02</v>
      </c>
      <c r="O50" t="str">
        <f>VLOOKUP(DATE($A50+1,4,1),'A3R002 Patch'!$A$4:$R$879,16,FALSE)</f>
        <v/>
      </c>
      <c r="P50" s="3">
        <f>VLOOKUP(DATE($A50+1,5,1),'A3R002 Patch'!$A$4:$R$879,15,FALSE)</f>
        <v>0</v>
      </c>
      <c r="Q50" t="str">
        <f>VLOOKUP(DATE($A50+1,5,1),'A3R002 Patch'!$A$4:$R$879,16,FALSE)</f>
        <v/>
      </c>
      <c r="R50" s="3">
        <f>VLOOKUP(DATE($A50+1,6,1),'A3R002 Patch'!$A$4:$R$879,15,FALSE)</f>
        <v>0.03</v>
      </c>
      <c r="S50" t="str">
        <f>VLOOKUP(DATE($A50+1,6,1),'A3R002 Patch'!$A$4:$R$879,16,FALSE)</f>
        <v/>
      </c>
      <c r="T50" s="3">
        <f>VLOOKUP(DATE($A50+1,7,1),'A3R002 Patch'!$A$4:$R$879,15,FALSE)</f>
        <v>0</v>
      </c>
      <c r="U50" t="str">
        <f>VLOOKUP(DATE($A50+1,7,1),'A3R002 Patch'!$A$4:$R$879,16,FALSE)</f>
        <v/>
      </c>
      <c r="V50" s="3">
        <f>VLOOKUP(DATE($A50+1,8,1),'A3R002 Patch'!$A$4:$R$879,15,FALSE)</f>
        <v>0.05</v>
      </c>
      <c r="W50" t="str">
        <f>VLOOKUP(DATE($A50+1,8,1),'A3R002 Patch'!$A$4:$R$879,16,FALSE)</f>
        <v/>
      </c>
      <c r="X50" s="3">
        <f>VLOOKUP(DATE($A50+1,9,1),'A3R002 Patch'!$A$4:$R$879,15,FALSE)</f>
        <v>7.0000000000000007E-2</v>
      </c>
      <c r="Y50" t="str">
        <f>VLOOKUP(DATE($A50+1,9,1),'A3R002 Patch'!$A$4:$R$879,16,FALSE)</f>
        <v/>
      </c>
      <c r="Z50" s="3">
        <f t="shared" si="0"/>
        <v>1.5000000000000002</v>
      </c>
    </row>
    <row r="51" spans="1:26" x14ac:dyDescent="0.25">
      <c r="A51">
        <v>1985</v>
      </c>
      <c r="B51" s="3">
        <f>VLOOKUP(DATE($A51,10,1),'A3R002 Patch'!$A$4:$R$879,15,FALSE)</f>
        <v>0.02</v>
      </c>
      <c r="C51" t="str">
        <f>VLOOKUP(DATE($A51,10,1),'A3R002 Patch'!$A$4:$R$879,16,FALSE)</f>
        <v/>
      </c>
      <c r="D51" s="3">
        <f>VLOOKUP(DATE($A51,11,1),'A3R002 Patch'!$A$4:$R$879,15,FALSE)</f>
        <v>0.05</v>
      </c>
      <c r="E51" t="str">
        <f>VLOOKUP(DATE($A51,11,1),'A3R002 Patch'!$A$4:$R$879,16,FALSE)</f>
        <v/>
      </c>
      <c r="F51" s="3">
        <f>VLOOKUP(DATE($A51,12,1),'A3R002 Patch'!$A$4:$R$879,15,FALSE)</f>
        <v>0.01</v>
      </c>
      <c r="G51" t="str">
        <f>VLOOKUP(DATE($A51,12,1),'A3R002 Patch'!$A$4:$R$879,16,FALSE)</f>
        <v/>
      </c>
      <c r="H51" s="3">
        <f>VLOOKUP(DATE($A51+1,1,1),'A3R002 Patch'!$A$4:$R$879,15,FALSE)</f>
        <v>0.03</v>
      </c>
      <c r="I51" t="str">
        <f>VLOOKUP(DATE($A51+1,1,1),'A3R002 Patch'!$A$4:$R$879,16,FALSE)</f>
        <v>*</v>
      </c>
      <c r="J51" s="3">
        <f>VLOOKUP(DATE($A51+1,2,1),'A3R002 Patch'!$A$4:$R$879,15,FALSE)</f>
        <v>0.08</v>
      </c>
      <c r="K51" t="str">
        <f>VLOOKUP(DATE($A51+1,2,1),'A3R002 Patch'!$A$4:$R$879,16,FALSE)</f>
        <v/>
      </c>
      <c r="L51" s="3">
        <f>VLOOKUP(DATE($A51+1,3,1),'A3R002 Patch'!$A$4:$R$879,15,FALSE)</f>
        <v>0.54</v>
      </c>
      <c r="M51" t="str">
        <f>VLOOKUP(DATE($A51+1,3,1),'A3R002 Patch'!$A$4:$R$879,16,FALSE)</f>
        <v>*</v>
      </c>
      <c r="N51" s="3">
        <f>VLOOKUP(DATE($A51+1,4,1),'A3R002 Patch'!$A$4:$R$879,15,FALSE)</f>
        <v>0.01</v>
      </c>
      <c r="O51" t="str">
        <f>VLOOKUP(DATE($A51+1,4,1),'A3R002 Patch'!$A$4:$R$879,16,FALSE)</f>
        <v/>
      </c>
      <c r="P51" s="3">
        <f>VLOOKUP(DATE($A51+1,5,1),'A3R002 Patch'!$A$4:$R$879,15,FALSE)</f>
        <v>0.04</v>
      </c>
      <c r="Q51" t="str">
        <f>VLOOKUP(DATE($A51+1,5,1),'A3R002 Patch'!$A$4:$R$879,16,FALSE)</f>
        <v/>
      </c>
      <c r="R51" s="3">
        <f>VLOOKUP(DATE($A51+1,6,1),'A3R002 Patch'!$A$4:$R$879,15,FALSE)</f>
        <v>0.05</v>
      </c>
      <c r="S51" t="str">
        <f>VLOOKUP(DATE($A51+1,6,1),'A3R002 Patch'!$A$4:$R$879,16,FALSE)</f>
        <v/>
      </c>
      <c r="T51" s="3">
        <f>VLOOKUP(DATE($A51+1,7,1),'A3R002 Patch'!$A$4:$R$879,15,FALSE)</f>
        <v>0.05</v>
      </c>
      <c r="U51" t="str">
        <f>VLOOKUP(DATE($A51+1,7,1),'A3R002 Patch'!$A$4:$R$879,16,FALSE)</f>
        <v/>
      </c>
      <c r="V51" s="3">
        <f>VLOOKUP(DATE($A51+1,8,1),'A3R002 Patch'!$A$4:$R$879,15,FALSE)</f>
        <v>0.05</v>
      </c>
      <c r="W51" t="str">
        <f>VLOOKUP(DATE($A51+1,8,1),'A3R002 Patch'!$A$4:$R$879,16,FALSE)</f>
        <v/>
      </c>
      <c r="X51" s="3">
        <f>VLOOKUP(DATE($A51+1,9,1),'A3R002 Patch'!$A$4:$R$879,15,FALSE)</f>
        <v>0.04</v>
      </c>
      <c r="Y51" t="str">
        <f>VLOOKUP(DATE($A51+1,9,1),'A3R002 Patch'!$A$4:$R$879,16,FALSE)</f>
        <v/>
      </c>
      <c r="Z51" s="3">
        <f t="shared" si="0"/>
        <v>0.97000000000000008</v>
      </c>
    </row>
    <row r="52" spans="1:26" x14ac:dyDescent="0.25">
      <c r="A52">
        <v>1986</v>
      </c>
      <c r="B52" s="3">
        <f>VLOOKUP(DATE($A52,10,1),'A3R002 Patch'!$A$4:$R$879,15,FALSE)</f>
        <v>0.04</v>
      </c>
      <c r="C52" t="str">
        <f>VLOOKUP(DATE($A52,10,1),'A3R002 Patch'!$A$4:$R$879,16,FALSE)</f>
        <v>*</v>
      </c>
      <c r="D52" s="3">
        <f>VLOOKUP(DATE($A52,11,1),'A3R002 Patch'!$A$4:$R$879,15,FALSE)</f>
        <v>0.15</v>
      </c>
      <c r="E52" t="str">
        <f>VLOOKUP(DATE($A52,11,1),'A3R002 Patch'!$A$4:$R$879,16,FALSE)</f>
        <v>*</v>
      </c>
      <c r="F52" s="3">
        <f>VLOOKUP(DATE($A52,12,1),'A3R002 Patch'!$A$4:$R$879,15,FALSE)</f>
        <v>0.44</v>
      </c>
      <c r="G52" t="str">
        <f>VLOOKUP(DATE($A52,12,1),'A3R002 Patch'!$A$4:$R$879,16,FALSE)</f>
        <v>*</v>
      </c>
      <c r="H52" s="3">
        <f>VLOOKUP(DATE($A52+1,1,1),'A3R002 Patch'!$A$4:$R$879,15,FALSE)</f>
        <v>7.0000000000000007E-2</v>
      </c>
      <c r="I52" t="str">
        <f>VLOOKUP(DATE($A52+1,1,1),'A3R002 Patch'!$A$4:$R$879,16,FALSE)</f>
        <v>*</v>
      </c>
      <c r="J52" s="3">
        <f>VLOOKUP(DATE($A52+1,2,1),'A3R002 Patch'!$A$4:$R$879,15,FALSE)</f>
        <v>0.02</v>
      </c>
      <c r="K52" t="str">
        <f>VLOOKUP(DATE($A52+1,2,1),'A3R002 Patch'!$A$4:$R$879,16,FALSE)</f>
        <v>*</v>
      </c>
      <c r="L52" s="3">
        <f>VLOOKUP(DATE($A52+1,3,1),'A3R002 Patch'!$A$4:$R$879,15,FALSE)</f>
        <v>0.09</v>
      </c>
      <c r="M52" t="str">
        <f>VLOOKUP(DATE($A52+1,3,1),'A3R002 Patch'!$A$4:$R$879,16,FALSE)</f>
        <v/>
      </c>
      <c r="N52" s="3">
        <f>VLOOKUP(DATE($A52+1,4,1),'A3R002 Patch'!$A$4:$R$879,15,FALSE)</f>
        <v>0.04</v>
      </c>
      <c r="O52" t="str">
        <f>VLOOKUP(DATE($A52+1,4,1),'A3R002 Patch'!$A$4:$R$879,16,FALSE)</f>
        <v>*</v>
      </c>
      <c r="P52" s="3">
        <f>VLOOKUP(DATE($A52+1,5,1),'A3R002 Patch'!$A$4:$R$879,15,FALSE)</f>
        <v>0.02</v>
      </c>
      <c r="Q52" t="str">
        <f>VLOOKUP(DATE($A52+1,5,1),'A3R002 Patch'!$A$4:$R$879,16,FALSE)</f>
        <v>*</v>
      </c>
      <c r="R52" s="3">
        <f>VLOOKUP(DATE($A52+1,6,1),'A3R002 Patch'!$A$4:$R$879,15,FALSE)</f>
        <v>0.02</v>
      </c>
      <c r="S52" t="str">
        <f>VLOOKUP(DATE($A52+1,6,1),'A3R002 Patch'!$A$4:$R$879,16,FALSE)</f>
        <v>*</v>
      </c>
      <c r="T52" s="3">
        <f>VLOOKUP(DATE($A52+1,7,1),'A3R002 Patch'!$A$4:$R$879,15,FALSE)</f>
        <v>0.01</v>
      </c>
      <c r="U52" t="str">
        <f>VLOOKUP(DATE($A52+1,7,1),'A3R002 Patch'!$A$4:$R$879,16,FALSE)</f>
        <v/>
      </c>
      <c r="V52" s="3">
        <f>VLOOKUP(DATE($A52+1,8,1),'A3R002 Patch'!$A$4:$R$879,15,FALSE)</f>
        <v>0</v>
      </c>
      <c r="W52" t="str">
        <f>VLOOKUP(DATE($A52+1,8,1),'A3R002 Patch'!$A$4:$R$879,16,FALSE)</f>
        <v/>
      </c>
      <c r="X52" s="3">
        <f>VLOOKUP(DATE($A52+1,9,1),'A3R002 Patch'!$A$4:$R$879,15,FALSE)</f>
        <v>0.02</v>
      </c>
      <c r="Y52" t="str">
        <f>VLOOKUP(DATE($A52+1,9,1),'A3R002 Patch'!$A$4:$R$879,16,FALSE)</f>
        <v>*</v>
      </c>
      <c r="Z52" s="3">
        <f t="shared" si="0"/>
        <v>0.92</v>
      </c>
    </row>
    <row r="53" spans="1:26" x14ac:dyDescent="0.25">
      <c r="A53">
        <v>1987</v>
      </c>
      <c r="B53" s="3">
        <f>VLOOKUP(DATE($A53,10,1),'A3R002 Patch'!$A$4:$R$879,15,FALSE)</f>
        <v>0.03</v>
      </c>
      <c r="C53" t="str">
        <f>VLOOKUP(DATE($A53,10,1),'A3R002 Patch'!$A$4:$R$879,16,FALSE)</f>
        <v/>
      </c>
      <c r="D53" s="3">
        <f>VLOOKUP(DATE($A53,11,1),'A3R002 Patch'!$A$4:$R$879,15,FALSE)</f>
        <v>0.02</v>
      </c>
      <c r="E53" t="str">
        <f>VLOOKUP(DATE($A53,11,1),'A3R002 Patch'!$A$4:$R$879,16,FALSE)</f>
        <v>*</v>
      </c>
      <c r="F53" s="3">
        <f>VLOOKUP(DATE($A53,12,1),'A3R002 Patch'!$A$4:$R$879,15,FALSE)</f>
        <v>0.04</v>
      </c>
      <c r="G53" t="str">
        <f>VLOOKUP(DATE($A53,12,1),'A3R002 Patch'!$A$4:$R$879,16,FALSE)</f>
        <v>*</v>
      </c>
      <c r="H53" s="3">
        <f>VLOOKUP(DATE($A53+1,1,1),'A3R002 Patch'!$A$4:$R$879,15,FALSE)</f>
        <v>0.28999999999999998</v>
      </c>
      <c r="I53" t="str">
        <f>VLOOKUP(DATE($A53+1,1,1),'A3R002 Patch'!$A$4:$R$879,16,FALSE)</f>
        <v>*</v>
      </c>
      <c r="J53" s="3">
        <f>VLOOKUP(DATE($A53+1,2,1),'A3R002 Patch'!$A$4:$R$879,15,FALSE)</f>
        <v>0.37</v>
      </c>
      <c r="K53" t="str">
        <f>VLOOKUP(DATE($A53+1,2,1),'A3R002 Patch'!$A$4:$R$879,16,FALSE)</f>
        <v>*</v>
      </c>
      <c r="L53" s="3">
        <f>VLOOKUP(DATE($A53+1,3,1),'A3R002 Patch'!$A$4:$R$879,15,FALSE)</f>
        <v>0.17</v>
      </c>
      <c r="M53" t="str">
        <f>VLOOKUP(DATE($A53+1,3,1),'A3R002 Patch'!$A$4:$R$879,16,FALSE)</f>
        <v>*</v>
      </c>
      <c r="N53" s="3">
        <f>VLOOKUP(DATE($A53+1,4,1),'A3R002 Patch'!$A$4:$R$879,15,FALSE)</f>
        <v>0.05</v>
      </c>
      <c r="O53" t="str">
        <f>VLOOKUP(DATE($A53+1,4,1),'A3R002 Patch'!$A$4:$R$879,16,FALSE)</f>
        <v/>
      </c>
      <c r="P53" s="3">
        <f>VLOOKUP(DATE($A53+1,5,1),'A3R002 Patch'!$A$4:$R$879,15,FALSE)</f>
        <v>0.01</v>
      </c>
      <c r="Q53" t="str">
        <f>VLOOKUP(DATE($A53+1,5,1),'A3R002 Patch'!$A$4:$R$879,16,FALSE)</f>
        <v/>
      </c>
      <c r="R53" s="3">
        <f>VLOOKUP(DATE($A53+1,6,1),'A3R002 Patch'!$A$4:$R$879,15,FALSE)</f>
        <v>0.01</v>
      </c>
      <c r="S53" t="str">
        <f>VLOOKUP(DATE($A53+1,6,1),'A3R002 Patch'!$A$4:$R$879,16,FALSE)</f>
        <v>*</v>
      </c>
      <c r="T53" s="3">
        <f>VLOOKUP(DATE($A53+1,7,1),'A3R002 Patch'!$A$4:$R$879,15,FALSE)</f>
        <v>0.03</v>
      </c>
      <c r="U53" t="str">
        <f>VLOOKUP(DATE($A53+1,7,1),'A3R002 Patch'!$A$4:$R$879,16,FALSE)</f>
        <v/>
      </c>
      <c r="V53" s="3">
        <f>VLOOKUP(DATE($A53+1,8,1),'A3R002 Patch'!$A$4:$R$879,15,FALSE)</f>
        <v>0.01</v>
      </c>
      <c r="W53" t="str">
        <f>VLOOKUP(DATE($A53+1,8,1),'A3R002 Patch'!$A$4:$R$879,16,FALSE)</f>
        <v/>
      </c>
      <c r="X53" s="3">
        <f>VLOOKUP(DATE($A53+1,9,1),'A3R002 Patch'!$A$4:$R$879,15,FALSE)</f>
        <v>0.05</v>
      </c>
      <c r="Y53" t="str">
        <f>VLOOKUP(DATE($A53+1,9,1),'A3R002 Patch'!$A$4:$R$879,16,FALSE)</f>
        <v/>
      </c>
      <c r="Z53" s="3">
        <f t="shared" si="0"/>
        <v>1.08</v>
      </c>
    </row>
    <row r="54" spans="1:26" x14ac:dyDescent="0.25">
      <c r="A54">
        <v>1988</v>
      </c>
      <c r="B54" s="3">
        <f>VLOOKUP(DATE($A54,10,1),'A3R002 Patch'!$A$4:$R$879,15,FALSE)</f>
        <v>0.03</v>
      </c>
      <c r="C54" t="str">
        <f>VLOOKUP(DATE($A54,10,1),'A3R002 Patch'!$A$4:$R$879,16,FALSE)</f>
        <v/>
      </c>
      <c r="D54" s="3">
        <f>VLOOKUP(DATE($A54,11,1),'A3R002 Patch'!$A$4:$R$879,15,FALSE)</f>
        <v>0.08</v>
      </c>
      <c r="E54" t="str">
        <f>VLOOKUP(DATE($A54,11,1),'A3R002 Patch'!$A$4:$R$879,16,FALSE)</f>
        <v>*</v>
      </c>
      <c r="F54" s="3">
        <f>VLOOKUP(DATE($A54,12,1),'A3R002 Patch'!$A$4:$R$879,15,FALSE)</f>
        <v>0.06</v>
      </c>
      <c r="G54" t="str">
        <f>VLOOKUP(DATE($A54,12,1),'A3R002 Patch'!$A$4:$R$879,16,FALSE)</f>
        <v>*</v>
      </c>
      <c r="H54" s="3">
        <f>VLOOKUP(DATE($A54+1,1,1),'A3R002 Patch'!$A$4:$R$879,15,FALSE)</f>
        <v>0.04</v>
      </c>
      <c r="I54" t="str">
        <f>VLOOKUP(DATE($A54+1,1,1),'A3R002 Patch'!$A$4:$R$879,16,FALSE)</f>
        <v>*</v>
      </c>
      <c r="J54" s="3">
        <f>VLOOKUP(DATE($A54+1,2,1),'A3R002 Patch'!$A$4:$R$879,15,FALSE)</f>
        <v>0.21</v>
      </c>
      <c r="K54" t="str">
        <f>VLOOKUP(DATE($A54+1,2,1),'A3R002 Patch'!$A$4:$R$879,16,FALSE)</f>
        <v>*</v>
      </c>
      <c r="L54" s="3">
        <f>VLOOKUP(DATE($A54+1,3,1),'A3R002 Patch'!$A$4:$R$879,15,FALSE)</f>
        <v>0.05</v>
      </c>
      <c r="M54" t="str">
        <f>VLOOKUP(DATE($A54+1,3,1),'A3R002 Patch'!$A$4:$R$879,16,FALSE)</f>
        <v/>
      </c>
      <c r="N54" s="3">
        <f>VLOOKUP(DATE($A54+1,4,1),'A3R002 Patch'!$A$4:$R$879,15,FALSE)</f>
        <v>0</v>
      </c>
      <c r="O54" t="str">
        <f>VLOOKUP(DATE($A54+1,4,1),'A3R002 Patch'!$A$4:$R$879,16,FALSE)</f>
        <v/>
      </c>
      <c r="P54" s="3">
        <f>VLOOKUP(DATE($A54+1,5,1),'A3R002 Patch'!$A$4:$R$879,15,FALSE)</f>
        <v>0.04</v>
      </c>
      <c r="Q54" t="str">
        <f>VLOOKUP(DATE($A54+1,5,1),'A3R002 Patch'!$A$4:$R$879,16,FALSE)</f>
        <v/>
      </c>
      <c r="R54" s="3">
        <f>VLOOKUP(DATE($A54+1,6,1),'A3R002 Patch'!$A$4:$R$879,15,FALSE)</f>
        <v>0.02</v>
      </c>
      <c r="S54" t="str">
        <f>VLOOKUP(DATE($A54+1,6,1),'A3R002 Patch'!$A$4:$R$879,16,FALSE)</f>
        <v/>
      </c>
      <c r="T54" s="3">
        <f>VLOOKUP(DATE($A54+1,7,1),'A3R002 Patch'!$A$4:$R$879,15,FALSE)</f>
        <v>0.02</v>
      </c>
      <c r="U54" t="str">
        <f>VLOOKUP(DATE($A54+1,7,1),'A3R002 Patch'!$A$4:$R$879,16,FALSE)</f>
        <v/>
      </c>
      <c r="V54" s="3">
        <f>VLOOKUP(DATE($A54+1,8,1),'A3R002 Patch'!$A$4:$R$879,15,FALSE)</f>
        <v>0.05</v>
      </c>
      <c r="W54" t="str">
        <f>VLOOKUP(DATE($A54+1,8,1),'A3R002 Patch'!$A$4:$R$879,16,FALSE)</f>
        <v/>
      </c>
      <c r="X54" s="3">
        <f>VLOOKUP(DATE($A54+1,9,1),'A3R002 Patch'!$A$4:$R$879,15,FALSE)</f>
        <v>0.03</v>
      </c>
      <c r="Y54" t="str">
        <f>VLOOKUP(DATE($A54+1,9,1),'A3R002 Patch'!$A$4:$R$879,16,FALSE)</f>
        <v>*</v>
      </c>
      <c r="Z54" s="3">
        <f t="shared" si="0"/>
        <v>0.63</v>
      </c>
    </row>
    <row r="55" spans="1:26" x14ac:dyDescent="0.25">
      <c r="A55">
        <v>1989</v>
      </c>
      <c r="B55" s="3">
        <f>VLOOKUP(DATE($A55,10,1),'A3R002 Patch'!$A$4:$R$879,15,FALSE)</f>
        <v>0.03</v>
      </c>
      <c r="C55" t="str">
        <f>VLOOKUP(DATE($A55,10,1),'A3R002 Patch'!$A$4:$R$879,16,FALSE)</f>
        <v>*</v>
      </c>
      <c r="D55" s="3">
        <f>VLOOKUP(DATE($A55,11,1),'A3R002 Patch'!$A$4:$R$879,15,FALSE)</f>
        <v>0.24</v>
      </c>
      <c r="E55" t="str">
        <f>VLOOKUP(DATE($A55,11,1),'A3R002 Patch'!$A$4:$R$879,16,FALSE)</f>
        <v>*</v>
      </c>
      <c r="F55" s="3">
        <f>VLOOKUP(DATE($A55,12,1),'A3R002 Patch'!$A$4:$R$879,15,FALSE)</f>
        <v>0.09</v>
      </c>
      <c r="G55" t="str">
        <f>VLOOKUP(DATE($A55,12,1),'A3R002 Patch'!$A$4:$R$879,16,FALSE)</f>
        <v>*</v>
      </c>
      <c r="H55" s="3">
        <f>VLOOKUP(DATE($A55+1,1,1),'A3R002 Patch'!$A$4:$R$879,15,FALSE)</f>
        <v>0.06</v>
      </c>
      <c r="I55" t="str">
        <f>VLOOKUP(DATE($A55+1,1,1),'A3R002 Patch'!$A$4:$R$879,16,FALSE)</f>
        <v/>
      </c>
      <c r="J55" s="3">
        <f>VLOOKUP(DATE($A55+1,2,1),'A3R002 Patch'!$A$4:$R$879,15,FALSE)</f>
        <v>0.04</v>
      </c>
      <c r="K55" t="str">
        <f>VLOOKUP(DATE($A55+1,2,1),'A3R002 Patch'!$A$4:$R$879,16,FALSE)</f>
        <v>*</v>
      </c>
      <c r="L55" s="3">
        <f>VLOOKUP(DATE($A55+1,3,1),'A3R002 Patch'!$A$4:$R$879,15,FALSE)</f>
        <v>0.06</v>
      </c>
      <c r="M55" t="str">
        <f>VLOOKUP(DATE($A55+1,3,1),'A3R002 Patch'!$A$4:$R$879,16,FALSE)</f>
        <v/>
      </c>
      <c r="N55" s="3">
        <f>VLOOKUP(DATE($A55+1,4,1),'A3R002 Patch'!$A$4:$R$879,15,FALSE)</f>
        <v>0</v>
      </c>
      <c r="O55" t="str">
        <f>VLOOKUP(DATE($A55+1,4,1),'A3R002 Patch'!$A$4:$R$879,16,FALSE)</f>
        <v>*</v>
      </c>
      <c r="P55" s="3">
        <f>VLOOKUP(DATE($A55+1,5,1),'A3R002 Patch'!$A$4:$R$879,15,FALSE)</f>
        <v>0.01</v>
      </c>
      <c r="Q55" t="str">
        <f>VLOOKUP(DATE($A55+1,5,1),'A3R002 Patch'!$A$4:$R$879,16,FALSE)</f>
        <v>*</v>
      </c>
      <c r="R55" s="3">
        <f>VLOOKUP(DATE($A55+1,6,1),'A3R002 Patch'!$A$4:$R$879,15,FALSE)</f>
        <v>0.04</v>
      </c>
      <c r="S55" t="str">
        <f>VLOOKUP(DATE($A55+1,6,1),'A3R002 Patch'!$A$4:$R$879,16,FALSE)</f>
        <v/>
      </c>
      <c r="T55" s="3">
        <f>VLOOKUP(DATE($A55+1,7,1),'A3R002 Patch'!$A$4:$R$879,15,FALSE)</f>
        <v>0.06</v>
      </c>
      <c r="U55" t="str">
        <f>VLOOKUP(DATE($A55+1,7,1),'A3R002 Patch'!$A$4:$R$879,16,FALSE)</f>
        <v/>
      </c>
      <c r="V55" s="3">
        <f>VLOOKUP(DATE($A55+1,8,1),'A3R002 Patch'!$A$4:$R$879,15,FALSE)</f>
        <v>0.03</v>
      </c>
      <c r="W55" t="str">
        <f>VLOOKUP(DATE($A55+1,8,1),'A3R002 Patch'!$A$4:$R$879,16,FALSE)</f>
        <v/>
      </c>
      <c r="X55" s="3">
        <f>VLOOKUP(DATE($A55+1,9,1),'A3R002 Patch'!$A$4:$R$879,15,FALSE)</f>
        <v>0.02</v>
      </c>
      <c r="Y55" t="str">
        <f>VLOOKUP(DATE($A55+1,9,1),'A3R002 Patch'!$A$4:$R$879,16,FALSE)</f>
        <v/>
      </c>
      <c r="Z55" s="3">
        <f t="shared" si="0"/>
        <v>0.68</v>
      </c>
    </row>
    <row r="56" spans="1:26" x14ac:dyDescent="0.25">
      <c r="A56">
        <v>1990</v>
      </c>
      <c r="B56" s="3">
        <f>VLOOKUP(DATE($A56,10,1),'A3R002 Patch'!$A$4:$R$879,15,FALSE)</f>
        <v>0.02</v>
      </c>
      <c r="C56" t="str">
        <f>VLOOKUP(DATE($A56,10,1),'A3R002 Patch'!$A$4:$R$879,16,FALSE)</f>
        <v/>
      </c>
      <c r="D56" s="3">
        <f>VLOOKUP(DATE($A56,11,1),'A3R002 Patch'!$A$4:$R$879,15,FALSE)</f>
        <v>0.02</v>
      </c>
      <c r="E56" t="str">
        <f>VLOOKUP(DATE($A56,11,1),'A3R002 Patch'!$A$4:$R$879,16,FALSE)</f>
        <v>*</v>
      </c>
      <c r="F56" s="3">
        <f>VLOOKUP(DATE($A56,12,1),'A3R002 Patch'!$A$4:$R$879,15,FALSE)</f>
        <v>0.02</v>
      </c>
      <c r="G56" t="str">
        <f>VLOOKUP(DATE($A56,12,1),'A3R002 Patch'!$A$4:$R$879,16,FALSE)</f>
        <v>*</v>
      </c>
      <c r="H56" s="3">
        <f>VLOOKUP(DATE($A56+1,1,1),'A3R002 Patch'!$A$4:$R$879,15,FALSE)</f>
        <v>0.04</v>
      </c>
      <c r="I56" t="str">
        <f>VLOOKUP(DATE($A56+1,1,1),'A3R002 Patch'!$A$4:$R$879,16,FALSE)</f>
        <v>*</v>
      </c>
      <c r="J56" s="3">
        <f>VLOOKUP(DATE($A56+1,2,1),'A3R002 Patch'!$A$4:$R$879,15,FALSE)</f>
        <v>0.45</v>
      </c>
      <c r="K56" t="str">
        <f>VLOOKUP(DATE($A56+1,2,1),'A3R002 Patch'!$A$4:$R$879,16,FALSE)</f>
        <v>*</v>
      </c>
      <c r="L56" s="3">
        <f>VLOOKUP(DATE($A56+1,3,1),'A3R002 Patch'!$A$4:$R$879,15,FALSE)</f>
        <v>0.22</v>
      </c>
      <c r="M56" t="str">
        <f>VLOOKUP(DATE($A56+1,3,1),'A3R002 Patch'!$A$4:$R$879,16,FALSE)</f>
        <v>*</v>
      </c>
      <c r="N56" s="3">
        <f>VLOOKUP(DATE($A56+1,4,1),'A3R002 Patch'!$A$4:$R$879,15,FALSE)</f>
        <v>0.01</v>
      </c>
      <c r="O56" t="str">
        <f>VLOOKUP(DATE($A56+1,4,1),'A3R002 Patch'!$A$4:$R$879,16,FALSE)</f>
        <v/>
      </c>
      <c r="P56" s="3">
        <f>VLOOKUP(DATE($A56+1,5,1),'A3R002 Patch'!$A$4:$R$879,15,FALSE)</f>
        <v>0</v>
      </c>
      <c r="Q56" t="str">
        <f>VLOOKUP(DATE($A56+1,5,1),'A3R002 Patch'!$A$4:$R$879,16,FALSE)</f>
        <v/>
      </c>
      <c r="R56" s="3">
        <f>VLOOKUP(DATE($A56+1,6,1),'A3R002 Patch'!$A$4:$R$879,15,FALSE)</f>
        <v>0.05</v>
      </c>
      <c r="S56" t="str">
        <f>VLOOKUP(DATE($A56+1,6,1),'A3R002 Patch'!$A$4:$R$879,16,FALSE)</f>
        <v>*</v>
      </c>
      <c r="T56" s="3">
        <f>VLOOKUP(DATE($A56+1,7,1),'A3R002 Patch'!$A$4:$R$879,15,FALSE)</f>
        <v>0.04</v>
      </c>
      <c r="U56" t="str">
        <f>VLOOKUP(DATE($A56+1,7,1),'A3R002 Patch'!$A$4:$R$879,16,FALSE)</f>
        <v/>
      </c>
      <c r="V56" s="3">
        <f>VLOOKUP(DATE($A56+1,8,1),'A3R002 Patch'!$A$4:$R$879,15,FALSE)</f>
        <v>0.04</v>
      </c>
      <c r="W56" t="str">
        <f>VLOOKUP(DATE($A56+1,8,1),'A3R002 Patch'!$A$4:$R$879,16,FALSE)</f>
        <v/>
      </c>
      <c r="X56" s="3">
        <f>VLOOKUP(DATE($A56+1,9,1),'A3R002 Patch'!$A$4:$R$879,15,FALSE)</f>
        <v>0.02</v>
      </c>
      <c r="Y56" t="str">
        <f>VLOOKUP(DATE($A56+1,9,1),'A3R002 Patch'!$A$4:$R$879,16,FALSE)</f>
        <v/>
      </c>
      <c r="Z56" s="3">
        <f t="shared" si="0"/>
        <v>0.93000000000000016</v>
      </c>
    </row>
    <row r="57" spans="1:26" x14ac:dyDescent="0.25">
      <c r="A57">
        <v>1991</v>
      </c>
      <c r="B57" s="3">
        <f>VLOOKUP(DATE($A57,10,1),'A3R002 Patch'!$A$4:$R$879,15,FALSE)</f>
        <v>0.01</v>
      </c>
      <c r="C57" t="str">
        <f>VLOOKUP(DATE($A57,10,1),'A3R002 Patch'!$A$4:$R$879,16,FALSE)</f>
        <v>*</v>
      </c>
      <c r="D57" s="3">
        <f>VLOOKUP(DATE($A57,11,1),'A3R002 Patch'!$A$4:$R$879,15,FALSE)</f>
        <v>0.03</v>
      </c>
      <c r="E57" t="str">
        <f>VLOOKUP(DATE($A57,11,1),'A3R002 Patch'!$A$4:$R$879,16,FALSE)</f>
        <v>*</v>
      </c>
      <c r="F57" s="3">
        <f>VLOOKUP(DATE($A57,12,1),'A3R002 Patch'!$A$4:$R$879,15,FALSE)</f>
        <v>0.02</v>
      </c>
      <c r="G57" t="str">
        <f>VLOOKUP(DATE($A57,12,1),'A3R002 Patch'!$A$4:$R$879,16,FALSE)</f>
        <v>*</v>
      </c>
      <c r="H57" s="3">
        <f>VLOOKUP(DATE($A57+1,1,1),'A3R002 Patch'!$A$4:$R$879,15,FALSE)</f>
        <v>0.01</v>
      </c>
      <c r="I57" t="str">
        <f>VLOOKUP(DATE($A57+1,1,1),'A3R002 Patch'!$A$4:$R$879,16,FALSE)</f>
        <v>*</v>
      </c>
      <c r="J57" s="3">
        <f>VLOOKUP(DATE($A57+1,2,1),'A3R002 Patch'!$A$4:$R$879,15,FALSE)</f>
        <v>0.02</v>
      </c>
      <c r="K57" t="str">
        <f>VLOOKUP(DATE($A57+1,2,1),'A3R002 Patch'!$A$4:$R$879,16,FALSE)</f>
        <v>*</v>
      </c>
      <c r="L57" s="3">
        <f>VLOOKUP(DATE($A57+1,3,1),'A3R002 Patch'!$A$4:$R$879,15,FALSE)</f>
        <v>0</v>
      </c>
      <c r="M57" t="str">
        <f>VLOOKUP(DATE($A57+1,3,1),'A3R002 Patch'!$A$4:$R$879,16,FALSE)</f>
        <v>*</v>
      </c>
      <c r="N57" s="3">
        <f>VLOOKUP(DATE($A57+1,4,1),'A3R002 Patch'!$A$4:$R$879,15,FALSE)</f>
        <v>0.01</v>
      </c>
      <c r="O57" t="str">
        <f>VLOOKUP(DATE($A57+1,4,1),'A3R002 Patch'!$A$4:$R$879,16,FALSE)</f>
        <v>*</v>
      </c>
      <c r="P57" s="3">
        <f>VLOOKUP(DATE($A57+1,5,1),'A3R002 Patch'!$A$4:$R$879,15,FALSE)</f>
        <v>0.01</v>
      </c>
      <c r="Q57" t="str">
        <f>VLOOKUP(DATE($A57+1,5,1),'A3R002 Patch'!$A$4:$R$879,16,FALSE)</f>
        <v>*</v>
      </c>
      <c r="R57" s="3">
        <f>VLOOKUP(DATE($A57+1,6,1),'A3R002 Patch'!$A$4:$R$879,15,FALSE)</f>
        <v>0</v>
      </c>
      <c r="S57" t="str">
        <f>VLOOKUP(DATE($A57+1,6,1),'A3R002 Patch'!$A$4:$R$879,16,FALSE)</f>
        <v>*</v>
      </c>
      <c r="T57" s="3">
        <f>VLOOKUP(DATE($A57+1,7,1),'A3R002 Patch'!$A$4:$R$879,15,FALSE)</f>
        <v>0</v>
      </c>
      <c r="U57" t="str">
        <f>VLOOKUP(DATE($A57+1,7,1),'A3R002 Patch'!$A$4:$R$879,16,FALSE)</f>
        <v>*</v>
      </c>
      <c r="V57" s="3">
        <f>VLOOKUP(DATE($A57+1,8,1),'A3R002 Patch'!$A$4:$R$879,15,FALSE)</f>
        <v>0.01</v>
      </c>
      <c r="W57" t="str">
        <f>VLOOKUP(DATE($A57+1,8,1),'A3R002 Patch'!$A$4:$R$879,16,FALSE)</f>
        <v>*</v>
      </c>
      <c r="X57" s="3">
        <f>VLOOKUP(DATE($A57+1,9,1),'A3R002 Patch'!$A$4:$R$879,15,FALSE)</f>
        <v>0.01</v>
      </c>
      <c r="Y57" t="str">
        <f>VLOOKUP(DATE($A57+1,9,1),'A3R002 Patch'!$A$4:$R$879,16,FALSE)</f>
        <v>*</v>
      </c>
      <c r="Z57" s="3">
        <f t="shared" si="0"/>
        <v>0.13</v>
      </c>
    </row>
    <row r="58" spans="1:26" x14ac:dyDescent="0.25">
      <c r="A58">
        <v>1992</v>
      </c>
      <c r="B58" s="3">
        <f>VLOOKUP(DATE($A58,10,1),'A3R002 Patch'!$A$4:$R$879,15,FALSE)</f>
        <v>0</v>
      </c>
      <c r="C58" t="str">
        <f>VLOOKUP(DATE($A58,10,1),'A3R002 Patch'!$A$4:$R$879,16,FALSE)</f>
        <v>*</v>
      </c>
      <c r="D58" s="3">
        <f>VLOOKUP(DATE($A58,11,1),'A3R002 Patch'!$A$4:$R$879,15,FALSE)</f>
        <v>1.1499999999999999</v>
      </c>
      <c r="E58" t="str">
        <f>VLOOKUP(DATE($A58,11,1),'A3R002 Patch'!$A$4:$R$879,16,FALSE)</f>
        <v>*</v>
      </c>
      <c r="F58" s="3">
        <f>VLOOKUP(DATE($A58,12,1),'A3R002 Patch'!$A$4:$R$879,15,FALSE)</f>
        <v>0.06</v>
      </c>
      <c r="G58" t="str">
        <f>VLOOKUP(DATE($A58,12,1),'A3R002 Patch'!$A$4:$R$879,16,FALSE)</f>
        <v>*</v>
      </c>
      <c r="H58" s="3">
        <f>VLOOKUP(DATE($A58+1,1,1),'A3R002 Patch'!$A$4:$R$879,15,FALSE)</f>
        <v>0.02</v>
      </c>
      <c r="I58" t="str">
        <f>VLOOKUP(DATE($A58+1,1,1),'A3R002 Patch'!$A$4:$R$879,16,FALSE)</f>
        <v>*</v>
      </c>
      <c r="J58" s="3">
        <f>VLOOKUP(DATE($A58+1,2,1),'A3R002 Patch'!$A$4:$R$879,15,FALSE)</f>
        <v>0.02</v>
      </c>
      <c r="K58" t="str">
        <f>VLOOKUP(DATE($A58+1,2,1),'A3R002 Patch'!$A$4:$R$879,16,FALSE)</f>
        <v>*</v>
      </c>
      <c r="L58" s="3">
        <f>VLOOKUP(DATE($A58+1,3,1),'A3R002 Patch'!$A$4:$R$879,15,FALSE)</f>
        <v>0.71</v>
      </c>
      <c r="M58" t="str">
        <f>VLOOKUP(DATE($A58+1,3,1),'A3R002 Patch'!$A$4:$R$879,16,FALSE)</f>
        <v>*</v>
      </c>
      <c r="N58" s="3">
        <f>VLOOKUP(DATE($A58+1,4,1),'A3R002 Patch'!$A$4:$R$879,15,FALSE)</f>
        <v>0</v>
      </c>
      <c r="O58" t="str">
        <f>VLOOKUP(DATE($A58+1,4,1),'A3R002 Patch'!$A$4:$R$879,16,FALSE)</f>
        <v>*</v>
      </c>
      <c r="P58" s="3">
        <f>VLOOKUP(DATE($A58+1,5,1),'A3R002 Patch'!$A$4:$R$879,15,FALSE)</f>
        <v>0.03</v>
      </c>
      <c r="Q58" t="str">
        <f>VLOOKUP(DATE($A58+1,5,1),'A3R002 Patch'!$A$4:$R$879,16,FALSE)</f>
        <v>*</v>
      </c>
      <c r="R58" s="3">
        <f>VLOOKUP(DATE($A58+1,6,1),'A3R002 Patch'!$A$4:$R$879,15,FALSE)</f>
        <v>0.01</v>
      </c>
      <c r="S58" t="str">
        <f>VLOOKUP(DATE($A58+1,6,1),'A3R002 Patch'!$A$4:$R$879,16,FALSE)</f>
        <v/>
      </c>
      <c r="T58" s="3">
        <f>VLOOKUP(DATE($A58+1,7,1),'A3R002 Patch'!$A$4:$R$879,15,FALSE)</f>
        <v>0.02</v>
      </c>
      <c r="U58" t="str">
        <f>VLOOKUP(DATE($A58+1,7,1),'A3R002 Patch'!$A$4:$R$879,16,FALSE)</f>
        <v/>
      </c>
      <c r="V58" s="3">
        <f>VLOOKUP(DATE($A58+1,8,1),'A3R002 Patch'!$A$4:$R$879,15,FALSE)</f>
        <v>0.02</v>
      </c>
      <c r="W58" t="str">
        <f>VLOOKUP(DATE($A58+1,8,1),'A3R002 Patch'!$A$4:$R$879,16,FALSE)</f>
        <v/>
      </c>
      <c r="X58" s="3">
        <f>VLOOKUP(DATE($A58+1,9,1),'A3R002 Patch'!$A$4:$R$879,15,FALSE)</f>
        <v>0.04</v>
      </c>
      <c r="Y58" t="str">
        <f>VLOOKUP(DATE($A58+1,9,1),'A3R002 Patch'!$A$4:$R$879,16,FALSE)</f>
        <v>*</v>
      </c>
      <c r="Z58" s="3">
        <f t="shared" si="0"/>
        <v>2.08</v>
      </c>
    </row>
    <row r="59" spans="1:26" x14ac:dyDescent="0.25">
      <c r="A59">
        <v>1993</v>
      </c>
      <c r="B59" s="3">
        <f>VLOOKUP(DATE($A59,10,1),'A3R002 Patch'!$A$4:$R$879,15,FALSE)</f>
        <v>0.01</v>
      </c>
      <c r="C59" t="str">
        <f>VLOOKUP(DATE($A59,10,1),'A3R002 Patch'!$A$4:$R$879,16,FALSE)</f>
        <v>*</v>
      </c>
      <c r="D59" s="3">
        <f>VLOOKUP(DATE($A59,11,1),'A3R002 Patch'!$A$4:$R$879,15,FALSE)</f>
        <v>0.01</v>
      </c>
      <c r="E59" t="str">
        <f>VLOOKUP(DATE($A59,11,1),'A3R002 Patch'!$A$4:$R$879,16,FALSE)</f>
        <v>*</v>
      </c>
      <c r="F59" s="3">
        <f>VLOOKUP(DATE($A59,12,1),'A3R002 Patch'!$A$4:$R$879,15,FALSE)</f>
        <v>0.02</v>
      </c>
      <c r="G59" t="str">
        <f>VLOOKUP(DATE($A59,12,1),'A3R002 Patch'!$A$4:$R$879,16,FALSE)</f>
        <v>*</v>
      </c>
      <c r="H59" s="3">
        <f>VLOOKUP(DATE($A59+1,1,1),'A3R002 Patch'!$A$4:$R$879,15,FALSE)</f>
        <v>0.02</v>
      </c>
      <c r="I59" t="str">
        <f>VLOOKUP(DATE($A59+1,1,1),'A3R002 Patch'!$A$4:$R$879,16,FALSE)</f>
        <v>*</v>
      </c>
      <c r="J59" s="3">
        <f>VLOOKUP(DATE($A59+1,2,1),'A3R002 Patch'!$A$4:$R$879,15,FALSE)</f>
        <v>0.25</v>
      </c>
      <c r="K59" t="str">
        <f>VLOOKUP(DATE($A59+1,2,1),'A3R002 Patch'!$A$4:$R$879,16,FALSE)</f>
        <v>*</v>
      </c>
      <c r="L59" s="3">
        <f>VLOOKUP(DATE($A59+1,3,1),'A3R002 Patch'!$A$4:$R$879,15,FALSE)</f>
        <v>0.2</v>
      </c>
      <c r="M59" t="str">
        <f>VLOOKUP(DATE($A59+1,3,1),'A3R002 Patch'!$A$4:$R$879,16,FALSE)</f>
        <v>*</v>
      </c>
      <c r="N59" s="3">
        <f>VLOOKUP(DATE($A59+1,4,1),'A3R002 Patch'!$A$4:$R$879,15,FALSE)</f>
        <v>0.02</v>
      </c>
      <c r="O59" t="str">
        <f>VLOOKUP(DATE($A59+1,4,1),'A3R002 Patch'!$A$4:$R$879,16,FALSE)</f>
        <v/>
      </c>
      <c r="P59" s="3">
        <f>VLOOKUP(DATE($A59+1,5,1),'A3R002 Patch'!$A$4:$R$879,15,FALSE)</f>
        <v>0.01</v>
      </c>
      <c r="Q59" t="str">
        <f>VLOOKUP(DATE($A59+1,5,1),'A3R002 Patch'!$A$4:$R$879,16,FALSE)</f>
        <v>*</v>
      </c>
      <c r="R59" s="3">
        <f>VLOOKUP(DATE($A59+1,6,1),'A3R002 Patch'!$A$4:$R$879,15,FALSE)</f>
        <v>0.03</v>
      </c>
      <c r="S59" t="str">
        <f>VLOOKUP(DATE($A59+1,6,1),'A3R002 Patch'!$A$4:$R$879,16,FALSE)</f>
        <v/>
      </c>
      <c r="T59" s="3">
        <f>VLOOKUP(DATE($A59+1,7,1),'A3R002 Patch'!$A$4:$R$879,15,FALSE)</f>
        <v>0.02</v>
      </c>
      <c r="U59" t="str">
        <f>VLOOKUP(DATE($A59+1,7,1),'A3R002 Patch'!$A$4:$R$879,16,FALSE)</f>
        <v/>
      </c>
      <c r="V59" s="3">
        <f>VLOOKUP(DATE($A59+1,8,1),'A3R002 Patch'!$A$4:$R$879,15,FALSE)</f>
        <v>0.03</v>
      </c>
      <c r="W59" t="str">
        <f>VLOOKUP(DATE($A59+1,8,1),'A3R002 Patch'!$A$4:$R$879,16,FALSE)</f>
        <v>*</v>
      </c>
      <c r="X59" s="3">
        <f>VLOOKUP(DATE($A59+1,9,1),'A3R002 Patch'!$A$4:$R$879,15,FALSE)</f>
        <v>0.02</v>
      </c>
      <c r="Y59" t="str">
        <f>VLOOKUP(DATE($A59+1,9,1),'A3R002 Patch'!$A$4:$R$879,16,FALSE)</f>
        <v/>
      </c>
      <c r="Z59" s="3">
        <f t="shared" si="0"/>
        <v>0.64000000000000012</v>
      </c>
    </row>
    <row r="60" spans="1:26" x14ac:dyDescent="0.25">
      <c r="A60">
        <v>1994</v>
      </c>
      <c r="B60" s="3">
        <f>VLOOKUP(DATE($A60,10,1),'A3R002 Patch'!$A$4:$R$879,15,FALSE)</f>
        <v>0.01</v>
      </c>
      <c r="C60" t="str">
        <f>VLOOKUP(DATE($A60,10,1),'A3R002 Patch'!$A$4:$R$879,16,FALSE)</f>
        <v>*</v>
      </c>
      <c r="D60" s="3">
        <f>VLOOKUP(DATE($A60,11,1),'A3R002 Patch'!$A$4:$R$879,15,FALSE)</f>
        <v>0.01</v>
      </c>
      <c r="E60" t="str">
        <f>VLOOKUP(DATE($A60,11,1),'A3R002 Patch'!$A$4:$R$879,16,FALSE)</f>
        <v/>
      </c>
      <c r="F60" s="3">
        <f>VLOOKUP(DATE($A60,12,1),'A3R002 Patch'!$A$4:$R$879,15,FALSE)</f>
        <v>0.01</v>
      </c>
      <c r="G60" t="str">
        <f>VLOOKUP(DATE($A60,12,1),'A3R002 Patch'!$A$4:$R$879,16,FALSE)</f>
        <v>*</v>
      </c>
      <c r="H60" s="3">
        <f>VLOOKUP(DATE($A60+1,1,1),'A3R002 Patch'!$A$4:$R$879,15,FALSE)</f>
        <v>0.01</v>
      </c>
      <c r="I60" t="str">
        <f>VLOOKUP(DATE($A60+1,1,1),'A3R002 Patch'!$A$4:$R$879,16,FALSE)</f>
        <v>*</v>
      </c>
      <c r="J60" s="3">
        <f>VLOOKUP(DATE($A60+1,2,1),'A3R002 Patch'!$A$4:$R$879,15,FALSE)</f>
        <v>0.01</v>
      </c>
      <c r="K60" t="str">
        <f>VLOOKUP(DATE($A60+1,2,1),'A3R002 Patch'!$A$4:$R$879,16,FALSE)</f>
        <v/>
      </c>
      <c r="L60" s="3">
        <f>VLOOKUP(DATE($A60+1,3,1),'A3R002 Patch'!$A$4:$R$879,15,FALSE)</f>
        <v>0.62</v>
      </c>
      <c r="M60" t="str">
        <f>VLOOKUP(DATE($A60+1,3,1),'A3R002 Patch'!$A$4:$R$879,16,FALSE)</f>
        <v/>
      </c>
      <c r="N60" s="3">
        <f>VLOOKUP(DATE($A60+1,4,1),'A3R002 Patch'!$A$4:$R$879,15,FALSE)</f>
        <v>0.51</v>
      </c>
      <c r="O60" t="str">
        <f>VLOOKUP(DATE($A60+1,4,1),'A3R002 Patch'!$A$4:$R$879,16,FALSE)</f>
        <v>*</v>
      </c>
      <c r="P60" s="3">
        <f>VLOOKUP(DATE($A60+1,5,1),'A3R002 Patch'!$A$4:$R$879,15,FALSE)</f>
        <v>0.16</v>
      </c>
      <c r="Q60" t="str">
        <f>VLOOKUP(DATE($A60+1,5,1),'A3R002 Patch'!$A$4:$R$879,16,FALSE)</f>
        <v/>
      </c>
      <c r="R60" s="3">
        <f>VLOOKUP(DATE($A60+1,6,1),'A3R002 Patch'!$A$4:$R$879,15,FALSE)</f>
        <v>0.02</v>
      </c>
      <c r="S60" t="str">
        <f>VLOOKUP(DATE($A60+1,6,1),'A3R002 Patch'!$A$4:$R$879,16,FALSE)</f>
        <v/>
      </c>
      <c r="T60" s="3">
        <f>VLOOKUP(DATE($A60+1,7,1),'A3R002 Patch'!$A$4:$R$879,15,FALSE)</f>
        <v>0.02</v>
      </c>
      <c r="U60" t="str">
        <f>VLOOKUP(DATE($A60+1,7,1),'A3R002 Patch'!$A$4:$R$879,16,FALSE)</f>
        <v/>
      </c>
      <c r="V60" s="3">
        <f>VLOOKUP(DATE($A60+1,8,1),'A3R002 Patch'!$A$4:$R$879,15,FALSE)</f>
        <v>0.03</v>
      </c>
      <c r="W60" t="str">
        <f>VLOOKUP(DATE($A60+1,8,1),'A3R002 Patch'!$A$4:$R$879,16,FALSE)</f>
        <v>*</v>
      </c>
      <c r="X60" s="3">
        <f>VLOOKUP(DATE($A60+1,9,1),'A3R002 Patch'!$A$4:$R$879,15,FALSE)</f>
        <v>0.03</v>
      </c>
      <c r="Y60" t="str">
        <f>VLOOKUP(DATE($A60+1,9,1),'A3R002 Patch'!$A$4:$R$879,16,FALSE)</f>
        <v>*</v>
      </c>
      <c r="Z60" s="3">
        <f t="shared" si="0"/>
        <v>1.4400000000000002</v>
      </c>
    </row>
    <row r="61" spans="1:26" x14ac:dyDescent="0.25">
      <c r="A61">
        <v>1995</v>
      </c>
      <c r="B61" s="3">
        <f>VLOOKUP(DATE($A61,10,1),'A3R002 Patch'!$A$4:$R$879,15,FALSE)</f>
        <v>0.03</v>
      </c>
      <c r="C61" t="str">
        <f>VLOOKUP(DATE($A61,10,1),'A3R002 Patch'!$A$4:$R$879,16,FALSE)</f>
        <v>*</v>
      </c>
      <c r="D61" s="3">
        <f>VLOOKUP(DATE($A61,11,1),'A3R002 Patch'!$A$4:$R$879,15,FALSE)</f>
        <v>0.05</v>
      </c>
      <c r="E61" t="str">
        <f>VLOOKUP(DATE($A61,11,1),'A3R002 Patch'!$A$4:$R$879,16,FALSE)</f>
        <v/>
      </c>
      <c r="F61" s="3">
        <f>VLOOKUP(DATE($A61,12,1),'A3R002 Patch'!$A$4:$R$879,15,FALSE)</f>
        <v>2.61</v>
      </c>
      <c r="G61" t="str">
        <f>VLOOKUP(DATE($A61,12,1),'A3R002 Patch'!$A$4:$R$879,16,FALSE)</f>
        <v>*</v>
      </c>
      <c r="H61" s="3">
        <f>VLOOKUP(DATE($A61+1,1,1),'A3R002 Patch'!$A$4:$R$879,15,FALSE)</f>
        <v>1.38</v>
      </c>
      <c r="I61" t="str">
        <f>VLOOKUP(DATE($A61+1,1,1),'A3R002 Patch'!$A$4:$R$879,16,FALSE)</f>
        <v>*</v>
      </c>
      <c r="J61" s="3">
        <f>VLOOKUP(DATE($A61+1,2,1),'A3R002 Patch'!$A$4:$R$879,15,FALSE)</f>
        <v>0.21</v>
      </c>
      <c r="K61" t="str">
        <f>VLOOKUP(DATE($A61+1,2,1),'A3R002 Patch'!$A$4:$R$879,16,FALSE)</f>
        <v>*</v>
      </c>
      <c r="L61" s="3">
        <f>VLOOKUP(DATE($A61+1,3,1),'A3R002 Patch'!$A$4:$R$879,15,FALSE)</f>
        <v>0.03</v>
      </c>
      <c r="M61" t="str">
        <f>VLOOKUP(DATE($A61+1,3,1),'A3R002 Patch'!$A$4:$R$879,16,FALSE)</f>
        <v>*</v>
      </c>
      <c r="N61" s="3">
        <f>VLOOKUP(DATE($A61+1,4,1),'A3R002 Patch'!$A$4:$R$879,15,FALSE)</f>
        <v>0.01</v>
      </c>
      <c r="O61" t="str">
        <f>VLOOKUP(DATE($A61+1,4,1),'A3R002 Patch'!$A$4:$R$879,16,FALSE)</f>
        <v>*</v>
      </c>
      <c r="P61" s="3">
        <f>VLOOKUP(DATE($A61+1,5,1),'A3R002 Patch'!$A$4:$R$879,15,FALSE)</f>
        <v>0.05</v>
      </c>
      <c r="Q61" t="str">
        <f>VLOOKUP(DATE($A61+1,5,1),'A3R002 Patch'!$A$4:$R$879,16,FALSE)</f>
        <v>*</v>
      </c>
      <c r="R61" s="3">
        <f>VLOOKUP(DATE($A61+1,6,1),'A3R002 Patch'!$A$4:$R$879,15,FALSE)</f>
        <v>0</v>
      </c>
      <c r="S61" t="str">
        <f>VLOOKUP(DATE($A61+1,6,1),'A3R002 Patch'!$A$4:$R$879,16,FALSE)</f>
        <v/>
      </c>
      <c r="T61" s="3">
        <f>VLOOKUP(DATE($A61+1,7,1),'A3R002 Patch'!$A$4:$R$879,15,FALSE)</f>
        <v>0.04</v>
      </c>
      <c r="U61" t="str">
        <f>VLOOKUP(DATE($A61+1,7,1),'A3R002 Patch'!$A$4:$R$879,16,FALSE)</f>
        <v/>
      </c>
      <c r="V61" s="3">
        <f>VLOOKUP(DATE($A61+1,8,1),'A3R002 Patch'!$A$4:$R$879,15,FALSE)</f>
        <v>0.06</v>
      </c>
      <c r="W61" t="str">
        <f>VLOOKUP(DATE($A61+1,8,1),'A3R002 Patch'!$A$4:$R$879,16,FALSE)</f>
        <v/>
      </c>
      <c r="X61" s="3">
        <f>VLOOKUP(DATE($A61+1,9,1),'A3R002 Patch'!$A$4:$R$879,15,FALSE)</f>
        <v>0.03</v>
      </c>
      <c r="Y61" t="str">
        <f>VLOOKUP(DATE($A61+1,9,1),'A3R002 Patch'!$A$4:$R$879,16,FALSE)</f>
        <v/>
      </c>
      <c r="Z61" s="3">
        <f t="shared" si="0"/>
        <v>4.5</v>
      </c>
    </row>
    <row r="62" spans="1:26" x14ac:dyDescent="0.25">
      <c r="A62">
        <v>1996</v>
      </c>
      <c r="B62" s="3">
        <f>VLOOKUP(DATE($A62,10,1),'A3R002 Patch'!$A$4:$R$879,15,FALSE)</f>
        <v>0.04</v>
      </c>
      <c r="C62" t="str">
        <f>VLOOKUP(DATE($A62,10,1),'A3R002 Patch'!$A$4:$R$879,16,FALSE)</f>
        <v>*</v>
      </c>
      <c r="D62" s="3">
        <f>VLOOKUP(DATE($A62,11,1),'A3R002 Patch'!$A$4:$R$879,15,FALSE)</f>
        <v>0.06</v>
      </c>
      <c r="E62" t="str">
        <f>VLOOKUP(DATE($A62,11,1),'A3R002 Patch'!$A$4:$R$879,16,FALSE)</f>
        <v>*</v>
      </c>
      <c r="F62" s="3">
        <f>VLOOKUP(DATE($A62,12,1),'A3R002 Patch'!$A$4:$R$879,15,FALSE)</f>
        <v>0.16</v>
      </c>
      <c r="G62" t="str">
        <f>VLOOKUP(DATE($A62,12,1),'A3R002 Patch'!$A$4:$R$879,16,FALSE)</f>
        <v/>
      </c>
      <c r="H62" s="3">
        <f>VLOOKUP(DATE($A62+1,1,1),'A3R002 Patch'!$A$4:$R$879,15,FALSE)</f>
        <v>0.01</v>
      </c>
      <c r="I62" t="str">
        <f>VLOOKUP(DATE($A62+1,1,1),'A3R002 Patch'!$A$4:$R$879,16,FALSE)</f>
        <v>*</v>
      </c>
      <c r="J62" s="3">
        <f>VLOOKUP(DATE($A62+1,2,1),'A3R002 Patch'!$A$4:$R$879,15,FALSE)</f>
        <v>0.14000000000000001</v>
      </c>
      <c r="K62" t="str">
        <f>VLOOKUP(DATE($A62+1,2,1),'A3R002 Patch'!$A$4:$R$879,16,FALSE)</f>
        <v>*</v>
      </c>
      <c r="L62" s="3">
        <f>VLOOKUP(DATE($A62+1,3,1),'A3R002 Patch'!$A$4:$R$879,15,FALSE)</f>
        <v>2.0299999999999998</v>
      </c>
      <c r="M62" t="str">
        <f>VLOOKUP(DATE($A62+1,3,1),'A3R002 Patch'!$A$4:$R$879,16,FALSE)</f>
        <v>*</v>
      </c>
      <c r="N62" s="3">
        <f>VLOOKUP(DATE($A62+1,4,1),'A3R002 Patch'!$A$4:$R$879,15,FALSE)</f>
        <v>2.52</v>
      </c>
      <c r="O62" t="str">
        <f>VLOOKUP(DATE($A62+1,4,1),'A3R002 Patch'!$A$4:$R$879,16,FALSE)</f>
        <v>*</v>
      </c>
      <c r="P62" s="3">
        <f>VLOOKUP(DATE($A62+1,5,1),'A3R002 Patch'!$A$4:$R$879,15,FALSE)</f>
        <v>1.01</v>
      </c>
      <c r="Q62" t="str">
        <f>VLOOKUP(DATE($A62+1,5,1),'A3R002 Patch'!$A$4:$R$879,16,FALSE)</f>
        <v>*</v>
      </c>
      <c r="R62" s="3">
        <f>VLOOKUP(DATE($A62+1,6,1),'A3R002 Patch'!$A$4:$R$879,15,FALSE)</f>
        <v>0.73</v>
      </c>
      <c r="S62" t="str">
        <f>VLOOKUP(DATE($A62+1,6,1),'A3R002 Patch'!$A$4:$R$879,16,FALSE)</f>
        <v>*</v>
      </c>
      <c r="T62" s="3">
        <f>VLOOKUP(DATE($A62+1,7,1),'A3R002 Patch'!$A$4:$R$879,15,FALSE)</f>
        <v>0.23</v>
      </c>
      <c r="U62" t="str">
        <f>VLOOKUP(DATE($A62+1,7,1),'A3R002 Patch'!$A$4:$R$879,16,FALSE)</f>
        <v/>
      </c>
      <c r="V62" s="3">
        <f>VLOOKUP(DATE($A62+1,8,1),'A3R002 Patch'!$A$4:$R$879,15,FALSE)</f>
        <v>0.16</v>
      </c>
      <c r="W62" t="str">
        <f>VLOOKUP(DATE($A62+1,8,1),'A3R002 Patch'!$A$4:$R$879,16,FALSE)</f>
        <v/>
      </c>
      <c r="X62" s="3">
        <f>VLOOKUP(DATE($A62+1,9,1),'A3R002 Patch'!$A$4:$R$879,15,FALSE)</f>
        <v>0.23</v>
      </c>
      <c r="Y62" t="str">
        <f>VLOOKUP(DATE($A62+1,9,1),'A3R002 Patch'!$A$4:$R$879,16,FALSE)</f>
        <v/>
      </c>
      <c r="Z62" s="3">
        <f t="shared" si="0"/>
        <v>7.3199999999999994</v>
      </c>
    </row>
    <row r="63" spans="1:26" x14ac:dyDescent="0.25">
      <c r="A63">
        <v>1997</v>
      </c>
      <c r="B63" s="3">
        <f>VLOOKUP(DATE($A63,10,1),'A3R002 Patch'!$A$4:$R$879,15,FALSE)</f>
        <v>0.04</v>
      </c>
      <c r="C63" t="str">
        <f>VLOOKUP(DATE($A63,10,1),'A3R002 Patch'!$A$4:$R$879,16,FALSE)</f>
        <v>*</v>
      </c>
      <c r="D63" s="3">
        <f>VLOOKUP(DATE($A63,11,1),'A3R002 Patch'!$A$4:$R$879,15,FALSE)</f>
        <v>0.2</v>
      </c>
      <c r="E63" t="str">
        <f>VLOOKUP(DATE($A63,11,1),'A3R002 Patch'!$A$4:$R$879,16,FALSE)</f>
        <v>*</v>
      </c>
      <c r="F63" s="3">
        <f>VLOOKUP(DATE($A63,12,1),'A3R002 Patch'!$A$4:$R$879,15,FALSE)</f>
        <v>0.18</v>
      </c>
      <c r="G63" t="str">
        <f>VLOOKUP(DATE($A63,12,1),'A3R002 Patch'!$A$4:$R$879,16,FALSE)</f>
        <v>*</v>
      </c>
      <c r="H63" s="3">
        <f>VLOOKUP(DATE($A63+1,1,1),'A3R002 Patch'!$A$4:$R$879,15,FALSE)</f>
        <v>0.31</v>
      </c>
      <c r="I63" t="str">
        <f>VLOOKUP(DATE($A63+1,1,1),'A3R002 Patch'!$A$4:$R$879,16,FALSE)</f>
        <v>*</v>
      </c>
      <c r="J63" s="3">
        <f>VLOOKUP(DATE($A63+1,2,1),'A3R002 Patch'!$A$4:$R$879,15,FALSE)</f>
        <v>0.44</v>
      </c>
      <c r="K63" t="str">
        <f>VLOOKUP(DATE($A63+1,2,1),'A3R002 Patch'!$A$4:$R$879,16,FALSE)</f>
        <v>*</v>
      </c>
      <c r="L63" s="3">
        <f>VLOOKUP(DATE($A63+1,3,1),'A3R002 Patch'!$A$4:$R$879,15,FALSE)</f>
        <v>0.25</v>
      </c>
      <c r="M63" t="str">
        <f>VLOOKUP(DATE($A63+1,3,1),'A3R002 Patch'!$A$4:$R$879,16,FALSE)</f>
        <v>*</v>
      </c>
      <c r="N63" s="3">
        <f>VLOOKUP(DATE($A63+1,4,1),'A3R002 Patch'!$A$4:$R$879,15,FALSE)</f>
        <v>0.05</v>
      </c>
      <c r="O63" t="str">
        <f>VLOOKUP(DATE($A63+1,4,1),'A3R002 Patch'!$A$4:$R$879,16,FALSE)</f>
        <v>*</v>
      </c>
      <c r="P63" s="3">
        <f>VLOOKUP(DATE($A63+1,5,1),'A3R002 Patch'!$A$4:$R$879,15,FALSE)</f>
        <v>0.16</v>
      </c>
      <c r="Q63" t="str">
        <f>VLOOKUP(DATE($A63+1,5,1),'A3R002 Patch'!$A$4:$R$879,16,FALSE)</f>
        <v>*</v>
      </c>
      <c r="R63" s="3">
        <f>VLOOKUP(DATE($A63+1,6,1),'A3R002 Patch'!$A$4:$R$879,15,FALSE)</f>
        <v>0.06</v>
      </c>
      <c r="S63" t="str">
        <f>VLOOKUP(DATE($A63+1,6,1),'A3R002 Patch'!$A$4:$R$879,16,FALSE)</f>
        <v>*</v>
      </c>
      <c r="T63" s="3">
        <f>VLOOKUP(DATE($A63+1,7,1),'A3R002 Patch'!$A$4:$R$879,15,FALSE)</f>
        <v>7.0000000000000007E-2</v>
      </c>
      <c r="U63" t="str">
        <f>VLOOKUP(DATE($A63+1,7,1),'A3R002 Patch'!$A$4:$R$879,16,FALSE)</f>
        <v>*</v>
      </c>
      <c r="V63" s="3">
        <f>VLOOKUP(DATE($A63+1,8,1),'A3R002 Patch'!$A$4:$R$879,15,FALSE)</f>
        <v>0.05</v>
      </c>
      <c r="W63" t="str">
        <f>VLOOKUP(DATE($A63+1,8,1),'A3R002 Patch'!$A$4:$R$879,16,FALSE)</f>
        <v>*</v>
      </c>
      <c r="X63" s="3">
        <f>VLOOKUP(DATE($A63+1,9,1),'A3R002 Patch'!$A$4:$R$879,15,FALSE)</f>
        <v>0.09</v>
      </c>
      <c r="Y63" t="str">
        <f>VLOOKUP(DATE($A63+1,9,1),'A3R002 Patch'!$A$4:$R$879,16,FALSE)</f>
        <v>*</v>
      </c>
      <c r="Z63" s="3">
        <f t="shared" si="0"/>
        <v>1.9</v>
      </c>
    </row>
    <row r="64" spans="1:26" x14ac:dyDescent="0.25">
      <c r="A64">
        <v>1998</v>
      </c>
      <c r="B64" s="3">
        <f>VLOOKUP(DATE($A64,10,1),'A3R002 Patch'!$A$4:$R$879,15,FALSE)</f>
        <v>7.0000000000000007E-2</v>
      </c>
      <c r="C64" t="str">
        <f>VLOOKUP(DATE($A64,10,1),'A3R002 Patch'!$A$4:$R$879,16,FALSE)</f>
        <v>*</v>
      </c>
      <c r="D64" s="3">
        <f>VLOOKUP(DATE($A64,11,1),'A3R002 Patch'!$A$4:$R$879,15,FALSE)</f>
        <v>0.65</v>
      </c>
      <c r="E64" t="str">
        <f>VLOOKUP(DATE($A64,11,1),'A3R002 Patch'!$A$4:$R$879,16,FALSE)</f>
        <v>*</v>
      </c>
      <c r="F64" s="3">
        <f>VLOOKUP(DATE($A64,12,1),'A3R002 Patch'!$A$4:$R$879,15,FALSE)</f>
        <v>0.56000000000000005</v>
      </c>
      <c r="G64" t="str">
        <f>VLOOKUP(DATE($A64,12,1),'A3R002 Patch'!$A$4:$R$879,16,FALSE)</f>
        <v>*</v>
      </c>
      <c r="H64" s="3">
        <f>VLOOKUP(DATE($A64+1,1,1),'A3R002 Patch'!$A$4:$R$879,15,FALSE)</f>
        <v>0.06</v>
      </c>
      <c r="I64" t="str">
        <f>VLOOKUP(DATE($A64+1,1,1),'A3R002 Patch'!$A$4:$R$879,16,FALSE)</f>
        <v>*</v>
      </c>
      <c r="J64" s="3">
        <f>VLOOKUP(DATE($A64+1,2,1),'A3R002 Patch'!$A$4:$R$879,15,FALSE)</f>
        <v>0.04</v>
      </c>
      <c r="K64" t="str">
        <f>VLOOKUP(DATE($A64+1,2,1),'A3R002 Patch'!$A$4:$R$879,16,FALSE)</f>
        <v>*</v>
      </c>
      <c r="L64" s="3">
        <f>VLOOKUP(DATE($A64+1,3,1),'A3R002 Patch'!$A$4:$R$879,15,FALSE)</f>
        <v>7.0000000000000007E-2</v>
      </c>
      <c r="M64" t="str">
        <f>VLOOKUP(DATE($A64+1,3,1),'A3R002 Patch'!$A$4:$R$879,16,FALSE)</f>
        <v>*</v>
      </c>
      <c r="N64" s="3">
        <f>VLOOKUP(DATE($A64+1,4,1),'A3R002 Patch'!$A$4:$R$879,15,FALSE)</f>
        <v>0.08</v>
      </c>
      <c r="O64" t="str">
        <f>VLOOKUP(DATE($A64+1,4,1),'A3R002 Patch'!$A$4:$R$879,16,FALSE)</f>
        <v>*</v>
      </c>
      <c r="P64" s="3">
        <f>VLOOKUP(DATE($A64+1,5,1),'A3R002 Patch'!$A$4:$R$879,15,FALSE)</f>
        <v>7.0000000000000007E-2</v>
      </c>
      <c r="Q64" t="str">
        <f>VLOOKUP(DATE($A64+1,5,1),'A3R002 Patch'!$A$4:$R$879,16,FALSE)</f>
        <v>*</v>
      </c>
      <c r="R64" s="3">
        <f>VLOOKUP(DATE($A64+1,6,1),'A3R002 Patch'!$A$4:$R$879,15,FALSE)</f>
        <v>0.06</v>
      </c>
      <c r="S64" t="str">
        <f>VLOOKUP(DATE($A64+1,6,1),'A3R002 Patch'!$A$4:$R$879,16,FALSE)</f>
        <v>*</v>
      </c>
      <c r="T64" s="3">
        <f>VLOOKUP(DATE($A64+1,7,1),'A3R002 Patch'!$A$4:$R$879,15,FALSE)</f>
        <v>0.06</v>
      </c>
      <c r="U64" t="str">
        <f>VLOOKUP(DATE($A64+1,7,1),'A3R002 Patch'!$A$4:$R$879,16,FALSE)</f>
        <v>*</v>
      </c>
      <c r="V64" s="3">
        <f>VLOOKUP(DATE($A64+1,8,1),'A3R002 Patch'!$A$4:$R$879,15,FALSE)</f>
        <v>7.0000000000000007E-2</v>
      </c>
      <c r="W64" t="str">
        <f>VLOOKUP(DATE($A64+1,8,1),'A3R002 Patch'!$A$4:$R$879,16,FALSE)</f>
        <v>*</v>
      </c>
      <c r="X64" s="3">
        <f>VLOOKUP(DATE($A64+1,9,1),'A3R002 Patch'!$A$4:$R$879,15,FALSE)</f>
        <v>7.0000000000000007E-2</v>
      </c>
      <c r="Y64" t="str">
        <f>VLOOKUP(DATE($A64+1,9,1),'A3R002 Patch'!$A$4:$R$879,16,FALSE)</f>
        <v>*</v>
      </c>
      <c r="Z64" s="3">
        <f t="shared" si="0"/>
        <v>1.86</v>
      </c>
    </row>
    <row r="65" spans="1:26" x14ac:dyDescent="0.25">
      <c r="A65">
        <v>1999</v>
      </c>
      <c r="B65" s="3">
        <f>VLOOKUP(DATE($A65,10,1),'A3R002 Patch'!$A$4:$R$879,15,FALSE)</f>
        <v>0.08</v>
      </c>
      <c r="C65" t="str">
        <f>VLOOKUP(DATE($A65,10,1),'A3R002 Patch'!$A$4:$R$879,16,FALSE)</f>
        <v>*</v>
      </c>
      <c r="D65" s="3">
        <f>VLOOKUP(DATE($A65,11,1),'A3R002 Patch'!$A$4:$R$879,15,FALSE)</f>
        <v>0.08</v>
      </c>
      <c r="E65" t="str">
        <f>VLOOKUP(DATE($A65,11,1),'A3R002 Patch'!$A$4:$R$879,16,FALSE)</f>
        <v>*</v>
      </c>
      <c r="F65" s="3">
        <f>VLOOKUP(DATE($A65,12,1),'A3R002 Patch'!$A$4:$R$879,15,FALSE)</f>
        <v>0.15</v>
      </c>
      <c r="G65" t="str">
        <f>VLOOKUP(DATE($A65,12,1),'A3R002 Patch'!$A$4:$R$879,16,FALSE)</f>
        <v>*</v>
      </c>
      <c r="H65" s="3">
        <f>VLOOKUP(DATE($A65+1,1,1),'A3R002 Patch'!$A$4:$R$879,15,FALSE)</f>
        <v>0.16</v>
      </c>
      <c r="I65" t="str">
        <f>VLOOKUP(DATE($A65+1,1,1),'A3R002 Patch'!$A$4:$R$879,16,FALSE)</f>
        <v>*</v>
      </c>
      <c r="J65" s="3">
        <f>VLOOKUP(DATE($A65+1,2,1),'A3R002 Patch'!$A$4:$R$879,15,FALSE)</f>
        <v>9.57</v>
      </c>
      <c r="K65" t="str">
        <f>VLOOKUP(DATE($A65+1,2,1),'A3R002 Patch'!$A$4:$R$879,16,FALSE)</f>
        <v>*</v>
      </c>
      <c r="L65" s="3">
        <f>VLOOKUP(DATE($A65+1,3,1),'A3R002 Patch'!$A$4:$R$879,15,FALSE)</f>
        <v>3.91</v>
      </c>
      <c r="M65" t="str">
        <f>VLOOKUP(DATE($A65+1,3,1),'A3R002 Patch'!$A$4:$R$879,16,FALSE)</f>
        <v>*</v>
      </c>
      <c r="N65" s="3">
        <f>VLOOKUP(DATE($A65+1,4,1),'A3R002 Patch'!$A$4:$R$879,15,FALSE)</f>
        <v>1.6</v>
      </c>
      <c r="O65" t="str">
        <f>VLOOKUP(DATE($A65+1,4,1),'A3R002 Patch'!$A$4:$R$879,16,FALSE)</f>
        <v>+</v>
      </c>
      <c r="P65" s="3">
        <f>VLOOKUP(DATE($A65+1,5,1),'A3R002 Patch'!$A$4:$R$879,15,FALSE)</f>
        <v>1.62</v>
      </c>
      <c r="Q65" t="str">
        <f>VLOOKUP(DATE($A65+1,5,1),'A3R002 Patch'!$A$4:$R$879,16,FALSE)</f>
        <v>+</v>
      </c>
      <c r="R65" s="3">
        <f>VLOOKUP(DATE($A65+1,6,1),'A3R002 Patch'!$A$4:$R$879,15,FALSE)</f>
        <v>0.49</v>
      </c>
      <c r="S65" t="str">
        <f>VLOOKUP(DATE($A65+1,6,1),'A3R002 Patch'!$A$4:$R$879,16,FALSE)</f>
        <v>*</v>
      </c>
      <c r="T65" s="3">
        <f>VLOOKUP(DATE($A65+1,7,1),'A3R002 Patch'!$A$4:$R$879,15,FALSE)</f>
        <v>0.36</v>
      </c>
      <c r="U65" t="str">
        <f>VLOOKUP(DATE($A65+1,7,1),'A3R002 Patch'!$A$4:$R$879,16,FALSE)</f>
        <v>*</v>
      </c>
      <c r="V65" s="3">
        <f>VLOOKUP(DATE($A65+1,8,1),'A3R002 Patch'!$A$4:$R$879,15,FALSE)</f>
        <v>0.32</v>
      </c>
      <c r="W65" t="str">
        <f>VLOOKUP(DATE($A65+1,8,1),'A3R002 Patch'!$A$4:$R$879,16,FALSE)</f>
        <v>*</v>
      </c>
      <c r="X65" s="3">
        <f>VLOOKUP(DATE($A65+1,9,1),'A3R002 Patch'!$A$4:$R$879,15,FALSE)</f>
        <v>0.17</v>
      </c>
      <c r="Y65" t="str">
        <f>VLOOKUP(DATE($A65+1,9,1),'A3R002 Patch'!$A$4:$R$879,16,FALSE)</f>
        <v>*</v>
      </c>
      <c r="Z65" s="3">
        <f t="shared" si="0"/>
        <v>18.509999999999994</v>
      </c>
    </row>
    <row r="66" spans="1:26" x14ac:dyDescent="0.25">
      <c r="A66">
        <v>2000</v>
      </c>
      <c r="B66" s="3">
        <f>VLOOKUP(DATE($A66,10,1),'A3R002 Patch'!$A$4:$R$879,15,FALSE)</f>
        <v>0.12</v>
      </c>
      <c r="C66" t="str">
        <f>VLOOKUP(DATE($A66,10,1),'A3R002 Patch'!$A$4:$R$879,16,FALSE)</f>
        <v>*</v>
      </c>
      <c r="D66" s="3">
        <f>VLOOKUP(DATE($A66,11,1),'A3R002 Patch'!$A$4:$R$879,15,FALSE)</f>
        <v>0.06</v>
      </c>
      <c r="E66" t="str">
        <f>VLOOKUP(DATE($A66,11,1),'A3R002 Patch'!$A$4:$R$879,16,FALSE)</f>
        <v>*</v>
      </c>
      <c r="F66" s="3">
        <f>VLOOKUP(DATE($A66,12,1),'A3R002 Patch'!$A$4:$R$879,15,FALSE)</f>
        <v>0.55000000000000004</v>
      </c>
      <c r="G66" t="str">
        <f>VLOOKUP(DATE($A66,12,1),'A3R002 Patch'!$A$4:$R$879,16,FALSE)</f>
        <v>*</v>
      </c>
      <c r="H66" s="3">
        <f>VLOOKUP(DATE($A66+1,1,1),'A3R002 Patch'!$A$4:$R$879,15,FALSE)</f>
        <v>0.08</v>
      </c>
      <c r="I66" t="str">
        <f>VLOOKUP(DATE($A66+1,1,1),'A3R002 Patch'!$A$4:$R$879,16,FALSE)</f>
        <v>*</v>
      </c>
      <c r="J66" s="3">
        <f>VLOOKUP(DATE($A66+1,2,1),'A3R002 Patch'!$A$4:$R$879,15,FALSE)</f>
        <v>0.03</v>
      </c>
      <c r="K66" t="str">
        <f>VLOOKUP(DATE($A66+1,2,1),'A3R002 Patch'!$A$4:$R$879,16,FALSE)</f>
        <v>*</v>
      </c>
      <c r="L66" s="3">
        <f>VLOOKUP(DATE($A66+1,3,1),'A3R002 Patch'!$A$4:$R$879,15,FALSE)</f>
        <v>0.24</v>
      </c>
      <c r="M66" t="str">
        <f>VLOOKUP(DATE($A66+1,3,1),'A3R002 Patch'!$A$4:$R$879,16,FALSE)</f>
        <v>*</v>
      </c>
      <c r="N66" s="3">
        <f>VLOOKUP(DATE($A66+1,4,1),'A3R002 Patch'!$A$4:$R$879,15,FALSE)</f>
        <v>0.44</v>
      </c>
      <c r="O66" t="str">
        <f>VLOOKUP(DATE($A66+1,4,1),'A3R002 Patch'!$A$4:$R$879,16,FALSE)</f>
        <v>*</v>
      </c>
      <c r="P66" s="3">
        <f>VLOOKUP(DATE($A66+1,5,1),'A3R002 Patch'!$A$4:$R$879,15,FALSE)</f>
        <v>1.57</v>
      </c>
      <c r="Q66" t="str">
        <f>VLOOKUP(DATE($A66+1,5,1),'A3R002 Patch'!$A$4:$R$879,16,FALSE)</f>
        <v>*</v>
      </c>
      <c r="R66" s="3">
        <f>VLOOKUP(DATE($A66+1,6,1),'A3R002 Patch'!$A$4:$R$879,15,FALSE)</f>
        <v>0.4</v>
      </c>
      <c r="S66" t="str">
        <f>VLOOKUP(DATE($A66+1,6,1),'A3R002 Patch'!$A$4:$R$879,16,FALSE)</f>
        <v>*</v>
      </c>
      <c r="T66" s="3">
        <f>VLOOKUP(DATE($A66+1,7,1),'A3R002 Patch'!$A$4:$R$879,15,FALSE)</f>
        <v>0.47</v>
      </c>
      <c r="U66" t="str">
        <f>VLOOKUP(DATE($A66+1,7,1),'A3R002 Patch'!$A$4:$R$879,16,FALSE)</f>
        <v>*</v>
      </c>
      <c r="V66" s="3">
        <f>VLOOKUP(DATE($A66+1,8,1),'A3R002 Patch'!$A$4:$R$879,15,FALSE)</f>
        <v>0.37</v>
      </c>
      <c r="W66" t="str">
        <f>VLOOKUP(DATE($A66+1,8,1),'A3R002 Patch'!$A$4:$R$879,16,FALSE)</f>
        <v>*</v>
      </c>
      <c r="X66" s="3">
        <f>VLOOKUP(DATE($A66+1,9,1),'A3R002 Patch'!$A$4:$R$879,15,FALSE)</f>
        <v>0.31</v>
      </c>
      <c r="Y66" t="str">
        <f>VLOOKUP(DATE($A66+1,9,1),'A3R002 Patch'!$A$4:$R$879,16,FALSE)</f>
        <v>*</v>
      </c>
      <c r="Z66" s="3">
        <f t="shared" ref="Z66:Z72" si="1">SUM(X66,V66,T66,R66,P66,N66,L66,J66,H66,F66,D66,B66)</f>
        <v>4.6399999999999997</v>
      </c>
    </row>
    <row r="67" spans="1:26" x14ac:dyDescent="0.25">
      <c r="A67">
        <v>2001</v>
      </c>
      <c r="B67" s="3">
        <f>VLOOKUP(DATE($A67,10,1),'A3R002 Patch'!$A$4:$R$879,15,FALSE)</f>
        <v>0.23</v>
      </c>
      <c r="C67" t="str">
        <f>VLOOKUP(DATE($A67,10,1),'A3R002 Patch'!$A$4:$R$879,16,FALSE)</f>
        <v>*</v>
      </c>
      <c r="D67" s="3">
        <f>VLOOKUP(DATE($A67,11,1),'A3R002 Patch'!$A$4:$R$879,15,FALSE)</f>
        <v>2.64</v>
      </c>
      <c r="E67" t="str">
        <f>VLOOKUP(DATE($A67,11,1),'A3R002 Patch'!$A$4:$R$879,16,FALSE)</f>
        <v>+</v>
      </c>
      <c r="F67" s="3">
        <f>VLOOKUP(DATE($A67,12,1),'A3R002 Patch'!$A$4:$R$879,15,FALSE)</f>
        <v>5.23</v>
      </c>
      <c r="G67" t="str">
        <f>VLOOKUP(DATE($A67,12,1),'A3R002 Patch'!$A$4:$R$879,16,FALSE)</f>
        <v>*</v>
      </c>
      <c r="H67" s="3">
        <f>VLOOKUP(DATE($A67+1,1,1),'A3R002 Patch'!$A$4:$R$879,15,FALSE)</f>
        <v>1.65</v>
      </c>
      <c r="I67" t="str">
        <f>VLOOKUP(DATE($A67+1,1,1),'A3R002 Patch'!$A$4:$R$879,16,FALSE)</f>
        <v>*</v>
      </c>
      <c r="J67" s="3">
        <f>VLOOKUP(DATE($A67+1,2,1),'A3R002 Patch'!$A$4:$R$879,15,FALSE)</f>
        <v>1.1399999999999999</v>
      </c>
      <c r="K67" t="str">
        <f>VLOOKUP(DATE($A67+1,2,1),'A3R002 Patch'!$A$4:$R$879,16,FALSE)</f>
        <v>*</v>
      </c>
      <c r="L67" s="3">
        <f>VLOOKUP(DATE($A67+1,3,1),'A3R002 Patch'!$A$4:$R$879,15,FALSE)</f>
        <v>0.82</v>
      </c>
      <c r="M67" t="str">
        <f>VLOOKUP(DATE($A67+1,3,1),'A3R002 Patch'!$A$4:$R$879,16,FALSE)</f>
        <v>*</v>
      </c>
      <c r="N67" s="3">
        <f>VLOOKUP(DATE($A67+1,4,1),'A3R002 Patch'!$A$4:$R$879,15,FALSE)</f>
        <v>0.35</v>
      </c>
      <c r="O67" t="str">
        <f>VLOOKUP(DATE($A67+1,4,1),'A3R002 Patch'!$A$4:$R$879,16,FALSE)</f>
        <v>*</v>
      </c>
      <c r="P67" s="3">
        <f>VLOOKUP(DATE($A67+1,5,1),'A3R002 Patch'!$A$4:$R$879,15,FALSE)</f>
        <v>0.36</v>
      </c>
      <c r="Q67" t="str">
        <f>VLOOKUP(DATE($A67+1,5,1),'A3R002 Patch'!$A$4:$R$879,16,FALSE)</f>
        <v>*</v>
      </c>
      <c r="R67" s="3">
        <f>VLOOKUP(DATE($A67+1,6,1),'A3R002 Patch'!$A$4:$R$879,15,FALSE)</f>
        <v>0.13</v>
      </c>
      <c r="S67" t="str">
        <f>VLOOKUP(DATE($A67+1,6,1),'A3R002 Patch'!$A$4:$R$879,16,FALSE)</f>
        <v>*</v>
      </c>
      <c r="T67" s="3">
        <f>VLOOKUP(DATE($A67+1,7,1),'A3R002 Patch'!$A$4:$R$879,15,FALSE)</f>
        <v>0.82</v>
      </c>
      <c r="U67" t="str">
        <f>VLOOKUP(DATE($A67+1,7,1),'A3R002 Patch'!$A$4:$R$879,16,FALSE)</f>
        <v>+</v>
      </c>
      <c r="V67" s="3">
        <f>VLOOKUP(DATE($A67+1,8,1),'A3R002 Patch'!$A$4:$R$879,15,FALSE)</f>
        <v>1.4</v>
      </c>
      <c r="W67" t="str">
        <f>VLOOKUP(DATE($A67+1,8,1),'A3R002 Patch'!$A$4:$R$879,16,FALSE)</f>
        <v>*</v>
      </c>
      <c r="X67" s="3">
        <f>VLOOKUP(DATE($A67+1,9,1),'A3R002 Patch'!$A$4:$R$879,15,FALSE)</f>
        <v>0.68</v>
      </c>
      <c r="Y67" t="str">
        <f>VLOOKUP(DATE($A67+1,9,1),'A3R002 Patch'!$A$4:$R$879,16,FALSE)</f>
        <v>*</v>
      </c>
      <c r="Z67" s="3">
        <f t="shared" si="1"/>
        <v>15.450000000000001</v>
      </c>
    </row>
    <row r="68" spans="1:26" x14ac:dyDescent="0.25">
      <c r="A68">
        <v>2002</v>
      </c>
      <c r="B68" s="3">
        <f>VLOOKUP(DATE($A68,10,1),'A3R002 Patch'!$A$4:$R$879,15,FALSE)</f>
        <v>0.04</v>
      </c>
      <c r="C68" t="str">
        <f>VLOOKUP(DATE($A68,10,1),'A3R002 Patch'!$A$4:$R$879,16,FALSE)</f>
        <v>*</v>
      </c>
      <c r="D68" s="3">
        <f>VLOOKUP(DATE($A68,11,1),'A3R002 Patch'!$A$4:$R$879,15,FALSE)</f>
        <v>0.31</v>
      </c>
      <c r="E68" t="str">
        <f>VLOOKUP(DATE($A68,11,1),'A3R002 Patch'!$A$4:$R$879,16,FALSE)</f>
        <v>*</v>
      </c>
      <c r="F68" s="3">
        <f>VLOOKUP(DATE($A68,12,1),'A3R002 Patch'!$A$4:$R$879,15,FALSE)</f>
        <v>0.5</v>
      </c>
      <c r="G68" t="str">
        <f>VLOOKUP(DATE($A68,12,1),'A3R002 Patch'!$A$4:$R$879,16,FALSE)</f>
        <v>*</v>
      </c>
      <c r="H68" s="3">
        <f>VLOOKUP(DATE($A68+1,1,1),'A3R002 Patch'!$A$4:$R$879,15,FALSE)</f>
        <v>0.4</v>
      </c>
      <c r="I68" t="str">
        <f>VLOOKUP(DATE($A68+1,1,1),'A3R002 Patch'!$A$4:$R$879,16,FALSE)</f>
        <v>*</v>
      </c>
      <c r="J68" s="3">
        <f>VLOOKUP(DATE($A68+1,2,1),'A3R002 Patch'!$A$4:$R$879,15,FALSE)</f>
        <v>0.55000000000000004</v>
      </c>
      <c r="K68" t="str">
        <f>VLOOKUP(DATE($A68+1,2,1),'A3R002 Patch'!$A$4:$R$879,16,FALSE)</f>
        <v>*</v>
      </c>
      <c r="L68" s="3">
        <f>VLOOKUP(DATE($A68+1,3,1),'A3R002 Patch'!$A$4:$R$879,15,FALSE)</f>
        <v>0.41</v>
      </c>
      <c r="M68" t="str">
        <f>VLOOKUP(DATE($A68+1,3,1),'A3R002 Patch'!$A$4:$R$879,16,FALSE)</f>
        <v>*</v>
      </c>
      <c r="N68" s="3">
        <f>VLOOKUP(DATE($A68+1,4,1),'A3R002 Patch'!$A$4:$R$879,15,FALSE)</f>
        <v>0.3</v>
      </c>
      <c r="O68" t="str">
        <f>VLOOKUP(DATE($A68+1,4,1),'A3R002 Patch'!$A$4:$R$879,16,FALSE)</f>
        <v>*</v>
      </c>
      <c r="P68" s="3">
        <f>VLOOKUP(DATE($A68+1,5,1),'A3R002 Patch'!$A$4:$R$879,15,FALSE)</f>
        <v>0.04</v>
      </c>
      <c r="Q68" t="str">
        <f>VLOOKUP(DATE($A68+1,5,1),'A3R002 Patch'!$A$4:$R$879,16,FALSE)</f>
        <v>*</v>
      </c>
      <c r="R68" s="3">
        <f>VLOOKUP(DATE($A68+1,6,1),'A3R002 Patch'!$A$4:$R$879,15,FALSE)</f>
        <v>0.24</v>
      </c>
      <c r="S68" t="str">
        <f>VLOOKUP(DATE($A68+1,6,1),'A3R002 Patch'!$A$4:$R$879,16,FALSE)</f>
        <v>*</v>
      </c>
      <c r="T68" s="3">
        <f>VLOOKUP(DATE($A68+1,7,1),'A3R002 Patch'!$A$4:$R$879,15,FALSE)</f>
        <v>0.25</v>
      </c>
      <c r="U68" t="str">
        <f>VLOOKUP(DATE($A68+1,7,1),'A3R002 Patch'!$A$4:$R$879,16,FALSE)</f>
        <v>*</v>
      </c>
      <c r="V68" s="3">
        <f>VLOOKUP(DATE($A68+1,8,1),'A3R002 Patch'!$A$4:$R$879,15,FALSE)</f>
        <v>0.02</v>
      </c>
      <c r="W68" t="str">
        <f>VLOOKUP(DATE($A68+1,8,1),'A3R002 Patch'!$A$4:$R$879,16,FALSE)</f>
        <v>*</v>
      </c>
      <c r="X68" s="3">
        <f>VLOOKUP(DATE($A68+1,9,1),'A3R002 Patch'!$A$4:$R$879,15,FALSE)</f>
        <v>0.02</v>
      </c>
      <c r="Y68" t="str">
        <f>VLOOKUP(DATE($A68+1,9,1),'A3R002 Patch'!$A$4:$R$879,16,FALSE)</f>
        <v>*</v>
      </c>
      <c r="Z68" s="3">
        <f t="shared" si="1"/>
        <v>3.08</v>
      </c>
    </row>
    <row r="69" spans="1:26" x14ac:dyDescent="0.25">
      <c r="A69">
        <v>2003</v>
      </c>
      <c r="B69" s="3">
        <f>VLOOKUP(DATE($A69,10,1),'A3R002 Patch'!$A$4:$R$879,15,FALSE)</f>
        <v>0.39</v>
      </c>
      <c r="C69" t="str">
        <f>VLOOKUP(DATE($A69,10,1),'A3R002 Patch'!$A$4:$R$879,16,FALSE)</f>
        <v>*</v>
      </c>
      <c r="D69" s="3">
        <f>VLOOKUP(DATE($A69,11,1),'A3R002 Patch'!$A$4:$R$879,15,FALSE)</f>
        <v>0.47</v>
      </c>
      <c r="E69" t="str">
        <f>VLOOKUP(DATE($A69,11,1),'A3R002 Patch'!$A$4:$R$879,16,FALSE)</f>
        <v>*</v>
      </c>
      <c r="F69" s="3">
        <f>VLOOKUP(DATE($A69,12,1),'A3R002 Patch'!$A$4:$R$879,15,FALSE)</f>
        <v>0.24</v>
      </c>
      <c r="G69" t="str">
        <f>VLOOKUP(DATE($A69,12,1),'A3R002 Patch'!$A$4:$R$879,16,FALSE)</f>
        <v>*</v>
      </c>
      <c r="H69" s="3">
        <f>VLOOKUP(DATE($A69+1,1,1),'A3R002 Patch'!$A$4:$R$879,15,FALSE)</f>
        <v>0.2</v>
      </c>
      <c r="I69" t="str">
        <f>VLOOKUP(DATE($A69+1,1,1),'A3R002 Patch'!$A$4:$R$879,16,FALSE)</f>
        <v>*</v>
      </c>
      <c r="J69" s="3">
        <f>VLOOKUP(DATE($A69+1,2,1),'A3R002 Patch'!$A$4:$R$879,15,FALSE)</f>
        <v>0.28999999999999998</v>
      </c>
      <c r="K69" t="str">
        <f>VLOOKUP(DATE($A69+1,2,1),'A3R002 Patch'!$A$4:$R$879,16,FALSE)</f>
        <v>*</v>
      </c>
      <c r="L69" s="3">
        <f>VLOOKUP(DATE($A69+1,3,1),'A3R002 Patch'!$A$4:$R$879,15,FALSE)</f>
        <v>0.72</v>
      </c>
      <c r="M69" t="str">
        <f>VLOOKUP(DATE($A69+1,3,1),'A3R002 Patch'!$A$4:$R$879,16,FALSE)</f>
        <v>*</v>
      </c>
      <c r="N69" s="3">
        <f>VLOOKUP(DATE($A69+1,4,1),'A3R002 Patch'!$A$4:$R$879,15,FALSE)</f>
        <v>0.21</v>
      </c>
      <c r="O69" t="str">
        <f>VLOOKUP(DATE($A69+1,4,1),'A3R002 Patch'!$A$4:$R$879,16,FALSE)</f>
        <v>*</v>
      </c>
      <c r="P69" s="3">
        <f>VLOOKUP(DATE($A69+1,5,1),'A3R002 Patch'!$A$4:$R$879,15,FALSE)</f>
        <v>0.06</v>
      </c>
      <c r="Q69" t="str">
        <f>VLOOKUP(DATE($A69+1,5,1),'A3R002 Patch'!$A$4:$R$879,16,FALSE)</f>
        <v>*</v>
      </c>
      <c r="R69" s="3">
        <f>VLOOKUP(DATE($A69+1,6,1),'A3R002 Patch'!$A$4:$R$879,15,FALSE)</f>
        <v>0.17</v>
      </c>
      <c r="S69" t="str">
        <f>VLOOKUP(DATE($A69+1,6,1),'A3R002 Patch'!$A$4:$R$879,16,FALSE)</f>
        <v>*</v>
      </c>
      <c r="T69" s="3">
        <f>VLOOKUP(DATE($A69+1,7,1),'A3R002 Patch'!$A$4:$R$879,15,FALSE)</f>
        <v>0.15</v>
      </c>
      <c r="U69" t="str">
        <f>VLOOKUP(DATE($A69+1,7,1),'A3R002 Patch'!$A$4:$R$879,16,FALSE)</f>
        <v>*</v>
      </c>
      <c r="V69" s="3">
        <f>VLOOKUP(DATE($A69+1,8,1),'A3R002 Patch'!$A$4:$R$879,15,FALSE)</f>
        <v>0.16</v>
      </c>
      <c r="W69" t="str">
        <f>VLOOKUP(DATE($A69+1,8,1),'A3R002 Patch'!$A$4:$R$879,16,FALSE)</f>
        <v>*</v>
      </c>
      <c r="X69" s="3">
        <f>VLOOKUP(DATE($A69+1,9,1),'A3R002 Patch'!$A$4:$R$879,15,FALSE)</f>
        <v>0.13</v>
      </c>
      <c r="Y69" t="str">
        <f>VLOOKUP(DATE($A69+1,9,1),'A3R002 Patch'!$A$4:$R$879,16,FALSE)</f>
        <v>*</v>
      </c>
      <c r="Z69" s="3">
        <f t="shared" si="1"/>
        <v>3.19</v>
      </c>
    </row>
    <row r="70" spans="1:26" x14ac:dyDescent="0.25">
      <c r="A70">
        <v>2004</v>
      </c>
      <c r="B70" s="3">
        <f>VLOOKUP(DATE($A70,10,1),'A3R002 Patch'!$A$4:$R$879,15,FALSE)</f>
        <v>0.31</v>
      </c>
      <c r="C70" t="str">
        <f>VLOOKUP(DATE($A70,10,1),'A3R002 Patch'!$A$4:$R$879,16,FALSE)</f>
        <v>*</v>
      </c>
      <c r="D70" s="3">
        <f>VLOOKUP(DATE($A70,11,1),'A3R002 Patch'!$A$4:$R$879,15,FALSE)</f>
        <v>0.1</v>
      </c>
      <c r="E70" t="str">
        <f>VLOOKUP(DATE($A70,11,1),'A3R002 Patch'!$A$4:$R$879,16,FALSE)</f>
        <v>*</v>
      </c>
      <c r="F70" s="3">
        <f>VLOOKUP(DATE($A70,12,1),'A3R002 Patch'!$A$4:$R$879,15,FALSE)</f>
        <v>0.02</v>
      </c>
      <c r="G70" t="str">
        <f>VLOOKUP(DATE($A70,12,1),'A3R002 Patch'!$A$4:$R$879,16,FALSE)</f>
        <v>*</v>
      </c>
      <c r="H70" s="3">
        <f>VLOOKUP(DATE($A70+1,1,1),'A3R002 Patch'!$A$4:$R$879,15,FALSE)</f>
        <v>0.25</v>
      </c>
      <c r="I70" t="str">
        <f>VLOOKUP(DATE($A70+1,1,1),'A3R002 Patch'!$A$4:$R$879,16,FALSE)</f>
        <v>*</v>
      </c>
      <c r="J70" s="3">
        <f>VLOOKUP(DATE($A70+1,2,1),'A3R002 Patch'!$A$4:$R$879,15,FALSE)</f>
        <v>0.13</v>
      </c>
      <c r="K70" t="str">
        <f>VLOOKUP(DATE($A70+1,2,1),'A3R002 Patch'!$A$4:$R$879,16,FALSE)</f>
        <v>*</v>
      </c>
      <c r="L70" s="3">
        <f>VLOOKUP(DATE($A70+1,3,1),'A3R002 Patch'!$A$4:$R$879,15,FALSE)</f>
        <v>0.09</v>
      </c>
      <c r="M70" t="str">
        <f>VLOOKUP(DATE($A70+1,3,1),'A3R002 Patch'!$A$4:$R$879,16,FALSE)</f>
        <v>*</v>
      </c>
      <c r="N70" s="3">
        <f>VLOOKUP(DATE($A70+1,4,1),'A3R002 Patch'!$A$4:$R$879,15,FALSE)</f>
        <v>0.1</v>
      </c>
      <c r="O70" t="str">
        <f>VLOOKUP(DATE($A70+1,4,1),'A3R002 Patch'!$A$4:$R$879,16,FALSE)</f>
        <v>*</v>
      </c>
      <c r="P70" s="3">
        <f>VLOOKUP(DATE($A70+1,5,1),'A3R002 Patch'!$A$4:$R$879,15,FALSE)</f>
        <v>0.08</v>
      </c>
      <c r="Q70" t="str">
        <f>VLOOKUP(DATE($A70+1,5,1),'A3R002 Patch'!$A$4:$R$879,16,FALSE)</f>
        <v>*</v>
      </c>
      <c r="R70" s="3">
        <f>VLOOKUP(DATE($A70+1,6,1),'A3R002 Patch'!$A$4:$R$879,15,FALSE)</f>
        <v>0.06</v>
      </c>
      <c r="S70" t="str">
        <f>VLOOKUP(DATE($A70+1,6,1),'A3R002 Patch'!$A$4:$R$879,16,FALSE)</f>
        <v>*</v>
      </c>
      <c r="T70" s="3">
        <f>VLOOKUP(DATE($A70+1,7,1),'A3R002 Patch'!$A$4:$R$879,15,FALSE)</f>
        <v>0.06</v>
      </c>
      <c r="U70" t="str">
        <f>VLOOKUP(DATE($A70+1,7,1),'A3R002 Patch'!$A$4:$R$879,16,FALSE)</f>
        <v>*</v>
      </c>
      <c r="V70" s="3">
        <f>VLOOKUP(DATE($A70+1,8,1),'A3R002 Patch'!$A$4:$R$879,15,FALSE)</f>
        <v>0.04</v>
      </c>
      <c r="W70" t="str">
        <f>VLOOKUP(DATE($A70+1,8,1),'A3R002 Patch'!$A$4:$R$879,16,FALSE)</f>
        <v>*</v>
      </c>
      <c r="X70" s="3">
        <f>VLOOKUP(DATE($A70+1,9,1),'A3R002 Patch'!$A$4:$R$879,15,FALSE)</f>
        <v>0.08</v>
      </c>
      <c r="Y70" t="str">
        <f>VLOOKUP(DATE($A70+1,9,1),'A3R002 Patch'!$A$4:$R$879,16,FALSE)</f>
        <v>*</v>
      </c>
      <c r="Z70" s="3">
        <f t="shared" si="1"/>
        <v>1.32</v>
      </c>
    </row>
    <row r="71" spans="1:26" x14ac:dyDescent="0.25">
      <c r="A71">
        <v>2005</v>
      </c>
      <c r="B71" s="3">
        <f>VLOOKUP(DATE($A71,10,1),'A3R002 Patch'!$A$4:$R$879,15,FALSE)</f>
        <v>0.04</v>
      </c>
      <c r="C71" t="str">
        <f>VLOOKUP(DATE($A71,10,1),'A3R002 Patch'!$A$4:$R$879,16,FALSE)</f>
        <v>*</v>
      </c>
      <c r="D71" s="3">
        <f>VLOOKUP(DATE($A71,11,1),'A3R002 Patch'!$A$4:$R$879,15,FALSE)</f>
        <v>0.04</v>
      </c>
      <c r="E71" t="str">
        <f>VLOOKUP(DATE($A71,11,1),'A3R002 Patch'!$A$4:$R$879,16,FALSE)</f>
        <v>*</v>
      </c>
      <c r="F71" s="3">
        <f>VLOOKUP(DATE($A71,12,1),'A3R002 Patch'!$A$4:$R$879,15,FALSE)</f>
        <v>0.08</v>
      </c>
      <c r="G71" t="str">
        <f>VLOOKUP(DATE($A71,12,1),'A3R002 Patch'!$A$4:$R$879,16,FALSE)</f>
        <v>*</v>
      </c>
      <c r="H71" s="3">
        <f>VLOOKUP(DATE($A71+1,1,1),'A3R002 Patch'!$A$4:$R$879,15,FALSE)</f>
        <v>0.16</v>
      </c>
      <c r="I71" t="str">
        <f>VLOOKUP(DATE($A71+1,1,1),'A3R002 Patch'!$A$4:$R$879,16,FALSE)</f>
        <v>*</v>
      </c>
      <c r="J71" s="3">
        <f>VLOOKUP(DATE($A71+1,2,1),'A3R002 Patch'!$A$4:$R$879,15,FALSE)</f>
        <v>0.22</v>
      </c>
      <c r="K71" t="str">
        <f>VLOOKUP(DATE($A71+1,2,1),'A3R002 Patch'!$A$4:$R$879,16,FALSE)</f>
        <v>*</v>
      </c>
      <c r="L71" s="3">
        <f>VLOOKUP(DATE($A71+1,3,1),'A3R002 Patch'!$A$4:$R$879,15,FALSE)</f>
        <v>1.39</v>
      </c>
      <c r="M71" t="str">
        <f>VLOOKUP(DATE($A71+1,3,1),'A3R002 Patch'!$A$4:$R$879,16,FALSE)</f>
        <v/>
      </c>
      <c r="N71" s="3">
        <f>VLOOKUP(DATE($A71+1,4,1),'A3R002 Patch'!$A$4:$R$879,15,FALSE)</f>
        <v>0.47</v>
      </c>
      <c r="O71" t="str">
        <f>VLOOKUP(DATE($A71+1,4,1),'A3R002 Patch'!$A$4:$R$879,16,FALSE)</f>
        <v/>
      </c>
      <c r="P71" s="3">
        <f>VLOOKUP(DATE($A71+1,5,1),'A3R002 Patch'!$A$4:$R$879,15,FALSE)</f>
        <v>0.3</v>
      </c>
      <c r="Q71" t="str">
        <f>VLOOKUP(DATE($A71+1,5,1),'A3R002 Patch'!$A$4:$R$879,16,FALSE)</f>
        <v>*</v>
      </c>
      <c r="R71" s="3">
        <f>VLOOKUP(DATE($A71+1,6,1),'A3R002 Patch'!$A$4:$R$879,15,FALSE)</f>
        <v>0.28000000000000003</v>
      </c>
      <c r="S71" t="str">
        <f>VLOOKUP(DATE($A71+1,6,1),'A3R002 Patch'!$A$4:$R$879,16,FALSE)</f>
        <v>*</v>
      </c>
      <c r="T71" s="3">
        <f>VLOOKUP(DATE($A71+1,7,1),'A3R002 Patch'!$A$4:$R$879,15,FALSE)</f>
        <v>0.28000000000000003</v>
      </c>
      <c r="U71" t="str">
        <f>VLOOKUP(DATE($A71+1,7,1),'A3R002 Patch'!$A$4:$R$879,16,FALSE)</f>
        <v>*</v>
      </c>
      <c r="V71" s="3">
        <f>VLOOKUP(DATE($A71+1,8,1),'A3R002 Patch'!$A$4:$R$879,15,FALSE)</f>
        <v>0.26</v>
      </c>
      <c r="W71" t="str">
        <f>VLOOKUP(DATE($A71+1,8,1),'A3R002 Patch'!$A$4:$R$879,16,FALSE)</f>
        <v>*</v>
      </c>
      <c r="X71" s="3">
        <f>VLOOKUP(DATE($A71+1,9,1),'A3R002 Patch'!$A$4:$R$879,15,FALSE)</f>
        <v>0.18</v>
      </c>
      <c r="Y71" t="str">
        <f>VLOOKUP(DATE($A71+1,9,1),'A3R002 Patch'!$A$4:$R$879,16,FALSE)</f>
        <v>*</v>
      </c>
      <c r="Z71" s="3">
        <f t="shared" si="1"/>
        <v>3.7000000000000006</v>
      </c>
    </row>
    <row r="72" spans="1:26" x14ac:dyDescent="0.25">
      <c r="A72">
        <v>2006</v>
      </c>
      <c r="B72" s="3">
        <f>VLOOKUP(DATE($A72,10,1),'A3R002 Patch'!$A$4:$R$879,15,FALSE)</f>
        <v>0.1</v>
      </c>
      <c r="C72" t="str">
        <f>VLOOKUP(DATE($A72,10,1),'A3R002 Patch'!$A$4:$R$879,16,FALSE)</f>
        <v/>
      </c>
      <c r="D72" s="3">
        <f>VLOOKUP(DATE($A72,11,1),'A3R002 Patch'!$A$4:$R$879,15,FALSE)</f>
        <v>0.13</v>
      </c>
      <c r="E72" t="str">
        <f>VLOOKUP(DATE($A72,11,1),'A3R002 Patch'!$A$4:$R$879,16,FALSE)</f>
        <v/>
      </c>
      <c r="F72" s="3">
        <f>VLOOKUP(DATE($A72,12,1),'A3R002 Patch'!$A$4:$R$879,15,FALSE)</f>
        <v>0.1</v>
      </c>
      <c r="G72" t="str">
        <f>VLOOKUP(DATE($A72,12,1),'A3R002 Patch'!$A$4:$R$879,16,FALSE)</f>
        <v/>
      </c>
      <c r="H72" s="3">
        <f>VLOOKUP(DATE($A72+1,1,1),'A3R002 Patch'!$A$4:$R$879,15,FALSE)</f>
        <v>0.08</v>
      </c>
      <c r="I72" t="str">
        <f>VLOOKUP(DATE($A72+1,1,1),'A3R002 Patch'!$A$4:$R$879,16,FALSE)</f>
        <v/>
      </c>
      <c r="J72" s="3">
        <f>VLOOKUP(DATE($A72+1,2,1),'A3R002 Patch'!$A$4:$R$879,15,FALSE)</f>
        <v>0.04</v>
      </c>
      <c r="K72">
        <f>VLOOKUP(DATE($A72+1,2,1),'A3R002 Patch'!$A$4:$R$879,16,FALSE)</f>
        <v>0</v>
      </c>
      <c r="L72" s="3">
        <f>VLOOKUP(DATE($A72+1,3,1),'A3R002 Patch'!$A$4:$R$879,15,FALSE)</f>
        <v>0.03</v>
      </c>
      <c r="M72">
        <f>VLOOKUP(DATE($A72+1,3,1),'A3R002 Patch'!$A$4:$R$879,16,FALSE)</f>
        <v>0</v>
      </c>
      <c r="N72" s="3">
        <f>VLOOKUP(DATE($A72+1,4,1),'A3R002 Patch'!$A$4:$R$879,15,FALSE)</f>
        <v>0.02</v>
      </c>
      <c r="O72" t="str">
        <f>VLOOKUP(DATE($A72+1,4,1),'A3R002 Patch'!$A$4:$R$879,16,FALSE)</f>
        <v>*</v>
      </c>
      <c r="P72" s="3">
        <f>VLOOKUP(DATE($A72+1,5,1),'A3R002 Patch'!$A$4:$R$879,15,FALSE)</f>
        <v>0.02</v>
      </c>
      <c r="Q72" t="str">
        <f>VLOOKUP(DATE($A72+1,5,1),'A3R002 Patch'!$A$4:$R$879,16,FALSE)</f>
        <v>*</v>
      </c>
      <c r="R72" s="3">
        <f>VLOOKUP(DATE($A72+1,6,1),'A3R002 Patch'!$A$4:$R$879,15,FALSE)</f>
        <v>0.05</v>
      </c>
      <c r="S72" t="str">
        <f>VLOOKUP(DATE($A72+1,6,1),'A3R002 Patch'!$A$4:$R$879,16,FALSE)</f>
        <v>*</v>
      </c>
      <c r="T72" s="3">
        <f>VLOOKUP(DATE($A72+1,7,1),'A3R002 Patch'!$A$4:$R$879,15,FALSE)</f>
        <v>0.03</v>
      </c>
      <c r="U72">
        <f>VLOOKUP(DATE($A72+1,7,1),'A3R002 Patch'!$A$4:$R$879,16,FALSE)</f>
        <v>0</v>
      </c>
      <c r="V72" s="3">
        <f>VLOOKUP(DATE($A72+1,8,1),'A3R002 Patch'!$A$4:$R$879,15,FALSE)</f>
        <v>0.04</v>
      </c>
      <c r="W72">
        <f>VLOOKUP(DATE($A72+1,8,1),'A3R002 Patch'!$A$4:$R$879,16,FALSE)</f>
        <v>0</v>
      </c>
      <c r="X72" s="3">
        <f>VLOOKUP(DATE($A72+1,9,1),'A3R002 Patch'!$A$4:$R$879,15,FALSE)</f>
        <v>0.05</v>
      </c>
      <c r="Y72" t="str">
        <f>VLOOKUP(DATE($A72+1,9,1),'A3R002 Patch'!$A$4:$R$879,16,FALSE)</f>
        <v>*</v>
      </c>
      <c r="Z72" s="3">
        <f t="shared" si="1"/>
        <v>0.69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r:id="rId1"/>
  <headerFooter alignWithMargins="0">
    <oddHeader>&amp;CA4H002.pt4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zoomScale="80" workbookViewId="0">
      <selection activeCell="H24" sqref="H24"/>
    </sheetView>
  </sheetViews>
  <sheetFormatPr defaultRowHeight="13.2" x14ac:dyDescent="0.25"/>
  <cols>
    <col min="1" max="1" width="8.6640625" customWidth="1"/>
    <col min="2" max="2" width="8.6640625" style="3" customWidth="1"/>
    <col min="3" max="3" width="1.6640625" customWidth="1"/>
    <col min="4" max="4" width="7.6640625" style="3" customWidth="1"/>
    <col min="5" max="5" width="1.6640625" customWidth="1"/>
    <col min="6" max="6" width="7.6640625" style="3" customWidth="1"/>
    <col min="7" max="7" width="1.6640625" customWidth="1"/>
    <col min="8" max="8" width="7.6640625" style="3" customWidth="1"/>
    <col min="9" max="9" width="1.6640625" customWidth="1"/>
    <col min="10" max="10" width="7.6640625" style="3" customWidth="1"/>
    <col min="11" max="11" width="1.6640625" customWidth="1"/>
    <col min="12" max="12" width="7.6640625" style="3" customWidth="1"/>
    <col min="13" max="13" width="1.6640625" customWidth="1"/>
    <col min="14" max="14" width="7.6640625" style="3" customWidth="1"/>
    <col min="15" max="15" width="1.6640625" customWidth="1"/>
    <col min="16" max="16" width="7.6640625" style="3" customWidth="1"/>
    <col min="17" max="17" width="1.6640625" customWidth="1"/>
    <col min="18" max="18" width="7.6640625" style="3" customWidth="1"/>
    <col min="19" max="19" width="1.6640625" customWidth="1"/>
    <col min="20" max="20" width="7.6640625" style="3" customWidth="1"/>
    <col min="21" max="21" width="1.6640625" customWidth="1"/>
    <col min="22" max="22" width="7.6640625" style="3" customWidth="1"/>
    <col min="23" max="23" width="1.6640625" customWidth="1"/>
    <col min="24" max="24" width="7.6640625" style="3" customWidth="1"/>
    <col min="25" max="25" width="1.6640625" customWidth="1"/>
  </cols>
  <sheetData>
    <row r="1" spans="1:25" x14ac:dyDescent="0.25">
      <c r="A1">
        <v>1948</v>
      </c>
      <c r="B1" s="3">
        <f>VLOOKUP(DATE($A1,10,1),Patch!$A$4:$X$675,20,FALSE)</f>
        <v>0</v>
      </c>
      <c r="C1">
        <f>VLOOKUP(DATE($A1,10,1),Patch!$A$4:$X$675,21,FALSE)</f>
        <v>0</v>
      </c>
      <c r="D1" s="3">
        <f>VLOOKUP(DATE($A1,11,1),Patch!$A$4:$X$675,20,FALSE)</f>
        <v>0</v>
      </c>
      <c r="E1">
        <f>VLOOKUP(DATE($A1,11,1),Patch!$A$4:$X$675,21,FALSE)</f>
        <v>0</v>
      </c>
      <c r="F1" s="3">
        <f>VLOOKUP(DATE($A1,12,1),Patch!$A$4:$X$675,20,FALSE)</f>
        <v>0</v>
      </c>
      <c r="G1">
        <f>VLOOKUP(DATE($A1,12,1),Patch!$A$4:$X$675,21,FALSE)</f>
        <v>0</v>
      </c>
      <c r="H1" s="3">
        <f>VLOOKUP(DATE($A1+1,1,1),Patch!$A$4:$X$675,20,FALSE)</f>
        <v>0</v>
      </c>
      <c r="I1" s="3">
        <f>VLOOKUP(DATE($A1+1,1,1),Patch!$A$4:$X$675,21,FALSE)</f>
        <v>0</v>
      </c>
      <c r="J1" s="3">
        <f>VLOOKUP(DATE($A1+1,2,1),Patch!$A$4:$X$675,20,FALSE)</f>
        <v>0</v>
      </c>
      <c r="K1" s="3">
        <f>VLOOKUP(DATE($A1+1,2,1),Patch!$A$4:$X$675,21,FALSE)</f>
        <v>0</v>
      </c>
      <c r="L1" s="3">
        <f>VLOOKUP(DATE($A1+1,3,1),Patch!$A$4:$X$675,20,FALSE)</f>
        <v>0</v>
      </c>
      <c r="M1" s="3">
        <f>VLOOKUP(DATE($A1+1,3,1),Patch!$A$4:$X$675,21,FALSE)</f>
        <v>0</v>
      </c>
      <c r="N1" s="3">
        <f>VLOOKUP(DATE($A1+1,4,1),Patch!$A$4:$X$675,20,FALSE)</f>
        <v>0</v>
      </c>
      <c r="O1" s="3">
        <f>VLOOKUP(DATE($A1+1,4,1),Patch!$A$4:$X$675,21,FALSE)</f>
        <v>0</v>
      </c>
      <c r="P1" s="3">
        <f>VLOOKUP(DATE($A1+1,5,1),Patch!$A$4:$X$675,20,FALSE)</f>
        <v>0</v>
      </c>
      <c r="Q1" s="3">
        <f>VLOOKUP(DATE($A1+1,5,1),Patch!$A$4:$X$675,21,FALSE)</f>
        <v>0</v>
      </c>
      <c r="R1" s="3">
        <f>VLOOKUP(DATE($A1+1,6,1),Patch!$A$4:$X$675,20,FALSE)</f>
        <v>0</v>
      </c>
      <c r="S1" s="3">
        <f>VLOOKUP(DATE($A1+1,6,1),Patch!$A$4:$X$675,21,FALSE)</f>
        <v>0</v>
      </c>
      <c r="T1" s="3">
        <f>VLOOKUP(DATE($A1+1,7,1),Patch!$A$4:$X$675,20,FALSE)</f>
        <v>0</v>
      </c>
      <c r="U1" s="3">
        <f>VLOOKUP(DATE($A1+1,7,1),Patch!$A$4:$X$675,21,FALSE)</f>
        <v>0</v>
      </c>
      <c r="V1" s="3">
        <f>VLOOKUP(DATE($A1+1,8,1),Patch!$A$4:$X$675,20,FALSE)</f>
        <v>0</v>
      </c>
      <c r="W1" s="3">
        <f>VLOOKUP(DATE($A1+1,8,1),Patch!$A$4:$X$675,21,FALSE)</f>
        <v>0</v>
      </c>
      <c r="X1" s="3">
        <f>VLOOKUP(DATE($A1+1,9,1),Patch!$A$4:$X$675,20,FALSE)</f>
        <v>0</v>
      </c>
      <c r="Y1" s="3">
        <f>VLOOKUP(DATE($A1+1,9,1),Patch!$A$4:$X$675,21,FALSE)</f>
        <v>0</v>
      </c>
    </row>
    <row r="2" spans="1:25" x14ac:dyDescent="0.25">
      <c r="A2">
        <v>1949</v>
      </c>
      <c r="B2" s="3">
        <f>VLOOKUP(DATE($A2,10,1),Patch!$A$4:$X$675,20,FALSE)</f>
        <v>0</v>
      </c>
      <c r="C2">
        <f>VLOOKUP(DATE($A2,10,1),Patch!$A$4:$X$675,21,FALSE)</f>
        <v>0</v>
      </c>
      <c r="D2" s="3">
        <f>VLOOKUP(DATE($A2,11,1),Patch!$A$4:$X$675,20,FALSE)</f>
        <v>0</v>
      </c>
      <c r="E2">
        <f>VLOOKUP(DATE($A2,11,1),Patch!$A$4:$X$675,21,FALSE)</f>
        <v>0</v>
      </c>
      <c r="F2" s="3">
        <f>VLOOKUP(DATE($A2,12,1),Patch!$A$4:$X$675,20,FALSE)</f>
        <v>0</v>
      </c>
      <c r="G2">
        <f>VLOOKUP(DATE($A2,12,1),Patch!$A$4:$X$675,21,FALSE)</f>
        <v>0</v>
      </c>
      <c r="H2" s="3">
        <f>VLOOKUP(DATE($A2+1,1,1),Patch!$A$4:$X$675,20,FALSE)</f>
        <v>0</v>
      </c>
      <c r="I2" s="3">
        <f>VLOOKUP(DATE($A2+1,1,1),Patch!$A$4:$X$675,21,FALSE)</f>
        <v>0</v>
      </c>
      <c r="J2" s="3">
        <f>VLOOKUP(DATE($A2+1,2,1),Patch!$A$4:$X$675,20,FALSE)</f>
        <v>0</v>
      </c>
      <c r="K2" s="3">
        <f>VLOOKUP(DATE($A2+1,2,1),Patch!$A$4:$X$675,21,FALSE)</f>
        <v>0</v>
      </c>
      <c r="L2" s="3">
        <f>VLOOKUP(DATE($A2+1,3,1),Patch!$A$4:$X$675,20,FALSE)</f>
        <v>0</v>
      </c>
      <c r="M2" s="3">
        <f>VLOOKUP(DATE($A2+1,3,1),Patch!$A$4:$X$675,21,FALSE)</f>
        <v>0</v>
      </c>
      <c r="N2" s="3">
        <f>VLOOKUP(DATE($A2+1,4,1),Patch!$A$4:$X$675,20,FALSE)</f>
        <v>0</v>
      </c>
      <c r="O2" s="3">
        <f>VLOOKUP(DATE($A2+1,4,1),Patch!$A$4:$X$675,21,FALSE)</f>
        <v>0</v>
      </c>
      <c r="P2" s="3">
        <f>VLOOKUP(DATE($A2+1,5,1),Patch!$A$4:$X$675,20,FALSE)</f>
        <v>0</v>
      </c>
      <c r="Q2" s="3">
        <f>VLOOKUP(DATE($A2+1,5,1),Patch!$A$4:$X$675,21,FALSE)</f>
        <v>0</v>
      </c>
      <c r="R2" s="3">
        <f>VLOOKUP(DATE($A2+1,6,1),Patch!$A$4:$X$675,20,FALSE)</f>
        <v>0</v>
      </c>
      <c r="S2" s="3">
        <f>VLOOKUP(DATE($A2+1,6,1),Patch!$A$4:$X$675,21,FALSE)</f>
        <v>0</v>
      </c>
      <c r="T2" s="3">
        <f>VLOOKUP(DATE($A2+1,7,1),Patch!$A$4:$X$675,20,FALSE)</f>
        <v>0</v>
      </c>
      <c r="U2" s="3">
        <f>VLOOKUP(DATE($A2+1,7,1),Patch!$A$4:$X$675,21,FALSE)</f>
        <v>0</v>
      </c>
      <c r="V2" s="3">
        <f>VLOOKUP(DATE($A2+1,8,1),Patch!$A$4:$X$675,20,FALSE)</f>
        <v>0</v>
      </c>
      <c r="W2" s="3">
        <f>VLOOKUP(DATE($A2+1,8,1),Patch!$A$4:$X$675,21,FALSE)</f>
        <v>0</v>
      </c>
      <c r="X2" s="3">
        <f>VLOOKUP(DATE($A2+1,9,1),Patch!$A$4:$X$675,20,FALSE)</f>
        <v>0</v>
      </c>
      <c r="Y2" s="3">
        <f>VLOOKUP(DATE($A2+1,9,1),Patch!$A$4:$X$675,21,FALSE)</f>
        <v>0</v>
      </c>
    </row>
    <row r="3" spans="1:25" x14ac:dyDescent="0.25">
      <c r="A3">
        <v>1950</v>
      </c>
      <c r="B3" s="3">
        <f>VLOOKUP(DATE($A3,10,1),Patch!$A$4:$X$675,20,FALSE)</f>
        <v>0</v>
      </c>
      <c r="C3">
        <f>VLOOKUP(DATE($A3,10,1),Patch!$A$4:$X$675,21,FALSE)</f>
        <v>0</v>
      </c>
      <c r="D3" s="3">
        <f>VLOOKUP(DATE($A3,11,1),Patch!$A$4:$X$675,20,FALSE)</f>
        <v>0</v>
      </c>
      <c r="E3">
        <f>VLOOKUP(DATE($A3,11,1),Patch!$A$4:$X$675,21,FALSE)</f>
        <v>0</v>
      </c>
      <c r="F3" s="3">
        <f>VLOOKUP(DATE($A3,12,1),Patch!$A$4:$X$675,20,FALSE)</f>
        <v>0</v>
      </c>
      <c r="G3">
        <f>VLOOKUP(DATE($A3,12,1),Patch!$A$4:$X$675,21,FALSE)</f>
        <v>0</v>
      </c>
      <c r="H3" s="3">
        <f>VLOOKUP(DATE($A3+1,1,1),Patch!$A$4:$X$675,20,FALSE)</f>
        <v>0</v>
      </c>
      <c r="I3" s="3">
        <f>VLOOKUP(DATE($A3+1,1,1),Patch!$A$4:$X$675,21,FALSE)</f>
        <v>0</v>
      </c>
      <c r="J3" s="3">
        <f>VLOOKUP(DATE($A3+1,2,1),Patch!$A$4:$X$675,20,FALSE)</f>
        <v>0</v>
      </c>
      <c r="K3" s="3">
        <f>VLOOKUP(DATE($A3+1,2,1),Patch!$A$4:$X$675,21,FALSE)</f>
        <v>0</v>
      </c>
      <c r="L3" s="3">
        <f>VLOOKUP(DATE($A3+1,3,1),Patch!$A$4:$X$675,20,FALSE)</f>
        <v>0</v>
      </c>
      <c r="M3" s="3">
        <f>VLOOKUP(DATE($A3+1,3,1),Patch!$A$4:$X$675,21,FALSE)</f>
        <v>0</v>
      </c>
      <c r="N3" s="3">
        <f>VLOOKUP(DATE($A3+1,4,1),Patch!$A$4:$X$675,20,FALSE)</f>
        <v>0</v>
      </c>
      <c r="O3" s="3">
        <f>VLOOKUP(DATE($A3+1,4,1),Patch!$A$4:$X$675,21,FALSE)</f>
        <v>0</v>
      </c>
      <c r="P3" s="3">
        <f>VLOOKUP(DATE($A3+1,5,1),Patch!$A$4:$X$675,20,FALSE)</f>
        <v>0</v>
      </c>
      <c r="Q3" s="3">
        <f>VLOOKUP(DATE($A3+1,5,1),Patch!$A$4:$X$675,21,FALSE)</f>
        <v>0</v>
      </c>
      <c r="R3" s="3">
        <f>VLOOKUP(DATE($A3+1,6,1),Patch!$A$4:$X$675,20,FALSE)</f>
        <v>0</v>
      </c>
      <c r="S3" s="3">
        <f>VLOOKUP(DATE($A3+1,6,1),Patch!$A$4:$X$675,21,FALSE)</f>
        <v>0</v>
      </c>
      <c r="T3" s="3">
        <f>VLOOKUP(DATE($A3+1,7,1),Patch!$A$4:$X$675,20,FALSE)</f>
        <v>0</v>
      </c>
      <c r="U3" s="3">
        <f>VLOOKUP(DATE($A3+1,7,1),Patch!$A$4:$X$675,21,FALSE)</f>
        <v>0</v>
      </c>
      <c r="V3" s="3">
        <f>VLOOKUP(DATE($A3+1,8,1),Patch!$A$4:$X$675,20,FALSE)</f>
        <v>0</v>
      </c>
      <c r="W3" s="3">
        <f>VLOOKUP(DATE($A3+1,8,1),Patch!$A$4:$X$675,21,FALSE)</f>
        <v>0</v>
      </c>
      <c r="X3" s="3">
        <f>VLOOKUP(DATE($A3+1,9,1),Patch!$A$4:$X$675,20,FALSE)</f>
        <v>0</v>
      </c>
      <c r="Y3" s="3">
        <f>VLOOKUP(DATE($A3+1,9,1),Patch!$A$4:$X$675,21,FALSE)</f>
        <v>0</v>
      </c>
    </row>
    <row r="4" spans="1:25" x14ac:dyDescent="0.25">
      <c r="A4">
        <v>1951</v>
      </c>
      <c r="B4" s="3">
        <f>VLOOKUP(DATE($A4,10,1),Patch!$A$4:$X$675,20,FALSE)</f>
        <v>0</v>
      </c>
      <c r="C4">
        <f>VLOOKUP(DATE($A4,10,1),Patch!$A$4:$X$675,21,FALSE)</f>
        <v>0</v>
      </c>
      <c r="D4" s="3">
        <f>VLOOKUP(DATE($A4,11,1),Patch!$A$4:$X$675,20,FALSE)</f>
        <v>0</v>
      </c>
      <c r="E4">
        <f>VLOOKUP(DATE($A4,11,1),Patch!$A$4:$X$675,21,FALSE)</f>
        <v>0</v>
      </c>
      <c r="F4" s="3">
        <f>VLOOKUP(DATE($A4,12,1),Patch!$A$4:$X$675,20,FALSE)</f>
        <v>0</v>
      </c>
      <c r="G4">
        <f>VLOOKUP(DATE($A4,12,1),Patch!$A$4:$X$675,21,FALSE)</f>
        <v>0</v>
      </c>
      <c r="H4" s="3">
        <f>VLOOKUP(DATE($A4+1,1,1),Patch!$A$4:$X$675,20,FALSE)</f>
        <v>0</v>
      </c>
      <c r="I4" s="3">
        <f>VLOOKUP(DATE($A4+1,1,1),Patch!$A$4:$X$675,21,FALSE)</f>
        <v>0</v>
      </c>
      <c r="J4" s="3">
        <f>VLOOKUP(DATE($A4+1,2,1),Patch!$A$4:$X$675,20,FALSE)</f>
        <v>0</v>
      </c>
      <c r="K4" s="3">
        <f>VLOOKUP(DATE($A4+1,2,1),Patch!$A$4:$X$675,21,FALSE)</f>
        <v>0</v>
      </c>
      <c r="L4" s="3">
        <f>VLOOKUP(DATE($A4+1,3,1),Patch!$A$4:$X$675,20,FALSE)</f>
        <v>0</v>
      </c>
      <c r="M4" s="3">
        <f>VLOOKUP(DATE($A4+1,3,1),Patch!$A$4:$X$675,21,FALSE)</f>
        <v>0</v>
      </c>
      <c r="N4" s="3">
        <f>VLOOKUP(DATE($A4+1,4,1),Patch!$A$4:$X$675,20,FALSE)</f>
        <v>0</v>
      </c>
      <c r="O4" s="3">
        <f>VLOOKUP(DATE($A4+1,4,1),Patch!$A$4:$X$675,21,FALSE)</f>
        <v>0</v>
      </c>
      <c r="P4" s="3">
        <f>VLOOKUP(DATE($A4+1,5,1),Patch!$A$4:$X$675,20,FALSE)</f>
        <v>0</v>
      </c>
      <c r="Q4" s="3">
        <f>VLOOKUP(DATE($A4+1,5,1),Patch!$A$4:$X$675,21,FALSE)</f>
        <v>0</v>
      </c>
      <c r="R4" s="3">
        <f>VLOOKUP(DATE($A4+1,6,1),Patch!$A$4:$X$675,20,FALSE)</f>
        <v>0</v>
      </c>
      <c r="S4" s="3">
        <f>VLOOKUP(DATE($A4+1,6,1),Patch!$A$4:$X$675,21,FALSE)</f>
        <v>0</v>
      </c>
      <c r="T4" s="3">
        <f>VLOOKUP(DATE($A4+1,7,1),Patch!$A$4:$X$675,20,FALSE)</f>
        <v>0</v>
      </c>
      <c r="U4" s="3">
        <f>VLOOKUP(DATE($A4+1,7,1),Patch!$A$4:$X$675,21,FALSE)</f>
        <v>0</v>
      </c>
      <c r="V4" s="3">
        <f>VLOOKUP(DATE($A4+1,8,1),Patch!$A$4:$X$675,20,FALSE)</f>
        <v>0</v>
      </c>
      <c r="W4" s="3">
        <f>VLOOKUP(DATE($A4+1,8,1),Patch!$A$4:$X$675,21,FALSE)</f>
        <v>0</v>
      </c>
      <c r="X4" s="3">
        <f>VLOOKUP(DATE($A4+1,9,1),Patch!$A$4:$X$675,20,FALSE)</f>
        <v>0</v>
      </c>
      <c r="Y4" s="3">
        <f>VLOOKUP(DATE($A4+1,9,1),Patch!$A$4:$X$675,21,FALSE)</f>
        <v>0</v>
      </c>
    </row>
    <row r="5" spans="1:25" x14ac:dyDescent="0.25">
      <c r="A5">
        <v>1952</v>
      </c>
      <c r="B5" s="3">
        <f>VLOOKUP(DATE($A5,10,1),Patch!$A$4:$X$675,20,FALSE)</f>
        <v>0</v>
      </c>
      <c r="C5">
        <f>VLOOKUP(DATE($A5,10,1),Patch!$A$4:$X$675,21,FALSE)</f>
        <v>0</v>
      </c>
      <c r="D5" s="3">
        <f>VLOOKUP(DATE($A5,11,1),Patch!$A$4:$X$675,20,FALSE)</f>
        <v>0</v>
      </c>
      <c r="E5">
        <f>VLOOKUP(DATE($A5,11,1),Patch!$A$4:$X$675,21,FALSE)</f>
        <v>0</v>
      </c>
      <c r="F5" s="3">
        <f>VLOOKUP(DATE($A5,12,1),Patch!$A$4:$X$675,20,FALSE)</f>
        <v>0</v>
      </c>
      <c r="G5">
        <f>VLOOKUP(DATE($A5,12,1),Patch!$A$4:$X$675,21,FALSE)</f>
        <v>0</v>
      </c>
      <c r="H5" s="3">
        <f>VLOOKUP(DATE($A5+1,1,1),Patch!$A$4:$X$675,20,FALSE)</f>
        <v>0</v>
      </c>
      <c r="I5" s="3">
        <f>VLOOKUP(DATE($A5+1,1,1),Patch!$A$4:$X$675,21,FALSE)</f>
        <v>0</v>
      </c>
      <c r="J5" s="3">
        <f>VLOOKUP(DATE($A5+1,2,1),Patch!$A$4:$X$675,20,FALSE)</f>
        <v>0</v>
      </c>
      <c r="K5" s="3">
        <f>VLOOKUP(DATE($A5+1,2,1),Patch!$A$4:$X$675,21,FALSE)</f>
        <v>0</v>
      </c>
      <c r="L5" s="3">
        <f>VLOOKUP(DATE($A5+1,3,1),Patch!$A$4:$X$675,20,FALSE)</f>
        <v>0</v>
      </c>
      <c r="M5" s="3">
        <f>VLOOKUP(DATE($A5+1,3,1),Patch!$A$4:$X$675,21,FALSE)</f>
        <v>0</v>
      </c>
      <c r="N5" s="3">
        <f>VLOOKUP(DATE($A5+1,4,1),Patch!$A$4:$X$675,20,FALSE)</f>
        <v>0</v>
      </c>
      <c r="O5" s="3">
        <f>VLOOKUP(DATE($A5+1,4,1),Patch!$A$4:$X$675,21,FALSE)</f>
        <v>0</v>
      </c>
      <c r="P5" s="3">
        <f>VLOOKUP(DATE($A5+1,5,1),Patch!$A$4:$X$675,20,FALSE)</f>
        <v>0</v>
      </c>
      <c r="Q5" s="3">
        <f>VLOOKUP(DATE($A5+1,5,1),Patch!$A$4:$X$675,21,FALSE)</f>
        <v>0</v>
      </c>
      <c r="R5" s="3">
        <f>VLOOKUP(DATE($A5+1,6,1),Patch!$A$4:$X$675,20,FALSE)</f>
        <v>0</v>
      </c>
      <c r="S5" s="3">
        <f>VLOOKUP(DATE($A5+1,6,1),Patch!$A$4:$X$675,21,FALSE)</f>
        <v>0</v>
      </c>
      <c r="T5" s="3">
        <f>VLOOKUP(DATE($A5+1,7,1),Patch!$A$4:$X$675,20,FALSE)</f>
        <v>0</v>
      </c>
      <c r="U5" s="3">
        <f>VLOOKUP(DATE($A5+1,7,1),Patch!$A$4:$X$675,21,FALSE)</f>
        <v>0</v>
      </c>
      <c r="V5" s="3">
        <f>VLOOKUP(DATE($A5+1,8,1),Patch!$A$4:$X$675,20,FALSE)</f>
        <v>0</v>
      </c>
      <c r="W5" s="3">
        <f>VLOOKUP(DATE($A5+1,8,1),Patch!$A$4:$X$675,21,FALSE)</f>
        <v>0</v>
      </c>
      <c r="X5" s="3">
        <f>VLOOKUP(DATE($A5+1,9,1),Patch!$A$4:$X$675,20,FALSE)</f>
        <v>0</v>
      </c>
      <c r="Y5" s="3">
        <f>VLOOKUP(DATE($A5+1,9,1),Patch!$A$4:$X$675,21,FALSE)</f>
        <v>0</v>
      </c>
    </row>
    <row r="6" spans="1:25" x14ac:dyDescent="0.25">
      <c r="A6">
        <v>1953</v>
      </c>
      <c r="B6" s="3">
        <f>VLOOKUP(DATE($A6,10,1),Patch!$A$4:$X$675,20,FALSE)</f>
        <v>0</v>
      </c>
      <c r="C6">
        <f>VLOOKUP(DATE($A6,10,1),Patch!$A$4:$X$675,21,FALSE)</f>
        <v>0</v>
      </c>
      <c r="D6" s="3">
        <f>VLOOKUP(DATE($A6,11,1),Patch!$A$4:$X$675,20,FALSE)</f>
        <v>0</v>
      </c>
      <c r="E6">
        <f>VLOOKUP(DATE($A6,11,1),Patch!$A$4:$X$675,21,FALSE)</f>
        <v>0</v>
      </c>
      <c r="F6" s="3">
        <f>VLOOKUP(DATE($A6,12,1),Patch!$A$4:$X$675,20,FALSE)</f>
        <v>0</v>
      </c>
      <c r="G6">
        <f>VLOOKUP(DATE($A6,12,1),Patch!$A$4:$X$675,21,FALSE)</f>
        <v>0</v>
      </c>
      <c r="H6" s="3">
        <f>VLOOKUP(DATE($A6+1,1,1),Patch!$A$4:$X$675,20,FALSE)</f>
        <v>0</v>
      </c>
      <c r="I6" s="3">
        <f>VLOOKUP(DATE($A6+1,1,1),Patch!$A$4:$X$675,21,FALSE)</f>
        <v>0</v>
      </c>
      <c r="J6" s="3">
        <f>VLOOKUP(DATE($A6+1,2,1),Patch!$A$4:$X$675,20,FALSE)</f>
        <v>0</v>
      </c>
      <c r="K6" s="3">
        <f>VLOOKUP(DATE($A6+1,2,1),Patch!$A$4:$X$675,21,FALSE)</f>
        <v>0</v>
      </c>
      <c r="L6" s="3">
        <f>VLOOKUP(DATE($A6+1,3,1),Patch!$A$4:$X$675,20,FALSE)</f>
        <v>0</v>
      </c>
      <c r="M6" s="3">
        <f>VLOOKUP(DATE($A6+1,3,1),Patch!$A$4:$X$675,21,FALSE)</f>
        <v>0</v>
      </c>
      <c r="N6" s="3">
        <f>VLOOKUP(DATE($A6+1,4,1),Patch!$A$4:$X$675,20,FALSE)</f>
        <v>0</v>
      </c>
      <c r="O6" s="3">
        <f>VLOOKUP(DATE($A6+1,4,1),Patch!$A$4:$X$675,21,FALSE)</f>
        <v>0</v>
      </c>
      <c r="P6" s="3">
        <f>VLOOKUP(DATE($A6+1,5,1),Patch!$A$4:$X$675,20,FALSE)</f>
        <v>0</v>
      </c>
      <c r="Q6" s="3">
        <f>VLOOKUP(DATE($A6+1,5,1),Patch!$A$4:$X$675,21,FALSE)</f>
        <v>0</v>
      </c>
      <c r="R6" s="3">
        <f>VLOOKUP(DATE($A6+1,6,1),Patch!$A$4:$X$675,20,FALSE)</f>
        <v>0</v>
      </c>
      <c r="S6" s="3">
        <f>VLOOKUP(DATE($A6+1,6,1),Patch!$A$4:$X$675,21,FALSE)</f>
        <v>0</v>
      </c>
      <c r="T6" s="3">
        <f>VLOOKUP(DATE($A6+1,7,1),Patch!$A$4:$X$675,20,FALSE)</f>
        <v>0</v>
      </c>
      <c r="U6" s="3">
        <f>VLOOKUP(DATE($A6+1,7,1),Patch!$A$4:$X$675,21,FALSE)</f>
        <v>0</v>
      </c>
      <c r="V6" s="3">
        <f>VLOOKUP(DATE($A6+1,8,1),Patch!$A$4:$X$675,20,FALSE)</f>
        <v>0</v>
      </c>
      <c r="W6" s="3">
        <f>VLOOKUP(DATE($A6+1,8,1),Patch!$A$4:$X$675,21,FALSE)</f>
        <v>0</v>
      </c>
      <c r="X6" s="3">
        <f>VLOOKUP(DATE($A6+1,9,1),Patch!$A$4:$X$675,20,FALSE)</f>
        <v>0</v>
      </c>
      <c r="Y6" s="3">
        <f>VLOOKUP(DATE($A6+1,9,1),Patch!$A$4:$X$675,21,FALSE)</f>
        <v>0</v>
      </c>
    </row>
    <row r="7" spans="1:25" x14ac:dyDescent="0.25">
      <c r="A7">
        <v>1954</v>
      </c>
      <c r="B7" s="3">
        <f>VLOOKUP(DATE($A7,10,1),Patch!$A$4:$X$675,20,FALSE)</f>
        <v>0</v>
      </c>
      <c r="C7">
        <f>VLOOKUP(DATE($A7,10,1),Patch!$A$4:$X$675,21,FALSE)</f>
        <v>0</v>
      </c>
      <c r="D7" s="3">
        <f>VLOOKUP(DATE($A7,11,1),Patch!$A$4:$X$675,20,FALSE)</f>
        <v>0</v>
      </c>
      <c r="E7">
        <f>VLOOKUP(DATE($A7,11,1),Patch!$A$4:$X$675,21,FALSE)</f>
        <v>0</v>
      </c>
      <c r="F7" s="3">
        <f>VLOOKUP(DATE($A7,12,1),Patch!$A$4:$X$675,20,FALSE)</f>
        <v>0</v>
      </c>
      <c r="G7">
        <f>VLOOKUP(DATE($A7,12,1),Patch!$A$4:$X$675,21,FALSE)</f>
        <v>0</v>
      </c>
      <c r="H7" s="3">
        <f>VLOOKUP(DATE($A7+1,1,1),Patch!$A$4:$X$675,20,FALSE)</f>
        <v>0</v>
      </c>
      <c r="I7" s="3">
        <f>VLOOKUP(DATE($A7+1,1,1),Patch!$A$4:$X$675,21,FALSE)</f>
        <v>0</v>
      </c>
      <c r="J7" s="3">
        <f>VLOOKUP(DATE($A7+1,2,1),Patch!$A$4:$X$675,20,FALSE)</f>
        <v>0</v>
      </c>
      <c r="K7" s="3">
        <f>VLOOKUP(DATE($A7+1,2,1),Patch!$A$4:$X$675,21,FALSE)</f>
        <v>0</v>
      </c>
      <c r="L7" s="3">
        <f>VLOOKUP(DATE($A7+1,3,1),Patch!$A$4:$X$675,20,FALSE)</f>
        <v>0</v>
      </c>
      <c r="M7" s="3">
        <f>VLOOKUP(DATE($A7+1,3,1),Patch!$A$4:$X$675,21,FALSE)</f>
        <v>0</v>
      </c>
      <c r="N7" s="3">
        <f>VLOOKUP(DATE($A7+1,4,1),Patch!$A$4:$X$675,20,FALSE)</f>
        <v>0</v>
      </c>
      <c r="O7" s="3">
        <f>VLOOKUP(DATE($A7+1,4,1),Patch!$A$4:$X$675,21,FALSE)</f>
        <v>0</v>
      </c>
      <c r="P7" s="3">
        <f>VLOOKUP(DATE($A7+1,5,1),Patch!$A$4:$X$675,20,FALSE)</f>
        <v>0</v>
      </c>
      <c r="Q7" s="3">
        <f>VLOOKUP(DATE($A7+1,5,1),Patch!$A$4:$X$675,21,FALSE)</f>
        <v>0</v>
      </c>
      <c r="R7" s="3">
        <f>VLOOKUP(DATE($A7+1,6,1),Patch!$A$4:$X$675,20,FALSE)</f>
        <v>0</v>
      </c>
      <c r="S7" s="3">
        <f>VLOOKUP(DATE($A7+1,6,1),Patch!$A$4:$X$675,21,FALSE)</f>
        <v>0</v>
      </c>
      <c r="T7" s="3">
        <f>VLOOKUP(DATE($A7+1,7,1),Patch!$A$4:$X$675,20,FALSE)</f>
        <v>0</v>
      </c>
      <c r="U7" s="3">
        <f>VLOOKUP(DATE($A7+1,7,1),Patch!$A$4:$X$675,21,FALSE)</f>
        <v>0</v>
      </c>
      <c r="V7" s="3">
        <f>VLOOKUP(DATE($A7+1,8,1),Patch!$A$4:$X$675,20,FALSE)</f>
        <v>0</v>
      </c>
      <c r="W7" s="3">
        <f>VLOOKUP(DATE($A7+1,8,1),Patch!$A$4:$X$675,21,FALSE)</f>
        <v>0</v>
      </c>
      <c r="X7" s="3">
        <f>VLOOKUP(DATE($A7+1,9,1),Patch!$A$4:$X$675,20,FALSE)</f>
        <v>0</v>
      </c>
      <c r="Y7" s="3">
        <f>VLOOKUP(DATE($A7+1,9,1),Patch!$A$4:$X$675,21,FALSE)</f>
        <v>0</v>
      </c>
    </row>
    <row r="8" spans="1:25" x14ac:dyDescent="0.25">
      <c r="A8">
        <v>1955</v>
      </c>
      <c r="B8" s="3">
        <f>VLOOKUP(DATE($A8,10,1),Patch!$A$4:$X$675,20,FALSE)</f>
        <v>0</v>
      </c>
      <c r="C8">
        <f>VLOOKUP(DATE($A8,10,1),Patch!$A$4:$X$675,21,FALSE)</f>
        <v>0</v>
      </c>
      <c r="D8" s="3">
        <f>VLOOKUP(DATE($A8,11,1),Patch!$A$4:$X$675,20,FALSE)</f>
        <v>0</v>
      </c>
      <c r="E8">
        <f>VLOOKUP(DATE($A8,11,1),Patch!$A$4:$X$675,21,FALSE)</f>
        <v>0</v>
      </c>
      <c r="F8" s="3">
        <f>VLOOKUP(DATE($A8,12,1),Patch!$A$4:$X$675,20,FALSE)</f>
        <v>0</v>
      </c>
      <c r="G8">
        <f>VLOOKUP(DATE($A8,12,1),Patch!$A$4:$X$675,21,FALSE)</f>
        <v>0</v>
      </c>
      <c r="H8" s="3">
        <f>VLOOKUP(DATE($A8+1,1,1),Patch!$A$4:$X$675,20,FALSE)</f>
        <v>0</v>
      </c>
      <c r="I8" s="3">
        <f>VLOOKUP(DATE($A8+1,1,1),Patch!$A$4:$X$675,21,FALSE)</f>
        <v>0</v>
      </c>
      <c r="J8" s="3">
        <f>VLOOKUP(DATE($A8+1,2,1),Patch!$A$4:$X$675,20,FALSE)</f>
        <v>0</v>
      </c>
      <c r="K8" s="3">
        <f>VLOOKUP(DATE($A8+1,2,1),Patch!$A$4:$X$675,21,FALSE)</f>
        <v>0</v>
      </c>
      <c r="L8" s="3">
        <f>VLOOKUP(DATE($A8+1,3,1),Patch!$A$4:$X$675,20,FALSE)</f>
        <v>0</v>
      </c>
      <c r="M8" s="3">
        <f>VLOOKUP(DATE($A8+1,3,1),Patch!$A$4:$X$675,21,FALSE)</f>
        <v>0</v>
      </c>
      <c r="N8" s="3">
        <f>VLOOKUP(DATE($A8+1,4,1),Patch!$A$4:$X$675,20,FALSE)</f>
        <v>0</v>
      </c>
      <c r="O8" s="3">
        <f>VLOOKUP(DATE($A8+1,4,1),Patch!$A$4:$X$675,21,FALSE)</f>
        <v>0</v>
      </c>
      <c r="P8" s="3">
        <f>VLOOKUP(DATE($A8+1,5,1),Patch!$A$4:$X$675,20,FALSE)</f>
        <v>0</v>
      </c>
      <c r="Q8" s="3">
        <f>VLOOKUP(DATE($A8+1,5,1),Patch!$A$4:$X$675,21,FALSE)</f>
        <v>0</v>
      </c>
      <c r="R8" s="3">
        <f>VLOOKUP(DATE($A8+1,6,1),Patch!$A$4:$X$675,20,FALSE)</f>
        <v>0</v>
      </c>
      <c r="S8" s="3">
        <f>VLOOKUP(DATE($A8+1,6,1),Patch!$A$4:$X$675,21,FALSE)</f>
        <v>0</v>
      </c>
      <c r="T8" s="3">
        <f>VLOOKUP(DATE($A8+1,7,1),Patch!$A$4:$X$675,20,FALSE)</f>
        <v>0</v>
      </c>
      <c r="U8" s="3">
        <f>VLOOKUP(DATE($A8+1,7,1),Patch!$A$4:$X$675,21,FALSE)</f>
        <v>0</v>
      </c>
      <c r="V8" s="3">
        <f>VLOOKUP(DATE($A8+1,8,1),Patch!$A$4:$X$675,20,FALSE)</f>
        <v>0</v>
      </c>
      <c r="W8" s="3">
        <f>VLOOKUP(DATE($A8+1,8,1),Patch!$A$4:$X$675,21,FALSE)</f>
        <v>0</v>
      </c>
      <c r="X8" s="3">
        <f>VLOOKUP(DATE($A8+1,9,1),Patch!$A$4:$X$675,20,FALSE)</f>
        <v>0</v>
      </c>
      <c r="Y8" s="3">
        <f>VLOOKUP(DATE($A8+1,9,1),Patch!$A$4:$X$675,21,FALSE)</f>
        <v>0</v>
      </c>
    </row>
    <row r="9" spans="1:25" x14ac:dyDescent="0.25">
      <c r="A9">
        <v>1956</v>
      </c>
      <c r="B9" s="3">
        <f>VLOOKUP(DATE($A9,10,1),Patch!$A$4:$X$675,20,FALSE)</f>
        <v>0</v>
      </c>
      <c r="C9">
        <f>VLOOKUP(DATE($A9,10,1),Patch!$A$4:$X$675,21,FALSE)</f>
        <v>0</v>
      </c>
      <c r="D9" s="3">
        <f>VLOOKUP(DATE($A9,11,1),Patch!$A$4:$X$675,20,FALSE)</f>
        <v>0</v>
      </c>
      <c r="E9">
        <f>VLOOKUP(DATE($A9,11,1),Patch!$A$4:$X$675,21,FALSE)</f>
        <v>0</v>
      </c>
      <c r="F9" s="3">
        <f>VLOOKUP(DATE($A9,12,1),Patch!$A$4:$X$675,20,FALSE)</f>
        <v>0</v>
      </c>
      <c r="G9">
        <f>VLOOKUP(DATE($A9,12,1),Patch!$A$4:$X$675,21,FALSE)</f>
        <v>0</v>
      </c>
      <c r="H9" s="3">
        <f>VLOOKUP(DATE($A9+1,1,1),Patch!$A$4:$X$675,20,FALSE)</f>
        <v>0</v>
      </c>
      <c r="I9" s="3">
        <f>VLOOKUP(DATE($A9+1,1,1),Patch!$A$4:$X$675,21,FALSE)</f>
        <v>0</v>
      </c>
      <c r="J9" s="3">
        <f>VLOOKUP(DATE($A9+1,2,1),Patch!$A$4:$X$675,20,FALSE)</f>
        <v>0</v>
      </c>
      <c r="K9" s="3">
        <f>VLOOKUP(DATE($A9+1,2,1),Patch!$A$4:$X$675,21,FALSE)</f>
        <v>0</v>
      </c>
      <c r="L9" s="3">
        <f>VLOOKUP(DATE($A9+1,3,1),Patch!$A$4:$X$675,20,FALSE)</f>
        <v>0</v>
      </c>
      <c r="M9" s="3">
        <f>VLOOKUP(DATE($A9+1,3,1),Patch!$A$4:$X$675,21,FALSE)</f>
        <v>0</v>
      </c>
      <c r="N9" s="3">
        <f>VLOOKUP(DATE($A9+1,4,1),Patch!$A$4:$X$675,20,FALSE)</f>
        <v>0</v>
      </c>
      <c r="O9" s="3">
        <f>VLOOKUP(DATE($A9+1,4,1),Patch!$A$4:$X$675,21,FALSE)</f>
        <v>0</v>
      </c>
      <c r="P9" s="3">
        <f>VLOOKUP(DATE($A9+1,5,1),Patch!$A$4:$X$675,20,FALSE)</f>
        <v>0</v>
      </c>
      <c r="Q9" s="3">
        <f>VLOOKUP(DATE($A9+1,5,1),Patch!$A$4:$X$675,21,FALSE)</f>
        <v>0</v>
      </c>
      <c r="R9" s="3">
        <f>VLOOKUP(DATE($A9+1,6,1),Patch!$A$4:$X$675,20,FALSE)</f>
        <v>0</v>
      </c>
      <c r="S9" s="3">
        <f>VLOOKUP(DATE($A9+1,6,1),Patch!$A$4:$X$675,21,FALSE)</f>
        <v>0</v>
      </c>
      <c r="T9" s="3">
        <f>VLOOKUP(DATE($A9+1,7,1),Patch!$A$4:$X$675,20,FALSE)</f>
        <v>0</v>
      </c>
      <c r="U9" s="3">
        <f>VLOOKUP(DATE($A9+1,7,1),Patch!$A$4:$X$675,21,FALSE)</f>
        <v>0</v>
      </c>
      <c r="V9" s="3">
        <f>VLOOKUP(DATE($A9+1,8,1),Patch!$A$4:$X$675,20,FALSE)</f>
        <v>0</v>
      </c>
      <c r="W9" s="3">
        <f>VLOOKUP(DATE($A9+1,8,1),Patch!$A$4:$X$675,21,FALSE)</f>
        <v>0</v>
      </c>
      <c r="X9" s="3">
        <f>VLOOKUP(DATE($A9+1,9,1),Patch!$A$4:$X$675,20,FALSE)</f>
        <v>0</v>
      </c>
      <c r="Y9" s="3">
        <f>VLOOKUP(DATE($A9+1,9,1),Patch!$A$4:$X$675,21,FALSE)</f>
        <v>0</v>
      </c>
    </row>
    <row r="10" spans="1:25" x14ac:dyDescent="0.25">
      <c r="A10">
        <v>1957</v>
      </c>
      <c r="B10" s="3">
        <f>VLOOKUP(DATE($A10,10,1),Patch!$A$4:$X$675,20,FALSE)</f>
        <v>0</v>
      </c>
      <c r="C10">
        <f>VLOOKUP(DATE($A10,10,1),Patch!$A$4:$X$675,21,FALSE)</f>
        <v>0</v>
      </c>
      <c r="D10" s="3">
        <f>VLOOKUP(DATE($A10,11,1),Patch!$A$4:$X$675,20,FALSE)</f>
        <v>0</v>
      </c>
      <c r="E10">
        <f>VLOOKUP(DATE($A10,11,1),Patch!$A$4:$X$675,21,FALSE)</f>
        <v>0</v>
      </c>
      <c r="F10" s="3">
        <f>VLOOKUP(DATE($A10,12,1),Patch!$A$4:$X$675,20,FALSE)</f>
        <v>0</v>
      </c>
      <c r="G10">
        <f>VLOOKUP(DATE($A10,12,1),Patch!$A$4:$X$675,21,FALSE)</f>
        <v>0</v>
      </c>
      <c r="H10" s="3">
        <f>VLOOKUP(DATE($A10+1,1,1),Patch!$A$4:$X$675,20,FALSE)</f>
        <v>0</v>
      </c>
      <c r="I10" s="3">
        <f>VLOOKUP(DATE($A10+1,1,1),Patch!$A$4:$X$675,21,FALSE)</f>
        <v>0</v>
      </c>
      <c r="J10" s="3">
        <f>VLOOKUP(DATE($A10+1,2,1),Patch!$A$4:$X$675,20,FALSE)</f>
        <v>0</v>
      </c>
      <c r="K10" s="3">
        <f>VLOOKUP(DATE($A10+1,2,1),Patch!$A$4:$X$675,21,FALSE)</f>
        <v>0</v>
      </c>
      <c r="L10" s="3">
        <f>VLOOKUP(DATE($A10+1,3,1),Patch!$A$4:$X$675,20,FALSE)</f>
        <v>0</v>
      </c>
      <c r="M10" s="3">
        <f>VLOOKUP(DATE($A10+1,3,1),Patch!$A$4:$X$675,21,FALSE)</f>
        <v>0</v>
      </c>
      <c r="N10" s="3">
        <f>VLOOKUP(DATE($A10+1,4,1),Patch!$A$4:$X$675,20,FALSE)</f>
        <v>0</v>
      </c>
      <c r="O10" s="3">
        <f>VLOOKUP(DATE($A10+1,4,1),Patch!$A$4:$X$675,21,FALSE)</f>
        <v>0</v>
      </c>
      <c r="P10" s="3">
        <f>VLOOKUP(DATE($A10+1,5,1),Patch!$A$4:$X$675,20,FALSE)</f>
        <v>0</v>
      </c>
      <c r="Q10" s="3">
        <f>VLOOKUP(DATE($A10+1,5,1),Patch!$A$4:$X$675,21,FALSE)</f>
        <v>0</v>
      </c>
      <c r="R10" s="3">
        <f>VLOOKUP(DATE($A10+1,6,1),Patch!$A$4:$X$675,20,FALSE)</f>
        <v>0</v>
      </c>
      <c r="S10" s="3">
        <f>VLOOKUP(DATE($A10+1,6,1),Patch!$A$4:$X$675,21,FALSE)</f>
        <v>0</v>
      </c>
      <c r="T10" s="3">
        <f>VLOOKUP(DATE($A10+1,7,1),Patch!$A$4:$X$675,20,FALSE)</f>
        <v>0</v>
      </c>
      <c r="U10" s="3">
        <f>VLOOKUP(DATE($A10+1,7,1),Patch!$A$4:$X$675,21,FALSE)</f>
        <v>0</v>
      </c>
      <c r="V10" s="3">
        <f>VLOOKUP(DATE($A10+1,8,1),Patch!$A$4:$X$675,20,FALSE)</f>
        <v>0</v>
      </c>
      <c r="W10" s="3">
        <f>VLOOKUP(DATE($A10+1,8,1),Patch!$A$4:$X$675,21,FALSE)</f>
        <v>0</v>
      </c>
      <c r="X10" s="3">
        <f>VLOOKUP(DATE($A10+1,9,1),Patch!$A$4:$X$675,20,FALSE)</f>
        <v>0</v>
      </c>
      <c r="Y10" s="3">
        <f>VLOOKUP(DATE($A10+1,9,1),Patch!$A$4:$X$675,21,FALSE)</f>
        <v>0</v>
      </c>
    </row>
    <row r="11" spans="1:25" x14ac:dyDescent="0.25">
      <c r="A11">
        <v>1958</v>
      </c>
      <c r="B11" s="3">
        <f>VLOOKUP(DATE($A11,10,1),Patch!$A$4:$X$675,20,FALSE)</f>
        <v>0</v>
      </c>
      <c r="C11">
        <f>VLOOKUP(DATE($A11,10,1),Patch!$A$4:$X$675,21,FALSE)</f>
        <v>0</v>
      </c>
      <c r="D11" s="3">
        <f>VLOOKUP(DATE($A11,11,1),Patch!$A$4:$X$675,20,FALSE)</f>
        <v>0</v>
      </c>
      <c r="E11">
        <f>VLOOKUP(DATE($A11,11,1),Patch!$A$4:$X$675,21,FALSE)</f>
        <v>0</v>
      </c>
      <c r="F11" s="3">
        <f>VLOOKUP(DATE($A11,12,1),Patch!$A$4:$X$675,20,FALSE)</f>
        <v>0</v>
      </c>
      <c r="G11">
        <f>VLOOKUP(DATE($A11,12,1),Patch!$A$4:$X$675,21,FALSE)</f>
        <v>0</v>
      </c>
      <c r="H11" s="3">
        <f>VLOOKUP(DATE($A11+1,1,1),Patch!$A$4:$X$675,20,FALSE)</f>
        <v>0</v>
      </c>
      <c r="I11" s="3">
        <f>VLOOKUP(DATE($A11+1,1,1),Patch!$A$4:$X$675,21,FALSE)</f>
        <v>0</v>
      </c>
      <c r="J11" s="3">
        <f>VLOOKUP(DATE($A11+1,2,1),Patch!$A$4:$X$675,20,FALSE)</f>
        <v>0</v>
      </c>
      <c r="K11" s="3">
        <f>VLOOKUP(DATE($A11+1,2,1),Patch!$A$4:$X$675,21,FALSE)</f>
        <v>0</v>
      </c>
      <c r="L11" s="3">
        <f>VLOOKUP(DATE($A11+1,3,1),Patch!$A$4:$X$675,20,FALSE)</f>
        <v>0</v>
      </c>
      <c r="M11" s="3">
        <f>VLOOKUP(DATE($A11+1,3,1),Patch!$A$4:$X$675,21,FALSE)</f>
        <v>0</v>
      </c>
      <c r="N11" s="3">
        <f>VLOOKUP(DATE($A11+1,4,1),Patch!$A$4:$X$675,20,FALSE)</f>
        <v>0</v>
      </c>
      <c r="O11" s="3">
        <f>VLOOKUP(DATE($A11+1,4,1),Patch!$A$4:$X$675,21,FALSE)</f>
        <v>0</v>
      </c>
      <c r="P11" s="3">
        <f>VLOOKUP(DATE($A11+1,5,1),Patch!$A$4:$X$675,20,FALSE)</f>
        <v>0</v>
      </c>
      <c r="Q11" s="3">
        <f>VLOOKUP(DATE($A11+1,5,1),Patch!$A$4:$X$675,21,FALSE)</f>
        <v>0</v>
      </c>
      <c r="R11" s="3">
        <f>VLOOKUP(DATE($A11+1,6,1),Patch!$A$4:$X$675,20,FALSE)</f>
        <v>0</v>
      </c>
      <c r="S11" s="3">
        <f>VLOOKUP(DATE($A11+1,6,1),Patch!$A$4:$X$675,21,FALSE)</f>
        <v>0</v>
      </c>
      <c r="T11" s="3">
        <f>VLOOKUP(DATE($A11+1,7,1),Patch!$A$4:$X$675,20,FALSE)</f>
        <v>0</v>
      </c>
      <c r="U11" s="3">
        <f>VLOOKUP(DATE($A11+1,7,1),Patch!$A$4:$X$675,21,FALSE)</f>
        <v>0</v>
      </c>
      <c r="V11" s="3">
        <f>VLOOKUP(DATE($A11+1,8,1),Patch!$A$4:$X$675,20,FALSE)</f>
        <v>0</v>
      </c>
      <c r="W11" s="3">
        <f>VLOOKUP(DATE($A11+1,8,1),Patch!$A$4:$X$675,21,FALSE)</f>
        <v>0</v>
      </c>
      <c r="X11" s="3">
        <f>VLOOKUP(DATE($A11+1,9,1),Patch!$A$4:$X$675,20,FALSE)</f>
        <v>0</v>
      </c>
      <c r="Y11" s="3">
        <f>VLOOKUP(DATE($A11+1,9,1),Patch!$A$4:$X$675,21,FALSE)</f>
        <v>0</v>
      </c>
    </row>
    <row r="12" spans="1:25" x14ac:dyDescent="0.25">
      <c r="A12">
        <v>1959</v>
      </c>
      <c r="B12" s="3">
        <f>VLOOKUP(DATE($A12,10,1),Patch!$A$4:$X$675,20,FALSE)</f>
        <v>0</v>
      </c>
      <c r="C12">
        <f>VLOOKUP(DATE($A12,10,1),Patch!$A$4:$X$675,21,FALSE)</f>
        <v>0</v>
      </c>
      <c r="D12" s="3">
        <f>VLOOKUP(DATE($A12,11,1),Patch!$A$4:$X$675,20,FALSE)</f>
        <v>0</v>
      </c>
      <c r="E12">
        <f>VLOOKUP(DATE($A12,11,1),Patch!$A$4:$X$675,21,FALSE)</f>
        <v>0</v>
      </c>
      <c r="F12" s="3">
        <f>VLOOKUP(DATE($A12,12,1),Patch!$A$4:$X$675,20,FALSE)</f>
        <v>0</v>
      </c>
      <c r="G12">
        <f>VLOOKUP(DATE($A12,12,1),Patch!$A$4:$X$675,21,FALSE)</f>
        <v>0</v>
      </c>
      <c r="H12" s="3">
        <f>VLOOKUP(DATE($A12+1,1,1),Patch!$A$4:$X$675,20,FALSE)</f>
        <v>0</v>
      </c>
      <c r="I12" s="3">
        <f>VLOOKUP(DATE($A12+1,1,1),Patch!$A$4:$X$675,21,FALSE)</f>
        <v>0</v>
      </c>
      <c r="J12" s="3">
        <f>VLOOKUP(DATE($A12+1,2,1),Patch!$A$4:$X$675,20,FALSE)</f>
        <v>0</v>
      </c>
      <c r="K12" s="3">
        <f>VLOOKUP(DATE($A12+1,2,1),Patch!$A$4:$X$675,21,FALSE)</f>
        <v>0</v>
      </c>
      <c r="L12" s="3">
        <f>VLOOKUP(DATE($A12+1,3,1),Patch!$A$4:$X$675,20,FALSE)</f>
        <v>0</v>
      </c>
      <c r="M12" s="3">
        <f>VLOOKUP(DATE($A12+1,3,1),Patch!$A$4:$X$675,21,FALSE)</f>
        <v>0</v>
      </c>
      <c r="N12" s="3">
        <f>VLOOKUP(DATE($A12+1,4,1),Patch!$A$4:$X$675,20,FALSE)</f>
        <v>0</v>
      </c>
      <c r="O12" s="3">
        <f>VLOOKUP(DATE($A12+1,4,1),Patch!$A$4:$X$675,21,FALSE)</f>
        <v>0</v>
      </c>
      <c r="P12" s="3">
        <f>VLOOKUP(DATE($A12+1,5,1),Patch!$A$4:$X$675,20,FALSE)</f>
        <v>0</v>
      </c>
      <c r="Q12" s="3">
        <f>VLOOKUP(DATE($A12+1,5,1),Patch!$A$4:$X$675,21,FALSE)</f>
        <v>0</v>
      </c>
      <c r="R12" s="3">
        <f>VLOOKUP(DATE($A12+1,6,1),Patch!$A$4:$X$675,20,FALSE)</f>
        <v>0</v>
      </c>
      <c r="S12" s="3">
        <f>VLOOKUP(DATE($A12+1,6,1),Patch!$A$4:$X$675,21,FALSE)</f>
        <v>0</v>
      </c>
      <c r="T12" s="3">
        <f>VLOOKUP(DATE($A12+1,7,1),Patch!$A$4:$X$675,20,FALSE)</f>
        <v>0</v>
      </c>
      <c r="U12" s="3">
        <f>VLOOKUP(DATE($A12+1,7,1),Patch!$A$4:$X$675,21,FALSE)</f>
        <v>0</v>
      </c>
      <c r="V12" s="3">
        <f>VLOOKUP(DATE($A12+1,8,1),Patch!$A$4:$X$675,20,FALSE)</f>
        <v>0</v>
      </c>
      <c r="W12" s="3">
        <f>VLOOKUP(DATE($A12+1,8,1),Patch!$A$4:$X$675,21,FALSE)</f>
        <v>0</v>
      </c>
      <c r="X12" s="3">
        <f>VLOOKUP(DATE($A12+1,9,1),Patch!$A$4:$X$675,20,FALSE)</f>
        <v>0</v>
      </c>
      <c r="Y12" s="3">
        <f>VLOOKUP(DATE($A12+1,9,1),Patch!$A$4:$X$675,21,FALSE)</f>
        <v>0</v>
      </c>
    </row>
    <row r="13" spans="1:25" x14ac:dyDescent="0.25">
      <c r="A13">
        <v>1960</v>
      </c>
      <c r="B13" s="3">
        <f>VLOOKUP(DATE($A13,10,1),Patch!$A$4:$X$675,20,FALSE)</f>
        <v>0</v>
      </c>
      <c r="C13">
        <f>VLOOKUP(DATE($A13,10,1),Patch!$A$4:$X$675,21,FALSE)</f>
        <v>0</v>
      </c>
      <c r="D13" s="3">
        <f>VLOOKUP(DATE($A13,11,1),Patch!$A$4:$X$675,20,FALSE)</f>
        <v>0</v>
      </c>
      <c r="E13">
        <f>VLOOKUP(DATE($A13,11,1),Patch!$A$4:$X$675,21,FALSE)</f>
        <v>0</v>
      </c>
      <c r="F13" s="3">
        <f>VLOOKUP(DATE($A13,12,1),Patch!$A$4:$X$675,20,FALSE)</f>
        <v>0</v>
      </c>
      <c r="G13">
        <f>VLOOKUP(DATE($A13,12,1),Patch!$A$4:$X$675,21,FALSE)</f>
        <v>0</v>
      </c>
      <c r="H13" s="3">
        <f>VLOOKUP(DATE($A13+1,1,1),Patch!$A$4:$X$675,20,FALSE)</f>
        <v>0</v>
      </c>
      <c r="I13" s="3">
        <f>VLOOKUP(DATE($A13+1,1,1),Patch!$A$4:$X$675,21,FALSE)</f>
        <v>0</v>
      </c>
      <c r="J13" s="3">
        <f>VLOOKUP(DATE($A13+1,2,1),Patch!$A$4:$X$675,20,FALSE)</f>
        <v>0</v>
      </c>
      <c r="K13" s="3">
        <f>VLOOKUP(DATE($A13+1,2,1),Patch!$A$4:$X$675,21,FALSE)</f>
        <v>0</v>
      </c>
      <c r="L13" s="3">
        <f>VLOOKUP(DATE($A13+1,3,1),Patch!$A$4:$X$675,20,FALSE)</f>
        <v>0</v>
      </c>
      <c r="M13" s="3">
        <f>VLOOKUP(DATE($A13+1,3,1),Patch!$A$4:$X$675,21,FALSE)</f>
        <v>0</v>
      </c>
      <c r="N13" s="3">
        <f>VLOOKUP(DATE($A13+1,4,1),Patch!$A$4:$X$675,20,FALSE)</f>
        <v>0</v>
      </c>
      <c r="O13" s="3">
        <f>VLOOKUP(DATE($A13+1,4,1),Patch!$A$4:$X$675,21,FALSE)</f>
        <v>0</v>
      </c>
      <c r="P13" s="3">
        <f>VLOOKUP(DATE($A13+1,5,1),Patch!$A$4:$X$675,20,FALSE)</f>
        <v>0</v>
      </c>
      <c r="Q13" s="3">
        <f>VLOOKUP(DATE($A13+1,5,1),Patch!$A$4:$X$675,21,FALSE)</f>
        <v>0</v>
      </c>
      <c r="R13" s="3">
        <f>VLOOKUP(DATE($A13+1,6,1),Patch!$A$4:$X$675,20,FALSE)</f>
        <v>0</v>
      </c>
      <c r="S13" s="3">
        <f>VLOOKUP(DATE($A13+1,6,1),Patch!$A$4:$X$675,21,FALSE)</f>
        <v>0</v>
      </c>
      <c r="T13" s="3">
        <f>VLOOKUP(DATE($A13+1,7,1),Patch!$A$4:$X$675,20,FALSE)</f>
        <v>0</v>
      </c>
      <c r="U13" s="3">
        <f>VLOOKUP(DATE($A13+1,7,1),Patch!$A$4:$X$675,21,FALSE)</f>
        <v>0</v>
      </c>
      <c r="V13" s="3">
        <f>VLOOKUP(DATE($A13+1,8,1),Patch!$A$4:$X$675,20,FALSE)</f>
        <v>0</v>
      </c>
      <c r="W13" s="3">
        <f>VLOOKUP(DATE($A13+1,8,1),Patch!$A$4:$X$675,21,FALSE)</f>
        <v>0</v>
      </c>
      <c r="X13" s="3">
        <f>VLOOKUP(DATE($A13+1,9,1),Patch!$A$4:$X$675,20,FALSE)</f>
        <v>0</v>
      </c>
      <c r="Y13" s="3">
        <f>VLOOKUP(DATE($A13+1,9,1),Patch!$A$4:$X$675,21,FALSE)</f>
        <v>0</v>
      </c>
    </row>
    <row r="14" spans="1:25" x14ac:dyDescent="0.25">
      <c r="A14">
        <v>1961</v>
      </c>
      <c r="B14" s="3">
        <f>VLOOKUP(DATE($A14,10,1),Patch!$A$4:$X$675,20,FALSE)</f>
        <v>0</v>
      </c>
      <c r="C14">
        <f>VLOOKUP(DATE($A14,10,1),Patch!$A$4:$X$675,21,FALSE)</f>
        <v>0</v>
      </c>
      <c r="D14" s="3">
        <f>VLOOKUP(DATE($A14,11,1),Patch!$A$4:$X$675,20,FALSE)</f>
        <v>0</v>
      </c>
      <c r="E14">
        <f>VLOOKUP(DATE($A14,11,1),Patch!$A$4:$X$675,21,FALSE)</f>
        <v>0</v>
      </c>
      <c r="F14" s="3">
        <f>VLOOKUP(DATE($A14,12,1),Patch!$A$4:$X$675,20,FALSE)</f>
        <v>0</v>
      </c>
      <c r="G14">
        <f>VLOOKUP(DATE($A14,12,1),Patch!$A$4:$X$675,21,FALSE)</f>
        <v>0</v>
      </c>
      <c r="H14" s="3">
        <f>VLOOKUP(DATE($A14+1,1,1),Patch!$A$4:$X$675,20,FALSE)</f>
        <v>0</v>
      </c>
      <c r="I14" s="3">
        <f>VLOOKUP(DATE($A14+1,1,1),Patch!$A$4:$X$675,21,FALSE)</f>
        <v>0</v>
      </c>
      <c r="J14" s="3">
        <f>VLOOKUP(DATE($A14+1,2,1),Patch!$A$4:$X$675,20,FALSE)</f>
        <v>0</v>
      </c>
      <c r="K14" s="3">
        <f>VLOOKUP(DATE($A14+1,2,1),Patch!$A$4:$X$675,21,FALSE)</f>
        <v>0</v>
      </c>
      <c r="L14" s="3">
        <f>VLOOKUP(DATE($A14+1,3,1),Patch!$A$4:$X$675,20,FALSE)</f>
        <v>0</v>
      </c>
      <c r="M14" s="3">
        <f>VLOOKUP(DATE($A14+1,3,1),Patch!$A$4:$X$675,21,FALSE)</f>
        <v>0</v>
      </c>
      <c r="N14" s="3">
        <f>VLOOKUP(DATE($A14+1,4,1),Patch!$A$4:$X$675,20,FALSE)</f>
        <v>0</v>
      </c>
      <c r="O14" s="3">
        <f>VLOOKUP(DATE($A14+1,4,1),Patch!$A$4:$X$675,21,FALSE)</f>
        <v>0</v>
      </c>
      <c r="P14" s="3">
        <f>VLOOKUP(DATE($A14+1,5,1),Patch!$A$4:$X$675,20,FALSE)</f>
        <v>0</v>
      </c>
      <c r="Q14" s="3">
        <f>VLOOKUP(DATE($A14+1,5,1),Patch!$A$4:$X$675,21,FALSE)</f>
        <v>0</v>
      </c>
      <c r="R14" s="3">
        <f>VLOOKUP(DATE($A14+1,6,1),Patch!$A$4:$X$675,20,FALSE)</f>
        <v>0</v>
      </c>
      <c r="S14" s="3">
        <f>VLOOKUP(DATE($A14+1,6,1),Patch!$A$4:$X$675,21,FALSE)</f>
        <v>0</v>
      </c>
      <c r="T14" s="3">
        <f>VLOOKUP(DATE($A14+1,7,1),Patch!$A$4:$X$675,20,FALSE)</f>
        <v>0</v>
      </c>
      <c r="U14" s="3">
        <f>VLOOKUP(DATE($A14+1,7,1),Patch!$A$4:$X$675,21,FALSE)</f>
        <v>0</v>
      </c>
      <c r="V14" s="3">
        <f>VLOOKUP(DATE($A14+1,8,1),Patch!$A$4:$X$675,20,FALSE)</f>
        <v>0</v>
      </c>
      <c r="W14" s="3">
        <f>VLOOKUP(DATE($A14+1,8,1),Patch!$A$4:$X$675,21,FALSE)</f>
        <v>0</v>
      </c>
      <c r="X14" s="3">
        <f>VLOOKUP(DATE($A14+1,9,1),Patch!$A$4:$X$675,20,FALSE)</f>
        <v>0</v>
      </c>
      <c r="Y14" s="3">
        <f>VLOOKUP(DATE($A14+1,9,1),Patch!$A$4:$X$675,21,FALSE)</f>
        <v>0</v>
      </c>
    </row>
    <row r="15" spans="1:25" x14ac:dyDescent="0.25">
      <c r="A15">
        <v>1962</v>
      </c>
      <c r="B15" s="3">
        <f>VLOOKUP(DATE($A15,10,1),Patch!$A$4:$X$675,20,FALSE)</f>
        <v>0</v>
      </c>
      <c r="C15">
        <f>VLOOKUP(DATE($A15,10,1),Patch!$A$4:$X$675,21,FALSE)</f>
        <v>0</v>
      </c>
      <c r="D15" s="3">
        <f>VLOOKUP(DATE($A15,11,1),Patch!$A$4:$X$675,20,FALSE)</f>
        <v>0</v>
      </c>
      <c r="E15">
        <f>VLOOKUP(DATE($A15,11,1),Patch!$A$4:$X$675,21,FALSE)</f>
        <v>0</v>
      </c>
      <c r="F15" s="3">
        <f>VLOOKUP(DATE($A15,12,1),Patch!$A$4:$X$675,20,FALSE)</f>
        <v>0</v>
      </c>
      <c r="G15">
        <f>VLOOKUP(DATE($A15,12,1),Patch!$A$4:$X$675,21,FALSE)</f>
        <v>0</v>
      </c>
      <c r="H15" s="3">
        <f>VLOOKUP(DATE($A15+1,1,1),Patch!$A$4:$X$675,20,FALSE)</f>
        <v>0</v>
      </c>
      <c r="I15" s="3">
        <f>VLOOKUP(DATE($A15+1,1,1),Patch!$A$4:$X$675,21,FALSE)</f>
        <v>0</v>
      </c>
      <c r="J15" s="3">
        <f>VLOOKUP(DATE($A15+1,2,1),Patch!$A$4:$X$675,20,FALSE)</f>
        <v>0</v>
      </c>
      <c r="K15" s="3">
        <f>VLOOKUP(DATE($A15+1,2,1),Patch!$A$4:$X$675,21,FALSE)</f>
        <v>0</v>
      </c>
      <c r="L15" s="3">
        <f>VLOOKUP(DATE($A15+1,3,1),Patch!$A$4:$X$675,20,FALSE)</f>
        <v>0</v>
      </c>
      <c r="M15" s="3">
        <f>VLOOKUP(DATE($A15+1,3,1),Patch!$A$4:$X$675,21,FALSE)</f>
        <v>0</v>
      </c>
      <c r="N15" s="3">
        <f>VLOOKUP(DATE($A15+1,4,1),Patch!$A$4:$X$675,20,FALSE)</f>
        <v>0</v>
      </c>
      <c r="O15" s="3">
        <f>VLOOKUP(DATE($A15+1,4,1),Patch!$A$4:$X$675,21,FALSE)</f>
        <v>0</v>
      </c>
      <c r="P15" s="3">
        <f>VLOOKUP(DATE($A15+1,5,1),Patch!$A$4:$X$675,20,FALSE)</f>
        <v>0</v>
      </c>
      <c r="Q15" s="3">
        <f>VLOOKUP(DATE($A15+1,5,1),Patch!$A$4:$X$675,21,FALSE)</f>
        <v>0</v>
      </c>
      <c r="R15" s="3">
        <f>VLOOKUP(DATE($A15+1,6,1),Patch!$A$4:$X$675,20,FALSE)</f>
        <v>0</v>
      </c>
      <c r="S15" s="3">
        <f>VLOOKUP(DATE($A15+1,6,1),Patch!$A$4:$X$675,21,FALSE)</f>
        <v>0</v>
      </c>
      <c r="T15" s="3">
        <f>VLOOKUP(DATE($A15+1,7,1),Patch!$A$4:$X$675,20,FALSE)</f>
        <v>0</v>
      </c>
      <c r="U15" s="3">
        <f>VLOOKUP(DATE($A15+1,7,1),Patch!$A$4:$X$675,21,FALSE)</f>
        <v>0</v>
      </c>
      <c r="V15" s="3">
        <f>VLOOKUP(DATE($A15+1,8,1),Patch!$A$4:$X$675,20,FALSE)</f>
        <v>0</v>
      </c>
      <c r="W15" s="3">
        <f>VLOOKUP(DATE($A15+1,8,1),Patch!$A$4:$X$675,21,FALSE)</f>
        <v>0</v>
      </c>
      <c r="X15" s="3">
        <f>VLOOKUP(DATE($A15+1,9,1),Patch!$A$4:$X$675,20,FALSE)</f>
        <v>0</v>
      </c>
      <c r="Y15" s="3">
        <f>VLOOKUP(DATE($A15+1,9,1),Patch!$A$4:$X$675,21,FALSE)</f>
        <v>0</v>
      </c>
    </row>
    <row r="16" spans="1:25" x14ac:dyDescent="0.25">
      <c r="A16">
        <v>1963</v>
      </c>
      <c r="B16" s="3">
        <f>VLOOKUP(DATE($A16,10,1),Patch!$A$4:$X$675,20,FALSE)</f>
        <v>0</v>
      </c>
      <c r="C16">
        <f>VLOOKUP(DATE($A16,10,1),Patch!$A$4:$X$675,21,FALSE)</f>
        <v>0</v>
      </c>
      <c r="D16" s="3">
        <f>VLOOKUP(DATE($A16,11,1),Patch!$A$4:$X$675,20,FALSE)</f>
        <v>0</v>
      </c>
      <c r="E16">
        <f>VLOOKUP(DATE($A16,11,1),Patch!$A$4:$X$675,21,FALSE)</f>
        <v>0</v>
      </c>
      <c r="F16" s="3">
        <f>VLOOKUP(DATE($A16,12,1),Patch!$A$4:$X$675,20,FALSE)</f>
        <v>0</v>
      </c>
      <c r="G16">
        <f>VLOOKUP(DATE($A16,12,1),Patch!$A$4:$X$675,21,FALSE)</f>
        <v>0</v>
      </c>
      <c r="H16" s="3">
        <f>VLOOKUP(DATE($A16+1,1,1),Patch!$A$4:$X$675,20,FALSE)</f>
        <v>0</v>
      </c>
      <c r="I16" s="3">
        <f>VLOOKUP(DATE($A16+1,1,1),Patch!$A$4:$X$675,21,FALSE)</f>
        <v>0</v>
      </c>
      <c r="J16" s="3">
        <f>VLOOKUP(DATE($A16+1,2,1),Patch!$A$4:$X$675,20,FALSE)</f>
        <v>0</v>
      </c>
      <c r="K16" s="3">
        <f>VLOOKUP(DATE($A16+1,2,1),Patch!$A$4:$X$675,21,FALSE)</f>
        <v>0</v>
      </c>
      <c r="L16" s="3">
        <f>VLOOKUP(DATE($A16+1,3,1),Patch!$A$4:$X$675,20,FALSE)</f>
        <v>0</v>
      </c>
      <c r="M16" s="3">
        <f>VLOOKUP(DATE($A16+1,3,1),Patch!$A$4:$X$675,21,FALSE)</f>
        <v>0</v>
      </c>
      <c r="N16" s="3">
        <f>VLOOKUP(DATE($A16+1,4,1),Patch!$A$4:$X$675,20,FALSE)</f>
        <v>0</v>
      </c>
      <c r="O16" s="3">
        <f>VLOOKUP(DATE($A16+1,4,1),Patch!$A$4:$X$675,21,FALSE)</f>
        <v>0</v>
      </c>
      <c r="P16" s="3">
        <f>VLOOKUP(DATE($A16+1,5,1),Patch!$A$4:$X$675,20,FALSE)</f>
        <v>0</v>
      </c>
      <c r="Q16" s="3">
        <f>VLOOKUP(DATE($A16+1,5,1),Patch!$A$4:$X$675,21,FALSE)</f>
        <v>0</v>
      </c>
      <c r="R16" s="3">
        <f>VLOOKUP(DATE($A16+1,6,1),Patch!$A$4:$X$675,20,FALSE)</f>
        <v>0</v>
      </c>
      <c r="S16" s="3">
        <f>VLOOKUP(DATE($A16+1,6,1),Patch!$A$4:$X$675,21,FALSE)</f>
        <v>0</v>
      </c>
      <c r="T16" s="3">
        <f>VLOOKUP(DATE($A16+1,7,1),Patch!$A$4:$X$675,20,FALSE)</f>
        <v>0</v>
      </c>
      <c r="U16" s="3">
        <f>VLOOKUP(DATE($A16+1,7,1),Patch!$A$4:$X$675,21,FALSE)</f>
        <v>0</v>
      </c>
      <c r="V16" s="3">
        <f>VLOOKUP(DATE($A16+1,8,1),Patch!$A$4:$X$675,20,FALSE)</f>
        <v>0</v>
      </c>
      <c r="W16" s="3">
        <f>VLOOKUP(DATE($A16+1,8,1),Patch!$A$4:$X$675,21,FALSE)</f>
        <v>0</v>
      </c>
      <c r="X16" s="3">
        <f>VLOOKUP(DATE($A16+1,9,1),Patch!$A$4:$X$675,20,FALSE)</f>
        <v>0</v>
      </c>
      <c r="Y16" s="3">
        <f>VLOOKUP(DATE($A16+1,9,1),Patch!$A$4:$X$675,21,FALSE)</f>
        <v>0</v>
      </c>
    </row>
    <row r="17" spans="1:25" x14ac:dyDescent="0.25">
      <c r="A17">
        <v>1964</v>
      </c>
      <c r="B17" s="3">
        <f>VLOOKUP(DATE($A17,10,1),Patch!$A$4:$X$675,20,FALSE)</f>
        <v>0</v>
      </c>
      <c r="C17">
        <f>VLOOKUP(DATE($A17,10,1),Patch!$A$4:$X$675,21,FALSE)</f>
        <v>0</v>
      </c>
      <c r="D17" s="3">
        <f>VLOOKUP(DATE($A17,11,1),Patch!$A$4:$X$675,20,FALSE)</f>
        <v>0</v>
      </c>
      <c r="E17">
        <f>VLOOKUP(DATE($A17,11,1),Patch!$A$4:$X$675,21,FALSE)</f>
        <v>0</v>
      </c>
      <c r="F17" s="3">
        <f>VLOOKUP(DATE($A17,12,1),Patch!$A$4:$X$675,20,FALSE)</f>
        <v>0</v>
      </c>
      <c r="G17">
        <f>VLOOKUP(DATE($A17,12,1),Patch!$A$4:$X$675,21,FALSE)</f>
        <v>0</v>
      </c>
      <c r="H17" s="3">
        <f>VLOOKUP(DATE($A17+1,1,1),Patch!$A$4:$X$675,20,FALSE)</f>
        <v>0</v>
      </c>
      <c r="I17" s="3">
        <f>VLOOKUP(DATE($A17+1,1,1),Patch!$A$4:$X$675,21,FALSE)</f>
        <v>0</v>
      </c>
      <c r="J17" s="3">
        <f>VLOOKUP(DATE($A17+1,2,1),Patch!$A$4:$X$675,20,FALSE)</f>
        <v>0</v>
      </c>
      <c r="K17" s="3">
        <f>VLOOKUP(DATE($A17+1,2,1),Patch!$A$4:$X$675,21,FALSE)</f>
        <v>0</v>
      </c>
      <c r="L17" s="3">
        <f>VLOOKUP(DATE($A17+1,3,1),Patch!$A$4:$X$675,20,FALSE)</f>
        <v>0</v>
      </c>
      <c r="M17" s="3">
        <f>VLOOKUP(DATE($A17+1,3,1),Patch!$A$4:$X$675,21,FALSE)</f>
        <v>0</v>
      </c>
      <c r="N17" s="3">
        <f>VLOOKUP(DATE($A17+1,4,1),Patch!$A$4:$X$675,20,FALSE)</f>
        <v>0</v>
      </c>
      <c r="O17" s="3">
        <f>VLOOKUP(DATE($A17+1,4,1),Patch!$A$4:$X$675,21,FALSE)</f>
        <v>0</v>
      </c>
      <c r="P17" s="3">
        <f>VLOOKUP(DATE($A17+1,5,1),Patch!$A$4:$X$675,20,FALSE)</f>
        <v>0</v>
      </c>
      <c r="Q17" s="3">
        <f>VLOOKUP(DATE($A17+1,5,1),Patch!$A$4:$X$675,21,FALSE)</f>
        <v>0</v>
      </c>
      <c r="R17" s="3">
        <f>VLOOKUP(DATE($A17+1,6,1),Patch!$A$4:$X$675,20,FALSE)</f>
        <v>0</v>
      </c>
      <c r="S17" s="3">
        <f>VLOOKUP(DATE($A17+1,6,1),Patch!$A$4:$X$675,21,FALSE)</f>
        <v>0</v>
      </c>
      <c r="T17" s="3">
        <f>VLOOKUP(DATE($A17+1,7,1),Patch!$A$4:$X$675,20,FALSE)</f>
        <v>0</v>
      </c>
      <c r="U17" s="3">
        <f>VLOOKUP(DATE($A17+1,7,1),Patch!$A$4:$X$675,21,FALSE)</f>
        <v>0</v>
      </c>
      <c r="V17" s="3">
        <f>VLOOKUP(DATE($A17+1,8,1),Patch!$A$4:$X$675,20,FALSE)</f>
        <v>0</v>
      </c>
      <c r="W17" s="3">
        <f>VLOOKUP(DATE($A17+1,8,1),Patch!$A$4:$X$675,21,FALSE)</f>
        <v>0</v>
      </c>
      <c r="X17" s="3">
        <f>VLOOKUP(DATE($A17+1,9,1),Patch!$A$4:$X$675,20,FALSE)</f>
        <v>0</v>
      </c>
      <c r="Y17" s="3">
        <f>VLOOKUP(DATE($A17+1,9,1),Patch!$A$4:$X$675,21,FALSE)</f>
        <v>0</v>
      </c>
    </row>
    <row r="18" spans="1:25" x14ac:dyDescent="0.25">
      <c r="A18">
        <v>1965</v>
      </c>
      <c r="B18" s="3">
        <f>VLOOKUP(DATE($A18,10,1),Patch!$A$4:$X$675,20,FALSE)</f>
        <v>0</v>
      </c>
      <c r="C18">
        <f>VLOOKUP(DATE($A18,10,1),Patch!$A$4:$X$675,21,FALSE)</f>
        <v>0</v>
      </c>
      <c r="D18" s="3">
        <f>VLOOKUP(DATE($A18,11,1),Patch!$A$4:$X$675,20,FALSE)</f>
        <v>0</v>
      </c>
      <c r="E18">
        <f>VLOOKUP(DATE($A18,11,1),Patch!$A$4:$X$675,21,FALSE)</f>
        <v>0</v>
      </c>
      <c r="F18" s="3">
        <f>VLOOKUP(DATE($A18,12,1),Patch!$A$4:$X$675,20,FALSE)</f>
        <v>0</v>
      </c>
      <c r="G18">
        <f>VLOOKUP(DATE($A18,12,1),Patch!$A$4:$X$675,21,FALSE)</f>
        <v>0</v>
      </c>
      <c r="H18" s="3">
        <f>VLOOKUP(DATE($A18+1,1,1),Patch!$A$4:$X$675,20,FALSE)</f>
        <v>0</v>
      </c>
      <c r="I18" s="3">
        <f>VLOOKUP(DATE($A18+1,1,1),Patch!$A$4:$X$675,21,FALSE)</f>
        <v>0</v>
      </c>
      <c r="J18" s="3">
        <f>VLOOKUP(DATE($A18+1,2,1),Patch!$A$4:$X$675,20,FALSE)</f>
        <v>0</v>
      </c>
      <c r="K18" s="3">
        <f>VLOOKUP(DATE($A18+1,2,1),Patch!$A$4:$X$675,21,FALSE)</f>
        <v>0</v>
      </c>
      <c r="L18" s="3">
        <f>VLOOKUP(DATE($A18+1,3,1),Patch!$A$4:$X$675,20,FALSE)</f>
        <v>0</v>
      </c>
      <c r="M18" s="3">
        <f>VLOOKUP(DATE($A18+1,3,1),Patch!$A$4:$X$675,21,FALSE)</f>
        <v>0</v>
      </c>
      <c r="N18" s="3">
        <f>VLOOKUP(DATE($A18+1,4,1),Patch!$A$4:$X$675,20,FALSE)</f>
        <v>0</v>
      </c>
      <c r="O18" s="3">
        <f>VLOOKUP(DATE($A18+1,4,1),Patch!$A$4:$X$675,21,FALSE)</f>
        <v>0</v>
      </c>
      <c r="P18" s="3">
        <f>VLOOKUP(DATE($A18+1,5,1),Patch!$A$4:$X$675,20,FALSE)</f>
        <v>0</v>
      </c>
      <c r="Q18" s="3">
        <f>VLOOKUP(DATE($A18+1,5,1),Patch!$A$4:$X$675,21,FALSE)</f>
        <v>0</v>
      </c>
      <c r="R18" s="3">
        <f>VLOOKUP(DATE($A18+1,6,1),Patch!$A$4:$X$675,20,FALSE)</f>
        <v>0</v>
      </c>
      <c r="S18" s="3">
        <f>VLOOKUP(DATE($A18+1,6,1),Patch!$A$4:$X$675,21,FALSE)</f>
        <v>0</v>
      </c>
      <c r="T18" s="3">
        <f>VLOOKUP(DATE($A18+1,7,1),Patch!$A$4:$X$675,20,FALSE)</f>
        <v>0</v>
      </c>
      <c r="U18" s="3">
        <f>VLOOKUP(DATE($A18+1,7,1),Patch!$A$4:$X$675,21,FALSE)</f>
        <v>0</v>
      </c>
      <c r="V18" s="3">
        <f>VLOOKUP(DATE($A18+1,8,1),Patch!$A$4:$X$675,20,FALSE)</f>
        <v>0</v>
      </c>
      <c r="W18" s="3">
        <f>VLOOKUP(DATE($A18+1,8,1),Patch!$A$4:$X$675,21,FALSE)</f>
        <v>0</v>
      </c>
      <c r="X18" s="3">
        <f>VLOOKUP(DATE($A18+1,9,1),Patch!$A$4:$X$675,20,FALSE)</f>
        <v>0</v>
      </c>
      <c r="Y18" s="3">
        <f>VLOOKUP(DATE($A18+1,9,1),Patch!$A$4:$X$675,21,FALSE)</f>
        <v>0</v>
      </c>
    </row>
    <row r="19" spans="1:25" x14ac:dyDescent="0.25">
      <c r="A19">
        <v>1966</v>
      </c>
      <c r="B19" s="3">
        <f>VLOOKUP(DATE($A19,10,1),Patch!$A$4:$X$675,20,FALSE)</f>
        <v>0</v>
      </c>
      <c r="C19">
        <f>VLOOKUP(DATE($A19,10,1),Patch!$A$4:$X$675,21,FALSE)</f>
        <v>0</v>
      </c>
      <c r="D19" s="3">
        <f>VLOOKUP(DATE($A19,11,1),Patch!$A$4:$X$675,20,FALSE)</f>
        <v>0</v>
      </c>
      <c r="E19">
        <f>VLOOKUP(DATE($A19,11,1),Patch!$A$4:$X$675,21,FALSE)</f>
        <v>0</v>
      </c>
      <c r="F19" s="3">
        <f>VLOOKUP(DATE($A19,12,1),Patch!$A$4:$X$675,20,FALSE)</f>
        <v>0</v>
      </c>
      <c r="G19">
        <f>VLOOKUP(DATE($A19,12,1),Patch!$A$4:$X$675,21,FALSE)</f>
        <v>0</v>
      </c>
      <c r="H19" s="3">
        <f>VLOOKUP(DATE($A19+1,1,1),Patch!$A$4:$X$675,20,FALSE)</f>
        <v>0</v>
      </c>
      <c r="I19" s="3">
        <f>VLOOKUP(DATE($A19+1,1,1),Patch!$A$4:$X$675,21,FALSE)</f>
        <v>0</v>
      </c>
      <c r="J19" s="3">
        <f>VLOOKUP(DATE($A19+1,2,1),Patch!$A$4:$X$675,20,FALSE)</f>
        <v>0</v>
      </c>
      <c r="K19" s="3">
        <f>VLOOKUP(DATE($A19+1,2,1),Patch!$A$4:$X$675,21,FALSE)</f>
        <v>0</v>
      </c>
      <c r="L19" s="3">
        <f>VLOOKUP(DATE($A19+1,3,1),Patch!$A$4:$X$675,20,FALSE)</f>
        <v>0</v>
      </c>
      <c r="M19" s="3">
        <f>VLOOKUP(DATE($A19+1,3,1),Patch!$A$4:$X$675,21,FALSE)</f>
        <v>0</v>
      </c>
      <c r="N19" s="3">
        <f>VLOOKUP(DATE($A19+1,4,1),Patch!$A$4:$X$675,20,FALSE)</f>
        <v>0</v>
      </c>
      <c r="O19" s="3">
        <f>VLOOKUP(DATE($A19+1,4,1),Patch!$A$4:$X$675,21,FALSE)</f>
        <v>0</v>
      </c>
      <c r="P19" s="3">
        <f>VLOOKUP(DATE($A19+1,5,1),Patch!$A$4:$X$675,20,FALSE)</f>
        <v>0</v>
      </c>
      <c r="Q19" s="3">
        <f>VLOOKUP(DATE($A19+1,5,1),Patch!$A$4:$X$675,21,FALSE)</f>
        <v>0</v>
      </c>
      <c r="R19" s="3">
        <f>VLOOKUP(DATE($A19+1,6,1),Patch!$A$4:$X$675,20,FALSE)</f>
        <v>0</v>
      </c>
      <c r="S19" s="3">
        <f>VLOOKUP(DATE($A19+1,6,1),Patch!$A$4:$X$675,21,FALSE)</f>
        <v>0</v>
      </c>
      <c r="T19" s="3">
        <f>VLOOKUP(DATE($A19+1,7,1),Patch!$A$4:$X$675,20,FALSE)</f>
        <v>0</v>
      </c>
      <c r="U19" s="3">
        <f>VLOOKUP(DATE($A19+1,7,1),Patch!$A$4:$X$675,21,FALSE)</f>
        <v>0</v>
      </c>
      <c r="V19" s="3">
        <f>VLOOKUP(DATE($A19+1,8,1),Patch!$A$4:$X$675,20,FALSE)</f>
        <v>0</v>
      </c>
      <c r="W19" s="3">
        <f>VLOOKUP(DATE($A19+1,8,1),Patch!$A$4:$X$675,21,FALSE)</f>
        <v>0</v>
      </c>
      <c r="X19" s="3">
        <f>VLOOKUP(DATE($A19+1,9,1),Patch!$A$4:$X$675,20,FALSE)</f>
        <v>0</v>
      </c>
      <c r="Y19" s="3">
        <f>VLOOKUP(DATE($A19+1,9,1),Patch!$A$4:$X$675,21,FALSE)</f>
        <v>0</v>
      </c>
    </row>
    <row r="20" spans="1:25" x14ac:dyDescent="0.25">
      <c r="A20">
        <v>1967</v>
      </c>
      <c r="B20" s="3">
        <f>VLOOKUP(DATE($A20,10,1),Patch!$A$4:$X$675,20,FALSE)</f>
        <v>0</v>
      </c>
      <c r="C20">
        <f>VLOOKUP(DATE($A20,10,1),Patch!$A$4:$X$675,21,FALSE)</f>
        <v>0</v>
      </c>
      <c r="D20" s="3">
        <f>VLOOKUP(DATE($A20,11,1),Patch!$A$4:$X$675,20,FALSE)</f>
        <v>0</v>
      </c>
      <c r="E20">
        <f>VLOOKUP(DATE($A20,11,1),Patch!$A$4:$X$675,21,FALSE)</f>
        <v>0</v>
      </c>
      <c r="F20" s="3">
        <f>VLOOKUP(DATE($A20,12,1),Patch!$A$4:$X$675,20,FALSE)</f>
        <v>0</v>
      </c>
      <c r="G20">
        <f>VLOOKUP(DATE($A20,12,1),Patch!$A$4:$X$675,21,FALSE)</f>
        <v>0</v>
      </c>
      <c r="H20" s="3">
        <f>VLOOKUP(DATE($A20+1,1,1),Patch!$A$4:$X$675,20,FALSE)</f>
        <v>0</v>
      </c>
      <c r="I20" s="3">
        <f>VLOOKUP(DATE($A20+1,1,1),Patch!$A$4:$X$675,21,FALSE)</f>
        <v>0</v>
      </c>
      <c r="J20" s="3">
        <f>VLOOKUP(DATE($A20+1,2,1),Patch!$A$4:$X$675,20,FALSE)</f>
        <v>0</v>
      </c>
      <c r="K20" s="3">
        <f>VLOOKUP(DATE($A20+1,2,1),Patch!$A$4:$X$675,21,FALSE)</f>
        <v>0</v>
      </c>
      <c r="L20" s="3">
        <f>VLOOKUP(DATE($A20+1,3,1),Patch!$A$4:$X$675,20,FALSE)</f>
        <v>0</v>
      </c>
      <c r="M20" s="3">
        <f>VLOOKUP(DATE($A20+1,3,1),Patch!$A$4:$X$675,21,FALSE)</f>
        <v>0</v>
      </c>
      <c r="N20" s="3">
        <f>VLOOKUP(DATE($A20+1,4,1),Patch!$A$4:$X$675,20,FALSE)</f>
        <v>0</v>
      </c>
      <c r="O20" s="3">
        <f>VLOOKUP(DATE($A20+1,4,1),Patch!$A$4:$X$675,21,FALSE)</f>
        <v>0</v>
      </c>
      <c r="P20" s="3">
        <f>VLOOKUP(DATE($A20+1,5,1),Patch!$A$4:$X$675,20,FALSE)</f>
        <v>0</v>
      </c>
      <c r="Q20" s="3">
        <f>VLOOKUP(DATE($A20+1,5,1),Patch!$A$4:$X$675,21,FALSE)</f>
        <v>0</v>
      </c>
      <c r="R20" s="3">
        <f>VLOOKUP(DATE($A20+1,6,1),Patch!$A$4:$X$675,20,FALSE)</f>
        <v>0</v>
      </c>
      <c r="S20" s="3">
        <f>VLOOKUP(DATE($A20+1,6,1),Patch!$A$4:$X$675,21,FALSE)</f>
        <v>0</v>
      </c>
      <c r="T20" s="3">
        <f>VLOOKUP(DATE($A20+1,7,1),Patch!$A$4:$X$675,20,FALSE)</f>
        <v>0</v>
      </c>
      <c r="U20" s="3">
        <f>VLOOKUP(DATE($A20+1,7,1),Patch!$A$4:$X$675,21,FALSE)</f>
        <v>0</v>
      </c>
      <c r="V20" s="3">
        <f>VLOOKUP(DATE($A20+1,8,1),Patch!$A$4:$X$675,20,FALSE)</f>
        <v>0</v>
      </c>
      <c r="W20" s="3">
        <f>VLOOKUP(DATE($A20+1,8,1),Patch!$A$4:$X$675,21,FALSE)</f>
        <v>0</v>
      </c>
      <c r="X20" s="3">
        <f>VLOOKUP(DATE($A20+1,9,1),Patch!$A$4:$X$675,20,FALSE)</f>
        <v>0</v>
      </c>
      <c r="Y20" s="3">
        <f>VLOOKUP(DATE($A20+1,9,1),Patch!$A$4:$X$675,21,FALSE)</f>
        <v>0</v>
      </c>
    </row>
    <row r="21" spans="1:25" x14ac:dyDescent="0.25">
      <c r="A21">
        <v>1968</v>
      </c>
      <c r="B21" s="3">
        <f>VLOOKUP(DATE($A21,10,1),Patch!$A$4:$X$675,20,FALSE)</f>
        <v>0</v>
      </c>
      <c r="C21">
        <f>VLOOKUP(DATE($A21,10,1),Patch!$A$4:$X$675,21,FALSE)</f>
        <v>0</v>
      </c>
      <c r="D21" s="3">
        <f>VLOOKUP(DATE($A21,11,1),Patch!$A$4:$X$675,20,FALSE)</f>
        <v>0</v>
      </c>
      <c r="E21">
        <f>VLOOKUP(DATE($A21,11,1),Patch!$A$4:$X$675,21,FALSE)</f>
        <v>0</v>
      </c>
      <c r="F21" s="3">
        <f>VLOOKUP(DATE($A21,12,1),Patch!$A$4:$X$675,20,FALSE)</f>
        <v>0</v>
      </c>
      <c r="G21">
        <f>VLOOKUP(DATE($A21,12,1),Patch!$A$4:$X$675,21,FALSE)</f>
        <v>0</v>
      </c>
      <c r="H21" s="3">
        <f>VLOOKUP(DATE($A21+1,1,1),Patch!$A$4:$X$675,20,FALSE)</f>
        <v>0</v>
      </c>
      <c r="I21" s="3">
        <f>VLOOKUP(DATE($A21+1,1,1),Patch!$A$4:$X$675,21,FALSE)</f>
        <v>0</v>
      </c>
      <c r="J21" s="3">
        <f>VLOOKUP(DATE($A21+1,2,1),Patch!$A$4:$X$675,20,FALSE)</f>
        <v>0</v>
      </c>
      <c r="K21" s="3">
        <f>VLOOKUP(DATE($A21+1,2,1),Patch!$A$4:$X$675,21,FALSE)</f>
        <v>0</v>
      </c>
      <c r="L21" s="3">
        <f>VLOOKUP(DATE($A21+1,3,1),Patch!$A$4:$X$675,20,FALSE)</f>
        <v>0</v>
      </c>
      <c r="M21" s="3">
        <f>VLOOKUP(DATE($A21+1,3,1),Patch!$A$4:$X$675,21,FALSE)</f>
        <v>0</v>
      </c>
      <c r="N21" s="3">
        <f>VLOOKUP(DATE($A21+1,4,1),Patch!$A$4:$X$675,20,FALSE)</f>
        <v>0</v>
      </c>
      <c r="O21" s="3">
        <f>VLOOKUP(DATE($A21+1,4,1),Patch!$A$4:$X$675,21,FALSE)</f>
        <v>0</v>
      </c>
      <c r="P21" s="3">
        <f>VLOOKUP(DATE($A21+1,5,1),Patch!$A$4:$X$675,20,FALSE)</f>
        <v>0</v>
      </c>
      <c r="Q21" s="3">
        <f>VLOOKUP(DATE($A21+1,5,1),Patch!$A$4:$X$675,21,FALSE)</f>
        <v>0</v>
      </c>
      <c r="R21" s="3">
        <f>VLOOKUP(DATE($A21+1,6,1),Patch!$A$4:$X$675,20,FALSE)</f>
        <v>0</v>
      </c>
      <c r="S21" s="3">
        <f>VLOOKUP(DATE($A21+1,6,1),Patch!$A$4:$X$675,21,FALSE)</f>
        <v>0</v>
      </c>
      <c r="T21" s="3">
        <f>VLOOKUP(DATE($A21+1,7,1),Patch!$A$4:$X$675,20,FALSE)</f>
        <v>0</v>
      </c>
      <c r="U21" s="3">
        <f>VLOOKUP(DATE($A21+1,7,1),Patch!$A$4:$X$675,21,FALSE)</f>
        <v>0</v>
      </c>
      <c r="V21" s="3">
        <f>VLOOKUP(DATE($A21+1,8,1),Patch!$A$4:$X$675,20,FALSE)</f>
        <v>0</v>
      </c>
      <c r="W21" s="3">
        <f>VLOOKUP(DATE($A21+1,8,1),Patch!$A$4:$X$675,21,FALSE)</f>
        <v>0</v>
      </c>
      <c r="X21" s="3">
        <f>VLOOKUP(DATE($A21+1,9,1),Patch!$A$4:$X$675,20,FALSE)</f>
        <v>0</v>
      </c>
      <c r="Y21" s="3">
        <f>VLOOKUP(DATE($A21+1,9,1),Patch!$A$4:$X$675,21,FALSE)</f>
        <v>0</v>
      </c>
    </row>
    <row r="22" spans="1:25" x14ac:dyDescent="0.25">
      <c r="A22">
        <v>1969</v>
      </c>
      <c r="B22" s="3">
        <f>VLOOKUP(DATE($A22,10,1),Patch!$A$4:$X$675,20,FALSE)</f>
        <v>0</v>
      </c>
      <c r="C22">
        <f>VLOOKUP(DATE($A22,10,1),Patch!$A$4:$X$675,21,FALSE)</f>
        <v>0</v>
      </c>
      <c r="D22" s="3">
        <f>VLOOKUP(DATE($A22,11,1),Patch!$A$4:$X$675,20,FALSE)</f>
        <v>0</v>
      </c>
      <c r="E22">
        <f>VLOOKUP(DATE($A22,11,1),Patch!$A$4:$X$675,21,FALSE)</f>
        <v>0</v>
      </c>
      <c r="F22" s="3">
        <f>VLOOKUP(DATE($A22,12,1),Patch!$A$4:$X$675,20,FALSE)</f>
        <v>0</v>
      </c>
      <c r="G22">
        <f>VLOOKUP(DATE($A22,12,1),Patch!$A$4:$X$675,21,FALSE)</f>
        <v>0</v>
      </c>
      <c r="H22" s="3">
        <f>VLOOKUP(DATE($A22+1,1,1),Patch!$A$4:$X$675,20,FALSE)</f>
        <v>0</v>
      </c>
      <c r="I22" s="3">
        <f>VLOOKUP(DATE($A22+1,1,1),Patch!$A$4:$X$675,21,FALSE)</f>
        <v>0</v>
      </c>
      <c r="J22" s="3">
        <f>VLOOKUP(DATE($A22+1,2,1),Patch!$A$4:$X$675,20,FALSE)</f>
        <v>0</v>
      </c>
      <c r="K22" s="3">
        <f>VLOOKUP(DATE($A22+1,2,1),Patch!$A$4:$X$675,21,FALSE)</f>
        <v>0</v>
      </c>
      <c r="L22" s="3">
        <f>VLOOKUP(DATE($A22+1,3,1),Patch!$A$4:$X$675,20,FALSE)</f>
        <v>0</v>
      </c>
      <c r="M22" s="3">
        <f>VLOOKUP(DATE($A22+1,3,1),Patch!$A$4:$X$675,21,FALSE)</f>
        <v>0</v>
      </c>
      <c r="N22" s="3">
        <f>VLOOKUP(DATE($A22+1,4,1),Patch!$A$4:$X$675,20,FALSE)</f>
        <v>0</v>
      </c>
      <c r="O22" s="3">
        <f>VLOOKUP(DATE($A22+1,4,1),Patch!$A$4:$X$675,21,FALSE)</f>
        <v>0</v>
      </c>
      <c r="P22" s="3">
        <f>VLOOKUP(DATE($A22+1,5,1),Patch!$A$4:$X$675,20,FALSE)</f>
        <v>0</v>
      </c>
      <c r="Q22" s="3">
        <f>VLOOKUP(DATE($A22+1,5,1),Patch!$A$4:$X$675,21,FALSE)</f>
        <v>0</v>
      </c>
      <c r="R22" s="3">
        <f>VLOOKUP(DATE($A22+1,6,1),Patch!$A$4:$X$675,20,FALSE)</f>
        <v>0</v>
      </c>
      <c r="S22" s="3">
        <f>VLOOKUP(DATE($A22+1,6,1),Patch!$A$4:$X$675,21,FALSE)</f>
        <v>0</v>
      </c>
      <c r="T22" s="3">
        <f>VLOOKUP(DATE($A22+1,7,1),Patch!$A$4:$X$675,20,FALSE)</f>
        <v>0</v>
      </c>
      <c r="U22" s="3">
        <f>VLOOKUP(DATE($A22+1,7,1),Patch!$A$4:$X$675,21,FALSE)</f>
        <v>0</v>
      </c>
      <c r="V22" s="3">
        <f>VLOOKUP(DATE($A22+1,8,1),Patch!$A$4:$X$675,20,FALSE)</f>
        <v>0</v>
      </c>
      <c r="W22" s="3">
        <f>VLOOKUP(DATE($A22+1,8,1),Patch!$A$4:$X$675,21,FALSE)</f>
        <v>0</v>
      </c>
      <c r="X22" s="3">
        <f>VLOOKUP(DATE($A22+1,9,1),Patch!$A$4:$X$675,20,FALSE)</f>
        <v>0</v>
      </c>
      <c r="Y22" s="3">
        <f>VLOOKUP(DATE($A22+1,9,1),Patch!$A$4:$X$675,21,FALSE)</f>
        <v>0</v>
      </c>
    </row>
    <row r="23" spans="1:25" x14ac:dyDescent="0.25">
      <c r="A23">
        <v>1970</v>
      </c>
      <c r="B23" s="3">
        <f>VLOOKUP(DATE($A23,10,1),Patch!$A$4:$X$675,20,FALSE)</f>
        <v>0</v>
      </c>
      <c r="C23">
        <f>VLOOKUP(DATE($A23,10,1),Patch!$A$4:$X$675,21,FALSE)</f>
        <v>0</v>
      </c>
      <c r="D23" s="3">
        <f>VLOOKUP(DATE($A23,11,1),Patch!$A$4:$X$675,20,FALSE)</f>
        <v>0</v>
      </c>
      <c r="E23">
        <f>VLOOKUP(DATE($A23,11,1),Patch!$A$4:$X$675,21,FALSE)</f>
        <v>0</v>
      </c>
      <c r="F23" s="3">
        <f>VLOOKUP(DATE($A23,12,1),Patch!$A$4:$X$675,20,FALSE)</f>
        <v>0</v>
      </c>
      <c r="G23">
        <f>VLOOKUP(DATE($A23,12,1),Patch!$A$4:$X$675,21,FALSE)</f>
        <v>0</v>
      </c>
      <c r="H23" s="3">
        <f>VLOOKUP(DATE($A23+1,1,1),Patch!$A$4:$X$675,20,FALSE)</f>
        <v>0</v>
      </c>
      <c r="I23" s="3">
        <f>VLOOKUP(DATE($A23+1,1,1),Patch!$A$4:$X$675,21,FALSE)</f>
        <v>0</v>
      </c>
      <c r="J23" s="3">
        <f>VLOOKUP(DATE($A23+1,2,1),Patch!$A$4:$X$675,20,FALSE)</f>
        <v>0</v>
      </c>
      <c r="K23" s="3">
        <f>VLOOKUP(DATE($A23+1,2,1),Patch!$A$4:$X$675,21,FALSE)</f>
        <v>0</v>
      </c>
      <c r="L23" s="3">
        <f>VLOOKUP(DATE($A23+1,3,1),Patch!$A$4:$X$675,20,FALSE)</f>
        <v>0</v>
      </c>
      <c r="M23" s="3">
        <f>VLOOKUP(DATE($A23+1,3,1),Patch!$A$4:$X$675,21,FALSE)</f>
        <v>0</v>
      </c>
      <c r="N23" s="3">
        <f>VLOOKUP(DATE($A23+1,4,1),Patch!$A$4:$X$675,20,FALSE)</f>
        <v>0</v>
      </c>
      <c r="O23" s="3">
        <f>VLOOKUP(DATE($A23+1,4,1),Patch!$A$4:$X$675,21,FALSE)</f>
        <v>0</v>
      </c>
      <c r="P23" s="3">
        <f>VLOOKUP(DATE($A23+1,5,1),Patch!$A$4:$X$675,20,FALSE)</f>
        <v>0</v>
      </c>
      <c r="Q23" s="3">
        <f>VLOOKUP(DATE($A23+1,5,1),Patch!$A$4:$X$675,21,FALSE)</f>
        <v>0</v>
      </c>
      <c r="R23" s="3">
        <f>VLOOKUP(DATE($A23+1,6,1),Patch!$A$4:$X$675,20,FALSE)</f>
        <v>0</v>
      </c>
      <c r="S23" s="3">
        <f>VLOOKUP(DATE($A23+1,6,1),Patch!$A$4:$X$675,21,FALSE)</f>
        <v>0</v>
      </c>
      <c r="T23" s="3">
        <f>VLOOKUP(DATE($A23+1,7,1),Patch!$A$4:$X$675,20,FALSE)</f>
        <v>0</v>
      </c>
      <c r="U23" s="3">
        <f>VLOOKUP(DATE($A23+1,7,1),Patch!$A$4:$X$675,21,FALSE)</f>
        <v>0</v>
      </c>
      <c r="V23" s="3">
        <f>VLOOKUP(DATE($A23+1,8,1),Patch!$A$4:$X$675,20,FALSE)</f>
        <v>0</v>
      </c>
      <c r="W23" s="3">
        <f>VLOOKUP(DATE($A23+1,8,1),Patch!$A$4:$X$675,21,FALSE)</f>
        <v>0</v>
      </c>
      <c r="X23" s="3">
        <f>VLOOKUP(DATE($A23+1,9,1),Patch!$A$4:$X$675,20,FALSE)</f>
        <v>0</v>
      </c>
      <c r="Y23" s="3">
        <f>VLOOKUP(DATE($A23+1,9,1),Patch!$A$4:$X$675,21,FALSE)</f>
        <v>0</v>
      </c>
    </row>
    <row r="24" spans="1:25" x14ac:dyDescent="0.25">
      <c r="A24">
        <v>1971</v>
      </c>
      <c r="B24" s="3">
        <f>VLOOKUP(DATE($A24,10,1),Patch!$A$4:$X$675,20,FALSE)</f>
        <v>0</v>
      </c>
      <c r="C24">
        <f>VLOOKUP(DATE($A24,10,1),Patch!$A$4:$X$675,21,FALSE)</f>
        <v>0</v>
      </c>
      <c r="D24" s="3">
        <f>VLOOKUP(DATE($A24,11,1),Patch!$A$4:$X$675,20,FALSE)</f>
        <v>0</v>
      </c>
      <c r="E24">
        <f>VLOOKUP(DATE($A24,11,1),Patch!$A$4:$X$675,21,FALSE)</f>
        <v>0</v>
      </c>
      <c r="F24" s="3">
        <f>VLOOKUP(DATE($A24,12,1),Patch!$A$4:$X$675,20,FALSE)</f>
        <v>0</v>
      </c>
      <c r="G24">
        <f>VLOOKUP(DATE($A24,12,1),Patch!$A$4:$X$675,21,FALSE)</f>
        <v>0</v>
      </c>
      <c r="H24" s="3">
        <f>VLOOKUP(DATE($A24+1,1,1),Patch!$A$4:$X$675,20,FALSE)</f>
        <v>0</v>
      </c>
      <c r="I24" s="3">
        <f>VLOOKUP(DATE($A24+1,1,1),Patch!$A$4:$X$675,21,FALSE)</f>
        <v>0</v>
      </c>
      <c r="J24" s="3">
        <f>VLOOKUP(DATE($A24+1,2,1),Patch!$A$4:$X$675,20,FALSE)</f>
        <v>0</v>
      </c>
      <c r="K24" s="3">
        <f>VLOOKUP(DATE($A24+1,2,1),Patch!$A$4:$X$675,21,FALSE)</f>
        <v>0</v>
      </c>
      <c r="L24" s="3">
        <f>VLOOKUP(DATE($A24+1,3,1),Patch!$A$4:$X$675,20,FALSE)</f>
        <v>0</v>
      </c>
      <c r="M24" s="3">
        <f>VLOOKUP(DATE($A24+1,3,1),Patch!$A$4:$X$675,21,FALSE)</f>
        <v>0</v>
      </c>
      <c r="N24" s="3">
        <f>VLOOKUP(DATE($A24+1,4,1),Patch!$A$4:$X$675,20,FALSE)</f>
        <v>0</v>
      </c>
      <c r="O24" s="3">
        <f>VLOOKUP(DATE($A24+1,4,1),Patch!$A$4:$X$675,21,FALSE)</f>
        <v>0</v>
      </c>
      <c r="P24" s="3">
        <f>VLOOKUP(DATE($A24+1,5,1),Patch!$A$4:$X$675,20,FALSE)</f>
        <v>0</v>
      </c>
      <c r="Q24" s="3">
        <f>VLOOKUP(DATE($A24+1,5,1),Patch!$A$4:$X$675,21,FALSE)</f>
        <v>0</v>
      </c>
      <c r="R24" s="3">
        <f>VLOOKUP(DATE($A24+1,6,1),Patch!$A$4:$X$675,20,FALSE)</f>
        <v>0</v>
      </c>
      <c r="S24" s="3">
        <f>VLOOKUP(DATE($A24+1,6,1),Patch!$A$4:$X$675,21,FALSE)</f>
        <v>0</v>
      </c>
      <c r="T24" s="3">
        <f>VLOOKUP(DATE($A24+1,7,1),Patch!$A$4:$X$675,20,FALSE)</f>
        <v>0</v>
      </c>
      <c r="U24" s="3">
        <f>VLOOKUP(DATE($A24+1,7,1),Patch!$A$4:$X$675,21,FALSE)</f>
        <v>0</v>
      </c>
      <c r="V24" s="3">
        <f>VLOOKUP(DATE($A24+1,8,1),Patch!$A$4:$X$675,20,FALSE)</f>
        <v>0</v>
      </c>
      <c r="W24" s="3">
        <f>VLOOKUP(DATE($A24+1,8,1),Patch!$A$4:$X$675,21,FALSE)</f>
        <v>0</v>
      </c>
      <c r="X24" s="3">
        <f>VLOOKUP(DATE($A24+1,9,1),Patch!$A$4:$X$675,20,FALSE)</f>
        <v>0</v>
      </c>
      <c r="Y24" s="3">
        <f>VLOOKUP(DATE($A24+1,9,1),Patch!$A$4:$X$675,21,FALSE)</f>
        <v>0</v>
      </c>
    </row>
    <row r="25" spans="1:25" x14ac:dyDescent="0.25">
      <c r="A25">
        <v>1972</v>
      </c>
      <c r="B25" s="3">
        <f>VLOOKUP(DATE($A25,10,1),Patch!$A$4:$X$675,20,FALSE)</f>
        <v>0</v>
      </c>
      <c r="C25">
        <f>VLOOKUP(DATE($A25,10,1),Patch!$A$4:$X$675,21,FALSE)</f>
        <v>0</v>
      </c>
      <c r="D25" s="3">
        <f>VLOOKUP(DATE($A25,11,1),Patch!$A$4:$X$675,20,FALSE)</f>
        <v>0</v>
      </c>
      <c r="E25">
        <f>VLOOKUP(DATE($A25,11,1),Patch!$A$4:$X$675,21,FALSE)</f>
        <v>0</v>
      </c>
      <c r="F25" s="3">
        <f>VLOOKUP(DATE($A25,12,1),Patch!$A$4:$X$675,20,FALSE)</f>
        <v>0</v>
      </c>
      <c r="G25">
        <f>VLOOKUP(DATE($A25,12,1),Patch!$A$4:$X$675,21,FALSE)</f>
        <v>0</v>
      </c>
      <c r="H25" s="3">
        <f>VLOOKUP(DATE($A25+1,1,1),Patch!$A$4:$X$675,20,FALSE)</f>
        <v>0</v>
      </c>
      <c r="I25" s="3">
        <f>VLOOKUP(DATE($A25+1,1,1),Patch!$A$4:$X$675,21,FALSE)</f>
        <v>0</v>
      </c>
      <c r="J25" s="3">
        <f>VLOOKUP(DATE($A25+1,2,1),Patch!$A$4:$X$675,20,FALSE)</f>
        <v>0</v>
      </c>
      <c r="K25" s="3">
        <f>VLOOKUP(DATE($A25+1,2,1),Patch!$A$4:$X$675,21,FALSE)</f>
        <v>0</v>
      </c>
      <c r="L25" s="3">
        <f>VLOOKUP(DATE($A25+1,3,1),Patch!$A$4:$X$675,20,FALSE)</f>
        <v>0</v>
      </c>
      <c r="M25" s="3">
        <f>VLOOKUP(DATE($A25+1,3,1),Patch!$A$4:$X$675,21,FALSE)</f>
        <v>0</v>
      </c>
      <c r="N25" s="3">
        <f>VLOOKUP(DATE($A25+1,4,1),Patch!$A$4:$X$675,20,FALSE)</f>
        <v>0</v>
      </c>
      <c r="O25" s="3">
        <f>VLOOKUP(DATE($A25+1,4,1),Patch!$A$4:$X$675,21,FALSE)</f>
        <v>0</v>
      </c>
      <c r="P25" s="3">
        <f>VLOOKUP(DATE($A25+1,5,1),Patch!$A$4:$X$675,20,FALSE)</f>
        <v>0</v>
      </c>
      <c r="Q25" s="3">
        <f>VLOOKUP(DATE($A25+1,5,1),Patch!$A$4:$X$675,21,FALSE)</f>
        <v>0</v>
      </c>
      <c r="R25" s="3">
        <f>VLOOKUP(DATE($A25+1,6,1),Patch!$A$4:$X$675,20,FALSE)</f>
        <v>0</v>
      </c>
      <c r="S25" s="3">
        <f>VLOOKUP(DATE($A25+1,6,1),Patch!$A$4:$X$675,21,FALSE)</f>
        <v>0</v>
      </c>
      <c r="T25" s="3">
        <f>VLOOKUP(DATE($A25+1,7,1),Patch!$A$4:$X$675,20,FALSE)</f>
        <v>0</v>
      </c>
      <c r="U25" s="3">
        <f>VLOOKUP(DATE($A25+1,7,1),Patch!$A$4:$X$675,21,FALSE)</f>
        <v>0</v>
      </c>
      <c r="V25" s="3">
        <f>VLOOKUP(DATE($A25+1,8,1),Patch!$A$4:$X$675,20,FALSE)</f>
        <v>0</v>
      </c>
      <c r="W25" s="3">
        <f>VLOOKUP(DATE($A25+1,8,1),Patch!$A$4:$X$675,21,FALSE)</f>
        <v>0</v>
      </c>
      <c r="X25" s="3">
        <f>VLOOKUP(DATE($A25+1,9,1),Patch!$A$4:$X$675,20,FALSE)</f>
        <v>0</v>
      </c>
      <c r="Y25" s="3">
        <f>VLOOKUP(DATE($A25+1,9,1),Patch!$A$4:$X$675,21,FALSE)</f>
        <v>0</v>
      </c>
    </row>
    <row r="26" spans="1:25" x14ac:dyDescent="0.25">
      <c r="A26">
        <v>1973</v>
      </c>
      <c r="B26" s="3">
        <f>VLOOKUP(DATE($A26,10,1),Patch!$A$4:$X$675,20,FALSE)</f>
        <v>0</v>
      </c>
      <c r="C26">
        <f>VLOOKUP(DATE($A26,10,1),Patch!$A$4:$X$675,21,FALSE)</f>
        <v>0</v>
      </c>
      <c r="D26" s="3">
        <f>VLOOKUP(DATE($A26,11,1),Patch!$A$4:$X$675,20,FALSE)</f>
        <v>0</v>
      </c>
      <c r="E26">
        <f>VLOOKUP(DATE($A26,11,1),Patch!$A$4:$X$675,21,FALSE)</f>
        <v>0</v>
      </c>
      <c r="F26" s="3">
        <f>VLOOKUP(DATE($A26,12,1),Patch!$A$4:$X$675,20,FALSE)</f>
        <v>0</v>
      </c>
      <c r="G26">
        <f>VLOOKUP(DATE($A26,12,1),Patch!$A$4:$X$675,21,FALSE)</f>
        <v>0</v>
      </c>
      <c r="H26" s="3">
        <f>VLOOKUP(DATE($A26+1,1,1),Patch!$A$4:$X$675,20,FALSE)</f>
        <v>0</v>
      </c>
      <c r="I26" s="3">
        <f>VLOOKUP(DATE($A26+1,1,1),Patch!$A$4:$X$675,21,FALSE)</f>
        <v>0</v>
      </c>
      <c r="J26" s="3">
        <f>VLOOKUP(DATE($A26+1,2,1),Patch!$A$4:$X$675,20,FALSE)</f>
        <v>0</v>
      </c>
      <c r="K26" s="3">
        <f>VLOOKUP(DATE($A26+1,2,1),Patch!$A$4:$X$675,21,FALSE)</f>
        <v>0</v>
      </c>
      <c r="L26" s="3">
        <f>VLOOKUP(DATE($A26+1,3,1),Patch!$A$4:$X$675,20,FALSE)</f>
        <v>0</v>
      </c>
      <c r="M26" s="3">
        <f>VLOOKUP(DATE($A26+1,3,1),Patch!$A$4:$X$675,21,FALSE)</f>
        <v>0</v>
      </c>
      <c r="N26" s="3">
        <f>VLOOKUP(DATE($A26+1,4,1),Patch!$A$4:$X$675,20,FALSE)</f>
        <v>0</v>
      </c>
      <c r="O26" s="3">
        <f>VLOOKUP(DATE($A26+1,4,1),Patch!$A$4:$X$675,21,FALSE)</f>
        <v>0</v>
      </c>
      <c r="P26" s="3">
        <f>VLOOKUP(DATE($A26+1,5,1),Patch!$A$4:$X$675,20,FALSE)</f>
        <v>0</v>
      </c>
      <c r="Q26" s="3">
        <f>VLOOKUP(DATE($A26+1,5,1),Patch!$A$4:$X$675,21,FALSE)</f>
        <v>0</v>
      </c>
      <c r="R26" s="3">
        <f>VLOOKUP(DATE($A26+1,6,1),Patch!$A$4:$X$675,20,FALSE)</f>
        <v>0</v>
      </c>
      <c r="S26" s="3">
        <f>VLOOKUP(DATE($A26+1,6,1),Patch!$A$4:$X$675,21,FALSE)</f>
        <v>0</v>
      </c>
      <c r="T26" s="3">
        <f>VLOOKUP(DATE($A26+1,7,1),Patch!$A$4:$X$675,20,FALSE)</f>
        <v>0</v>
      </c>
      <c r="U26" s="3">
        <f>VLOOKUP(DATE($A26+1,7,1),Patch!$A$4:$X$675,21,FALSE)</f>
        <v>0</v>
      </c>
      <c r="V26" s="3">
        <f>VLOOKUP(DATE($A26+1,8,1),Patch!$A$4:$X$675,20,FALSE)</f>
        <v>0</v>
      </c>
      <c r="W26" s="3">
        <f>VLOOKUP(DATE($A26+1,8,1),Patch!$A$4:$X$675,21,FALSE)</f>
        <v>0</v>
      </c>
      <c r="X26" s="3">
        <f>VLOOKUP(DATE($A26+1,9,1),Patch!$A$4:$X$675,20,FALSE)</f>
        <v>0</v>
      </c>
      <c r="Y26" s="3">
        <f>VLOOKUP(DATE($A26+1,9,1),Patch!$A$4:$X$675,21,FALSE)</f>
        <v>0</v>
      </c>
    </row>
    <row r="27" spans="1:25" x14ac:dyDescent="0.25">
      <c r="A27">
        <v>1974</v>
      </c>
      <c r="B27" s="3">
        <f>VLOOKUP(DATE($A27,10,1),Patch!$A$4:$X$675,20,FALSE)</f>
        <v>0</v>
      </c>
      <c r="C27">
        <f>VLOOKUP(DATE($A27,10,1),Patch!$A$4:$X$675,21,FALSE)</f>
        <v>0</v>
      </c>
      <c r="D27" s="3">
        <f>VLOOKUP(DATE($A27,11,1),Patch!$A$4:$X$675,20,FALSE)</f>
        <v>0</v>
      </c>
      <c r="E27">
        <f>VLOOKUP(DATE($A27,11,1),Patch!$A$4:$X$675,21,FALSE)</f>
        <v>0</v>
      </c>
      <c r="F27" s="3">
        <f>VLOOKUP(DATE($A27,12,1),Patch!$A$4:$X$675,20,FALSE)</f>
        <v>0</v>
      </c>
      <c r="G27">
        <f>VLOOKUP(DATE($A27,12,1),Patch!$A$4:$X$675,21,FALSE)</f>
        <v>0</v>
      </c>
      <c r="H27" s="3">
        <f>VLOOKUP(DATE($A27+1,1,1),Patch!$A$4:$X$675,20,FALSE)</f>
        <v>0</v>
      </c>
      <c r="I27" s="3">
        <f>VLOOKUP(DATE($A27+1,1,1),Patch!$A$4:$X$675,21,FALSE)</f>
        <v>0</v>
      </c>
      <c r="J27" s="3">
        <f>VLOOKUP(DATE($A27+1,2,1),Patch!$A$4:$X$675,20,FALSE)</f>
        <v>0</v>
      </c>
      <c r="K27" s="3">
        <f>VLOOKUP(DATE($A27+1,2,1),Patch!$A$4:$X$675,21,FALSE)</f>
        <v>0</v>
      </c>
      <c r="L27" s="3">
        <f>VLOOKUP(DATE($A27+1,3,1),Patch!$A$4:$X$675,20,FALSE)</f>
        <v>0</v>
      </c>
      <c r="M27" s="3">
        <f>VLOOKUP(DATE($A27+1,3,1),Patch!$A$4:$X$675,21,FALSE)</f>
        <v>0</v>
      </c>
      <c r="N27" s="3">
        <f>VLOOKUP(DATE($A27+1,4,1),Patch!$A$4:$X$675,20,FALSE)</f>
        <v>0</v>
      </c>
      <c r="O27" s="3">
        <f>VLOOKUP(DATE($A27+1,4,1),Patch!$A$4:$X$675,21,FALSE)</f>
        <v>0</v>
      </c>
      <c r="P27" s="3">
        <f>VLOOKUP(DATE($A27+1,5,1),Patch!$A$4:$X$675,20,FALSE)</f>
        <v>0</v>
      </c>
      <c r="Q27" s="3">
        <f>VLOOKUP(DATE($A27+1,5,1),Patch!$A$4:$X$675,21,FALSE)</f>
        <v>0</v>
      </c>
      <c r="R27" s="3">
        <f>VLOOKUP(DATE($A27+1,6,1),Patch!$A$4:$X$675,20,FALSE)</f>
        <v>0</v>
      </c>
      <c r="S27" s="3">
        <f>VLOOKUP(DATE($A27+1,6,1),Patch!$A$4:$X$675,21,FALSE)</f>
        <v>0</v>
      </c>
      <c r="T27" s="3">
        <f>VLOOKUP(DATE($A27+1,7,1),Patch!$A$4:$X$675,20,FALSE)</f>
        <v>0</v>
      </c>
      <c r="U27" s="3">
        <f>VLOOKUP(DATE($A27+1,7,1),Patch!$A$4:$X$675,21,FALSE)</f>
        <v>0</v>
      </c>
      <c r="V27" s="3">
        <f>VLOOKUP(DATE($A27+1,8,1),Patch!$A$4:$X$675,20,FALSE)</f>
        <v>0</v>
      </c>
      <c r="W27" s="3">
        <f>VLOOKUP(DATE($A27+1,8,1),Patch!$A$4:$X$675,21,FALSE)</f>
        <v>0</v>
      </c>
      <c r="X27" s="3">
        <f>VLOOKUP(DATE($A27+1,9,1),Patch!$A$4:$X$675,20,FALSE)</f>
        <v>0</v>
      </c>
      <c r="Y27" s="3">
        <f>VLOOKUP(DATE($A27+1,9,1),Patch!$A$4:$X$675,21,FALSE)</f>
        <v>0</v>
      </c>
    </row>
    <row r="28" spans="1:25" x14ac:dyDescent="0.25">
      <c r="A28">
        <v>1975</v>
      </c>
      <c r="B28" s="3">
        <f>VLOOKUP(DATE($A28,10,1),Patch!$A$4:$X$675,20,FALSE)</f>
        <v>0</v>
      </c>
      <c r="C28">
        <f>VLOOKUP(DATE($A28,10,1),Patch!$A$4:$X$675,21,FALSE)</f>
        <v>0</v>
      </c>
      <c r="D28" s="3">
        <f>VLOOKUP(DATE($A28,11,1),Patch!$A$4:$X$675,20,FALSE)</f>
        <v>0</v>
      </c>
      <c r="E28">
        <f>VLOOKUP(DATE($A28,11,1),Patch!$A$4:$X$675,21,FALSE)</f>
        <v>0</v>
      </c>
      <c r="F28" s="3">
        <f>VLOOKUP(DATE($A28,12,1),Patch!$A$4:$X$675,20,FALSE)</f>
        <v>0</v>
      </c>
      <c r="G28">
        <f>VLOOKUP(DATE($A28,12,1),Patch!$A$4:$X$675,21,FALSE)</f>
        <v>0</v>
      </c>
      <c r="H28" s="3">
        <f>VLOOKUP(DATE($A28+1,1,1),Patch!$A$4:$X$675,20,FALSE)</f>
        <v>0</v>
      </c>
      <c r="I28" s="3">
        <f>VLOOKUP(DATE($A28+1,1,1),Patch!$A$4:$X$675,21,FALSE)</f>
        <v>0</v>
      </c>
      <c r="J28" s="3">
        <f>VLOOKUP(DATE($A28+1,2,1),Patch!$A$4:$X$675,20,FALSE)</f>
        <v>0</v>
      </c>
      <c r="K28" s="3">
        <f>VLOOKUP(DATE($A28+1,2,1),Patch!$A$4:$X$675,21,FALSE)</f>
        <v>0</v>
      </c>
      <c r="L28" s="3">
        <f>VLOOKUP(DATE($A28+1,3,1),Patch!$A$4:$X$675,20,FALSE)</f>
        <v>0</v>
      </c>
      <c r="M28" s="3">
        <f>VLOOKUP(DATE($A28+1,3,1),Patch!$A$4:$X$675,21,FALSE)</f>
        <v>0</v>
      </c>
      <c r="N28" s="3">
        <f>VLOOKUP(DATE($A28+1,4,1),Patch!$A$4:$X$675,20,FALSE)</f>
        <v>0</v>
      </c>
      <c r="O28" s="3">
        <f>VLOOKUP(DATE($A28+1,4,1),Patch!$A$4:$X$675,21,FALSE)</f>
        <v>0</v>
      </c>
      <c r="P28" s="3">
        <f>VLOOKUP(DATE($A28+1,5,1),Patch!$A$4:$X$675,20,FALSE)</f>
        <v>0</v>
      </c>
      <c r="Q28" s="3">
        <f>VLOOKUP(DATE($A28+1,5,1),Patch!$A$4:$X$675,21,FALSE)</f>
        <v>0</v>
      </c>
      <c r="R28" s="3">
        <f>VLOOKUP(DATE($A28+1,6,1),Patch!$A$4:$X$675,20,FALSE)</f>
        <v>0</v>
      </c>
      <c r="S28" s="3">
        <f>VLOOKUP(DATE($A28+1,6,1),Patch!$A$4:$X$675,21,FALSE)</f>
        <v>0</v>
      </c>
      <c r="T28" s="3">
        <f>VLOOKUP(DATE($A28+1,7,1),Patch!$A$4:$X$675,20,FALSE)</f>
        <v>0</v>
      </c>
      <c r="U28" s="3">
        <f>VLOOKUP(DATE($A28+1,7,1),Patch!$A$4:$X$675,21,FALSE)</f>
        <v>0</v>
      </c>
      <c r="V28" s="3">
        <f>VLOOKUP(DATE($A28+1,8,1),Patch!$A$4:$X$675,20,FALSE)</f>
        <v>0</v>
      </c>
      <c r="W28" s="3">
        <f>VLOOKUP(DATE($A28+1,8,1),Patch!$A$4:$X$675,21,FALSE)</f>
        <v>0</v>
      </c>
      <c r="X28" s="3">
        <f>VLOOKUP(DATE($A28+1,9,1),Patch!$A$4:$X$675,20,FALSE)</f>
        <v>0</v>
      </c>
      <c r="Y28" s="3">
        <f>VLOOKUP(DATE($A28+1,9,1),Patch!$A$4:$X$675,21,FALSE)</f>
        <v>0</v>
      </c>
    </row>
    <row r="29" spans="1:25" x14ac:dyDescent="0.25">
      <c r="A29">
        <v>1976</v>
      </c>
      <c r="B29" s="3">
        <f>VLOOKUP(DATE($A29,10,1),Patch!$A$4:$X$675,20,FALSE)</f>
        <v>0</v>
      </c>
      <c r="C29">
        <f>VLOOKUP(DATE($A29,10,1),Patch!$A$4:$X$675,21,FALSE)</f>
        <v>0</v>
      </c>
      <c r="D29" s="3">
        <f>VLOOKUP(DATE($A29,11,1),Patch!$A$4:$X$675,20,FALSE)</f>
        <v>0</v>
      </c>
      <c r="E29">
        <f>VLOOKUP(DATE($A29,11,1),Patch!$A$4:$X$675,21,FALSE)</f>
        <v>0</v>
      </c>
      <c r="F29" s="3">
        <f>VLOOKUP(DATE($A29,12,1),Patch!$A$4:$X$675,20,FALSE)</f>
        <v>0</v>
      </c>
      <c r="G29">
        <f>VLOOKUP(DATE($A29,12,1),Patch!$A$4:$X$675,21,FALSE)</f>
        <v>0</v>
      </c>
      <c r="H29" s="3">
        <f>VLOOKUP(DATE($A29+1,1,1),Patch!$A$4:$X$675,20,FALSE)</f>
        <v>0</v>
      </c>
      <c r="I29" s="3">
        <f>VLOOKUP(DATE($A29+1,1,1),Patch!$A$4:$X$675,21,FALSE)</f>
        <v>0</v>
      </c>
      <c r="J29" s="3">
        <f>VLOOKUP(DATE($A29+1,2,1),Patch!$A$4:$X$675,20,FALSE)</f>
        <v>0</v>
      </c>
      <c r="K29" s="3">
        <f>VLOOKUP(DATE($A29+1,2,1),Patch!$A$4:$X$675,21,FALSE)</f>
        <v>0</v>
      </c>
      <c r="L29" s="3">
        <f>VLOOKUP(DATE($A29+1,3,1),Patch!$A$4:$X$675,20,FALSE)</f>
        <v>0</v>
      </c>
      <c r="M29" s="3">
        <f>VLOOKUP(DATE($A29+1,3,1),Patch!$A$4:$X$675,21,FALSE)</f>
        <v>0</v>
      </c>
      <c r="N29" s="3">
        <f>VLOOKUP(DATE($A29+1,4,1),Patch!$A$4:$X$675,20,FALSE)</f>
        <v>0</v>
      </c>
      <c r="O29" s="3">
        <f>VLOOKUP(DATE($A29+1,4,1),Patch!$A$4:$X$675,21,FALSE)</f>
        <v>0</v>
      </c>
      <c r="P29" s="3">
        <f>VLOOKUP(DATE($A29+1,5,1),Patch!$A$4:$X$675,20,FALSE)</f>
        <v>0</v>
      </c>
      <c r="Q29" s="3">
        <f>VLOOKUP(DATE($A29+1,5,1),Patch!$A$4:$X$675,21,FALSE)</f>
        <v>0</v>
      </c>
      <c r="R29" s="3">
        <f>VLOOKUP(DATE($A29+1,6,1),Patch!$A$4:$X$675,20,FALSE)</f>
        <v>0</v>
      </c>
      <c r="S29" s="3">
        <f>VLOOKUP(DATE($A29+1,6,1),Patch!$A$4:$X$675,21,FALSE)</f>
        <v>0</v>
      </c>
      <c r="T29" s="3">
        <f>VLOOKUP(DATE($A29+1,7,1),Patch!$A$4:$X$675,20,FALSE)</f>
        <v>0</v>
      </c>
      <c r="U29" s="3">
        <f>VLOOKUP(DATE($A29+1,7,1),Patch!$A$4:$X$675,21,FALSE)</f>
        <v>0</v>
      </c>
      <c r="V29" s="3">
        <f>VLOOKUP(DATE($A29+1,8,1),Patch!$A$4:$X$675,20,FALSE)</f>
        <v>0</v>
      </c>
      <c r="W29" s="3">
        <f>VLOOKUP(DATE($A29+1,8,1),Patch!$A$4:$X$675,21,FALSE)</f>
        <v>0</v>
      </c>
      <c r="X29" s="3">
        <f>VLOOKUP(DATE($A29+1,9,1),Patch!$A$4:$X$675,20,FALSE)</f>
        <v>0</v>
      </c>
      <c r="Y29" s="3">
        <f>VLOOKUP(DATE($A29+1,9,1),Patch!$A$4:$X$675,21,FALSE)</f>
        <v>0</v>
      </c>
    </row>
    <row r="30" spans="1:25" x14ac:dyDescent="0.25">
      <c r="A30">
        <v>1977</v>
      </c>
      <c r="B30" s="3">
        <f>VLOOKUP(DATE($A30,10,1),Patch!$A$4:$X$675,20,FALSE)</f>
        <v>0</v>
      </c>
      <c r="C30">
        <f>VLOOKUP(DATE($A30,10,1),Patch!$A$4:$X$675,21,FALSE)</f>
        <v>0</v>
      </c>
      <c r="D30" s="3">
        <f>VLOOKUP(DATE($A30,11,1),Patch!$A$4:$X$675,20,FALSE)</f>
        <v>0</v>
      </c>
      <c r="E30">
        <f>VLOOKUP(DATE($A30,11,1),Patch!$A$4:$X$675,21,FALSE)</f>
        <v>0</v>
      </c>
      <c r="F30" s="3">
        <f>VLOOKUP(DATE($A30,12,1),Patch!$A$4:$X$675,20,FALSE)</f>
        <v>0</v>
      </c>
      <c r="G30">
        <f>VLOOKUP(DATE($A30,12,1),Patch!$A$4:$X$675,21,FALSE)</f>
        <v>0</v>
      </c>
      <c r="H30" s="3">
        <f>VLOOKUP(DATE($A30+1,1,1),Patch!$A$4:$X$675,20,FALSE)</f>
        <v>0</v>
      </c>
      <c r="I30" s="3">
        <f>VLOOKUP(DATE($A30+1,1,1),Patch!$A$4:$X$675,21,FALSE)</f>
        <v>0</v>
      </c>
      <c r="J30" s="3">
        <f>VLOOKUP(DATE($A30+1,2,1),Patch!$A$4:$X$675,20,FALSE)</f>
        <v>0</v>
      </c>
      <c r="K30" s="3">
        <f>VLOOKUP(DATE($A30+1,2,1),Patch!$A$4:$X$675,21,FALSE)</f>
        <v>0</v>
      </c>
      <c r="L30" s="3">
        <f>VLOOKUP(DATE($A30+1,3,1),Patch!$A$4:$X$675,20,FALSE)</f>
        <v>0</v>
      </c>
      <c r="M30" s="3">
        <f>VLOOKUP(DATE($A30+1,3,1),Patch!$A$4:$X$675,21,FALSE)</f>
        <v>0</v>
      </c>
      <c r="N30" s="3">
        <f>VLOOKUP(DATE($A30+1,4,1),Patch!$A$4:$X$675,20,FALSE)</f>
        <v>0</v>
      </c>
      <c r="O30" s="3">
        <f>VLOOKUP(DATE($A30+1,4,1),Patch!$A$4:$X$675,21,FALSE)</f>
        <v>0</v>
      </c>
      <c r="P30" s="3">
        <f>VLOOKUP(DATE($A30+1,5,1),Patch!$A$4:$X$675,20,FALSE)</f>
        <v>0</v>
      </c>
      <c r="Q30" s="3">
        <f>VLOOKUP(DATE($A30+1,5,1),Patch!$A$4:$X$675,21,FALSE)</f>
        <v>0</v>
      </c>
      <c r="R30" s="3">
        <f>VLOOKUP(DATE($A30+1,6,1),Patch!$A$4:$X$675,20,FALSE)</f>
        <v>0</v>
      </c>
      <c r="S30" s="3">
        <f>VLOOKUP(DATE($A30+1,6,1),Patch!$A$4:$X$675,21,FALSE)</f>
        <v>0</v>
      </c>
      <c r="T30" s="3">
        <f>VLOOKUP(DATE($A30+1,7,1),Patch!$A$4:$X$675,20,FALSE)</f>
        <v>0</v>
      </c>
      <c r="U30" s="3">
        <f>VLOOKUP(DATE($A30+1,7,1),Patch!$A$4:$X$675,21,FALSE)</f>
        <v>0</v>
      </c>
      <c r="V30" s="3">
        <f>VLOOKUP(DATE($A30+1,8,1),Patch!$A$4:$X$675,20,FALSE)</f>
        <v>0</v>
      </c>
      <c r="W30" s="3">
        <f>VLOOKUP(DATE($A30+1,8,1),Patch!$A$4:$X$675,21,FALSE)</f>
        <v>0</v>
      </c>
      <c r="X30" s="3">
        <f>VLOOKUP(DATE($A30+1,9,1),Patch!$A$4:$X$675,20,FALSE)</f>
        <v>0</v>
      </c>
      <c r="Y30" s="3">
        <f>VLOOKUP(DATE($A30+1,9,1),Patch!$A$4:$X$675,21,FALSE)</f>
        <v>0</v>
      </c>
    </row>
    <row r="31" spans="1:25" x14ac:dyDescent="0.25">
      <c r="A31">
        <v>1978</v>
      </c>
      <c r="B31" s="3">
        <f>VLOOKUP(DATE($A31,10,1),Patch!$A$4:$X$675,20,FALSE)</f>
        <v>0</v>
      </c>
      <c r="C31">
        <f>VLOOKUP(DATE($A31,10,1),Patch!$A$4:$X$675,21,FALSE)</f>
        <v>0</v>
      </c>
      <c r="D31" s="3">
        <f>VLOOKUP(DATE($A31,11,1),Patch!$A$4:$X$675,20,FALSE)</f>
        <v>0</v>
      </c>
      <c r="E31">
        <f>VLOOKUP(DATE($A31,11,1),Patch!$A$4:$X$675,21,FALSE)</f>
        <v>0</v>
      </c>
      <c r="F31" s="3">
        <f>VLOOKUP(DATE($A31,12,1),Patch!$A$4:$X$675,20,FALSE)</f>
        <v>0</v>
      </c>
      <c r="G31">
        <f>VLOOKUP(DATE($A31,12,1),Patch!$A$4:$X$675,21,FALSE)</f>
        <v>0</v>
      </c>
      <c r="H31" s="3">
        <f>VLOOKUP(DATE($A31+1,1,1),Patch!$A$4:$X$675,20,FALSE)</f>
        <v>0</v>
      </c>
      <c r="I31" s="3">
        <f>VLOOKUP(DATE($A31+1,1,1),Patch!$A$4:$X$675,21,FALSE)</f>
        <v>0</v>
      </c>
      <c r="J31" s="3">
        <f>VLOOKUP(DATE($A31+1,2,1),Patch!$A$4:$X$675,20,FALSE)</f>
        <v>0</v>
      </c>
      <c r="K31" s="3">
        <f>VLOOKUP(DATE($A31+1,2,1),Patch!$A$4:$X$675,21,FALSE)</f>
        <v>0</v>
      </c>
      <c r="L31" s="3">
        <f>VLOOKUP(DATE($A31+1,3,1),Patch!$A$4:$X$675,20,FALSE)</f>
        <v>0</v>
      </c>
      <c r="M31" s="3">
        <f>VLOOKUP(DATE($A31+1,3,1),Patch!$A$4:$X$675,21,FALSE)</f>
        <v>0</v>
      </c>
      <c r="N31" s="3">
        <f>VLOOKUP(DATE($A31+1,4,1),Patch!$A$4:$X$675,20,FALSE)</f>
        <v>0</v>
      </c>
      <c r="O31" s="3">
        <f>VLOOKUP(DATE($A31+1,4,1),Patch!$A$4:$X$675,21,FALSE)</f>
        <v>0</v>
      </c>
      <c r="P31" s="3">
        <f>VLOOKUP(DATE($A31+1,5,1),Patch!$A$4:$X$675,20,FALSE)</f>
        <v>0</v>
      </c>
      <c r="Q31" s="3">
        <f>VLOOKUP(DATE($A31+1,5,1),Patch!$A$4:$X$675,21,FALSE)</f>
        <v>0</v>
      </c>
      <c r="R31" s="3">
        <f>VLOOKUP(DATE($A31+1,6,1),Patch!$A$4:$X$675,20,FALSE)</f>
        <v>0</v>
      </c>
      <c r="S31" s="3">
        <f>VLOOKUP(DATE($A31+1,6,1),Patch!$A$4:$X$675,21,FALSE)</f>
        <v>0</v>
      </c>
      <c r="T31" s="3">
        <f>VLOOKUP(DATE($A31+1,7,1),Patch!$A$4:$X$675,20,FALSE)</f>
        <v>0</v>
      </c>
      <c r="U31" s="3">
        <f>VLOOKUP(DATE($A31+1,7,1),Patch!$A$4:$X$675,21,FALSE)</f>
        <v>0</v>
      </c>
      <c r="V31" s="3">
        <f>VLOOKUP(DATE($A31+1,8,1),Patch!$A$4:$X$675,20,FALSE)</f>
        <v>0</v>
      </c>
      <c r="W31" s="3">
        <f>VLOOKUP(DATE($A31+1,8,1),Patch!$A$4:$X$675,21,FALSE)</f>
        <v>0</v>
      </c>
      <c r="X31" s="3">
        <f>VLOOKUP(DATE($A31+1,9,1),Patch!$A$4:$X$675,20,FALSE)</f>
        <v>0</v>
      </c>
      <c r="Y31" s="3">
        <f>VLOOKUP(DATE($A31+1,9,1),Patch!$A$4:$X$675,21,FALSE)</f>
        <v>0</v>
      </c>
    </row>
    <row r="32" spans="1:25" x14ac:dyDescent="0.25">
      <c r="A32">
        <v>1979</v>
      </c>
      <c r="B32" s="3">
        <f>VLOOKUP(DATE($A32,10,1),Patch!$A$4:$X$675,20,FALSE)</f>
        <v>0</v>
      </c>
      <c r="C32">
        <f>VLOOKUP(DATE($A32,10,1),Patch!$A$4:$X$675,21,FALSE)</f>
        <v>0</v>
      </c>
      <c r="D32" s="3">
        <f>VLOOKUP(DATE($A32,11,1),Patch!$A$4:$X$675,20,FALSE)</f>
        <v>0</v>
      </c>
      <c r="E32">
        <f>VLOOKUP(DATE($A32,11,1),Patch!$A$4:$X$675,21,FALSE)</f>
        <v>0</v>
      </c>
      <c r="F32" s="3">
        <f>VLOOKUP(DATE($A32,12,1),Patch!$A$4:$X$675,20,FALSE)</f>
        <v>0</v>
      </c>
      <c r="G32">
        <f>VLOOKUP(DATE($A32,12,1),Patch!$A$4:$X$675,21,FALSE)</f>
        <v>0</v>
      </c>
      <c r="H32" s="3">
        <f>VLOOKUP(DATE($A32+1,1,1),Patch!$A$4:$X$675,20,FALSE)</f>
        <v>0</v>
      </c>
      <c r="I32" s="3">
        <f>VLOOKUP(DATE($A32+1,1,1),Patch!$A$4:$X$675,21,FALSE)</f>
        <v>0</v>
      </c>
      <c r="J32" s="3">
        <f>VLOOKUP(DATE($A32+1,2,1),Patch!$A$4:$X$675,20,FALSE)</f>
        <v>0</v>
      </c>
      <c r="K32" s="3">
        <f>VLOOKUP(DATE($A32+1,2,1),Patch!$A$4:$X$675,21,FALSE)</f>
        <v>0</v>
      </c>
      <c r="L32" s="3">
        <f>VLOOKUP(DATE($A32+1,3,1),Patch!$A$4:$X$675,20,FALSE)</f>
        <v>0</v>
      </c>
      <c r="M32" s="3">
        <f>VLOOKUP(DATE($A32+1,3,1),Patch!$A$4:$X$675,21,FALSE)</f>
        <v>0</v>
      </c>
      <c r="N32" s="3">
        <f>VLOOKUP(DATE($A32+1,4,1),Patch!$A$4:$X$675,20,FALSE)</f>
        <v>0</v>
      </c>
      <c r="O32" s="3">
        <f>VLOOKUP(DATE($A32+1,4,1),Patch!$A$4:$X$675,21,FALSE)</f>
        <v>0</v>
      </c>
      <c r="P32" s="3">
        <f>VLOOKUP(DATE($A32+1,5,1),Patch!$A$4:$X$675,20,FALSE)</f>
        <v>0</v>
      </c>
      <c r="Q32" s="3">
        <f>VLOOKUP(DATE($A32+1,5,1),Patch!$A$4:$X$675,21,FALSE)</f>
        <v>0</v>
      </c>
      <c r="R32" s="3">
        <f>VLOOKUP(DATE($A32+1,6,1),Patch!$A$4:$X$675,20,FALSE)</f>
        <v>0</v>
      </c>
      <c r="S32" s="3">
        <f>VLOOKUP(DATE($A32+1,6,1),Patch!$A$4:$X$675,21,FALSE)</f>
        <v>0</v>
      </c>
      <c r="T32" s="3">
        <f>VLOOKUP(DATE($A32+1,7,1),Patch!$A$4:$X$675,20,FALSE)</f>
        <v>0</v>
      </c>
      <c r="U32" s="3">
        <f>VLOOKUP(DATE($A32+1,7,1),Patch!$A$4:$X$675,21,FALSE)</f>
        <v>0</v>
      </c>
      <c r="V32" s="3">
        <f>VLOOKUP(DATE($A32+1,8,1),Patch!$A$4:$X$675,20,FALSE)</f>
        <v>0</v>
      </c>
      <c r="W32" s="3">
        <f>VLOOKUP(DATE($A32+1,8,1),Patch!$A$4:$X$675,21,FALSE)</f>
        <v>0</v>
      </c>
      <c r="X32" s="3">
        <f>VLOOKUP(DATE($A32+1,9,1),Patch!$A$4:$X$675,20,FALSE)</f>
        <v>0</v>
      </c>
      <c r="Y32" s="3">
        <f>VLOOKUP(DATE($A32+1,9,1),Patch!$A$4:$X$675,21,FALSE)</f>
        <v>0</v>
      </c>
    </row>
    <row r="33" spans="1:25" x14ac:dyDescent="0.25">
      <c r="A33">
        <v>1980</v>
      </c>
      <c r="B33" s="3">
        <f>VLOOKUP(DATE($A33,10,1),Patch!$A$4:$X$675,20,FALSE)</f>
        <v>0</v>
      </c>
      <c r="C33">
        <f>VLOOKUP(DATE($A33,10,1),Patch!$A$4:$X$675,21,FALSE)</f>
        <v>0</v>
      </c>
      <c r="D33" s="3">
        <f>VLOOKUP(DATE($A33,11,1),Patch!$A$4:$X$675,20,FALSE)</f>
        <v>0</v>
      </c>
      <c r="E33">
        <f>VLOOKUP(DATE($A33,11,1),Patch!$A$4:$X$675,21,FALSE)</f>
        <v>0</v>
      </c>
      <c r="F33" s="3">
        <f>VLOOKUP(DATE($A33,12,1),Patch!$A$4:$X$675,20,FALSE)</f>
        <v>0</v>
      </c>
      <c r="G33">
        <f>VLOOKUP(DATE($A33,12,1),Patch!$A$4:$X$675,21,FALSE)</f>
        <v>0</v>
      </c>
      <c r="H33" s="3">
        <f>VLOOKUP(DATE($A33+1,1,1),Patch!$A$4:$X$675,20,FALSE)</f>
        <v>0</v>
      </c>
      <c r="I33" s="3">
        <f>VLOOKUP(DATE($A33+1,1,1),Patch!$A$4:$X$675,21,FALSE)</f>
        <v>0</v>
      </c>
      <c r="J33" s="3">
        <f>VLOOKUP(DATE($A33+1,2,1),Patch!$A$4:$X$675,20,FALSE)</f>
        <v>0</v>
      </c>
      <c r="K33" s="3">
        <f>VLOOKUP(DATE($A33+1,2,1),Patch!$A$4:$X$675,21,FALSE)</f>
        <v>0</v>
      </c>
      <c r="L33" s="3">
        <f>VLOOKUP(DATE($A33+1,3,1),Patch!$A$4:$X$675,20,FALSE)</f>
        <v>0</v>
      </c>
      <c r="M33" s="3">
        <f>VLOOKUP(DATE($A33+1,3,1),Patch!$A$4:$X$675,21,FALSE)</f>
        <v>0</v>
      </c>
      <c r="N33" s="3">
        <f>VLOOKUP(DATE($A33+1,4,1),Patch!$A$4:$X$675,20,FALSE)</f>
        <v>0</v>
      </c>
      <c r="O33" s="3">
        <f>VLOOKUP(DATE($A33+1,4,1),Patch!$A$4:$X$675,21,FALSE)</f>
        <v>0</v>
      </c>
      <c r="P33" s="3">
        <f>VLOOKUP(DATE($A33+1,5,1),Patch!$A$4:$X$675,20,FALSE)</f>
        <v>0</v>
      </c>
      <c r="Q33" s="3">
        <f>VLOOKUP(DATE($A33+1,5,1),Patch!$A$4:$X$675,21,FALSE)</f>
        <v>0</v>
      </c>
      <c r="R33" s="3">
        <f>VLOOKUP(DATE($A33+1,6,1),Patch!$A$4:$X$675,20,FALSE)</f>
        <v>0</v>
      </c>
      <c r="S33" s="3">
        <f>VLOOKUP(DATE($A33+1,6,1),Patch!$A$4:$X$675,21,FALSE)</f>
        <v>0</v>
      </c>
      <c r="T33" s="3">
        <f>VLOOKUP(DATE($A33+1,7,1),Patch!$A$4:$X$675,20,FALSE)</f>
        <v>0</v>
      </c>
      <c r="U33" s="3">
        <f>VLOOKUP(DATE($A33+1,7,1),Patch!$A$4:$X$675,21,FALSE)</f>
        <v>0</v>
      </c>
      <c r="V33" s="3">
        <f>VLOOKUP(DATE($A33+1,8,1),Patch!$A$4:$X$675,20,FALSE)</f>
        <v>0</v>
      </c>
      <c r="W33" s="3">
        <f>VLOOKUP(DATE($A33+1,8,1),Patch!$A$4:$X$675,21,FALSE)</f>
        <v>0</v>
      </c>
      <c r="X33" s="3">
        <f>VLOOKUP(DATE($A33+1,9,1),Patch!$A$4:$X$675,20,FALSE)</f>
        <v>0</v>
      </c>
      <c r="Y33" s="3">
        <f>VLOOKUP(DATE($A33+1,9,1),Patch!$A$4:$X$675,21,FALSE)</f>
        <v>0</v>
      </c>
    </row>
    <row r="34" spans="1:25" x14ac:dyDescent="0.25">
      <c r="A34">
        <v>1981</v>
      </c>
      <c r="B34" s="3">
        <f>VLOOKUP(DATE($A34,10,1),Patch!$A$4:$X$675,20,FALSE)</f>
        <v>0</v>
      </c>
      <c r="C34">
        <f>VLOOKUP(DATE($A34,10,1),Patch!$A$4:$X$675,21,FALSE)</f>
        <v>0</v>
      </c>
      <c r="D34" s="3">
        <f>VLOOKUP(DATE($A34,11,1),Patch!$A$4:$X$675,20,FALSE)</f>
        <v>0</v>
      </c>
      <c r="E34">
        <f>VLOOKUP(DATE($A34,11,1),Patch!$A$4:$X$675,21,FALSE)</f>
        <v>0</v>
      </c>
      <c r="F34" s="3">
        <f>VLOOKUP(DATE($A34,12,1),Patch!$A$4:$X$675,20,FALSE)</f>
        <v>0</v>
      </c>
      <c r="G34">
        <f>VLOOKUP(DATE($A34,12,1),Patch!$A$4:$X$675,21,FALSE)</f>
        <v>0</v>
      </c>
      <c r="H34" s="3">
        <f>VLOOKUP(DATE($A34+1,1,1),Patch!$A$4:$X$675,20,FALSE)</f>
        <v>0</v>
      </c>
      <c r="I34" s="3">
        <f>VLOOKUP(DATE($A34+1,1,1),Patch!$A$4:$X$675,21,FALSE)</f>
        <v>0</v>
      </c>
      <c r="J34" s="3">
        <f>VLOOKUP(DATE($A34+1,2,1),Patch!$A$4:$X$675,20,FALSE)</f>
        <v>0</v>
      </c>
      <c r="K34" s="3">
        <f>VLOOKUP(DATE($A34+1,2,1),Patch!$A$4:$X$675,21,FALSE)</f>
        <v>0</v>
      </c>
      <c r="L34" s="3">
        <f>VLOOKUP(DATE($A34+1,3,1),Patch!$A$4:$X$675,20,FALSE)</f>
        <v>0</v>
      </c>
      <c r="M34" s="3">
        <f>VLOOKUP(DATE($A34+1,3,1),Patch!$A$4:$X$675,21,FALSE)</f>
        <v>0</v>
      </c>
      <c r="N34" s="3">
        <f>VLOOKUP(DATE($A34+1,4,1),Patch!$A$4:$X$675,20,FALSE)</f>
        <v>0</v>
      </c>
      <c r="O34" s="3">
        <f>VLOOKUP(DATE($A34+1,4,1),Patch!$A$4:$X$675,21,FALSE)</f>
        <v>0</v>
      </c>
      <c r="P34" s="3">
        <f>VLOOKUP(DATE($A34+1,5,1),Patch!$A$4:$X$675,20,FALSE)</f>
        <v>0</v>
      </c>
      <c r="Q34" s="3">
        <f>VLOOKUP(DATE($A34+1,5,1),Patch!$A$4:$X$675,21,FALSE)</f>
        <v>0</v>
      </c>
      <c r="R34" s="3">
        <f>VLOOKUP(DATE($A34+1,6,1),Patch!$A$4:$X$675,20,FALSE)</f>
        <v>0</v>
      </c>
      <c r="S34" s="3">
        <f>VLOOKUP(DATE($A34+1,6,1),Patch!$A$4:$X$675,21,FALSE)</f>
        <v>0</v>
      </c>
      <c r="T34" s="3">
        <f>VLOOKUP(DATE($A34+1,7,1),Patch!$A$4:$X$675,20,FALSE)</f>
        <v>0</v>
      </c>
      <c r="U34" s="3">
        <f>VLOOKUP(DATE($A34+1,7,1),Patch!$A$4:$X$675,21,FALSE)</f>
        <v>0</v>
      </c>
      <c r="V34" s="3">
        <f>VLOOKUP(DATE($A34+1,8,1),Patch!$A$4:$X$675,20,FALSE)</f>
        <v>0</v>
      </c>
      <c r="W34" s="3">
        <f>VLOOKUP(DATE($A34+1,8,1),Patch!$A$4:$X$675,21,FALSE)</f>
        <v>0</v>
      </c>
      <c r="X34" s="3">
        <f>VLOOKUP(DATE($A34+1,9,1),Patch!$A$4:$X$675,20,FALSE)</f>
        <v>0</v>
      </c>
      <c r="Y34" s="3">
        <f>VLOOKUP(DATE($A34+1,9,1),Patch!$A$4:$X$675,21,FALSE)</f>
        <v>0</v>
      </c>
    </row>
    <row r="35" spans="1:25" x14ac:dyDescent="0.25">
      <c r="A35">
        <v>1982</v>
      </c>
      <c r="B35" s="3">
        <f>VLOOKUP(DATE($A35,10,1),Patch!$A$4:$X$675,20,FALSE)</f>
        <v>0</v>
      </c>
      <c r="C35">
        <f>VLOOKUP(DATE($A35,10,1),Patch!$A$4:$X$675,21,FALSE)</f>
        <v>0</v>
      </c>
      <c r="D35" s="3">
        <f>VLOOKUP(DATE($A35,11,1),Patch!$A$4:$X$675,20,FALSE)</f>
        <v>0</v>
      </c>
      <c r="E35">
        <f>VLOOKUP(DATE($A35,11,1),Patch!$A$4:$X$675,21,FALSE)</f>
        <v>0</v>
      </c>
      <c r="F35" s="3">
        <f>VLOOKUP(DATE($A35,12,1),Patch!$A$4:$X$675,20,FALSE)</f>
        <v>0</v>
      </c>
      <c r="G35">
        <f>VLOOKUP(DATE($A35,12,1),Patch!$A$4:$X$675,21,FALSE)</f>
        <v>0</v>
      </c>
      <c r="H35" s="3">
        <f>VLOOKUP(DATE($A35+1,1,1),Patch!$A$4:$X$675,20,FALSE)</f>
        <v>0</v>
      </c>
      <c r="I35" s="3">
        <f>VLOOKUP(DATE($A35+1,1,1),Patch!$A$4:$X$675,21,FALSE)</f>
        <v>0</v>
      </c>
      <c r="J35" s="3">
        <f>VLOOKUP(DATE($A35+1,2,1),Patch!$A$4:$X$675,20,FALSE)</f>
        <v>0</v>
      </c>
      <c r="K35" s="3">
        <f>VLOOKUP(DATE($A35+1,2,1),Patch!$A$4:$X$675,21,FALSE)</f>
        <v>0</v>
      </c>
      <c r="L35" s="3">
        <f>VLOOKUP(DATE($A35+1,3,1),Patch!$A$4:$X$675,20,FALSE)</f>
        <v>0</v>
      </c>
      <c r="M35" s="3">
        <f>VLOOKUP(DATE($A35+1,3,1),Patch!$A$4:$X$675,21,FALSE)</f>
        <v>0</v>
      </c>
      <c r="N35" s="3">
        <f>VLOOKUP(DATE($A35+1,4,1),Patch!$A$4:$X$675,20,FALSE)</f>
        <v>0</v>
      </c>
      <c r="O35" s="3">
        <f>VLOOKUP(DATE($A35+1,4,1),Patch!$A$4:$X$675,21,FALSE)</f>
        <v>0</v>
      </c>
      <c r="P35" s="3">
        <f>VLOOKUP(DATE($A35+1,5,1),Patch!$A$4:$X$675,20,FALSE)</f>
        <v>0</v>
      </c>
      <c r="Q35" s="3">
        <f>VLOOKUP(DATE($A35+1,5,1),Patch!$A$4:$X$675,21,FALSE)</f>
        <v>0</v>
      </c>
      <c r="R35" s="3">
        <f>VLOOKUP(DATE($A35+1,6,1),Patch!$A$4:$X$675,20,FALSE)</f>
        <v>0</v>
      </c>
      <c r="S35" s="3">
        <f>VLOOKUP(DATE($A35+1,6,1),Patch!$A$4:$X$675,21,FALSE)</f>
        <v>0</v>
      </c>
      <c r="T35" s="3">
        <f>VLOOKUP(DATE($A35+1,7,1),Patch!$A$4:$X$675,20,FALSE)</f>
        <v>0</v>
      </c>
      <c r="U35" s="3">
        <f>VLOOKUP(DATE($A35+1,7,1),Patch!$A$4:$X$675,21,FALSE)</f>
        <v>0</v>
      </c>
      <c r="V35" s="3">
        <f>VLOOKUP(DATE($A35+1,8,1),Patch!$A$4:$X$675,20,FALSE)</f>
        <v>0</v>
      </c>
      <c r="W35" s="3">
        <f>VLOOKUP(DATE($A35+1,8,1),Patch!$A$4:$X$675,21,FALSE)</f>
        <v>0</v>
      </c>
      <c r="X35" s="3">
        <f>VLOOKUP(DATE($A35+1,9,1),Patch!$A$4:$X$675,20,FALSE)</f>
        <v>0</v>
      </c>
      <c r="Y35" s="3">
        <f>VLOOKUP(DATE($A35+1,9,1),Patch!$A$4:$X$675,21,FALSE)</f>
        <v>0</v>
      </c>
    </row>
    <row r="36" spans="1:25" x14ac:dyDescent="0.25">
      <c r="A36">
        <v>1983</v>
      </c>
      <c r="B36" s="3">
        <f>VLOOKUP(DATE($A36,10,1),Patch!$A$4:$X$675,20,FALSE)</f>
        <v>0</v>
      </c>
      <c r="C36">
        <f>VLOOKUP(DATE($A36,10,1),Patch!$A$4:$X$675,21,FALSE)</f>
        <v>0</v>
      </c>
      <c r="D36" s="3">
        <f>VLOOKUP(DATE($A36,11,1),Patch!$A$4:$X$675,20,FALSE)</f>
        <v>0</v>
      </c>
      <c r="E36">
        <f>VLOOKUP(DATE($A36,11,1),Patch!$A$4:$X$675,21,FALSE)</f>
        <v>0</v>
      </c>
      <c r="F36" s="3">
        <f>VLOOKUP(DATE($A36,12,1),Patch!$A$4:$X$675,20,FALSE)</f>
        <v>0</v>
      </c>
      <c r="G36">
        <f>VLOOKUP(DATE($A36,12,1),Patch!$A$4:$X$675,21,FALSE)</f>
        <v>0</v>
      </c>
      <c r="H36" s="3">
        <f>VLOOKUP(DATE($A36+1,1,1),Patch!$A$4:$X$675,20,FALSE)</f>
        <v>0</v>
      </c>
      <c r="I36" s="3">
        <f>VLOOKUP(DATE($A36+1,1,1),Patch!$A$4:$X$675,21,FALSE)</f>
        <v>0</v>
      </c>
      <c r="J36" s="3">
        <f>VLOOKUP(DATE($A36+1,2,1),Patch!$A$4:$X$675,20,FALSE)</f>
        <v>0</v>
      </c>
      <c r="K36" s="3">
        <f>VLOOKUP(DATE($A36+1,2,1),Patch!$A$4:$X$675,21,FALSE)</f>
        <v>0</v>
      </c>
      <c r="L36" s="3">
        <f>VLOOKUP(DATE($A36+1,3,1),Patch!$A$4:$X$675,20,FALSE)</f>
        <v>0</v>
      </c>
      <c r="M36" s="3">
        <f>VLOOKUP(DATE($A36+1,3,1),Patch!$A$4:$X$675,21,FALSE)</f>
        <v>0</v>
      </c>
      <c r="N36" s="3">
        <f>VLOOKUP(DATE($A36+1,4,1),Patch!$A$4:$X$675,20,FALSE)</f>
        <v>0</v>
      </c>
      <c r="O36" s="3">
        <f>VLOOKUP(DATE($A36+1,4,1),Patch!$A$4:$X$675,21,FALSE)</f>
        <v>0</v>
      </c>
      <c r="P36" s="3">
        <f>VLOOKUP(DATE($A36+1,5,1),Patch!$A$4:$X$675,20,FALSE)</f>
        <v>0</v>
      </c>
      <c r="Q36" s="3">
        <f>VLOOKUP(DATE($A36+1,5,1),Patch!$A$4:$X$675,21,FALSE)</f>
        <v>0</v>
      </c>
      <c r="R36" s="3">
        <f>VLOOKUP(DATE($A36+1,6,1),Patch!$A$4:$X$675,20,FALSE)</f>
        <v>0</v>
      </c>
      <c r="S36" s="3">
        <f>VLOOKUP(DATE($A36+1,6,1),Patch!$A$4:$X$675,21,FALSE)</f>
        <v>0</v>
      </c>
      <c r="T36" s="3">
        <f>VLOOKUP(DATE($A36+1,7,1),Patch!$A$4:$X$675,20,FALSE)</f>
        <v>0</v>
      </c>
      <c r="U36" s="3">
        <f>VLOOKUP(DATE($A36+1,7,1),Patch!$A$4:$X$675,21,FALSE)</f>
        <v>0</v>
      </c>
      <c r="V36" s="3">
        <f>VLOOKUP(DATE($A36+1,8,1),Patch!$A$4:$X$675,20,FALSE)</f>
        <v>0</v>
      </c>
      <c r="W36" s="3">
        <f>VLOOKUP(DATE($A36+1,8,1),Patch!$A$4:$X$675,21,FALSE)</f>
        <v>0</v>
      </c>
      <c r="X36" s="3">
        <f>VLOOKUP(DATE($A36+1,9,1),Patch!$A$4:$X$675,20,FALSE)</f>
        <v>0</v>
      </c>
      <c r="Y36" s="3">
        <f>VLOOKUP(DATE($A36+1,9,1),Patch!$A$4:$X$675,21,FALSE)</f>
        <v>0</v>
      </c>
    </row>
    <row r="37" spans="1:25" x14ac:dyDescent="0.25">
      <c r="A37">
        <v>1984</v>
      </c>
      <c r="B37" s="3">
        <f>VLOOKUP(DATE($A37,10,1),Patch!$A$4:$X$675,20,FALSE)</f>
        <v>0</v>
      </c>
      <c r="C37">
        <f>VLOOKUP(DATE($A37,10,1),Patch!$A$4:$X$675,21,FALSE)</f>
        <v>0</v>
      </c>
      <c r="D37" s="3">
        <f>VLOOKUP(DATE($A37,11,1),Patch!$A$4:$X$675,20,FALSE)</f>
        <v>0</v>
      </c>
      <c r="E37">
        <f>VLOOKUP(DATE($A37,11,1),Patch!$A$4:$X$675,21,FALSE)</f>
        <v>0</v>
      </c>
      <c r="F37" s="3">
        <f>VLOOKUP(DATE($A37,12,1),Patch!$A$4:$X$675,20,FALSE)</f>
        <v>0</v>
      </c>
      <c r="G37">
        <f>VLOOKUP(DATE($A37,12,1),Patch!$A$4:$X$675,21,FALSE)</f>
        <v>0</v>
      </c>
      <c r="H37" s="3">
        <f>VLOOKUP(DATE($A37+1,1,1),Patch!$A$4:$X$675,20,FALSE)</f>
        <v>0</v>
      </c>
      <c r="I37" s="3">
        <f>VLOOKUP(DATE($A37+1,1,1),Patch!$A$4:$X$675,21,FALSE)</f>
        <v>0</v>
      </c>
      <c r="J37" s="3">
        <f>VLOOKUP(DATE($A37+1,2,1),Patch!$A$4:$X$675,20,FALSE)</f>
        <v>0</v>
      </c>
      <c r="K37" s="3">
        <f>VLOOKUP(DATE($A37+1,2,1),Patch!$A$4:$X$675,21,FALSE)</f>
        <v>0</v>
      </c>
      <c r="L37" s="3">
        <f>VLOOKUP(DATE($A37+1,3,1),Patch!$A$4:$X$675,20,FALSE)</f>
        <v>0</v>
      </c>
      <c r="M37" s="3">
        <f>VLOOKUP(DATE($A37+1,3,1),Patch!$A$4:$X$675,21,FALSE)</f>
        <v>0</v>
      </c>
      <c r="N37" s="3">
        <f>VLOOKUP(DATE($A37+1,4,1),Patch!$A$4:$X$675,20,FALSE)</f>
        <v>0</v>
      </c>
      <c r="O37" s="3">
        <f>VLOOKUP(DATE($A37+1,4,1),Patch!$A$4:$X$675,21,FALSE)</f>
        <v>0</v>
      </c>
      <c r="P37" s="3">
        <f>VLOOKUP(DATE($A37+1,5,1),Patch!$A$4:$X$675,20,FALSE)</f>
        <v>0</v>
      </c>
      <c r="Q37" s="3">
        <f>VLOOKUP(DATE($A37+1,5,1),Patch!$A$4:$X$675,21,FALSE)</f>
        <v>0</v>
      </c>
      <c r="R37" s="3">
        <f>VLOOKUP(DATE($A37+1,6,1),Patch!$A$4:$X$675,20,FALSE)</f>
        <v>0</v>
      </c>
      <c r="S37" s="3">
        <f>VLOOKUP(DATE($A37+1,6,1),Patch!$A$4:$X$675,21,FALSE)</f>
        <v>0</v>
      </c>
      <c r="T37" s="3">
        <f>VLOOKUP(DATE($A37+1,7,1),Patch!$A$4:$X$675,20,FALSE)</f>
        <v>0</v>
      </c>
      <c r="U37" s="3">
        <f>VLOOKUP(DATE($A37+1,7,1),Patch!$A$4:$X$675,21,FALSE)</f>
        <v>0</v>
      </c>
      <c r="V37" s="3">
        <f>VLOOKUP(DATE($A37+1,8,1),Patch!$A$4:$X$675,20,FALSE)</f>
        <v>0</v>
      </c>
      <c r="W37" s="3">
        <f>VLOOKUP(DATE($A37+1,8,1),Patch!$A$4:$X$675,21,FALSE)</f>
        <v>0</v>
      </c>
      <c r="X37" s="3">
        <f>VLOOKUP(DATE($A37+1,9,1),Patch!$A$4:$X$675,20,FALSE)</f>
        <v>0</v>
      </c>
      <c r="Y37" s="3">
        <f>VLOOKUP(DATE($A37+1,9,1),Patch!$A$4:$X$675,21,FALSE)</f>
        <v>0</v>
      </c>
    </row>
    <row r="38" spans="1:25" x14ac:dyDescent="0.25">
      <c r="A38">
        <v>1985</v>
      </c>
      <c r="B38" s="3">
        <f>VLOOKUP(DATE($A38,10,1),Patch!$A$4:$X$675,20,FALSE)</f>
        <v>0</v>
      </c>
      <c r="C38">
        <f>VLOOKUP(DATE($A38,10,1),Patch!$A$4:$X$675,21,FALSE)</f>
        <v>0</v>
      </c>
      <c r="D38" s="3">
        <f>VLOOKUP(DATE($A38,11,1),Patch!$A$4:$X$675,20,FALSE)</f>
        <v>0</v>
      </c>
      <c r="E38">
        <f>VLOOKUP(DATE($A38,11,1),Patch!$A$4:$X$675,21,FALSE)</f>
        <v>0</v>
      </c>
      <c r="F38" s="3">
        <f>VLOOKUP(DATE($A38,12,1),Patch!$A$4:$X$675,20,FALSE)</f>
        <v>0</v>
      </c>
      <c r="G38">
        <f>VLOOKUP(DATE($A38,12,1),Patch!$A$4:$X$675,21,FALSE)</f>
        <v>0</v>
      </c>
      <c r="H38" s="3">
        <f>VLOOKUP(DATE($A38+1,1,1),Patch!$A$4:$X$675,20,FALSE)</f>
        <v>0</v>
      </c>
      <c r="I38" s="3">
        <f>VLOOKUP(DATE($A38+1,1,1),Patch!$A$4:$X$675,21,FALSE)</f>
        <v>0</v>
      </c>
      <c r="J38" s="3">
        <f>VLOOKUP(DATE($A38+1,2,1),Patch!$A$4:$X$675,20,FALSE)</f>
        <v>0</v>
      </c>
      <c r="K38" s="3">
        <f>VLOOKUP(DATE($A38+1,2,1),Patch!$A$4:$X$675,21,FALSE)</f>
        <v>0</v>
      </c>
      <c r="L38" s="3">
        <f>VLOOKUP(DATE($A38+1,3,1),Patch!$A$4:$X$675,20,FALSE)</f>
        <v>0</v>
      </c>
      <c r="M38" s="3">
        <f>VLOOKUP(DATE($A38+1,3,1),Patch!$A$4:$X$675,21,FALSE)</f>
        <v>0</v>
      </c>
      <c r="N38" s="3">
        <f>VLOOKUP(DATE($A38+1,4,1),Patch!$A$4:$X$675,20,FALSE)</f>
        <v>0</v>
      </c>
      <c r="O38" s="3">
        <f>VLOOKUP(DATE($A38+1,4,1),Patch!$A$4:$X$675,21,FALSE)</f>
        <v>0</v>
      </c>
      <c r="P38" s="3">
        <f>VLOOKUP(DATE($A38+1,5,1),Patch!$A$4:$X$675,20,FALSE)</f>
        <v>0</v>
      </c>
      <c r="Q38" s="3">
        <f>VLOOKUP(DATE($A38+1,5,1),Patch!$A$4:$X$675,21,FALSE)</f>
        <v>0</v>
      </c>
      <c r="R38" s="3">
        <f>VLOOKUP(DATE($A38+1,6,1),Patch!$A$4:$X$675,20,FALSE)</f>
        <v>0</v>
      </c>
      <c r="S38" s="3">
        <f>VLOOKUP(DATE($A38+1,6,1),Patch!$A$4:$X$675,21,FALSE)</f>
        <v>0</v>
      </c>
      <c r="T38" s="3">
        <f>VLOOKUP(DATE($A38+1,7,1),Patch!$A$4:$X$675,20,FALSE)</f>
        <v>0</v>
      </c>
      <c r="U38" s="3">
        <f>VLOOKUP(DATE($A38+1,7,1),Patch!$A$4:$X$675,21,FALSE)</f>
        <v>0</v>
      </c>
      <c r="V38" s="3">
        <f>VLOOKUP(DATE($A38+1,8,1),Patch!$A$4:$X$675,20,FALSE)</f>
        <v>0</v>
      </c>
      <c r="W38" s="3">
        <f>VLOOKUP(DATE($A38+1,8,1),Patch!$A$4:$X$675,21,FALSE)</f>
        <v>0</v>
      </c>
      <c r="X38" s="3">
        <f>VLOOKUP(DATE($A38+1,9,1),Patch!$A$4:$X$675,20,FALSE)</f>
        <v>0</v>
      </c>
      <c r="Y38" s="3">
        <f>VLOOKUP(DATE($A38+1,9,1),Patch!$A$4:$X$675,21,FALSE)</f>
        <v>0</v>
      </c>
    </row>
    <row r="39" spans="1:25" x14ac:dyDescent="0.25">
      <c r="A39">
        <v>1986</v>
      </c>
      <c r="B39" s="3">
        <f>VLOOKUP(DATE($A39,10,1),Patch!$A$4:$X$675,20,FALSE)</f>
        <v>0</v>
      </c>
      <c r="C39">
        <f>VLOOKUP(DATE($A39,10,1),Patch!$A$4:$X$675,21,FALSE)</f>
        <v>0</v>
      </c>
      <c r="D39" s="3">
        <f>VLOOKUP(DATE($A39,11,1),Patch!$A$4:$X$675,20,FALSE)</f>
        <v>0</v>
      </c>
      <c r="E39">
        <f>VLOOKUP(DATE($A39,11,1),Patch!$A$4:$X$675,21,FALSE)</f>
        <v>0</v>
      </c>
      <c r="F39" s="3">
        <f>VLOOKUP(DATE($A39,12,1),Patch!$A$4:$X$675,20,FALSE)</f>
        <v>0</v>
      </c>
      <c r="G39">
        <f>VLOOKUP(DATE($A39,12,1),Patch!$A$4:$X$675,21,FALSE)</f>
        <v>0</v>
      </c>
      <c r="H39" s="3">
        <f>VLOOKUP(DATE($A39+1,1,1),Patch!$A$4:$X$675,20,FALSE)</f>
        <v>0</v>
      </c>
      <c r="I39" s="3">
        <f>VLOOKUP(DATE($A39+1,1,1),Patch!$A$4:$X$675,21,FALSE)</f>
        <v>0</v>
      </c>
      <c r="J39" s="3">
        <f>VLOOKUP(DATE($A39+1,2,1),Patch!$A$4:$X$675,20,FALSE)</f>
        <v>0</v>
      </c>
      <c r="K39" s="3">
        <f>VLOOKUP(DATE($A39+1,2,1),Patch!$A$4:$X$675,21,FALSE)</f>
        <v>0</v>
      </c>
      <c r="L39" s="3">
        <f>VLOOKUP(DATE($A39+1,3,1),Patch!$A$4:$X$675,20,FALSE)</f>
        <v>0</v>
      </c>
      <c r="M39" s="3">
        <f>VLOOKUP(DATE($A39+1,3,1),Patch!$A$4:$X$675,21,FALSE)</f>
        <v>0</v>
      </c>
      <c r="N39" s="3">
        <f>VLOOKUP(DATE($A39+1,4,1),Patch!$A$4:$X$675,20,FALSE)</f>
        <v>0</v>
      </c>
      <c r="O39" s="3">
        <f>VLOOKUP(DATE($A39+1,4,1),Patch!$A$4:$X$675,21,FALSE)</f>
        <v>0</v>
      </c>
      <c r="P39" s="3">
        <f>VLOOKUP(DATE($A39+1,5,1),Patch!$A$4:$X$675,20,FALSE)</f>
        <v>0</v>
      </c>
      <c r="Q39" s="3">
        <f>VLOOKUP(DATE($A39+1,5,1),Patch!$A$4:$X$675,21,FALSE)</f>
        <v>0</v>
      </c>
      <c r="R39" s="3">
        <f>VLOOKUP(DATE($A39+1,6,1),Patch!$A$4:$X$675,20,FALSE)</f>
        <v>0</v>
      </c>
      <c r="S39" s="3">
        <f>VLOOKUP(DATE($A39+1,6,1),Patch!$A$4:$X$675,21,FALSE)</f>
        <v>0</v>
      </c>
      <c r="T39" s="3">
        <f>VLOOKUP(DATE($A39+1,7,1),Patch!$A$4:$X$675,20,FALSE)</f>
        <v>0</v>
      </c>
      <c r="U39" s="3">
        <f>VLOOKUP(DATE($A39+1,7,1),Patch!$A$4:$X$675,21,FALSE)</f>
        <v>0</v>
      </c>
      <c r="V39" s="3">
        <f>VLOOKUP(DATE($A39+1,8,1),Patch!$A$4:$X$675,20,FALSE)</f>
        <v>0</v>
      </c>
      <c r="W39" s="3">
        <f>VLOOKUP(DATE($A39+1,8,1),Patch!$A$4:$X$675,21,FALSE)</f>
        <v>0</v>
      </c>
      <c r="X39" s="3">
        <f>VLOOKUP(DATE($A39+1,9,1),Patch!$A$4:$X$675,20,FALSE)</f>
        <v>0</v>
      </c>
      <c r="Y39" s="3">
        <f>VLOOKUP(DATE($A39+1,9,1),Patch!$A$4:$X$675,21,FALSE)</f>
        <v>0</v>
      </c>
    </row>
    <row r="40" spans="1:25" x14ac:dyDescent="0.25">
      <c r="A40">
        <v>1987</v>
      </c>
      <c r="B40" s="3">
        <f>VLOOKUP(DATE($A40,10,1),Patch!$A$4:$X$675,20,FALSE)</f>
        <v>0</v>
      </c>
      <c r="C40">
        <f>VLOOKUP(DATE($A40,10,1),Patch!$A$4:$X$675,21,FALSE)</f>
        <v>0</v>
      </c>
      <c r="D40" s="3">
        <f>VLOOKUP(DATE($A40,11,1),Patch!$A$4:$X$675,20,FALSE)</f>
        <v>0</v>
      </c>
      <c r="E40">
        <f>VLOOKUP(DATE($A40,11,1),Patch!$A$4:$X$675,21,FALSE)</f>
        <v>0</v>
      </c>
      <c r="F40" s="3">
        <f>VLOOKUP(DATE($A40,12,1),Patch!$A$4:$X$675,20,FALSE)</f>
        <v>0</v>
      </c>
      <c r="G40">
        <f>VLOOKUP(DATE($A40,12,1),Patch!$A$4:$X$675,21,FALSE)</f>
        <v>0</v>
      </c>
      <c r="H40" s="3">
        <f>VLOOKUP(DATE($A40+1,1,1),Patch!$A$4:$X$675,20,FALSE)</f>
        <v>0</v>
      </c>
      <c r="I40" s="3">
        <f>VLOOKUP(DATE($A40+1,1,1),Patch!$A$4:$X$675,21,FALSE)</f>
        <v>0</v>
      </c>
      <c r="J40" s="3">
        <f>VLOOKUP(DATE($A40+1,2,1),Patch!$A$4:$X$675,20,FALSE)</f>
        <v>0</v>
      </c>
      <c r="K40" s="3">
        <f>VLOOKUP(DATE($A40+1,2,1),Patch!$A$4:$X$675,21,FALSE)</f>
        <v>0</v>
      </c>
      <c r="L40" s="3">
        <f>VLOOKUP(DATE($A40+1,3,1),Patch!$A$4:$X$675,20,FALSE)</f>
        <v>0</v>
      </c>
      <c r="M40" s="3">
        <f>VLOOKUP(DATE($A40+1,3,1),Patch!$A$4:$X$675,21,FALSE)</f>
        <v>0</v>
      </c>
      <c r="N40" s="3">
        <f>VLOOKUP(DATE($A40+1,4,1),Patch!$A$4:$X$675,20,FALSE)</f>
        <v>0</v>
      </c>
      <c r="O40" s="3">
        <f>VLOOKUP(DATE($A40+1,4,1),Patch!$A$4:$X$675,21,FALSE)</f>
        <v>0</v>
      </c>
      <c r="P40" s="3">
        <f>VLOOKUP(DATE($A40+1,5,1),Patch!$A$4:$X$675,20,FALSE)</f>
        <v>0</v>
      </c>
      <c r="Q40" s="3">
        <f>VLOOKUP(DATE($A40+1,5,1),Patch!$A$4:$X$675,21,FALSE)</f>
        <v>0</v>
      </c>
      <c r="R40" s="3">
        <f>VLOOKUP(DATE($A40+1,6,1),Patch!$A$4:$X$675,20,FALSE)</f>
        <v>0</v>
      </c>
      <c r="S40" s="3">
        <f>VLOOKUP(DATE($A40+1,6,1),Patch!$A$4:$X$675,21,FALSE)</f>
        <v>0</v>
      </c>
      <c r="T40" s="3">
        <f>VLOOKUP(DATE($A40+1,7,1),Patch!$A$4:$X$675,20,FALSE)</f>
        <v>0</v>
      </c>
      <c r="U40" s="3">
        <f>VLOOKUP(DATE($A40+1,7,1),Patch!$A$4:$X$675,21,FALSE)</f>
        <v>0</v>
      </c>
      <c r="V40" s="3">
        <f>VLOOKUP(DATE($A40+1,8,1),Patch!$A$4:$X$675,20,FALSE)</f>
        <v>0</v>
      </c>
      <c r="W40" s="3">
        <f>VLOOKUP(DATE($A40+1,8,1),Patch!$A$4:$X$675,21,FALSE)</f>
        <v>0</v>
      </c>
      <c r="X40" s="3">
        <f>VLOOKUP(DATE($A40+1,9,1),Patch!$A$4:$X$675,20,FALSE)</f>
        <v>0</v>
      </c>
      <c r="Y40" s="3">
        <f>VLOOKUP(DATE($A40+1,9,1),Patch!$A$4:$X$675,21,FALSE)</f>
        <v>0</v>
      </c>
    </row>
    <row r="41" spans="1:25" x14ac:dyDescent="0.25">
      <c r="A41">
        <v>1988</v>
      </c>
      <c r="B41" s="3">
        <f>VLOOKUP(DATE($A41,10,1),Patch!$A$4:$X$675,20,FALSE)</f>
        <v>0</v>
      </c>
      <c r="C41">
        <f>VLOOKUP(DATE($A41,10,1),Patch!$A$4:$X$675,21,FALSE)</f>
        <v>0</v>
      </c>
      <c r="D41" s="3">
        <f>VLOOKUP(DATE($A41,11,1),Patch!$A$4:$X$675,20,FALSE)</f>
        <v>0</v>
      </c>
      <c r="E41">
        <f>VLOOKUP(DATE($A41,11,1),Patch!$A$4:$X$675,21,FALSE)</f>
        <v>0</v>
      </c>
      <c r="F41" s="3">
        <f>VLOOKUP(DATE($A41,12,1),Patch!$A$4:$X$675,20,FALSE)</f>
        <v>0</v>
      </c>
      <c r="G41">
        <f>VLOOKUP(DATE($A41,12,1),Patch!$A$4:$X$675,21,FALSE)</f>
        <v>0</v>
      </c>
      <c r="H41" s="3">
        <f>VLOOKUP(DATE($A41+1,1,1),Patch!$A$4:$X$675,20,FALSE)</f>
        <v>0</v>
      </c>
      <c r="I41" s="3">
        <f>VLOOKUP(DATE($A41+1,1,1),Patch!$A$4:$X$675,21,FALSE)</f>
        <v>0</v>
      </c>
      <c r="J41" s="3">
        <f>VLOOKUP(DATE($A41+1,2,1),Patch!$A$4:$X$675,20,FALSE)</f>
        <v>0</v>
      </c>
      <c r="K41" s="3">
        <f>VLOOKUP(DATE($A41+1,2,1),Patch!$A$4:$X$675,21,FALSE)</f>
        <v>0</v>
      </c>
      <c r="L41" s="3">
        <f>VLOOKUP(DATE($A41+1,3,1),Patch!$A$4:$X$675,20,FALSE)</f>
        <v>0</v>
      </c>
      <c r="M41" s="3">
        <f>VLOOKUP(DATE($A41+1,3,1),Patch!$A$4:$X$675,21,FALSE)</f>
        <v>0</v>
      </c>
      <c r="N41" s="3">
        <f>VLOOKUP(DATE($A41+1,4,1),Patch!$A$4:$X$675,20,FALSE)</f>
        <v>0</v>
      </c>
      <c r="O41" s="3">
        <f>VLOOKUP(DATE($A41+1,4,1),Patch!$A$4:$X$675,21,FALSE)</f>
        <v>0</v>
      </c>
      <c r="P41" s="3">
        <f>VLOOKUP(DATE($A41+1,5,1),Patch!$A$4:$X$675,20,FALSE)</f>
        <v>0</v>
      </c>
      <c r="Q41" s="3">
        <f>VLOOKUP(DATE($A41+1,5,1),Patch!$A$4:$X$675,21,FALSE)</f>
        <v>0</v>
      </c>
      <c r="R41" s="3">
        <f>VLOOKUP(DATE($A41+1,6,1),Patch!$A$4:$X$675,20,FALSE)</f>
        <v>0</v>
      </c>
      <c r="S41" s="3">
        <f>VLOOKUP(DATE($A41+1,6,1),Patch!$A$4:$X$675,21,FALSE)</f>
        <v>0</v>
      </c>
      <c r="T41" s="3">
        <f>VLOOKUP(DATE($A41+1,7,1),Patch!$A$4:$X$675,20,FALSE)</f>
        <v>0</v>
      </c>
      <c r="U41" s="3">
        <f>VLOOKUP(DATE($A41+1,7,1),Patch!$A$4:$X$675,21,FALSE)</f>
        <v>0</v>
      </c>
      <c r="V41" s="3">
        <f>VLOOKUP(DATE($A41+1,8,1),Patch!$A$4:$X$675,20,FALSE)</f>
        <v>0</v>
      </c>
      <c r="W41" s="3">
        <f>VLOOKUP(DATE($A41+1,8,1),Patch!$A$4:$X$675,21,FALSE)</f>
        <v>0</v>
      </c>
      <c r="X41" s="3">
        <f>VLOOKUP(DATE($A41+1,9,1),Patch!$A$4:$X$675,20,FALSE)</f>
        <v>0</v>
      </c>
      <c r="Y41" s="3">
        <f>VLOOKUP(DATE($A41+1,9,1),Patch!$A$4:$X$675,21,FALSE)</f>
        <v>0</v>
      </c>
    </row>
    <row r="42" spans="1:25" x14ac:dyDescent="0.25">
      <c r="A42">
        <v>1989</v>
      </c>
      <c r="B42" s="3">
        <f>VLOOKUP(DATE($A42,10,1),Patch!$A$4:$X$675,20,FALSE)</f>
        <v>0</v>
      </c>
      <c r="C42">
        <f>VLOOKUP(DATE($A42,10,1),Patch!$A$4:$X$675,21,FALSE)</f>
        <v>0</v>
      </c>
      <c r="D42" s="3">
        <f>VLOOKUP(DATE($A42,11,1),Patch!$A$4:$X$675,20,FALSE)</f>
        <v>0</v>
      </c>
      <c r="E42">
        <f>VLOOKUP(DATE($A42,11,1),Patch!$A$4:$X$675,21,FALSE)</f>
        <v>0</v>
      </c>
      <c r="F42" s="3">
        <f>VLOOKUP(DATE($A42,12,1),Patch!$A$4:$X$675,20,FALSE)</f>
        <v>0</v>
      </c>
      <c r="G42">
        <f>VLOOKUP(DATE($A42,12,1),Patch!$A$4:$X$675,21,FALSE)</f>
        <v>0</v>
      </c>
      <c r="H42" s="3">
        <f>VLOOKUP(DATE($A42+1,1,1),Patch!$A$4:$X$675,20,FALSE)</f>
        <v>0</v>
      </c>
      <c r="I42" s="3">
        <f>VLOOKUP(DATE($A42+1,1,1),Patch!$A$4:$X$675,21,FALSE)</f>
        <v>0</v>
      </c>
      <c r="J42" s="3">
        <f>VLOOKUP(DATE($A42+1,2,1),Patch!$A$4:$X$675,20,FALSE)</f>
        <v>0</v>
      </c>
      <c r="K42" s="3">
        <f>VLOOKUP(DATE($A42+1,2,1),Patch!$A$4:$X$675,21,FALSE)</f>
        <v>0</v>
      </c>
      <c r="L42" s="3">
        <f>VLOOKUP(DATE($A42+1,3,1),Patch!$A$4:$X$675,20,FALSE)</f>
        <v>0</v>
      </c>
      <c r="M42" s="3">
        <f>VLOOKUP(DATE($A42+1,3,1),Patch!$A$4:$X$675,21,FALSE)</f>
        <v>0</v>
      </c>
      <c r="N42" s="3">
        <f>VLOOKUP(DATE($A42+1,4,1),Patch!$A$4:$X$675,20,FALSE)</f>
        <v>0</v>
      </c>
      <c r="O42" s="3">
        <f>VLOOKUP(DATE($A42+1,4,1),Patch!$A$4:$X$675,21,FALSE)</f>
        <v>0</v>
      </c>
      <c r="P42" s="3">
        <f>VLOOKUP(DATE($A42+1,5,1),Patch!$A$4:$X$675,20,FALSE)</f>
        <v>0</v>
      </c>
      <c r="Q42" s="3">
        <f>VLOOKUP(DATE($A42+1,5,1),Patch!$A$4:$X$675,21,FALSE)</f>
        <v>0</v>
      </c>
      <c r="R42" s="3">
        <f>VLOOKUP(DATE($A42+1,6,1),Patch!$A$4:$X$675,20,FALSE)</f>
        <v>0</v>
      </c>
      <c r="S42" s="3">
        <f>VLOOKUP(DATE($A42+1,6,1),Patch!$A$4:$X$675,21,FALSE)</f>
        <v>0</v>
      </c>
      <c r="T42" s="3">
        <f>VLOOKUP(DATE($A42+1,7,1),Patch!$A$4:$X$675,20,FALSE)</f>
        <v>0</v>
      </c>
      <c r="U42" s="3">
        <f>VLOOKUP(DATE($A42+1,7,1),Patch!$A$4:$X$675,21,FALSE)</f>
        <v>0</v>
      </c>
      <c r="V42" s="3">
        <f>VLOOKUP(DATE($A42+1,8,1),Patch!$A$4:$X$675,20,FALSE)</f>
        <v>0</v>
      </c>
      <c r="W42" s="3">
        <f>VLOOKUP(DATE($A42+1,8,1),Patch!$A$4:$X$675,21,FALSE)</f>
        <v>0</v>
      </c>
      <c r="X42" s="3">
        <f>VLOOKUP(DATE($A42+1,9,1),Patch!$A$4:$X$675,20,FALSE)</f>
        <v>0</v>
      </c>
      <c r="Y42" s="3">
        <f>VLOOKUP(DATE($A42+1,9,1),Patch!$A$4:$X$675,21,FALSE)</f>
        <v>0</v>
      </c>
    </row>
    <row r="43" spans="1:25" x14ac:dyDescent="0.25">
      <c r="A43">
        <v>1990</v>
      </c>
      <c r="B43" s="3" t="e">
        <f>VLOOKUP(DATE($A43,10,1),Patch!$A$4:$X$675,20,FALSE)</f>
        <v>#N/A</v>
      </c>
      <c r="C43" t="e">
        <f>VLOOKUP(DATE($A43,10,1),Patch!$A$4:$X$675,21,FALSE)</f>
        <v>#N/A</v>
      </c>
      <c r="D43" s="3" t="e">
        <f>VLOOKUP(DATE($A43,11,1),Patch!$A$4:$X$675,20,FALSE)</f>
        <v>#N/A</v>
      </c>
      <c r="E43" t="e">
        <f>VLOOKUP(DATE($A43,11,1),Patch!$A$4:$X$675,21,FALSE)</f>
        <v>#N/A</v>
      </c>
      <c r="F43" s="3" t="e">
        <f>VLOOKUP(DATE($A43,12,1),Patch!$A$4:$X$675,20,FALSE)</f>
        <v>#N/A</v>
      </c>
      <c r="G43" t="e">
        <f>VLOOKUP(DATE($A43,12,1),Patch!$A$4:$X$675,21,FALSE)</f>
        <v>#N/A</v>
      </c>
      <c r="H43" s="3" t="e">
        <f>VLOOKUP(DATE($A43+1,1,1),Patch!$A$4:$X$675,20,FALSE)</f>
        <v>#N/A</v>
      </c>
      <c r="I43" s="3" t="e">
        <f>VLOOKUP(DATE($A43+1,1,1),Patch!$A$4:$X$675,21,FALSE)</f>
        <v>#N/A</v>
      </c>
      <c r="J43" s="3" t="e">
        <f>VLOOKUP(DATE($A43+1,2,1),Patch!$A$4:$X$675,20,FALSE)</f>
        <v>#N/A</v>
      </c>
      <c r="K43" s="3" t="e">
        <f>VLOOKUP(DATE($A43+1,2,1),Patch!$A$4:$X$675,21,FALSE)</f>
        <v>#N/A</v>
      </c>
      <c r="L43" s="3" t="e">
        <f>VLOOKUP(DATE($A43+1,3,1),Patch!$A$4:$X$675,20,FALSE)</f>
        <v>#N/A</v>
      </c>
      <c r="M43" s="3" t="e">
        <f>VLOOKUP(DATE($A43+1,3,1),Patch!$A$4:$X$675,21,FALSE)</f>
        <v>#N/A</v>
      </c>
      <c r="N43" s="3" t="e">
        <f>VLOOKUP(DATE($A43+1,4,1),Patch!$A$4:$X$675,20,FALSE)</f>
        <v>#N/A</v>
      </c>
      <c r="O43" s="3" t="e">
        <f>VLOOKUP(DATE($A43+1,4,1),Patch!$A$4:$X$675,21,FALSE)</f>
        <v>#N/A</v>
      </c>
      <c r="P43" s="3" t="e">
        <f>VLOOKUP(DATE($A43+1,5,1),Patch!$A$4:$X$675,20,FALSE)</f>
        <v>#N/A</v>
      </c>
      <c r="Q43" s="3" t="e">
        <f>VLOOKUP(DATE($A43+1,5,1),Patch!$A$4:$X$675,21,FALSE)</f>
        <v>#N/A</v>
      </c>
      <c r="R43" s="3" t="e">
        <f>VLOOKUP(DATE($A43+1,6,1),Patch!$A$4:$X$675,20,FALSE)</f>
        <v>#N/A</v>
      </c>
      <c r="S43" s="3" t="e">
        <f>VLOOKUP(DATE($A43+1,6,1),Patch!$A$4:$X$675,21,FALSE)</f>
        <v>#N/A</v>
      </c>
      <c r="T43" s="3" t="e">
        <f>VLOOKUP(DATE($A43+1,7,1),Patch!$A$4:$X$675,20,FALSE)</f>
        <v>#N/A</v>
      </c>
      <c r="U43" s="3" t="e">
        <f>VLOOKUP(DATE($A43+1,7,1),Patch!$A$4:$X$675,21,FALSE)</f>
        <v>#N/A</v>
      </c>
      <c r="V43" s="3" t="e">
        <f>VLOOKUP(DATE($A43+1,8,1),Patch!$A$4:$X$675,20,FALSE)</f>
        <v>#N/A</v>
      </c>
      <c r="W43" s="3" t="e">
        <f>VLOOKUP(DATE($A43+1,8,1),Patch!$A$4:$X$675,21,FALSE)</f>
        <v>#N/A</v>
      </c>
      <c r="X43" s="3" t="e">
        <f>VLOOKUP(DATE($A43+1,9,1),Patch!$A$4:$X$675,20,FALSE)</f>
        <v>#N/A</v>
      </c>
      <c r="Y43" s="3" t="e">
        <f>VLOOKUP(DATE($A43+1,9,1),Patch!$A$4:$X$675,21,FALSE)</f>
        <v>#N/A</v>
      </c>
    </row>
    <row r="44" spans="1:25" x14ac:dyDescent="0.25">
      <c r="A44">
        <v>1991</v>
      </c>
      <c r="B44" s="3" t="e">
        <f>VLOOKUP(DATE($A44,10,1),Patch!$A$4:$X$675,20,FALSE)</f>
        <v>#N/A</v>
      </c>
      <c r="C44" t="e">
        <f>VLOOKUP(DATE($A44,10,1),Patch!$A$4:$X$675,21,FALSE)</f>
        <v>#N/A</v>
      </c>
      <c r="D44" s="3" t="e">
        <f>VLOOKUP(DATE($A44,11,1),Patch!$A$4:$X$675,20,FALSE)</f>
        <v>#N/A</v>
      </c>
      <c r="E44" t="e">
        <f>VLOOKUP(DATE($A44,11,1),Patch!$A$4:$X$675,21,FALSE)</f>
        <v>#N/A</v>
      </c>
      <c r="F44" s="3" t="e">
        <f>VLOOKUP(DATE($A44,12,1),Patch!$A$4:$X$675,20,FALSE)</f>
        <v>#N/A</v>
      </c>
      <c r="G44" t="e">
        <f>VLOOKUP(DATE($A44,12,1),Patch!$A$4:$X$675,21,FALSE)</f>
        <v>#N/A</v>
      </c>
      <c r="H44" s="3" t="e">
        <f>VLOOKUP(DATE($A44+1,1,1),Patch!$A$4:$X$675,20,FALSE)</f>
        <v>#N/A</v>
      </c>
      <c r="I44" s="3" t="e">
        <f>VLOOKUP(DATE($A44+1,1,1),Patch!$A$4:$X$675,21,FALSE)</f>
        <v>#N/A</v>
      </c>
      <c r="J44" s="3" t="e">
        <f>VLOOKUP(DATE($A44+1,2,1),Patch!$A$4:$X$675,20,FALSE)</f>
        <v>#N/A</v>
      </c>
      <c r="K44" s="3" t="e">
        <f>VLOOKUP(DATE($A44+1,2,1),Patch!$A$4:$X$675,21,FALSE)</f>
        <v>#N/A</v>
      </c>
      <c r="L44" s="3" t="e">
        <f>VLOOKUP(DATE($A44+1,3,1),Patch!$A$4:$X$675,20,FALSE)</f>
        <v>#N/A</v>
      </c>
      <c r="M44" s="3" t="e">
        <f>VLOOKUP(DATE($A44+1,3,1),Patch!$A$4:$X$675,21,FALSE)</f>
        <v>#N/A</v>
      </c>
      <c r="N44" s="3" t="e">
        <f>VLOOKUP(DATE($A44+1,4,1),Patch!$A$4:$X$675,20,FALSE)</f>
        <v>#N/A</v>
      </c>
      <c r="O44" s="3" t="e">
        <f>VLOOKUP(DATE($A44+1,4,1),Patch!$A$4:$X$675,21,FALSE)</f>
        <v>#N/A</v>
      </c>
      <c r="P44" s="3" t="e">
        <f>VLOOKUP(DATE($A44+1,5,1),Patch!$A$4:$X$675,20,FALSE)</f>
        <v>#N/A</v>
      </c>
      <c r="Q44" s="3" t="e">
        <f>VLOOKUP(DATE($A44+1,5,1),Patch!$A$4:$X$675,21,FALSE)</f>
        <v>#N/A</v>
      </c>
      <c r="R44" s="3" t="e">
        <f>VLOOKUP(DATE($A44+1,6,1),Patch!$A$4:$X$675,20,FALSE)</f>
        <v>#N/A</v>
      </c>
      <c r="S44" s="3" t="e">
        <f>VLOOKUP(DATE($A44+1,6,1),Patch!$A$4:$X$675,21,FALSE)</f>
        <v>#N/A</v>
      </c>
      <c r="T44" s="3" t="e">
        <f>VLOOKUP(DATE($A44+1,7,1),Patch!$A$4:$X$675,20,FALSE)</f>
        <v>#N/A</v>
      </c>
      <c r="U44" s="3" t="e">
        <f>VLOOKUP(DATE($A44+1,7,1),Patch!$A$4:$X$675,21,FALSE)</f>
        <v>#N/A</v>
      </c>
      <c r="V44" s="3" t="e">
        <f>VLOOKUP(DATE($A44+1,8,1),Patch!$A$4:$X$675,20,FALSE)</f>
        <v>#N/A</v>
      </c>
      <c r="W44" s="3" t="e">
        <f>VLOOKUP(DATE($A44+1,8,1),Patch!$A$4:$X$675,21,FALSE)</f>
        <v>#N/A</v>
      </c>
      <c r="X44" s="3" t="e">
        <f>VLOOKUP(DATE($A44+1,9,1),Patch!$A$4:$X$675,20,FALSE)</f>
        <v>#N/A</v>
      </c>
      <c r="Y44" s="3" t="e">
        <f>VLOOKUP(DATE($A44+1,9,1),Patch!$A$4:$X$675,21,FALSE)</f>
        <v>#N/A</v>
      </c>
    </row>
    <row r="45" spans="1:25" x14ac:dyDescent="0.25">
      <c r="A45">
        <v>1992</v>
      </c>
      <c r="B45" s="3" t="e">
        <f>VLOOKUP(DATE($A45,10,1),Patch!$A$4:$X$675,20,FALSE)</f>
        <v>#N/A</v>
      </c>
      <c r="C45" t="e">
        <f>VLOOKUP(DATE($A45,10,1),Patch!$A$4:$X$675,21,FALSE)</f>
        <v>#N/A</v>
      </c>
      <c r="D45" s="3" t="e">
        <f>VLOOKUP(DATE($A45,11,1),Patch!$A$4:$X$675,20,FALSE)</f>
        <v>#N/A</v>
      </c>
      <c r="E45" t="e">
        <f>VLOOKUP(DATE($A45,11,1),Patch!$A$4:$X$675,21,FALSE)</f>
        <v>#N/A</v>
      </c>
      <c r="F45" s="3" t="e">
        <f>VLOOKUP(DATE($A45,12,1),Patch!$A$4:$X$675,20,FALSE)</f>
        <v>#N/A</v>
      </c>
      <c r="G45" t="e">
        <f>VLOOKUP(DATE($A45,12,1),Patch!$A$4:$X$675,21,FALSE)</f>
        <v>#N/A</v>
      </c>
      <c r="H45" s="3" t="e">
        <f>VLOOKUP(DATE($A45+1,1,1),Patch!$A$4:$X$675,20,FALSE)</f>
        <v>#N/A</v>
      </c>
      <c r="I45" s="3" t="e">
        <f>VLOOKUP(DATE($A45+1,1,1),Patch!$A$4:$X$675,21,FALSE)</f>
        <v>#N/A</v>
      </c>
      <c r="J45" s="3" t="e">
        <f>VLOOKUP(DATE($A45+1,2,1),Patch!$A$4:$X$675,20,FALSE)</f>
        <v>#N/A</v>
      </c>
      <c r="K45" s="3" t="e">
        <f>VLOOKUP(DATE($A45+1,2,1),Patch!$A$4:$X$675,21,FALSE)</f>
        <v>#N/A</v>
      </c>
      <c r="L45" s="3" t="e">
        <f>VLOOKUP(DATE($A45+1,3,1),Patch!$A$4:$X$675,20,FALSE)</f>
        <v>#N/A</v>
      </c>
      <c r="M45" s="3" t="e">
        <f>VLOOKUP(DATE($A45+1,3,1),Patch!$A$4:$X$675,21,FALSE)</f>
        <v>#N/A</v>
      </c>
      <c r="N45" s="3" t="e">
        <f>VLOOKUP(DATE($A45+1,4,1),Patch!$A$4:$X$675,20,FALSE)</f>
        <v>#N/A</v>
      </c>
      <c r="O45" s="3" t="e">
        <f>VLOOKUP(DATE($A45+1,4,1),Patch!$A$4:$X$675,21,FALSE)</f>
        <v>#N/A</v>
      </c>
      <c r="P45" s="3" t="e">
        <f>VLOOKUP(DATE($A45+1,5,1),Patch!$A$4:$X$675,20,FALSE)</f>
        <v>#N/A</v>
      </c>
      <c r="Q45" s="3" t="e">
        <f>VLOOKUP(DATE($A45+1,5,1),Patch!$A$4:$X$675,21,FALSE)</f>
        <v>#N/A</v>
      </c>
      <c r="R45" s="3" t="e">
        <f>VLOOKUP(DATE($A45+1,6,1),Patch!$A$4:$X$675,20,FALSE)</f>
        <v>#N/A</v>
      </c>
      <c r="S45" s="3" t="e">
        <f>VLOOKUP(DATE($A45+1,6,1),Patch!$A$4:$X$675,21,FALSE)</f>
        <v>#N/A</v>
      </c>
      <c r="T45" s="3" t="e">
        <f>VLOOKUP(DATE($A45+1,7,1),Patch!$A$4:$X$675,20,FALSE)</f>
        <v>#N/A</v>
      </c>
      <c r="U45" s="3" t="e">
        <f>VLOOKUP(DATE($A45+1,7,1),Patch!$A$4:$X$675,21,FALSE)</f>
        <v>#N/A</v>
      </c>
      <c r="V45" s="3" t="e">
        <f>VLOOKUP(DATE($A45+1,8,1),Patch!$A$4:$X$675,20,FALSE)</f>
        <v>#N/A</v>
      </c>
      <c r="W45" s="3" t="e">
        <f>VLOOKUP(DATE($A45+1,8,1),Patch!$A$4:$X$675,21,FALSE)</f>
        <v>#N/A</v>
      </c>
      <c r="X45" s="3" t="e">
        <f>VLOOKUP(DATE($A45+1,9,1),Patch!$A$4:$X$675,20,FALSE)</f>
        <v>#N/A</v>
      </c>
      <c r="Y45" s="3" t="e">
        <f>VLOOKUP(DATE($A45+1,9,1),Patch!$A$4:$X$675,21,FALSE)</f>
        <v>#N/A</v>
      </c>
    </row>
    <row r="46" spans="1:25" x14ac:dyDescent="0.25">
      <c r="A46">
        <v>1993</v>
      </c>
      <c r="B46" s="3" t="e">
        <f>VLOOKUP(DATE($A46,10,1),Patch!$A$4:$X$675,20,FALSE)</f>
        <v>#N/A</v>
      </c>
      <c r="C46" t="e">
        <f>VLOOKUP(DATE($A46,10,1),Patch!$A$4:$X$675,21,FALSE)</f>
        <v>#N/A</v>
      </c>
      <c r="D46" s="3" t="e">
        <f>VLOOKUP(DATE($A46,11,1),Patch!$A$4:$X$675,20,FALSE)</f>
        <v>#N/A</v>
      </c>
      <c r="E46" t="e">
        <f>VLOOKUP(DATE($A46,11,1),Patch!$A$4:$X$675,21,FALSE)</f>
        <v>#N/A</v>
      </c>
      <c r="F46" s="3" t="e">
        <f>VLOOKUP(DATE($A46,12,1),Patch!$A$4:$X$675,20,FALSE)</f>
        <v>#N/A</v>
      </c>
      <c r="G46" t="e">
        <f>VLOOKUP(DATE($A46,12,1),Patch!$A$4:$X$675,21,FALSE)</f>
        <v>#N/A</v>
      </c>
      <c r="H46" s="3" t="e">
        <f>VLOOKUP(DATE($A46+1,1,1),Patch!$A$4:$X$675,20,FALSE)</f>
        <v>#N/A</v>
      </c>
      <c r="I46" s="3" t="e">
        <f>VLOOKUP(DATE($A46+1,1,1),Patch!$A$4:$X$675,21,FALSE)</f>
        <v>#N/A</v>
      </c>
      <c r="J46" s="3" t="e">
        <f>VLOOKUP(DATE($A46+1,2,1),Patch!$A$4:$X$675,20,FALSE)</f>
        <v>#N/A</v>
      </c>
      <c r="K46" s="3" t="e">
        <f>VLOOKUP(DATE($A46+1,2,1),Patch!$A$4:$X$675,21,FALSE)</f>
        <v>#N/A</v>
      </c>
      <c r="L46" s="3" t="e">
        <f>VLOOKUP(DATE($A46+1,3,1),Patch!$A$4:$X$675,20,FALSE)</f>
        <v>#N/A</v>
      </c>
      <c r="M46" s="3" t="e">
        <f>VLOOKUP(DATE($A46+1,3,1),Patch!$A$4:$X$675,21,FALSE)</f>
        <v>#N/A</v>
      </c>
      <c r="N46" s="3" t="e">
        <f>VLOOKUP(DATE($A46+1,4,1),Patch!$A$4:$X$675,20,FALSE)</f>
        <v>#N/A</v>
      </c>
      <c r="O46" s="3" t="e">
        <f>VLOOKUP(DATE($A46+1,4,1),Patch!$A$4:$X$675,21,FALSE)</f>
        <v>#N/A</v>
      </c>
      <c r="P46" s="3" t="e">
        <f>VLOOKUP(DATE($A46+1,5,1),Patch!$A$4:$X$675,20,FALSE)</f>
        <v>#N/A</v>
      </c>
      <c r="Q46" s="3" t="e">
        <f>VLOOKUP(DATE($A46+1,5,1),Patch!$A$4:$X$675,21,FALSE)</f>
        <v>#N/A</v>
      </c>
      <c r="R46" s="3" t="e">
        <f>VLOOKUP(DATE($A46+1,6,1),Patch!$A$4:$X$675,20,FALSE)</f>
        <v>#N/A</v>
      </c>
      <c r="S46" s="3" t="e">
        <f>VLOOKUP(DATE($A46+1,6,1),Patch!$A$4:$X$675,21,FALSE)</f>
        <v>#N/A</v>
      </c>
      <c r="T46" s="3" t="e">
        <f>VLOOKUP(DATE($A46+1,7,1),Patch!$A$4:$X$675,20,FALSE)</f>
        <v>#N/A</v>
      </c>
      <c r="U46" s="3" t="e">
        <f>VLOOKUP(DATE($A46+1,7,1),Patch!$A$4:$X$675,21,FALSE)</f>
        <v>#N/A</v>
      </c>
      <c r="V46" s="3" t="e">
        <f>VLOOKUP(DATE($A46+1,8,1),Patch!$A$4:$X$675,20,FALSE)</f>
        <v>#N/A</v>
      </c>
      <c r="W46" s="3" t="e">
        <f>VLOOKUP(DATE($A46+1,8,1),Patch!$A$4:$X$675,21,FALSE)</f>
        <v>#N/A</v>
      </c>
      <c r="X46" s="3" t="e">
        <f>VLOOKUP(DATE($A46+1,9,1),Patch!$A$4:$X$675,20,FALSE)</f>
        <v>#N/A</v>
      </c>
      <c r="Y46" s="3" t="e">
        <f>VLOOKUP(DATE($A46+1,9,1),Patch!$A$4:$X$675,21,FALSE)</f>
        <v>#N/A</v>
      </c>
    </row>
    <row r="47" spans="1:25" x14ac:dyDescent="0.25">
      <c r="A47">
        <v>1994</v>
      </c>
      <c r="B47" s="3" t="e">
        <f>VLOOKUP(DATE($A47,10,1),Patch!$A$4:$X$675,20,FALSE)</f>
        <v>#N/A</v>
      </c>
      <c r="C47" t="e">
        <f>VLOOKUP(DATE($A47,10,1),Patch!$A$4:$X$675,21,FALSE)</f>
        <v>#N/A</v>
      </c>
      <c r="D47" s="3" t="e">
        <f>VLOOKUP(DATE($A47,11,1),Patch!$A$4:$X$675,20,FALSE)</f>
        <v>#N/A</v>
      </c>
      <c r="E47" t="e">
        <f>VLOOKUP(DATE($A47,11,1),Patch!$A$4:$X$675,21,FALSE)</f>
        <v>#N/A</v>
      </c>
      <c r="F47" s="3" t="e">
        <f>VLOOKUP(DATE($A47,12,1),Patch!$A$4:$X$675,20,FALSE)</f>
        <v>#N/A</v>
      </c>
      <c r="G47" t="e">
        <f>VLOOKUP(DATE($A47,12,1),Patch!$A$4:$X$675,21,FALSE)</f>
        <v>#N/A</v>
      </c>
      <c r="H47" s="3" t="e">
        <f>VLOOKUP(DATE($A47+1,1,1),Patch!$A$4:$X$675,20,FALSE)</f>
        <v>#N/A</v>
      </c>
      <c r="I47" s="3" t="e">
        <f>VLOOKUP(DATE($A47+1,1,1),Patch!$A$4:$X$675,21,FALSE)</f>
        <v>#N/A</v>
      </c>
      <c r="J47" s="3" t="e">
        <f>VLOOKUP(DATE($A47+1,2,1),Patch!$A$4:$X$675,20,FALSE)</f>
        <v>#N/A</v>
      </c>
      <c r="K47" s="3" t="e">
        <f>VLOOKUP(DATE($A47+1,2,1),Patch!$A$4:$X$675,21,FALSE)</f>
        <v>#N/A</v>
      </c>
      <c r="L47" s="3" t="e">
        <f>VLOOKUP(DATE($A47+1,3,1),Patch!$A$4:$X$675,20,FALSE)</f>
        <v>#N/A</v>
      </c>
      <c r="M47" s="3" t="e">
        <f>VLOOKUP(DATE($A47+1,3,1),Patch!$A$4:$X$675,21,FALSE)</f>
        <v>#N/A</v>
      </c>
      <c r="N47" s="3" t="e">
        <f>VLOOKUP(DATE($A47+1,4,1),Patch!$A$4:$X$675,20,FALSE)</f>
        <v>#N/A</v>
      </c>
      <c r="O47" s="3" t="e">
        <f>VLOOKUP(DATE($A47+1,4,1),Patch!$A$4:$X$675,21,FALSE)</f>
        <v>#N/A</v>
      </c>
      <c r="P47" s="3" t="e">
        <f>VLOOKUP(DATE($A47+1,5,1),Patch!$A$4:$X$675,20,FALSE)</f>
        <v>#N/A</v>
      </c>
      <c r="Q47" s="3" t="e">
        <f>VLOOKUP(DATE($A47+1,5,1),Patch!$A$4:$X$675,21,FALSE)</f>
        <v>#N/A</v>
      </c>
      <c r="R47" s="3" t="e">
        <f>VLOOKUP(DATE($A47+1,6,1),Patch!$A$4:$X$675,20,FALSE)</f>
        <v>#N/A</v>
      </c>
      <c r="S47" s="3" t="e">
        <f>VLOOKUP(DATE($A47+1,6,1),Patch!$A$4:$X$675,21,FALSE)</f>
        <v>#N/A</v>
      </c>
      <c r="T47" s="3" t="e">
        <f>VLOOKUP(DATE($A47+1,7,1),Patch!$A$4:$X$675,20,FALSE)</f>
        <v>#N/A</v>
      </c>
      <c r="U47" s="3" t="e">
        <f>VLOOKUP(DATE($A47+1,7,1),Patch!$A$4:$X$675,21,FALSE)</f>
        <v>#N/A</v>
      </c>
      <c r="V47" s="3" t="e">
        <f>VLOOKUP(DATE($A47+1,8,1),Patch!$A$4:$X$675,20,FALSE)</f>
        <v>#N/A</v>
      </c>
      <c r="W47" s="3" t="e">
        <f>VLOOKUP(DATE($A47+1,8,1),Patch!$A$4:$X$675,21,FALSE)</f>
        <v>#N/A</v>
      </c>
      <c r="X47" s="3" t="e">
        <f>VLOOKUP(DATE($A47+1,9,1),Patch!$A$4:$X$675,20,FALSE)</f>
        <v>#N/A</v>
      </c>
      <c r="Y47" s="3" t="e">
        <f>VLOOKUP(DATE($A47+1,9,1),Patch!$A$4:$X$675,21,FALSE)</f>
        <v>#N/A</v>
      </c>
    </row>
    <row r="48" spans="1:25" x14ac:dyDescent="0.25">
      <c r="A48">
        <v>1995</v>
      </c>
      <c r="B48" s="3" t="e">
        <f>VLOOKUP(DATE($A48,10,1),Patch!$A$4:$X$675,20,FALSE)</f>
        <v>#N/A</v>
      </c>
      <c r="C48" t="e">
        <f>VLOOKUP(DATE($A48,10,1),Patch!$A$4:$X$675,21,FALSE)</f>
        <v>#N/A</v>
      </c>
      <c r="D48" s="3" t="e">
        <f>VLOOKUP(DATE($A48,11,1),Patch!$A$4:$X$675,20,FALSE)</f>
        <v>#N/A</v>
      </c>
      <c r="E48" t="e">
        <f>VLOOKUP(DATE($A48,11,1),Patch!$A$4:$X$675,21,FALSE)</f>
        <v>#N/A</v>
      </c>
      <c r="F48" s="3" t="e">
        <f>VLOOKUP(DATE($A48,12,1),Patch!$A$4:$X$675,20,FALSE)</f>
        <v>#N/A</v>
      </c>
      <c r="G48" t="e">
        <f>VLOOKUP(DATE($A48,12,1),Patch!$A$4:$X$675,21,FALSE)</f>
        <v>#N/A</v>
      </c>
      <c r="H48" s="3" t="e">
        <f>VLOOKUP(DATE($A48+1,1,1),Patch!$A$4:$X$675,20,FALSE)</f>
        <v>#N/A</v>
      </c>
      <c r="I48" s="3" t="e">
        <f>VLOOKUP(DATE($A48+1,1,1),Patch!$A$4:$X$675,21,FALSE)</f>
        <v>#N/A</v>
      </c>
      <c r="J48" s="3" t="e">
        <f>VLOOKUP(DATE($A48+1,2,1),Patch!$A$4:$X$675,20,FALSE)</f>
        <v>#N/A</v>
      </c>
      <c r="K48" s="3" t="e">
        <f>VLOOKUP(DATE($A48+1,2,1),Patch!$A$4:$X$675,21,FALSE)</f>
        <v>#N/A</v>
      </c>
      <c r="L48" s="3" t="e">
        <f>VLOOKUP(DATE($A48+1,3,1),Patch!$A$4:$X$675,20,FALSE)</f>
        <v>#N/A</v>
      </c>
      <c r="M48" s="3" t="e">
        <f>VLOOKUP(DATE($A48+1,3,1),Patch!$A$4:$X$675,21,FALSE)</f>
        <v>#N/A</v>
      </c>
      <c r="N48" s="3" t="e">
        <f>VLOOKUP(DATE($A48+1,4,1),Patch!$A$4:$X$675,20,FALSE)</f>
        <v>#N/A</v>
      </c>
      <c r="O48" s="3" t="e">
        <f>VLOOKUP(DATE($A48+1,4,1),Patch!$A$4:$X$675,21,FALSE)</f>
        <v>#N/A</v>
      </c>
      <c r="P48" s="3" t="e">
        <f>VLOOKUP(DATE($A48+1,5,1),Patch!$A$4:$X$675,20,FALSE)</f>
        <v>#N/A</v>
      </c>
      <c r="Q48" s="3" t="e">
        <f>VLOOKUP(DATE($A48+1,5,1),Patch!$A$4:$X$675,21,FALSE)</f>
        <v>#N/A</v>
      </c>
      <c r="R48" s="3" t="e">
        <f>VLOOKUP(DATE($A48+1,6,1),Patch!$A$4:$X$675,20,FALSE)</f>
        <v>#N/A</v>
      </c>
      <c r="S48" s="3" t="e">
        <f>VLOOKUP(DATE($A48+1,6,1),Patch!$A$4:$X$675,21,FALSE)</f>
        <v>#N/A</v>
      </c>
      <c r="T48" s="3" t="e">
        <f>VLOOKUP(DATE($A48+1,7,1),Patch!$A$4:$X$675,20,FALSE)</f>
        <v>#N/A</v>
      </c>
      <c r="U48" s="3" t="e">
        <f>VLOOKUP(DATE($A48+1,7,1),Patch!$A$4:$X$675,21,FALSE)</f>
        <v>#N/A</v>
      </c>
      <c r="V48" s="3" t="e">
        <f>VLOOKUP(DATE($A48+1,8,1),Patch!$A$4:$X$675,20,FALSE)</f>
        <v>#N/A</v>
      </c>
      <c r="W48" s="3" t="e">
        <f>VLOOKUP(DATE($A48+1,8,1),Patch!$A$4:$X$675,21,FALSE)</f>
        <v>#N/A</v>
      </c>
      <c r="X48" s="3" t="e">
        <f>VLOOKUP(DATE($A48+1,9,1),Patch!$A$4:$X$675,20,FALSE)</f>
        <v>#N/A</v>
      </c>
      <c r="Y48" s="3" t="e">
        <f>VLOOKUP(DATE($A48+1,9,1),Patch!$A$4:$X$675,21,FALSE)</f>
        <v>#N/A</v>
      </c>
    </row>
    <row r="49" spans="1:25" x14ac:dyDescent="0.25">
      <c r="A49">
        <v>1996</v>
      </c>
      <c r="B49" s="3" t="e">
        <f>VLOOKUP(DATE($A49,10,1),Patch!$A$4:$X$675,20,FALSE)</f>
        <v>#N/A</v>
      </c>
      <c r="C49" t="e">
        <f>VLOOKUP(DATE($A49,10,1),Patch!$A$4:$X$675,21,FALSE)</f>
        <v>#N/A</v>
      </c>
      <c r="D49" s="3" t="e">
        <f>VLOOKUP(DATE($A49,11,1),Patch!$A$4:$X$675,20,FALSE)</f>
        <v>#N/A</v>
      </c>
      <c r="E49" t="e">
        <f>VLOOKUP(DATE($A49,11,1),Patch!$A$4:$X$675,21,FALSE)</f>
        <v>#N/A</v>
      </c>
      <c r="F49" s="3" t="e">
        <f>VLOOKUP(DATE($A49,12,1),Patch!$A$4:$X$675,20,FALSE)</f>
        <v>#N/A</v>
      </c>
      <c r="G49" t="e">
        <f>VLOOKUP(DATE($A49,12,1),Patch!$A$4:$X$675,21,FALSE)</f>
        <v>#N/A</v>
      </c>
      <c r="H49" s="3" t="e">
        <f>VLOOKUP(DATE($A49+1,1,1),Patch!$A$4:$X$675,20,FALSE)</f>
        <v>#N/A</v>
      </c>
      <c r="I49" s="3" t="e">
        <f>VLOOKUP(DATE($A49+1,1,1),Patch!$A$4:$X$675,21,FALSE)</f>
        <v>#N/A</v>
      </c>
      <c r="J49" s="3" t="e">
        <f>VLOOKUP(DATE($A49+1,2,1),Patch!$A$4:$X$675,20,FALSE)</f>
        <v>#N/A</v>
      </c>
      <c r="K49" s="3" t="e">
        <f>VLOOKUP(DATE($A49+1,2,1),Patch!$A$4:$X$675,21,FALSE)</f>
        <v>#N/A</v>
      </c>
      <c r="L49" s="3" t="e">
        <f>VLOOKUP(DATE($A49+1,3,1),Patch!$A$4:$X$675,20,FALSE)</f>
        <v>#N/A</v>
      </c>
      <c r="M49" s="3" t="e">
        <f>VLOOKUP(DATE($A49+1,3,1),Patch!$A$4:$X$675,21,FALSE)</f>
        <v>#N/A</v>
      </c>
      <c r="N49" s="3" t="e">
        <f>VLOOKUP(DATE($A49+1,4,1),Patch!$A$4:$X$675,20,FALSE)</f>
        <v>#N/A</v>
      </c>
      <c r="O49" s="3" t="e">
        <f>VLOOKUP(DATE($A49+1,4,1),Patch!$A$4:$X$675,21,FALSE)</f>
        <v>#N/A</v>
      </c>
      <c r="P49" s="3" t="e">
        <f>VLOOKUP(DATE($A49+1,5,1),Patch!$A$4:$X$675,20,FALSE)</f>
        <v>#N/A</v>
      </c>
      <c r="Q49" s="3" t="e">
        <f>VLOOKUP(DATE($A49+1,5,1),Patch!$A$4:$X$675,21,FALSE)</f>
        <v>#N/A</v>
      </c>
      <c r="R49" s="3" t="e">
        <f>VLOOKUP(DATE($A49+1,6,1),Patch!$A$4:$X$675,20,FALSE)</f>
        <v>#N/A</v>
      </c>
      <c r="S49" s="3" t="e">
        <f>VLOOKUP(DATE($A49+1,6,1),Patch!$A$4:$X$675,21,FALSE)</f>
        <v>#N/A</v>
      </c>
      <c r="T49" s="3" t="e">
        <f>VLOOKUP(DATE($A49+1,7,1),Patch!$A$4:$X$675,20,FALSE)</f>
        <v>#N/A</v>
      </c>
      <c r="U49" s="3" t="e">
        <f>VLOOKUP(DATE($A49+1,7,1),Patch!$A$4:$X$675,21,FALSE)</f>
        <v>#N/A</v>
      </c>
      <c r="V49" s="3" t="e">
        <f>VLOOKUP(DATE($A49+1,8,1),Patch!$A$4:$X$675,20,FALSE)</f>
        <v>#N/A</v>
      </c>
      <c r="W49" s="3" t="e">
        <f>VLOOKUP(DATE($A49+1,8,1),Patch!$A$4:$X$675,21,FALSE)</f>
        <v>#N/A</v>
      </c>
      <c r="X49" s="3" t="e">
        <f>VLOOKUP(DATE($A49+1,9,1),Patch!$A$4:$X$675,20,FALSE)</f>
        <v>#N/A</v>
      </c>
      <c r="Y49" s="3" t="e">
        <f>VLOOKUP(DATE($A49+1,9,1),Patch!$A$4:$X$675,21,FALSE)</f>
        <v>#N/A</v>
      </c>
    </row>
    <row r="50" spans="1:25" x14ac:dyDescent="0.25">
      <c r="A50">
        <v>1997</v>
      </c>
      <c r="B50" s="3" t="e">
        <f>VLOOKUP(DATE($A50,10,1),Patch!$A$4:$X$675,20,FALSE)</f>
        <v>#N/A</v>
      </c>
      <c r="C50" t="e">
        <f>VLOOKUP(DATE($A50,10,1),Patch!$A$4:$X$675,21,FALSE)</f>
        <v>#N/A</v>
      </c>
      <c r="D50" s="3" t="e">
        <f>VLOOKUP(DATE($A50,11,1),Patch!$A$4:$X$675,20,FALSE)</f>
        <v>#N/A</v>
      </c>
      <c r="E50" t="e">
        <f>VLOOKUP(DATE($A50,11,1),Patch!$A$4:$X$675,21,FALSE)</f>
        <v>#N/A</v>
      </c>
      <c r="F50" s="3" t="e">
        <f>VLOOKUP(DATE($A50,12,1),Patch!$A$4:$X$675,20,FALSE)</f>
        <v>#N/A</v>
      </c>
      <c r="G50" t="e">
        <f>VLOOKUP(DATE($A50,12,1),Patch!$A$4:$X$675,21,FALSE)</f>
        <v>#N/A</v>
      </c>
      <c r="H50" s="3" t="e">
        <f>VLOOKUP(DATE($A50+1,1,1),Patch!$A$4:$X$675,20,FALSE)</f>
        <v>#N/A</v>
      </c>
      <c r="I50" s="3" t="e">
        <f>VLOOKUP(DATE($A50+1,1,1),Patch!$A$4:$X$675,21,FALSE)</f>
        <v>#N/A</v>
      </c>
      <c r="J50" s="3" t="e">
        <f>VLOOKUP(DATE($A50+1,2,1),Patch!$A$4:$X$675,20,FALSE)</f>
        <v>#N/A</v>
      </c>
      <c r="K50" s="3" t="e">
        <f>VLOOKUP(DATE($A50+1,2,1),Patch!$A$4:$X$675,21,FALSE)</f>
        <v>#N/A</v>
      </c>
      <c r="L50" s="3" t="e">
        <f>VLOOKUP(DATE($A50+1,3,1),Patch!$A$4:$X$675,20,FALSE)</f>
        <v>#N/A</v>
      </c>
      <c r="M50" s="3" t="e">
        <f>VLOOKUP(DATE($A50+1,3,1),Patch!$A$4:$X$675,21,FALSE)</f>
        <v>#N/A</v>
      </c>
      <c r="N50" s="3" t="e">
        <f>VLOOKUP(DATE($A50+1,4,1),Patch!$A$4:$X$675,20,FALSE)</f>
        <v>#N/A</v>
      </c>
      <c r="O50" s="3" t="e">
        <f>VLOOKUP(DATE($A50+1,4,1),Patch!$A$4:$X$675,21,FALSE)</f>
        <v>#N/A</v>
      </c>
      <c r="P50" s="3" t="e">
        <f>VLOOKUP(DATE($A50+1,5,1),Patch!$A$4:$X$675,20,FALSE)</f>
        <v>#N/A</v>
      </c>
      <c r="Q50" s="3" t="e">
        <f>VLOOKUP(DATE($A50+1,5,1),Patch!$A$4:$X$675,21,FALSE)</f>
        <v>#N/A</v>
      </c>
      <c r="R50" s="3" t="e">
        <f>VLOOKUP(DATE($A50+1,6,1),Patch!$A$4:$X$675,20,FALSE)</f>
        <v>#N/A</v>
      </c>
      <c r="S50" s="3" t="e">
        <f>VLOOKUP(DATE($A50+1,6,1),Patch!$A$4:$X$675,21,FALSE)</f>
        <v>#N/A</v>
      </c>
      <c r="T50" s="3" t="e">
        <f>VLOOKUP(DATE($A50+1,7,1),Patch!$A$4:$X$675,20,FALSE)</f>
        <v>#N/A</v>
      </c>
      <c r="U50" s="3" t="e">
        <f>VLOOKUP(DATE($A50+1,7,1),Patch!$A$4:$X$675,21,FALSE)</f>
        <v>#N/A</v>
      </c>
      <c r="V50" s="3" t="e">
        <f>VLOOKUP(DATE($A50+1,8,1),Patch!$A$4:$X$675,20,FALSE)</f>
        <v>#N/A</v>
      </c>
      <c r="W50" s="3" t="e">
        <f>VLOOKUP(DATE($A50+1,8,1),Patch!$A$4:$X$675,21,FALSE)</f>
        <v>#N/A</v>
      </c>
      <c r="X50" s="3" t="e">
        <f>VLOOKUP(DATE($A50+1,9,1),Patch!$A$4:$X$675,20,FALSE)</f>
        <v>#N/A</v>
      </c>
      <c r="Y50" s="3" t="e">
        <f>VLOOKUP(DATE($A50+1,9,1),Patch!$A$4:$X$675,21,FALSE)</f>
        <v>#N/A</v>
      </c>
    </row>
    <row r="51" spans="1:25" x14ac:dyDescent="0.25">
      <c r="A51">
        <v>1998</v>
      </c>
      <c r="B51" s="3" t="e">
        <f>VLOOKUP(DATE($A51,10,1),Patch!$A$4:$X$675,20,FALSE)</f>
        <v>#N/A</v>
      </c>
      <c r="C51" t="e">
        <f>VLOOKUP(DATE($A51,10,1),Patch!$A$4:$X$675,21,FALSE)</f>
        <v>#N/A</v>
      </c>
      <c r="D51" s="3" t="e">
        <f>VLOOKUP(DATE($A51,11,1),Patch!$A$4:$X$675,20,FALSE)</f>
        <v>#N/A</v>
      </c>
      <c r="E51" t="e">
        <f>VLOOKUP(DATE($A51,11,1),Patch!$A$4:$X$675,21,FALSE)</f>
        <v>#N/A</v>
      </c>
      <c r="F51" s="3" t="e">
        <f>VLOOKUP(DATE($A51,12,1),Patch!$A$4:$X$675,20,FALSE)</f>
        <v>#N/A</v>
      </c>
      <c r="G51" t="e">
        <f>VLOOKUP(DATE($A51,12,1),Patch!$A$4:$X$675,21,FALSE)</f>
        <v>#N/A</v>
      </c>
      <c r="H51" s="3" t="e">
        <f>VLOOKUP(DATE($A51+1,1,1),Patch!$A$4:$X$675,20,FALSE)</f>
        <v>#N/A</v>
      </c>
      <c r="I51" s="3" t="e">
        <f>VLOOKUP(DATE($A51+1,1,1),Patch!$A$4:$X$675,21,FALSE)</f>
        <v>#N/A</v>
      </c>
      <c r="J51" s="3" t="e">
        <f>VLOOKUP(DATE($A51+1,2,1),Patch!$A$4:$X$675,20,FALSE)</f>
        <v>#N/A</v>
      </c>
      <c r="K51" s="3" t="e">
        <f>VLOOKUP(DATE($A51+1,2,1),Patch!$A$4:$X$675,21,FALSE)</f>
        <v>#N/A</v>
      </c>
      <c r="L51" s="3" t="e">
        <f>VLOOKUP(DATE($A51+1,3,1),Patch!$A$4:$X$675,20,FALSE)</f>
        <v>#N/A</v>
      </c>
      <c r="M51" s="3" t="e">
        <f>VLOOKUP(DATE($A51+1,3,1),Patch!$A$4:$X$675,21,FALSE)</f>
        <v>#N/A</v>
      </c>
      <c r="N51" s="3" t="e">
        <f>VLOOKUP(DATE($A51+1,4,1),Patch!$A$4:$X$675,20,FALSE)</f>
        <v>#N/A</v>
      </c>
      <c r="O51" s="3" t="e">
        <f>VLOOKUP(DATE($A51+1,4,1),Patch!$A$4:$X$675,21,FALSE)</f>
        <v>#N/A</v>
      </c>
      <c r="P51" s="3" t="e">
        <f>VLOOKUP(DATE($A51+1,5,1),Patch!$A$4:$X$675,20,FALSE)</f>
        <v>#N/A</v>
      </c>
      <c r="Q51" s="3" t="e">
        <f>VLOOKUP(DATE($A51+1,5,1),Patch!$A$4:$X$675,21,FALSE)</f>
        <v>#N/A</v>
      </c>
      <c r="R51" s="3" t="e">
        <f>VLOOKUP(DATE($A51+1,6,1),Patch!$A$4:$X$675,20,FALSE)</f>
        <v>#N/A</v>
      </c>
      <c r="S51" s="3" t="e">
        <f>VLOOKUP(DATE($A51+1,6,1),Patch!$A$4:$X$675,21,FALSE)</f>
        <v>#N/A</v>
      </c>
      <c r="T51" s="3" t="e">
        <f>VLOOKUP(DATE($A51+1,7,1),Patch!$A$4:$X$675,20,FALSE)</f>
        <v>#N/A</v>
      </c>
      <c r="U51" s="3" t="e">
        <f>VLOOKUP(DATE($A51+1,7,1),Patch!$A$4:$X$675,21,FALSE)</f>
        <v>#N/A</v>
      </c>
      <c r="V51" s="3" t="e">
        <f>VLOOKUP(DATE($A51+1,8,1),Patch!$A$4:$X$675,20,FALSE)</f>
        <v>#N/A</v>
      </c>
      <c r="W51" s="3" t="e">
        <f>VLOOKUP(DATE($A51+1,8,1),Patch!$A$4:$X$675,21,FALSE)</f>
        <v>#N/A</v>
      </c>
      <c r="X51" s="3" t="e">
        <f>VLOOKUP(DATE($A51+1,9,1),Patch!$A$4:$X$675,20,FALSE)</f>
        <v>#N/A</v>
      </c>
      <c r="Y51" s="3" t="e">
        <f>VLOOKUP(DATE($A51+1,9,1),Patch!$A$4:$X$675,21,FALSE)</f>
        <v>#N/A</v>
      </c>
    </row>
    <row r="52" spans="1:25" x14ac:dyDescent="0.25">
      <c r="A52">
        <v>1999</v>
      </c>
      <c r="B52" s="3" t="e">
        <f>VLOOKUP(DATE($A52,10,1),Patch!$A$4:$X$675,20,FALSE)</f>
        <v>#N/A</v>
      </c>
      <c r="C52" t="e">
        <f>VLOOKUP(DATE($A52,10,1),Patch!$A$4:$X$675,21,FALSE)</f>
        <v>#N/A</v>
      </c>
      <c r="D52" s="3" t="e">
        <f>VLOOKUP(DATE($A52,11,1),Patch!$A$4:$X$675,20,FALSE)</f>
        <v>#N/A</v>
      </c>
      <c r="E52" t="e">
        <f>VLOOKUP(DATE($A52,11,1),Patch!$A$4:$X$675,21,FALSE)</f>
        <v>#N/A</v>
      </c>
      <c r="F52" s="3" t="e">
        <f>VLOOKUP(DATE($A52,12,1),Patch!$A$4:$X$675,20,FALSE)</f>
        <v>#N/A</v>
      </c>
      <c r="G52" t="e">
        <f>VLOOKUP(DATE($A52,12,1),Patch!$A$4:$X$675,21,FALSE)</f>
        <v>#N/A</v>
      </c>
      <c r="H52" s="3" t="e">
        <f>VLOOKUP(DATE($A52+1,1,1),Patch!$A$4:$X$675,20,FALSE)</f>
        <v>#N/A</v>
      </c>
      <c r="I52" s="3" t="e">
        <f>VLOOKUP(DATE($A52+1,1,1),Patch!$A$4:$X$675,21,FALSE)</f>
        <v>#N/A</v>
      </c>
      <c r="J52" s="3" t="e">
        <f>VLOOKUP(DATE($A52+1,2,1),Patch!$A$4:$X$675,20,FALSE)</f>
        <v>#N/A</v>
      </c>
      <c r="K52" s="3" t="e">
        <f>VLOOKUP(DATE($A52+1,2,1),Patch!$A$4:$X$675,21,FALSE)</f>
        <v>#N/A</v>
      </c>
      <c r="L52" s="3" t="e">
        <f>VLOOKUP(DATE($A52+1,3,1),Patch!$A$4:$X$675,20,FALSE)</f>
        <v>#N/A</v>
      </c>
      <c r="M52" s="3" t="e">
        <f>VLOOKUP(DATE($A52+1,3,1),Patch!$A$4:$X$675,21,FALSE)</f>
        <v>#N/A</v>
      </c>
      <c r="N52" s="3" t="e">
        <f>VLOOKUP(DATE($A52+1,4,1),Patch!$A$4:$X$675,20,FALSE)</f>
        <v>#N/A</v>
      </c>
      <c r="O52" s="3" t="e">
        <f>VLOOKUP(DATE($A52+1,4,1),Patch!$A$4:$X$675,21,FALSE)</f>
        <v>#N/A</v>
      </c>
      <c r="P52" s="3" t="e">
        <f>VLOOKUP(DATE($A52+1,5,1),Patch!$A$4:$X$675,20,FALSE)</f>
        <v>#N/A</v>
      </c>
      <c r="Q52" s="3" t="e">
        <f>VLOOKUP(DATE($A52+1,5,1),Patch!$A$4:$X$675,21,FALSE)</f>
        <v>#N/A</v>
      </c>
      <c r="R52" s="3" t="e">
        <f>VLOOKUP(DATE($A52+1,6,1),Patch!$A$4:$X$675,20,FALSE)</f>
        <v>#N/A</v>
      </c>
      <c r="S52" s="3" t="e">
        <f>VLOOKUP(DATE($A52+1,6,1),Patch!$A$4:$X$675,21,FALSE)</f>
        <v>#N/A</v>
      </c>
      <c r="T52" s="3" t="e">
        <f>VLOOKUP(DATE($A52+1,7,1),Patch!$A$4:$X$675,20,FALSE)</f>
        <v>#N/A</v>
      </c>
      <c r="U52" s="3" t="e">
        <f>VLOOKUP(DATE($A52+1,7,1),Patch!$A$4:$X$675,21,FALSE)</f>
        <v>#N/A</v>
      </c>
      <c r="V52" s="3" t="e">
        <f>VLOOKUP(DATE($A52+1,8,1),Patch!$A$4:$X$675,20,FALSE)</f>
        <v>#N/A</v>
      </c>
      <c r="W52" s="3" t="e">
        <f>VLOOKUP(DATE($A52+1,8,1),Patch!$A$4:$X$675,21,FALSE)</f>
        <v>#N/A</v>
      </c>
      <c r="X52" s="3" t="e">
        <f>VLOOKUP(DATE($A52+1,9,1),Patch!$A$4:$X$675,20,FALSE)</f>
        <v>#N/A</v>
      </c>
      <c r="Y52" s="3" t="e">
        <f>VLOOKUP(DATE($A52+1,9,1),Patch!$A$4:$X$675,21,FALSE)</f>
        <v>#N/A</v>
      </c>
    </row>
    <row r="53" spans="1:25" x14ac:dyDescent="0.25">
      <c r="A53">
        <v>2000</v>
      </c>
      <c r="B53" s="3" t="e">
        <f>VLOOKUP(DATE($A53,10,1),Patch!$A$4:$X$675,20,FALSE)</f>
        <v>#N/A</v>
      </c>
      <c r="C53" t="e">
        <f>VLOOKUP(DATE($A53,10,1),Patch!$A$4:$X$675,21,FALSE)</f>
        <v>#N/A</v>
      </c>
      <c r="D53" s="3" t="e">
        <f>VLOOKUP(DATE($A53,11,1),Patch!$A$4:$X$675,20,FALSE)</f>
        <v>#N/A</v>
      </c>
      <c r="E53" t="e">
        <f>VLOOKUP(DATE($A53,11,1),Patch!$A$4:$X$675,21,FALSE)</f>
        <v>#N/A</v>
      </c>
      <c r="F53" s="3" t="e">
        <f>VLOOKUP(DATE($A53,12,1),Patch!$A$4:$X$675,20,FALSE)</f>
        <v>#N/A</v>
      </c>
      <c r="G53" t="e">
        <f>VLOOKUP(DATE($A53,12,1),Patch!$A$4:$X$675,21,FALSE)</f>
        <v>#N/A</v>
      </c>
      <c r="H53" s="3" t="e">
        <f>VLOOKUP(DATE($A53+1,1,1),Patch!$A$4:$X$675,20,FALSE)</f>
        <v>#N/A</v>
      </c>
      <c r="I53" s="3" t="e">
        <f>VLOOKUP(DATE($A53+1,1,1),Patch!$A$4:$X$675,21,FALSE)</f>
        <v>#N/A</v>
      </c>
      <c r="J53" s="3" t="e">
        <f>VLOOKUP(DATE($A53+1,2,1),Patch!$A$4:$X$675,20,FALSE)</f>
        <v>#N/A</v>
      </c>
      <c r="K53" s="3" t="e">
        <f>VLOOKUP(DATE($A53+1,2,1),Patch!$A$4:$X$675,21,FALSE)</f>
        <v>#N/A</v>
      </c>
      <c r="L53" s="3" t="e">
        <f>VLOOKUP(DATE($A53+1,3,1),Patch!$A$4:$X$675,20,FALSE)</f>
        <v>#N/A</v>
      </c>
      <c r="M53" s="3" t="e">
        <f>VLOOKUP(DATE($A53+1,3,1),Patch!$A$4:$X$675,21,FALSE)</f>
        <v>#N/A</v>
      </c>
      <c r="N53" s="3" t="e">
        <f>VLOOKUP(DATE($A53+1,4,1),Patch!$A$4:$X$675,20,FALSE)</f>
        <v>#N/A</v>
      </c>
      <c r="O53" s="3" t="e">
        <f>VLOOKUP(DATE($A53+1,4,1),Patch!$A$4:$X$675,21,FALSE)</f>
        <v>#N/A</v>
      </c>
      <c r="P53" s="3" t="e">
        <f>VLOOKUP(DATE($A53+1,5,1),Patch!$A$4:$X$675,20,FALSE)</f>
        <v>#N/A</v>
      </c>
      <c r="Q53" s="3" t="e">
        <f>VLOOKUP(DATE($A53+1,5,1),Patch!$A$4:$X$675,21,FALSE)</f>
        <v>#N/A</v>
      </c>
      <c r="R53" s="3" t="e">
        <f>VLOOKUP(DATE($A53+1,6,1),Patch!$A$4:$X$675,20,FALSE)</f>
        <v>#N/A</v>
      </c>
      <c r="S53" s="3" t="e">
        <f>VLOOKUP(DATE($A53+1,6,1),Patch!$A$4:$X$675,21,FALSE)</f>
        <v>#N/A</v>
      </c>
      <c r="T53" s="3" t="e">
        <f>VLOOKUP(DATE($A53+1,7,1),Patch!$A$4:$X$675,20,FALSE)</f>
        <v>#N/A</v>
      </c>
      <c r="U53" s="3" t="e">
        <f>VLOOKUP(DATE($A53+1,7,1),Patch!$A$4:$X$675,21,FALSE)</f>
        <v>#N/A</v>
      </c>
      <c r="V53" s="3" t="e">
        <f>VLOOKUP(DATE($A53+1,8,1),Patch!$A$4:$X$675,20,FALSE)</f>
        <v>#N/A</v>
      </c>
      <c r="W53" s="3" t="e">
        <f>VLOOKUP(DATE($A53+1,8,1),Patch!$A$4:$X$675,21,FALSE)</f>
        <v>#N/A</v>
      </c>
      <c r="X53" s="3" t="e">
        <f>VLOOKUP(DATE($A53+1,9,1),Patch!$A$4:$X$675,20,FALSE)</f>
        <v>#N/A</v>
      </c>
      <c r="Y53" s="3" t="e">
        <f>VLOOKUP(DATE($A53+1,9,1),Patch!$A$4:$X$675,21,FALSE)</f>
        <v>#N/A</v>
      </c>
    </row>
    <row r="54" spans="1:25" x14ac:dyDescent="0.25">
      <c r="A54">
        <v>2001</v>
      </c>
      <c r="B54" s="3" t="e">
        <f>VLOOKUP(DATE($A54,10,1),Patch!$A$4:$X$675,20,FALSE)</f>
        <v>#N/A</v>
      </c>
      <c r="C54" t="e">
        <f>VLOOKUP(DATE($A54,10,1),Patch!$A$4:$X$675,21,FALSE)</f>
        <v>#N/A</v>
      </c>
      <c r="D54" s="3" t="e">
        <f>VLOOKUP(DATE($A54,11,1),Patch!$A$4:$X$675,20,FALSE)</f>
        <v>#N/A</v>
      </c>
      <c r="E54" t="e">
        <f>VLOOKUP(DATE($A54,11,1),Patch!$A$4:$X$675,21,FALSE)</f>
        <v>#N/A</v>
      </c>
      <c r="F54" s="3" t="e">
        <f>VLOOKUP(DATE($A54,12,1),Patch!$A$4:$X$675,20,FALSE)</f>
        <v>#N/A</v>
      </c>
      <c r="G54" t="e">
        <f>VLOOKUP(DATE($A54,12,1),Patch!$A$4:$X$675,21,FALSE)</f>
        <v>#N/A</v>
      </c>
      <c r="H54" s="3" t="e">
        <f>VLOOKUP(DATE($A54+1,1,1),Patch!$A$4:$X$675,20,FALSE)</f>
        <v>#N/A</v>
      </c>
      <c r="I54" s="3" t="e">
        <f>VLOOKUP(DATE($A54+1,1,1),Patch!$A$4:$X$675,21,FALSE)</f>
        <v>#N/A</v>
      </c>
      <c r="J54" s="3" t="e">
        <f>VLOOKUP(DATE($A54+1,2,1),Patch!$A$4:$X$675,20,FALSE)</f>
        <v>#N/A</v>
      </c>
      <c r="K54" s="3" t="e">
        <f>VLOOKUP(DATE($A54+1,2,1),Patch!$A$4:$X$675,21,FALSE)</f>
        <v>#N/A</v>
      </c>
      <c r="L54" s="3" t="e">
        <f>VLOOKUP(DATE($A54+1,3,1),Patch!$A$4:$X$675,20,FALSE)</f>
        <v>#N/A</v>
      </c>
      <c r="M54" s="3" t="e">
        <f>VLOOKUP(DATE($A54+1,3,1),Patch!$A$4:$X$675,21,FALSE)</f>
        <v>#N/A</v>
      </c>
      <c r="N54" s="3" t="e">
        <f>VLOOKUP(DATE($A54+1,4,1),Patch!$A$4:$X$675,20,FALSE)</f>
        <v>#N/A</v>
      </c>
      <c r="O54" s="3" t="e">
        <f>VLOOKUP(DATE($A54+1,4,1),Patch!$A$4:$X$675,21,FALSE)</f>
        <v>#N/A</v>
      </c>
      <c r="P54" s="3" t="e">
        <f>VLOOKUP(DATE($A54+1,5,1),Patch!$A$4:$X$675,20,FALSE)</f>
        <v>#N/A</v>
      </c>
      <c r="Q54" s="3" t="e">
        <f>VLOOKUP(DATE($A54+1,5,1),Patch!$A$4:$X$675,21,FALSE)</f>
        <v>#N/A</v>
      </c>
      <c r="R54" s="3" t="e">
        <f>VLOOKUP(DATE($A54+1,6,1),Patch!$A$4:$X$675,20,FALSE)</f>
        <v>#N/A</v>
      </c>
      <c r="S54" s="3" t="e">
        <f>VLOOKUP(DATE($A54+1,6,1),Patch!$A$4:$X$675,21,FALSE)</f>
        <v>#N/A</v>
      </c>
      <c r="T54" s="3" t="e">
        <f>VLOOKUP(DATE($A54+1,7,1),Patch!$A$4:$X$675,20,FALSE)</f>
        <v>#N/A</v>
      </c>
      <c r="U54" s="3" t="e">
        <f>VLOOKUP(DATE($A54+1,7,1),Patch!$A$4:$X$675,21,FALSE)</f>
        <v>#N/A</v>
      </c>
      <c r="V54" s="3" t="e">
        <f>VLOOKUP(DATE($A54+1,8,1),Patch!$A$4:$X$675,20,FALSE)</f>
        <v>#N/A</v>
      </c>
      <c r="W54" s="3" t="e">
        <f>VLOOKUP(DATE($A54+1,8,1),Patch!$A$4:$X$675,21,FALSE)</f>
        <v>#N/A</v>
      </c>
      <c r="X54" s="3" t="e">
        <f>VLOOKUP(DATE($A54+1,9,1),Patch!$A$4:$X$675,20,FALSE)</f>
        <v>#N/A</v>
      </c>
      <c r="Y54" s="3" t="e">
        <f>VLOOKUP(DATE($A54+1,9,1),Patch!$A$4:$X$675,21,FALSE)</f>
        <v>#N/A</v>
      </c>
    </row>
    <row r="55" spans="1:25" x14ac:dyDescent="0.25">
      <c r="A55">
        <v>2002</v>
      </c>
      <c r="B55" s="3" t="e">
        <f>VLOOKUP(DATE($A55,10,1),Patch!$A$4:$X$675,20,FALSE)</f>
        <v>#N/A</v>
      </c>
      <c r="C55" t="e">
        <f>VLOOKUP(DATE($A55,10,1),Patch!$A$4:$X$675,21,FALSE)</f>
        <v>#N/A</v>
      </c>
      <c r="D55" s="3" t="e">
        <f>VLOOKUP(DATE($A55,11,1),Patch!$A$4:$X$675,20,FALSE)</f>
        <v>#N/A</v>
      </c>
      <c r="E55" t="e">
        <f>VLOOKUP(DATE($A55,11,1),Patch!$A$4:$X$675,21,FALSE)</f>
        <v>#N/A</v>
      </c>
      <c r="F55" s="3" t="e">
        <f>VLOOKUP(DATE($A55,12,1),Patch!$A$4:$X$675,20,FALSE)</f>
        <v>#N/A</v>
      </c>
      <c r="G55" t="e">
        <f>VLOOKUP(DATE($A55,12,1),Patch!$A$4:$X$675,21,FALSE)</f>
        <v>#N/A</v>
      </c>
      <c r="H55" s="3" t="e">
        <f>VLOOKUP(DATE($A55+1,1,1),Patch!$A$4:$X$675,20,FALSE)</f>
        <v>#N/A</v>
      </c>
      <c r="I55" s="3" t="e">
        <f>VLOOKUP(DATE($A55+1,1,1),Patch!$A$4:$X$675,21,FALSE)</f>
        <v>#N/A</v>
      </c>
      <c r="J55" s="3" t="e">
        <f>VLOOKUP(DATE($A55+1,2,1),Patch!$A$4:$X$675,20,FALSE)</f>
        <v>#N/A</v>
      </c>
      <c r="K55" s="3" t="e">
        <f>VLOOKUP(DATE($A55+1,2,1),Patch!$A$4:$X$675,21,FALSE)</f>
        <v>#N/A</v>
      </c>
      <c r="L55" s="3" t="e">
        <f>VLOOKUP(DATE($A55+1,3,1),Patch!$A$4:$X$675,20,FALSE)</f>
        <v>#N/A</v>
      </c>
      <c r="M55" s="3" t="e">
        <f>VLOOKUP(DATE($A55+1,3,1),Patch!$A$4:$X$675,21,FALSE)</f>
        <v>#N/A</v>
      </c>
      <c r="N55" s="3" t="e">
        <f>VLOOKUP(DATE($A55+1,4,1),Patch!$A$4:$X$675,20,FALSE)</f>
        <v>#N/A</v>
      </c>
      <c r="O55" s="3" t="e">
        <f>VLOOKUP(DATE($A55+1,4,1),Patch!$A$4:$X$675,21,FALSE)</f>
        <v>#N/A</v>
      </c>
      <c r="P55" s="3" t="e">
        <f>VLOOKUP(DATE($A55+1,5,1),Patch!$A$4:$X$675,20,FALSE)</f>
        <v>#N/A</v>
      </c>
      <c r="Q55" s="3" t="e">
        <f>VLOOKUP(DATE($A55+1,5,1),Patch!$A$4:$X$675,21,FALSE)</f>
        <v>#N/A</v>
      </c>
      <c r="R55" s="3" t="e">
        <f>VLOOKUP(DATE($A55+1,6,1),Patch!$A$4:$X$675,20,FALSE)</f>
        <v>#N/A</v>
      </c>
      <c r="S55" s="3" t="e">
        <f>VLOOKUP(DATE($A55+1,6,1),Patch!$A$4:$X$675,21,FALSE)</f>
        <v>#N/A</v>
      </c>
      <c r="T55" s="3" t="e">
        <f>VLOOKUP(DATE($A55+1,7,1),Patch!$A$4:$X$675,20,FALSE)</f>
        <v>#N/A</v>
      </c>
      <c r="U55" s="3" t="e">
        <f>VLOOKUP(DATE($A55+1,7,1),Patch!$A$4:$X$675,21,FALSE)</f>
        <v>#N/A</v>
      </c>
      <c r="V55" s="3" t="e">
        <f>VLOOKUP(DATE($A55+1,8,1),Patch!$A$4:$X$675,20,FALSE)</f>
        <v>#N/A</v>
      </c>
      <c r="W55" s="3" t="e">
        <f>VLOOKUP(DATE($A55+1,8,1),Patch!$A$4:$X$675,21,FALSE)</f>
        <v>#N/A</v>
      </c>
      <c r="X55" s="3" t="e">
        <f>VLOOKUP(DATE($A55+1,9,1),Patch!$A$4:$X$675,20,FALSE)</f>
        <v>#N/A</v>
      </c>
      <c r="Y55" s="3" t="e">
        <f>VLOOKUP(DATE($A55+1,9,1),Patch!$A$4:$X$675,21,FALSE)</f>
        <v>#N/A</v>
      </c>
    </row>
    <row r="56" spans="1:25" x14ac:dyDescent="0.25">
      <c r="A56">
        <v>2003</v>
      </c>
      <c r="B56" s="3" t="e">
        <f>VLOOKUP(DATE($A56,10,1),Patch!$A$4:$X$675,20,FALSE)</f>
        <v>#N/A</v>
      </c>
      <c r="C56" t="e">
        <f>VLOOKUP(DATE($A56,10,1),Patch!$A$4:$X$675,21,FALSE)</f>
        <v>#N/A</v>
      </c>
      <c r="D56" s="3" t="e">
        <f>VLOOKUP(DATE($A56,11,1),Patch!$A$4:$X$675,20,FALSE)</f>
        <v>#N/A</v>
      </c>
      <c r="E56" t="e">
        <f>VLOOKUP(DATE($A56,11,1),Patch!$A$4:$X$675,21,FALSE)</f>
        <v>#N/A</v>
      </c>
      <c r="F56" s="3" t="e">
        <f>VLOOKUP(DATE($A56,12,1),Patch!$A$4:$X$675,20,FALSE)</f>
        <v>#N/A</v>
      </c>
      <c r="G56" t="e">
        <f>VLOOKUP(DATE($A56,12,1),Patch!$A$4:$X$675,21,FALSE)</f>
        <v>#N/A</v>
      </c>
      <c r="H56" s="3" t="e">
        <f>VLOOKUP(DATE($A56+1,1,1),Patch!$A$4:$X$675,20,FALSE)</f>
        <v>#N/A</v>
      </c>
      <c r="I56" s="3" t="e">
        <f>VLOOKUP(DATE($A56+1,1,1),Patch!$A$4:$X$675,21,FALSE)</f>
        <v>#N/A</v>
      </c>
      <c r="J56" s="3" t="e">
        <f>VLOOKUP(DATE($A56+1,2,1),Patch!$A$4:$X$675,20,FALSE)</f>
        <v>#N/A</v>
      </c>
      <c r="K56" s="3" t="e">
        <f>VLOOKUP(DATE($A56+1,2,1),Patch!$A$4:$X$675,21,FALSE)</f>
        <v>#N/A</v>
      </c>
      <c r="L56" s="3" t="e">
        <f>VLOOKUP(DATE($A56+1,3,1),Patch!$A$4:$X$675,20,FALSE)</f>
        <v>#N/A</v>
      </c>
      <c r="M56" s="3" t="e">
        <f>VLOOKUP(DATE($A56+1,3,1),Patch!$A$4:$X$675,21,FALSE)</f>
        <v>#N/A</v>
      </c>
      <c r="N56" s="3" t="e">
        <f>VLOOKUP(DATE($A56+1,4,1),Patch!$A$4:$X$675,20,FALSE)</f>
        <v>#N/A</v>
      </c>
      <c r="O56" s="3" t="e">
        <f>VLOOKUP(DATE($A56+1,4,1),Patch!$A$4:$X$675,21,FALSE)</f>
        <v>#N/A</v>
      </c>
      <c r="P56" s="3" t="e">
        <f>VLOOKUP(DATE($A56+1,5,1),Patch!$A$4:$X$675,20,FALSE)</f>
        <v>#N/A</v>
      </c>
      <c r="Q56" s="3" t="e">
        <f>VLOOKUP(DATE($A56+1,5,1),Patch!$A$4:$X$675,21,FALSE)</f>
        <v>#N/A</v>
      </c>
      <c r="R56" s="3" t="e">
        <f>VLOOKUP(DATE($A56+1,6,1),Patch!$A$4:$X$675,20,FALSE)</f>
        <v>#N/A</v>
      </c>
      <c r="S56" s="3" t="e">
        <f>VLOOKUP(DATE($A56+1,6,1),Patch!$A$4:$X$675,21,FALSE)</f>
        <v>#N/A</v>
      </c>
      <c r="T56" s="3" t="e">
        <f>VLOOKUP(DATE($A56+1,7,1),Patch!$A$4:$X$675,20,FALSE)</f>
        <v>#N/A</v>
      </c>
      <c r="U56" s="3" t="e">
        <f>VLOOKUP(DATE($A56+1,7,1),Patch!$A$4:$X$675,21,FALSE)</f>
        <v>#N/A</v>
      </c>
      <c r="V56" s="3" t="e">
        <f>VLOOKUP(DATE($A56+1,8,1),Patch!$A$4:$X$675,20,FALSE)</f>
        <v>#N/A</v>
      </c>
      <c r="W56" s="3" t="e">
        <f>VLOOKUP(DATE($A56+1,8,1),Patch!$A$4:$X$675,21,FALSE)</f>
        <v>#N/A</v>
      </c>
      <c r="X56" s="3" t="e">
        <f>VLOOKUP(DATE($A56+1,9,1),Patch!$A$4:$X$675,20,FALSE)</f>
        <v>#N/A</v>
      </c>
      <c r="Y56" s="3" t="e">
        <f>VLOOKUP(DATE($A56+1,9,1),Patch!$A$4:$X$675,21,FALSE)</f>
        <v>#N/A</v>
      </c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6"/>
  <sheetViews>
    <sheetView zoomScale="50" zoomScaleNormal="80" workbookViewId="0">
      <pane ySplit="3" topLeftCell="A4" activePane="bottomLeft" state="frozen"/>
      <selection pane="bottomLeft" activeCell="L680" sqref="L680"/>
    </sheetView>
  </sheetViews>
  <sheetFormatPr defaultRowHeight="13.2" x14ac:dyDescent="0.25"/>
  <cols>
    <col min="3" max="3" width="5.6640625" customWidth="1"/>
    <col min="7" max="7" width="9.33203125" bestFit="1" customWidth="1"/>
    <col min="10" max="10" width="9.88671875" customWidth="1"/>
  </cols>
  <sheetData>
    <row r="1" spans="1:12" x14ac:dyDescent="0.25">
      <c r="A1" t="s">
        <v>6</v>
      </c>
      <c r="F1" t="s">
        <v>7</v>
      </c>
      <c r="J1" t="s">
        <v>8</v>
      </c>
    </row>
    <row r="3" spans="1:12" x14ac:dyDescent="0.25">
      <c r="B3" t="s">
        <v>3</v>
      </c>
      <c r="C3" t="s">
        <v>4</v>
      </c>
      <c r="D3" t="s">
        <v>13</v>
      </c>
      <c r="F3" t="s">
        <v>3</v>
      </c>
      <c r="G3" t="s">
        <v>4</v>
      </c>
      <c r="H3" t="s">
        <v>5</v>
      </c>
      <c r="J3" t="s">
        <v>3</v>
      </c>
      <c r="K3" t="s">
        <v>4</v>
      </c>
      <c r="L3" t="s">
        <v>14</v>
      </c>
    </row>
    <row r="4" spans="1:12" x14ac:dyDescent="0.25">
      <c r="A4" s="2">
        <v>17807</v>
      </c>
      <c r="B4">
        <f>VLOOKUP((IF(MONTH($A4)=10,YEAR($A4),IF(MONTH($A4)=11,YEAR($A4),IF(MONTH($A4)=12, YEAR($A4),YEAR($A4)-1)))),File_1.prn!$A$2:$AA$58,VLOOKUP(MONTH($A4),Conversion!$A$1:$B$12,2),FALSE)</f>
        <v>0</v>
      </c>
      <c r="C4" t="str">
        <f>IF(VLOOKUP((IF(MONTH($A4)=10,YEAR($A4),IF(MONTH($A4)=11,YEAR($A4),IF(MONTH($A4)=12, YEAR($A4),YEAR($A4)-1)))),File_1.prn!$A$2:$AA$58,VLOOKUP(MONTH($A4),'Patch Conversion'!$A$1:$B$12,2),FALSE)="","",VLOOKUP((IF(MONTH($A4)=10,YEAR($A4),IF(MONTH($A4)=11,YEAR($A4),IF(MONTH($A4)=12, YEAR($A4),YEAR($A4)-1)))),File_1.prn!$A$2:$AA$58,VLOOKUP(MONTH($A4),'Patch Conversion'!$A$1:$B$12,2),FALSE))</f>
        <v/>
      </c>
      <c r="F4">
        <f>VLOOKUP((IF(MONTH($A4)=10,YEAR($A4),IF(MONTH($A4)=11,YEAR($A4),IF(MONTH($A4)=12, YEAR($A4),YEAR($A4)-1)))),FirstSim!$A$1:$Z$84,VLOOKUP(MONTH($A4),Conversion!$A$1:$B$12,2),FALSE)</f>
        <v>0.03</v>
      </c>
      <c r="H4" t="str">
        <f>IF(G4="","",F4)</f>
        <v/>
      </c>
      <c r="J4" t="e">
        <f>VLOOKUP((IF(MONTH($A4)=10,YEAR($A4),IF(MONTH($A4)=11,YEAR($A4),IF(MONTH($A4)=12, YEAR($A4),YEAR($A4)-1)))),#REF!,VLOOKUP(MONTH($A4),Conversion!$A$1:$B$12,2),FALSE)</f>
        <v>#REF!</v>
      </c>
      <c r="K4" t="e">
        <f>VLOOKUP((IF(MONTH($A4)=10,YEAR($A4),IF(MONTH($A4)=11,YEAR($A4),IF(MONTH($A4)=12, YEAR($A4),YEAR($A4)-1)))),#REF!,VLOOKUP(MONTH($A4),'Patch Conversion'!$A$1:$B$12,2),FALSE)</f>
        <v>#REF!</v>
      </c>
    </row>
    <row r="5" spans="1:12" x14ac:dyDescent="0.25">
      <c r="A5" s="2">
        <v>17838</v>
      </c>
      <c r="B5">
        <f>VLOOKUP((IF(MONTH($A5)=10,YEAR($A5),IF(MONTH($A5)=11,YEAR($A5),IF(MONTH($A5)=12, YEAR($A5),YEAR($A5)-1)))),File_1.prn!$A$2:$AA$58,VLOOKUP(MONTH($A5),Conversion!$A$1:$B$12,2),FALSE)</f>
        <v>0</v>
      </c>
      <c r="C5" t="str">
        <f>IF(VLOOKUP((IF(MONTH($A5)=10,YEAR($A5),IF(MONTH($A5)=11,YEAR($A5),IF(MONTH($A5)=12, YEAR($A5),YEAR($A5)-1)))),File_1.prn!$A$2:$AA$58,VLOOKUP(MONTH($A5),'Patch Conversion'!$A$1:$B$12,2),FALSE)="","",VLOOKUP((IF(MONTH($A5)=10,YEAR($A5),IF(MONTH($A5)=11,YEAR($A5),IF(MONTH($A5)=12, YEAR($A5),YEAR($A5)-1)))),File_1.prn!$A$2:$AA$58,VLOOKUP(MONTH($A5),'Patch Conversion'!$A$1:$B$12,2),FALSE))</f>
        <v/>
      </c>
      <c r="D5" t="str">
        <f>IF(C5="","",B5)</f>
        <v/>
      </c>
      <c r="F5">
        <f>VLOOKUP((IF(MONTH($A5)=10,YEAR($A5),IF(MONTH($A5)=11,YEAR($A5),IF(MONTH($A5)=12, YEAR($A5),YEAR($A5)-1)))),FirstSim!$A$1:$Z$84,VLOOKUP(MONTH($A5),Conversion!$A$1:$B$12,2),FALSE)</f>
        <v>0.02</v>
      </c>
      <c r="J5" t="e">
        <f>VLOOKUP((IF(MONTH($A5)=10,YEAR($A5),IF(MONTH($A5)=11,YEAR($A5),IF(MONTH($A5)=12, YEAR($A5),YEAR($A5)-1)))),#REF!,VLOOKUP(MONTH($A5),Conversion!$A$1:$B$12,2),FALSE)</f>
        <v>#REF!</v>
      </c>
      <c r="K5" t="e">
        <f>VLOOKUP((IF(MONTH($A5)=10,YEAR($A5),IF(MONTH($A5)=11,YEAR($A5),IF(MONTH($A5)=12, YEAR($A5),YEAR($A5)-1)))),#REF!,VLOOKUP(MONTH($A5),'Patch Conversion'!$A$1:$B$12,2),FALSE)</f>
        <v>#REF!</v>
      </c>
    </row>
    <row r="6" spans="1:12" x14ac:dyDescent="0.25">
      <c r="A6" s="2">
        <v>17868</v>
      </c>
      <c r="B6">
        <f>VLOOKUP((IF(MONTH($A6)=10,YEAR($A6),IF(MONTH($A6)=11,YEAR($A6),IF(MONTH($A6)=12, YEAR($A6),YEAR($A6)-1)))),File_1.prn!$A$2:$AA$58,VLOOKUP(MONTH($A6),Conversion!$A$1:$B$12,2),FALSE)</f>
        <v>0</v>
      </c>
      <c r="C6" t="str">
        <f>IF(VLOOKUP((IF(MONTH($A6)=10,YEAR($A6),IF(MONTH($A6)=11,YEAR($A6),IF(MONTH($A6)=12, YEAR($A6),YEAR($A6)-1)))),File_1.prn!$A$2:$AA$58,VLOOKUP(MONTH($A6),'Patch Conversion'!$A$1:$B$12,2),FALSE)="","",VLOOKUP((IF(MONTH($A6)=10,YEAR($A6),IF(MONTH($A6)=11,YEAR($A6),IF(MONTH($A6)=12, YEAR($A6),YEAR($A6)-1)))),File_1.prn!$A$2:$AA$58,VLOOKUP(MONTH($A6),'Patch Conversion'!$A$1:$B$12,2),FALSE))</f>
        <v/>
      </c>
      <c r="F6">
        <f>VLOOKUP((IF(MONTH($A6)=10,YEAR($A6),IF(MONTH($A6)=11,YEAR($A6),IF(MONTH($A6)=12, YEAR($A6),YEAR($A6)-1)))),FirstSim!$A$1:$Z$84,VLOOKUP(MONTH($A6),Conversion!$A$1:$B$12,2),FALSE)</f>
        <v>0</v>
      </c>
      <c r="J6" t="e">
        <f>VLOOKUP((IF(MONTH($A6)=10,YEAR($A6),IF(MONTH($A6)=11,YEAR($A6),IF(MONTH($A6)=12, YEAR($A6),YEAR($A6)-1)))),#REF!,VLOOKUP(MONTH($A6),Conversion!$A$1:$B$12,2),FALSE)</f>
        <v>#REF!</v>
      </c>
      <c r="K6" t="e">
        <f>VLOOKUP((IF(MONTH($A6)=10,YEAR($A6),IF(MONTH($A6)=11,YEAR($A6),IF(MONTH($A6)=12, YEAR($A6),YEAR($A6)-1)))),#REF!,VLOOKUP(MONTH($A6),'Patch Conversion'!$A$1:$B$12,2),FALSE)</f>
        <v>#REF!</v>
      </c>
    </row>
    <row r="7" spans="1:12" x14ac:dyDescent="0.25">
      <c r="A7" s="2">
        <v>17899</v>
      </c>
      <c r="B7">
        <f>VLOOKUP((IF(MONTH($A7)=10,YEAR($A7),IF(MONTH($A7)=11,YEAR($A7),IF(MONTH($A7)=12, YEAR($A7),YEAR($A7)-1)))),File_1.prn!$A$2:$AA$58,VLOOKUP(MONTH($A7),Conversion!$A$1:$B$12,2),FALSE)</f>
        <v>0</v>
      </c>
      <c r="C7" t="str">
        <f>IF(VLOOKUP((IF(MONTH($A7)=10,YEAR($A7),IF(MONTH($A7)=11,YEAR($A7),IF(MONTH($A7)=12, YEAR($A7),YEAR($A7)-1)))),File_1.prn!$A$2:$AA$58,VLOOKUP(MONTH($A7),'Patch Conversion'!$A$1:$B$12,2),FALSE)="","",VLOOKUP((IF(MONTH($A7)=10,YEAR($A7),IF(MONTH($A7)=11,YEAR($A7),IF(MONTH($A7)=12, YEAR($A7),YEAR($A7)-1)))),File_1.prn!$A$2:$AA$58,VLOOKUP(MONTH($A7),'Patch Conversion'!$A$1:$B$12,2),FALSE))</f>
        <v/>
      </c>
      <c r="F7">
        <f>VLOOKUP((IF(MONTH($A7)=10,YEAR($A7),IF(MONTH($A7)=11,YEAR($A7),IF(MONTH($A7)=12, YEAR($A7),YEAR($A7)-1)))),FirstSim!$A$1:$Z$84,VLOOKUP(MONTH($A7),Conversion!$A$1:$B$12,2),FALSE)</f>
        <v>0</v>
      </c>
      <c r="J7" t="e">
        <f>VLOOKUP((IF(MONTH($A7)=10,YEAR($A7),IF(MONTH($A7)=11,YEAR($A7),IF(MONTH($A7)=12, YEAR($A7),YEAR($A7)-1)))),#REF!,VLOOKUP(MONTH($A7),Conversion!$A$1:$B$12,2),FALSE)</f>
        <v>#REF!</v>
      </c>
      <c r="K7" t="e">
        <f>VLOOKUP((IF(MONTH($A7)=10,YEAR($A7),IF(MONTH($A7)=11,YEAR($A7),IF(MONTH($A7)=12, YEAR($A7),YEAR($A7)-1)))),#REF!,VLOOKUP(MONTH($A7),'Patch Conversion'!$A$1:$B$12,2),FALSE)</f>
        <v>#REF!</v>
      </c>
    </row>
    <row r="8" spans="1:12" x14ac:dyDescent="0.25">
      <c r="A8" s="2">
        <v>17930</v>
      </c>
      <c r="B8">
        <f>VLOOKUP((IF(MONTH($A8)=10,YEAR($A8),IF(MONTH($A8)=11,YEAR($A8),IF(MONTH($A8)=12, YEAR($A8),YEAR($A8)-1)))),File_1.prn!$A$2:$AA$58,VLOOKUP(MONTH($A8),Conversion!$A$1:$B$12,2),FALSE)</f>
        <v>0</v>
      </c>
      <c r="C8" t="str">
        <f>IF(VLOOKUP((IF(MONTH($A8)=10,YEAR($A8),IF(MONTH($A8)=11,YEAR($A8),IF(MONTH($A8)=12, YEAR($A8),YEAR($A8)-1)))),File_1.prn!$A$2:$AA$58,VLOOKUP(MONTH($A8),'Patch Conversion'!$A$1:$B$12,2),FALSE)="","",VLOOKUP((IF(MONTH($A8)=10,YEAR($A8),IF(MONTH($A8)=11,YEAR($A8),IF(MONTH($A8)=12, YEAR($A8),YEAR($A8)-1)))),File_1.prn!$A$2:$AA$58,VLOOKUP(MONTH($A8),'Patch Conversion'!$A$1:$B$12,2),FALSE))</f>
        <v/>
      </c>
      <c r="D8" t="str">
        <f>IF(C8="","",B8)</f>
        <v/>
      </c>
      <c r="F8">
        <f>VLOOKUP((IF(MONTH($A8)=10,YEAR($A8),IF(MONTH($A8)=11,YEAR($A8),IF(MONTH($A8)=12, YEAR($A8),YEAR($A8)-1)))),FirstSim!$A$1:$Z$84,VLOOKUP(MONTH($A8),Conversion!$A$1:$B$12,2),FALSE)</f>
        <v>0.04</v>
      </c>
      <c r="J8" t="e">
        <f>VLOOKUP((IF(MONTH($A8)=10,YEAR($A8),IF(MONTH($A8)=11,YEAR($A8),IF(MONTH($A8)=12, YEAR($A8),YEAR($A8)-1)))),#REF!,VLOOKUP(MONTH($A8),Conversion!$A$1:$B$12,2),FALSE)</f>
        <v>#REF!</v>
      </c>
      <c r="K8" t="e">
        <f>VLOOKUP((IF(MONTH($A8)=10,YEAR($A8),IF(MONTH($A8)=11,YEAR($A8),IF(MONTH($A8)=12, YEAR($A8),YEAR($A8)-1)))),#REF!,VLOOKUP(MONTH($A8),'Patch Conversion'!$A$1:$B$12,2),FALSE)</f>
        <v>#REF!</v>
      </c>
    </row>
    <row r="9" spans="1:12" x14ac:dyDescent="0.25">
      <c r="A9" s="2">
        <v>17958</v>
      </c>
      <c r="B9">
        <f>VLOOKUP((IF(MONTH($A9)=10,YEAR($A9),IF(MONTH($A9)=11,YEAR($A9),IF(MONTH($A9)=12, YEAR($A9),YEAR($A9)-1)))),File_1.prn!$A$2:$AA$58,VLOOKUP(MONTH($A9),Conversion!$A$1:$B$12,2),FALSE)</f>
        <v>0</v>
      </c>
      <c r="C9" t="str">
        <f>IF(VLOOKUP((IF(MONTH($A9)=10,YEAR($A9),IF(MONTH($A9)=11,YEAR($A9),IF(MONTH($A9)=12, YEAR($A9),YEAR($A9)-1)))),File_1.prn!$A$2:$AA$58,VLOOKUP(MONTH($A9),'Patch Conversion'!$A$1:$B$12,2),FALSE)="","",VLOOKUP((IF(MONTH($A9)=10,YEAR($A9),IF(MONTH($A9)=11,YEAR($A9),IF(MONTH($A9)=12, YEAR($A9),YEAR($A9)-1)))),File_1.prn!$A$2:$AA$58,VLOOKUP(MONTH($A9),'Patch Conversion'!$A$1:$B$12,2),FALSE))</f>
        <v/>
      </c>
      <c r="F9">
        <f>VLOOKUP((IF(MONTH($A9)=10,YEAR($A9),IF(MONTH($A9)=11,YEAR($A9),IF(MONTH($A9)=12, YEAR($A9),YEAR($A9)-1)))),FirstSim!$A$1:$Z$84,VLOOKUP(MONTH($A9),Conversion!$A$1:$B$12,2),FALSE)</f>
        <v>0.49</v>
      </c>
      <c r="J9" t="e">
        <f>VLOOKUP((IF(MONTH($A9)=10,YEAR($A9),IF(MONTH($A9)=11,YEAR($A9),IF(MONTH($A9)=12, YEAR($A9),YEAR($A9)-1)))),#REF!,VLOOKUP(MONTH($A9),Conversion!$A$1:$B$12,2),FALSE)</f>
        <v>#REF!</v>
      </c>
      <c r="K9" t="e">
        <f>VLOOKUP((IF(MONTH($A9)=10,YEAR($A9),IF(MONTH($A9)=11,YEAR($A9),IF(MONTH($A9)=12, YEAR($A9),YEAR($A9)-1)))),#REF!,VLOOKUP(MONTH($A9),'Patch Conversion'!$A$1:$B$12,2),FALSE)</f>
        <v>#REF!</v>
      </c>
    </row>
    <row r="10" spans="1:12" x14ac:dyDescent="0.25">
      <c r="A10" s="2">
        <v>17989</v>
      </c>
      <c r="B10">
        <f>VLOOKUP((IF(MONTH($A10)=10,YEAR($A10),IF(MONTH($A10)=11,YEAR($A10),IF(MONTH($A10)=12, YEAR($A10),YEAR($A10)-1)))),File_1.prn!$A$2:$AA$58,VLOOKUP(MONTH($A10),Conversion!$A$1:$B$12,2),FALSE)</f>
        <v>0</v>
      </c>
      <c r="C10" t="str">
        <f>IF(VLOOKUP((IF(MONTH($A10)=10,YEAR($A10),IF(MONTH($A10)=11,YEAR($A10),IF(MONTH($A10)=12, YEAR($A10),YEAR($A10)-1)))),File_1.prn!$A$2:$AA$58,VLOOKUP(MONTH($A10),'Patch Conversion'!$A$1:$B$12,2),FALSE)="","",VLOOKUP((IF(MONTH($A10)=10,YEAR($A10),IF(MONTH($A10)=11,YEAR($A10),IF(MONTH($A10)=12, YEAR($A10),YEAR($A10)-1)))),File_1.prn!$A$2:$AA$58,VLOOKUP(MONTH($A10),'Patch Conversion'!$A$1:$B$12,2),FALSE))</f>
        <v/>
      </c>
      <c r="F10">
        <f>VLOOKUP((IF(MONTH($A10)=10,YEAR($A10),IF(MONTH($A10)=11,YEAR($A10),IF(MONTH($A10)=12, YEAR($A10),YEAR($A10)-1)))),FirstSim!$A$1:$Z$84,VLOOKUP(MONTH($A10),Conversion!$A$1:$B$12,2),FALSE)</f>
        <v>0.31</v>
      </c>
      <c r="J10" t="e">
        <f>VLOOKUP((IF(MONTH($A10)=10,YEAR($A10),IF(MONTH($A10)=11,YEAR($A10),IF(MONTH($A10)=12, YEAR($A10),YEAR($A10)-1)))),#REF!,VLOOKUP(MONTH($A10),Conversion!$A$1:$B$12,2),FALSE)</f>
        <v>#REF!</v>
      </c>
      <c r="K10" t="e">
        <f>VLOOKUP((IF(MONTH($A10)=10,YEAR($A10),IF(MONTH($A10)=11,YEAR($A10),IF(MONTH($A10)=12, YEAR($A10),YEAR($A10)-1)))),#REF!,VLOOKUP(MONTH($A10),'Patch Conversion'!$A$1:$B$12,2),FALSE)</f>
        <v>#REF!</v>
      </c>
    </row>
    <row r="11" spans="1:12" x14ac:dyDescent="0.25">
      <c r="A11" s="2">
        <v>18019</v>
      </c>
      <c r="B11">
        <f>VLOOKUP((IF(MONTH($A11)=10,YEAR($A11),IF(MONTH($A11)=11,YEAR($A11),IF(MONTH($A11)=12, YEAR($A11),YEAR($A11)-1)))),File_1.prn!$A$2:$AA$58,VLOOKUP(MONTH($A11),Conversion!$A$1:$B$12,2),FALSE)</f>
        <v>0</v>
      </c>
      <c r="C11" t="str">
        <f>IF(VLOOKUP((IF(MONTH($A11)=10,YEAR($A11),IF(MONTH($A11)=11,YEAR($A11),IF(MONTH($A11)=12, YEAR($A11),YEAR($A11)-1)))),File_1.prn!$A$2:$AA$58,VLOOKUP(MONTH($A11),'Patch Conversion'!$A$1:$B$12,2),FALSE)="","",VLOOKUP((IF(MONTH($A11)=10,YEAR($A11),IF(MONTH($A11)=11,YEAR($A11),IF(MONTH($A11)=12, YEAR($A11),YEAR($A11)-1)))),File_1.prn!$A$2:$AA$58,VLOOKUP(MONTH($A11),'Patch Conversion'!$A$1:$B$12,2),FALSE))</f>
        <v/>
      </c>
      <c r="F11">
        <f>VLOOKUP((IF(MONTH($A11)=10,YEAR($A11),IF(MONTH($A11)=11,YEAR($A11),IF(MONTH($A11)=12, YEAR($A11),YEAR($A11)-1)))),FirstSim!$A$1:$Z$84,VLOOKUP(MONTH($A11),Conversion!$A$1:$B$12,2),FALSE)</f>
        <v>0.12</v>
      </c>
      <c r="J11" t="e">
        <f>VLOOKUP((IF(MONTH($A11)=10,YEAR($A11),IF(MONTH($A11)=11,YEAR($A11),IF(MONTH($A11)=12, YEAR($A11),YEAR($A11)-1)))),#REF!,VLOOKUP(MONTH($A11),Conversion!$A$1:$B$12,2),FALSE)</f>
        <v>#REF!</v>
      </c>
      <c r="K11" t="e">
        <f>VLOOKUP((IF(MONTH($A11)=10,YEAR($A11),IF(MONTH($A11)=11,YEAR($A11),IF(MONTH($A11)=12, YEAR($A11),YEAR($A11)-1)))),#REF!,VLOOKUP(MONTH($A11),'Patch Conversion'!$A$1:$B$12,2),FALSE)</f>
        <v>#REF!</v>
      </c>
    </row>
    <row r="12" spans="1:12" x14ac:dyDescent="0.25">
      <c r="A12" s="2">
        <v>18050</v>
      </c>
      <c r="B12">
        <f>VLOOKUP((IF(MONTH($A12)=10,YEAR($A12),IF(MONTH($A12)=11,YEAR($A12),IF(MONTH($A12)=12, YEAR($A12),YEAR($A12)-1)))),File_1.prn!$A$2:$AA$58,VLOOKUP(MONTH($A12),Conversion!$A$1:$B$12,2),FALSE)</f>
        <v>0</v>
      </c>
      <c r="C12" t="str">
        <f>IF(VLOOKUP((IF(MONTH($A12)=10,YEAR($A12),IF(MONTH($A12)=11,YEAR($A12),IF(MONTH($A12)=12, YEAR($A12),YEAR($A12)-1)))),File_1.prn!$A$2:$AA$58,VLOOKUP(MONTH($A12),'Patch Conversion'!$A$1:$B$12,2),FALSE)="","",VLOOKUP((IF(MONTH($A12)=10,YEAR($A12),IF(MONTH($A12)=11,YEAR($A12),IF(MONTH($A12)=12, YEAR($A12),YEAR($A12)-1)))),File_1.prn!$A$2:$AA$58,VLOOKUP(MONTH($A12),'Patch Conversion'!$A$1:$B$12,2),FALSE))</f>
        <v/>
      </c>
      <c r="F12">
        <f>VLOOKUP((IF(MONTH($A12)=10,YEAR($A12),IF(MONTH($A12)=11,YEAR($A12),IF(MONTH($A12)=12, YEAR($A12),YEAR($A12)-1)))),FirstSim!$A$1:$Z$84,VLOOKUP(MONTH($A12),Conversion!$A$1:$B$12,2),FALSE)</f>
        <v>0.1</v>
      </c>
      <c r="J12" t="e">
        <f>VLOOKUP((IF(MONTH($A12)=10,YEAR($A12),IF(MONTH($A12)=11,YEAR($A12),IF(MONTH($A12)=12, YEAR($A12),YEAR($A12)-1)))),#REF!,VLOOKUP(MONTH($A12),Conversion!$A$1:$B$12,2),FALSE)</f>
        <v>#REF!</v>
      </c>
      <c r="K12" t="e">
        <f>VLOOKUP((IF(MONTH($A12)=10,YEAR($A12),IF(MONTH($A12)=11,YEAR($A12),IF(MONTH($A12)=12, YEAR($A12),YEAR($A12)-1)))),#REF!,VLOOKUP(MONTH($A12),'Patch Conversion'!$A$1:$B$12,2),FALSE)</f>
        <v>#REF!</v>
      </c>
    </row>
    <row r="13" spans="1:12" x14ac:dyDescent="0.25">
      <c r="A13" s="2">
        <v>18080</v>
      </c>
      <c r="B13">
        <f>VLOOKUP((IF(MONTH($A13)=10,YEAR($A13),IF(MONTH($A13)=11,YEAR($A13),IF(MONTH($A13)=12, YEAR($A13),YEAR($A13)-1)))),File_1.prn!$A$2:$AA$58,VLOOKUP(MONTH($A13),Conversion!$A$1:$B$12,2),FALSE)</f>
        <v>0</v>
      </c>
      <c r="C13" t="str">
        <f>IF(VLOOKUP((IF(MONTH($A13)=10,YEAR($A13),IF(MONTH($A13)=11,YEAR($A13),IF(MONTH($A13)=12, YEAR($A13),YEAR($A13)-1)))),File_1.prn!$A$2:$AA$58,VLOOKUP(MONTH($A13),'Patch Conversion'!$A$1:$B$12,2),FALSE)="","",VLOOKUP((IF(MONTH($A13)=10,YEAR($A13),IF(MONTH($A13)=11,YEAR($A13),IF(MONTH($A13)=12, YEAR($A13),YEAR($A13)-1)))),File_1.prn!$A$2:$AA$58,VLOOKUP(MONTH($A13),'Patch Conversion'!$A$1:$B$12,2),FALSE))</f>
        <v/>
      </c>
      <c r="F13">
        <f>VLOOKUP((IF(MONTH($A13)=10,YEAR($A13),IF(MONTH($A13)=11,YEAR($A13),IF(MONTH($A13)=12, YEAR($A13),YEAR($A13)-1)))),FirstSim!$A$1:$Z$84,VLOOKUP(MONTH($A13),Conversion!$A$1:$B$12,2),FALSE)</f>
        <v>7.0000000000000007E-2</v>
      </c>
      <c r="J13" t="e">
        <f>VLOOKUP((IF(MONTH($A13)=10,YEAR($A13),IF(MONTH($A13)=11,YEAR($A13),IF(MONTH($A13)=12, YEAR($A13),YEAR($A13)-1)))),#REF!,VLOOKUP(MONTH($A13),Conversion!$A$1:$B$12,2),FALSE)</f>
        <v>#REF!</v>
      </c>
      <c r="K13" t="e">
        <f>VLOOKUP((IF(MONTH($A13)=10,YEAR($A13),IF(MONTH($A13)=11,YEAR($A13),IF(MONTH($A13)=12, YEAR($A13),YEAR($A13)-1)))),#REF!,VLOOKUP(MONTH($A13),'Patch Conversion'!$A$1:$B$12,2),FALSE)</f>
        <v>#REF!</v>
      </c>
    </row>
    <row r="14" spans="1:12" x14ac:dyDescent="0.25">
      <c r="A14" s="2">
        <v>18111</v>
      </c>
      <c r="B14">
        <f>VLOOKUP((IF(MONTH($A14)=10,YEAR($A14),IF(MONTH($A14)=11,YEAR($A14),IF(MONTH($A14)=12, YEAR($A14),YEAR($A14)-1)))),File_1.prn!$A$2:$AA$58,VLOOKUP(MONTH($A14),Conversion!$A$1:$B$12,2),FALSE)</f>
        <v>0</v>
      </c>
      <c r="C14" t="str">
        <f>IF(VLOOKUP((IF(MONTH($A14)=10,YEAR($A14),IF(MONTH($A14)=11,YEAR($A14),IF(MONTH($A14)=12, YEAR($A14),YEAR($A14)-1)))),File_1.prn!$A$2:$AA$58,VLOOKUP(MONTH($A14),'Patch Conversion'!$A$1:$B$12,2),FALSE)="","",VLOOKUP((IF(MONTH($A14)=10,YEAR($A14),IF(MONTH($A14)=11,YEAR($A14),IF(MONTH($A14)=12, YEAR($A14),YEAR($A14)-1)))),File_1.prn!$A$2:$AA$58,VLOOKUP(MONTH($A14),'Patch Conversion'!$A$1:$B$12,2),FALSE))</f>
        <v/>
      </c>
      <c r="F14">
        <f>VLOOKUP((IF(MONTH($A14)=10,YEAR($A14),IF(MONTH($A14)=11,YEAR($A14),IF(MONTH($A14)=12, YEAR($A14),YEAR($A14)-1)))),FirstSim!$A$1:$Z$84,VLOOKUP(MONTH($A14),Conversion!$A$1:$B$12,2),FALSE)</f>
        <v>0.03</v>
      </c>
      <c r="J14" t="e">
        <f>VLOOKUP((IF(MONTH($A14)=10,YEAR($A14),IF(MONTH($A14)=11,YEAR($A14),IF(MONTH($A14)=12, YEAR($A14),YEAR($A14)-1)))),#REF!,VLOOKUP(MONTH($A14),Conversion!$A$1:$B$12,2),FALSE)</f>
        <v>#REF!</v>
      </c>
      <c r="K14" t="e">
        <f>VLOOKUP((IF(MONTH($A14)=10,YEAR($A14),IF(MONTH($A14)=11,YEAR($A14),IF(MONTH($A14)=12, YEAR($A14),YEAR($A14)-1)))),#REF!,VLOOKUP(MONTH($A14),'Patch Conversion'!$A$1:$B$12,2),FALSE)</f>
        <v>#REF!</v>
      </c>
    </row>
    <row r="15" spans="1:12" x14ac:dyDescent="0.25">
      <c r="A15" s="2">
        <v>18142</v>
      </c>
      <c r="B15">
        <f>VLOOKUP((IF(MONTH($A15)=10,YEAR($A15),IF(MONTH($A15)=11,YEAR($A15),IF(MONTH($A15)=12, YEAR($A15),YEAR($A15)-1)))),File_1.prn!$A$2:$AA$58,VLOOKUP(MONTH($A15),Conversion!$A$1:$B$12,2),FALSE)</f>
        <v>0</v>
      </c>
      <c r="C15" t="str">
        <f>IF(VLOOKUP((IF(MONTH($A15)=10,YEAR($A15),IF(MONTH($A15)=11,YEAR($A15),IF(MONTH($A15)=12, YEAR($A15),YEAR($A15)-1)))),File_1.prn!$A$2:$AA$58,VLOOKUP(MONTH($A15),'Patch Conversion'!$A$1:$B$12,2),FALSE)="","",VLOOKUP((IF(MONTH($A15)=10,YEAR($A15),IF(MONTH($A15)=11,YEAR($A15),IF(MONTH($A15)=12, YEAR($A15),YEAR($A15)-1)))),File_1.prn!$A$2:$AA$58,VLOOKUP(MONTH($A15),'Patch Conversion'!$A$1:$B$12,2),FALSE))</f>
        <v/>
      </c>
      <c r="F15">
        <f>VLOOKUP((IF(MONTH($A15)=10,YEAR($A15),IF(MONTH($A15)=11,YEAR($A15),IF(MONTH($A15)=12, YEAR($A15),YEAR($A15)-1)))),FirstSim!$A$1:$Z$84,VLOOKUP(MONTH($A15),Conversion!$A$1:$B$12,2),FALSE)</f>
        <v>0.01</v>
      </c>
      <c r="J15" t="e">
        <f>VLOOKUP((IF(MONTH($A15)=10,YEAR($A15),IF(MONTH($A15)=11,YEAR($A15),IF(MONTH($A15)=12, YEAR($A15),YEAR($A15)-1)))),#REF!,VLOOKUP(MONTH($A15),Conversion!$A$1:$B$12,2),FALSE)</f>
        <v>#REF!</v>
      </c>
      <c r="K15" t="e">
        <f>VLOOKUP((IF(MONTH($A15)=10,YEAR($A15),IF(MONTH($A15)=11,YEAR($A15),IF(MONTH($A15)=12, YEAR($A15),YEAR($A15)-1)))),#REF!,VLOOKUP(MONTH($A15),'Patch Conversion'!$A$1:$B$12,2),FALSE)</f>
        <v>#REF!</v>
      </c>
    </row>
    <row r="16" spans="1:12" x14ac:dyDescent="0.25">
      <c r="A16" s="2">
        <v>18172</v>
      </c>
      <c r="B16">
        <f>VLOOKUP((IF(MONTH($A16)=10,YEAR($A16),IF(MONTH($A16)=11,YEAR($A16),IF(MONTH($A16)=12, YEAR($A16),YEAR($A16)-1)))),File_1.prn!$A$2:$AA$58,VLOOKUP(MONTH($A16),Conversion!$A$1:$B$12,2),FALSE)</f>
        <v>0</v>
      </c>
      <c r="C16" t="str">
        <f>IF(VLOOKUP((IF(MONTH($A16)=10,YEAR($A16),IF(MONTH($A16)=11,YEAR($A16),IF(MONTH($A16)=12, YEAR($A16),YEAR($A16)-1)))),File_1.prn!$A$2:$AA$58,VLOOKUP(MONTH($A16),'Patch Conversion'!$A$1:$B$12,2),FALSE)="","",VLOOKUP((IF(MONTH($A16)=10,YEAR($A16),IF(MONTH($A16)=11,YEAR($A16),IF(MONTH($A16)=12, YEAR($A16),YEAR($A16)-1)))),File_1.prn!$A$2:$AA$58,VLOOKUP(MONTH($A16),'Patch Conversion'!$A$1:$B$12,2),FALSE))</f>
        <v/>
      </c>
      <c r="F16">
        <f>VLOOKUP((IF(MONTH($A16)=10,YEAR($A16),IF(MONTH($A16)=11,YEAR($A16),IF(MONTH($A16)=12, YEAR($A16),YEAR($A16)-1)))),FirstSim!$A$1:$Z$84,VLOOKUP(MONTH($A16),Conversion!$A$1:$B$12,2),FALSE)</f>
        <v>0.01</v>
      </c>
      <c r="J16" t="e">
        <f>VLOOKUP((IF(MONTH($A16)=10,YEAR($A16),IF(MONTH($A16)=11,YEAR($A16),IF(MONTH($A16)=12, YEAR($A16),YEAR($A16)-1)))),#REF!,VLOOKUP(MONTH($A16),Conversion!$A$1:$B$12,2),FALSE)</f>
        <v>#REF!</v>
      </c>
      <c r="K16" t="e">
        <f>VLOOKUP((IF(MONTH($A16)=10,YEAR($A16),IF(MONTH($A16)=11,YEAR($A16),IF(MONTH($A16)=12, YEAR($A16),YEAR($A16)-1)))),#REF!,VLOOKUP(MONTH($A16),'Patch Conversion'!$A$1:$B$12,2),FALSE)</f>
        <v>#REF!</v>
      </c>
    </row>
    <row r="17" spans="1:11" x14ac:dyDescent="0.25">
      <c r="A17" s="2">
        <v>18203</v>
      </c>
      <c r="B17">
        <f>VLOOKUP((IF(MONTH($A17)=10,YEAR($A17),IF(MONTH($A17)=11,YEAR($A17),IF(MONTH($A17)=12, YEAR($A17),YEAR($A17)-1)))),File_1.prn!$A$2:$AA$58,VLOOKUP(MONTH($A17),Conversion!$A$1:$B$12,2),FALSE)</f>
        <v>0</v>
      </c>
      <c r="C17" t="str">
        <f>IF(VLOOKUP((IF(MONTH($A17)=10,YEAR($A17),IF(MONTH($A17)=11,YEAR($A17),IF(MONTH($A17)=12, YEAR($A17),YEAR($A17)-1)))),File_1.prn!$A$2:$AA$58,VLOOKUP(MONTH($A17),'Patch Conversion'!$A$1:$B$12,2),FALSE)="","",VLOOKUP((IF(MONTH($A17)=10,YEAR($A17),IF(MONTH($A17)=11,YEAR($A17),IF(MONTH($A17)=12, YEAR($A17),YEAR($A17)-1)))),File_1.prn!$A$2:$AA$58,VLOOKUP(MONTH($A17),'Patch Conversion'!$A$1:$B$12,2),FALSE))</f>
        <v/>
      </c>
      <c r="D17" t="str">
        <f>IF(C17="","",B17)</f>
        <v/>
      </c>
      <c r="F17">
        <f>VLOOKUP((IF(MONTH($A17)=10,YEAR($A17),IF(MONTH($A17)=11,YEAR($A17),IF(MONTH($A17)=12, YEAR($A17),YEAR($A17)-1)))),FirstSim!$A$1:$Z$84,VLOOKUP(MONTH($A17),Conversion!$A$1:$B$12,2),FALSE)</f>
        <v>0.13</v>
      </c>
      <c r="J17" t="e">
        <f>VLOOKUP((IF(MONTH($A17)=10,YEAR($A17),IF(MONTH($A17)=11,YEAR($A17),IF(MONTH($A17)=12, YEAR($A17),YEAR($A17)-1)))),#REF!,VLOOKUP(MONTH($A17),Conversion!$A$1:$B$12,2),FALSE)</f>
        <v>#REF!</v>
      </c>
      <c r="K17" t="e">
        <f>VLOOKUP((IF(MONTH($A17)=10,YEAR($A17),IF(MONTH($A17)=11,YEAR($A17),IF(MONTH($A17)=12, YEAR($A17),YEAR($A17)-1)))),#REF!,VLOOKUP(MONTH($A17),'Patch Conversion'!$A$1:$B$12,2),FALSE)</f>
        <v>#REF!</v>
      </c>
    </row>
    <row r="18" spans="1:11" x14ac:dyDescent="0.25">
      <c r="A18" s="2">
        <v>18233</v>
      </c>
      <c r="B18">
        <f>VLOOKUP((IF(MONTH($A18)=10,YEAR($A18),IF(MONTH($A18)=11,YEAR($A18),IF(MONTH($A18)=12, YEAR($A18),YEAR($A18)-1)))),File_1.prn!$A$2:$AA$58,VLOOKUP(MONTH($A18),Conversion!$A$1:$B$12,2),FALSE)</f>
        <v>0</v>
      </c>
      <c r="C18" t="str">
        <f>IF(VLOOKUP((IF(MONTH($A18)=10,YEAR($A18),IF(MONTH($A18)=11,YEAR($A18),IF(MONTH($A18)=12, YEAR($A18),YEAR($A18)-1)))),File_1.prn!$A$2:$AA$58,VLOOKUP(MONTH($A18),'Patch Conversion'!$A$1:$B$12,2),FALSE)="","",VLOOKUP((IF(MONTH($A18)=10,YEAR($A18),IF(MONTH($A18)=11,YEAR($A18),IF(MONTH($A18)=12, YEAR($A18),YEAR($A18)-1)))),File_1.prn!$A$2:$AA$58,VLOOKUP(MONTH($A18),'Patch Conversion'!$A$1:$B$12,2),FALSE))</f>
        <v/>
      </c>
      <c r="F18">
        <f>VLOOKUP((IF(MONTH($A18)=10,YEAR($A18),IF(MONTH($A18)=11,YEAR($A18),IF(MONTH($A18)=12, YEAR($A18),YEAR($A18)-1)))),FirstSim!$A$1:$Z$84,VLOOKUP(MONTH($A18),Conversion!$A$1:$B$12,2),FALSE)</f>
        <v>0.09</v>
      </c>
      <c r="J18" t="e">
        <f>VLOOKUP((IF(MONTH($A18)=10,YEAR($A18),IF(MONTH($A18)=11,YEAR($A18),IF(MONTH($A18)=12, YEAR($A18),YEAR($A18)-1)))),#REF!,VLOOKUP(MONTH($A18),Conversion!$A$1:$B$12,2),FALSE)</f>
        <v>#REF!</v>
      </c>
      <c r="K18" t="e">
        <f>VLOOKUP((IF(MONTH($A18)=10,YEAR($A18),IF(MONTH($A18)=11,YEAR($A18),IF(MONTH($A18)=12, YEAR($A18),YEAR($A18)-1)))),#REF!,VLOOKUP(MONTH($A18),'Patch Conversion'!$A$1:$B$12,2),FALSE)</f>
        <v>#REF!</v>
      </c>
    </row>
    <row r="19" spans="1:11" x14ac:dyDescent="0.25">
      <c r="A19" s="2">
        <v>18264</v>
      </c>
      <c r="B19">
        <f>VLOOKUP((IF(MONTH($A19)=10,YEAR($A19),IF(MONTH($A19)=11,YEAR($A19),IF(MONTH($A19)=12, YEAR($A19),YEAR($A19)-1)))),File_1.prn!$A$2:$AA$58,VLOOKUP(MONTH($A19),Conversion!$A$1:$B$12,2),FALSE)</f>
        <v>0</v>
      </c>
      <c r="C19" t="str">
        <f>IF(VLOOKUP((IF(MONTH($A19)=10,YEAR($A19),IF(MONTH($A19)=11,YEAR($A19),IF(MONTH($A19)=12, YEAR($A19),YEAR($A19)-1)))),File_1.prn!$A$2:$AA$58,VLOOKUP(MONTH($A19),'Patch Conversion'!$A$1:$B$12,2),FALSE)="","",VLOOKUP((IF(MONTH($A19)=10,YEAR($A19),IF(MONTH($A19)=11,YEAR($A19),IF(MONTH($A19)=12, YEAR($A19),YEAR($A19)-1)))),File_1.prn!$A$2:$AA$58,VLOOKUP(MONTH($A19),'Patch Conversion'!$A$1:$B$12,2),FALSE))</f>
        <v/>
      </c>
      <c r="F19">
        <f>VLOOKUP((IF(MONTH($A19)=10,YEAR($A19),IF(MONTH($A19)=11,YEAR($A19),IF(MONTH($A19)=12, YEAR($A19),YEAR($A19)-1)))),FirstSim!$A$1:$Z$84,VLOOKUP(MONTH($A19),Conversion!$A$1:$B$12,2),FALSE)</f>
        <v>0.03</v>
      </c>
      <c r="J19" t="e">
        <f>VLOOKUP((IF(MONTH($A19)=10,YEAR($A19),IF(MONTH($A19)=11,YEAR($A19),IF(MONTH($A19)=12, YEAR($A19),YEAR($A19)-1)))),#REF!,VLOOKUP(MONTH($A19),Conversion!$A$1:$B$12,2),FALSE)</f>
        <v>#REF!</v>
      </c>
      <c r="K19" t="e">
        <f>VLOOKUP((IF(MONTH($A19)=10,YEAR($A19),IF(MONTH($A19)=11,YEAR($A19),IF(MONTH($A19)=12, YEAR($A19),YEAR($A19)-1)))),#REF!,VLOOKUP(MONTH($A19),'Patch Conversion'!$A$1:$B$12,2),FALSE)</f>
        <v>#REF!</v>
      </c>
    </row>
    <row r="20" spans="1:11" x14ac:dyDescent="0.25">
      <c r="A20" s="2">
        <v>18295</v>
      </c>
      <c r="B20">
        <f>VLOOKUP((IF(MONTH($A20)=10,YEAR($A20),IF(MONTH($A20)=11,YEAR($A20),IF(MONTH($A20)=12, YEAR($A20),YEAR($A20)-1)))),File_1.prn!$A$2:$AA$58,VLOOKUP(MONTH($A20),Conversion!$A$1:$B$12,2),FALSE)</f>
        <v>0</v>
      </c>
      <c r="C20" t="str">
        <f>IF(VLOOKUP((IF(MONTH($A20)=10,YEAR($A20),IF(MONTH($A20)=11,YEAR($A20),IF(MONTH($A20)=12, YEAR($A20),YEAR($A20)-1)))),File_1.prn!$A$2:$AA$58,VLOOKUP(MONTH($A20),'Patch Conversion'!$A$1:$B$12,2),FALSE)="","",VLOOKUP((IF(MONTH($A20)=10,YEAR($A20),IF(MONTH($A20)=11,YEAR($A20),IF(MONTH($A20)=12, YEAR($A20),YEAR($A20)-1)))),File_1.prn!$A$2:$AA$58,VLOOKUP(MONTH($A20),'Patch Conversion'!$A$1:$B$12,2),FALSE))</f>
        <v/>
      </c>
      <c r="F20">
        <f>VLOOKUP((IF(MONTH($A20)=10,YEAR($A20),IF(MONTH($A20)=11,YEAR($A20),IF(MONTH($A20)=12, YEAR($A20),YEAR($A20)-1)))),FirstSim!$A$1:$Z$84,VLOOKUP(MONTH($A20),Conversion!$A$1:$B$12,2),FALSE)</f>
        <v>0.03</v>
      </c>
      <c r="J20" t="e">
        <f>VLOOKUP((IF(MONTH($A20)=10,YEAR($A20),IF(MONTH($A20)=11,YEAR($A20),IF(MONTH($A20)=12, YEAR($A20),YEAR($A20)-1)))),#REF!,VLOOKUP(MONTH($A20),Conversion!$A$1:$B$12,2),FALSE)</f>
        <v>#REF!</v>
      </c>
      <c r="K20" t="e">
        <f>VLOOKUP((IF(MONTH($A20)=10,YEAR($A20),IF(MONTH($A20)=11,YEAR($A20),IF(MONTH($A20)=12, YEAR($A20),YEAR($A20)-1)))),#REF!,VLOOKUP(MONTH($A20),'Patch Conversion'!$A$1:$B$12,2),FALSE)</f>
        <v>#REF!</v>
      </c>
    </row>
    <row r="21" spans="1:11" x14ac:dyDescent="0.25">
      <c r="A21" s="2">
        <v>18323</v>
      </c>
      <c r="B21">
        <f>VLOOKUP((IF(MONTH($A21)=10,YEAR($A21),IF(MONTH($A21)=11,YEAR($A21),IF(MONTH($A21)=12, YEAR($A21),YEAR($A21)-1)))),File_1.prn!$A$2:$AA$58,VLOOKUP(MONTH($A21),Conversion!$A$1:$B$12,2),FALSE)</f>
        <v>0</v>
      </c>
      <c r="C21" t="str">
        <f>IF(VLOOKUP((IF(MONTH($A21)=10,YEAR($A21),IF(MONTH($A21)=11,YEAR($A21),IF(MONTH($A21)=12, YEAR($A21),YEAR($A21)-1)))),File_1.prn!$A$2:$AA$58,VLOOKUP(MONTH($A21),'Patch Conversion'!$A$1:$B$12,2),FALSE)="","",VLOOKUP((IF(MONTH($A21)=10,YEAR($A21),IF(MONTH($A21)=11,YEAR($A21),IF(MONTH($A21)=12, YEAR($A21),YEAR($A21)-1)))),File_1.prn!$A$2:$AA$58,VLOOKUP(MONTH($A21),'Patch Conversion'!$A$1:$B$12,2),FALSE))</f>
        <v/>
      </c>
      <c r="F21">
        <f>VLOOKUP((IF(MONTH($A21)=10,YEAR($A21),IF(MONTH($A21)=11,YEAR($A21),IF(MONTH($A21)=12, YEAR($A21),YEAR($A21)-1)))),FirstSim!$A$1:$Z$84,VLOOKUP(MONTH($A21),Conversion!$A$1:$B$12,2),FALSE)</f>
        <v>9.31</v>
      </c>
      <c r="J21" t="e">
        <f>VLOOKUP((IF(MONTH($A21)=10,YEAR($A21),IF(MONTH($A21)=11,YEAR($A21),IF(MONTH($A21)=12, YEAR($A21),YEAR($A21)-1)))),#REF!,VLOOKUP(MONTH($A21),Conversion!$A$1:$B$12,2),FALSE)</f>
        <v>#REF!</v>
      </c>
      <c r="K21" t="e">
        <f>VLOOKUP((IF(MONTH($A21)=10,YEAR($A21),IF(MONTH($A21)=11,YEAR($A21),IF(MONTH($A21)=12, YEAR($A21),YEAR($A21)-1)))),#REF!,VLOOKUP(MONTH($A21),'Patch Conversion'!$A$1:$B$12,2),FALSE)</f>
        <v>#REF!</v>
      </c>
    </row>
    <row r="22" spans="1:11" x14ac:dyDescent="0.25">
      <c r="A22" s="2">
        <v>18354</v>
      </c>
      <c r="B22">
        <f>VLOOKUP((IF(MONTH($A22)=10,YEAR($A22),IF(MONTH($A22)=11,YEAR($A22),IF(MONTH($A22)=12, YEAR($A22),YEAR($A22)-1)))),File_1.prn!$A$2:$AA$58,VLOOKUP(MONTH($A22),Conversion!$A$1:$B$12,2),FALSE)</f>
        <v>0</v>
      </c>
      <c r="C22" t="str">
        <f>IF(VLOOKUP((IF(MONTH($A22)=10,YEAR($A22),IF(MONTH($A22)=11,YEAR($A22),IF(MONTH($A22)=12, YEAR($A22),YEAR($A22)-1)))),File_1.prn!$A$2:$AA$58,VLOOKUP(MONTH($A22),'Patch Conversion'!$A$1:$B$12,2),FALSE)="","",VLOOKUP((IF(MONTH($A22)=10,YEAR($A22),IF(MONTH($A22)=11,YEAR($A22),IF(MONTH($A22)=12, YEAR($A22),YEAR($A22)-1)))),File_1.prn!$A$2:$AA$58,VLOOKUP(MONTH($A22),'Patch Conversion'!$A$1:$B$12,2),FALSE))</f>
        <v/>
      </c>
      <c r="F22">
        <f>VLOOKUP((IF(MONTH($A22)=10,YEAR($A22),IF(MONTH($A22)=11,YEAR($A22),IF(MONTH($A22)=12, YEAR($A22),YEAR($A22)-1)))),FirstSim!$A$1:$Z$84,VLOOKUP(MONTH($A22),Conversion!$A$1:$B$12,2),FALSE)</f>
        <v>7.23</v>
      </c>
      <c r="J22" t="e">
        <f>VLOOKUP((IF(MONTH($A22)=10,YEAR($A22),IF(MONTH($A22)=11,YEAR($A22),IF(MONTH($A22)=12, YEAR($A22),YEAR($A22)-1)))),#REF!,VLOOKUP(MONTH($A22),Conversion!$A$1:$B$12,2),FALSE)</f>
        <v>#REF!</v>
      </c>
      <c r="K22" t="e">
        <f>VLOOKUP((IF(MONTH($A22)=10,YEAR($A22),IF(MONTH($A22)=11,YEAR($A22),IF(MONTH($A22)=12, YEAR($A22),YEAR($A22)-1)))),#REF!,VLOOKUP(MONTH($A22),'Patch Conversion'!$A$1:$B$12,2),FALSE)</f>
        <v>#REF!</v>
      </c>
    </row>
    <row r="23" spans="1:11" x14ac:dyDescent="0.25">
      <c r="A23" s="2">
        <v>18384</v>
      </c>
      <c r="B23">
        <f>VLOOKUP((IF(MONTH($A23)=10,YEAR($A23),IF(MONTH($A23)=11,YEAR($A23),IF(MONTH($A23)=12, YEAR($A23),YEAR($A23)-1)))),File_1.prn!$A$2:$AA$58,VLOOKUP(MONTH($A23),Conversion!$A$1:$B$12,2),FALSE)</f>
        <v>0</v>
      </c>
      <c r="C23" t="str">
        <f>IF(VLOOKUP((IF(MONTH($A23)=10,YEAR($A23),IF(MONTH($A23)=11,YEAR($A23),IF(MONTH($A23)=12, YEAR($A23),YEAR($A23)-1)))),File_1.prn!$A$2:$AA$58,VLOOKUP(MONTH($A23),'Patch Conversion'!$A$1:$B$12,2),FALSE)="","",VLOOKUP((IF(MONTH($A23)=10,YEAR($A23),IF(MONTH($A23)=11,YEAR($A23),IF(MONTH($A23)=12, YEAR($A23),YEAR($A23)-1)))),File_1.prn!$A$2:$AA$58,VLOOKUP(MONTH($A23),'Patch Conversion'!$A$1:$B$12,2),FALSE))</f>
        <v/>
      </c>
      <c r="F23">
        <f>VLOOKUP((IF(MONTH($A23)=10,YEAR($A23),IF(MONTH($A23)=11,YEAR($A23),IF(MONTH($A23)=12, YEAR($A23),YEAR($A23)-1)))),FirstSim!$A$1:$Z$84,VLOOKUP(MONTH($A23),Conversion!$A$1:$B$12,2),FALSE)</f>
        <v>3.05</v>
      </c>
      <c r="J23" t="e">
        <f>VLOOKUP((IF(MONTH($A23)=10,YEAR($A23),IF(MONTH($A23)=11,YEAR($A23),IF(MONTH($A23)=12, YEAR($A23),YEAR($A23)-1)))),#REF!,VLOOKUP(MONTH($A23),Conversion!$A$1:$B$12,2),FALSE)</f>
        <v>#REF!</v>
      </c>
      <c r="K23" t="e">
        <f>VLOOKUP((IF(MONTH($A23)=10,YEAR($A23),IF(MONTH($A23)=11,YEAR($A23),IF(MONTH($A23)=12, YEAR($A23),YEAR($A23)-1)))),#REF!,VLOOKUP(MONTH($A23),'Patch Conversion'!$A$1:$B$12,2),FALSE)</f>
        <v>#REF!</v>
      </c>
    </row>
    <row r="24" spans="1:11" x14ac:dyDescent="0.25">
      <c r="A24" s="2">
        <v>18415</v>
      </c>
      <c r="B24">
        <f>VLOOKUP((IF(MONTH($A24)=10,YEAR($A24),IF(MONTH($A24)=11,YEAR($A24),IF(MONTH($A24)=12, YEAR($A24),YEAR($A24)-1)))),File_1.prn!$A$2:$AA$58,VLOOKUP(MONTH($A24),Conversion!$A$1:$B$12,2),FALSE)</f>
        <v>0</v>
      </c>
      <c r="C24" t="str">
        <f>IF(VLOOKUP((IF(MONTH($A24)=10,YEAR($A24),IF(MONTH($A24)=11,YEAR($A24),IF(MONTH($A24)=12, YEAR($A24),YEAR($A24)-1)))),File_1.prn!$A$2:$AA$58,VLOOKUP(MONTH($A24),'Patch Conversion'!$A$1:$B$12,2),FALSE)="","",VLOOKUP((IF(MONTH($A24)=10,YEAR($A24),IF(MONTH($A24)=11,YEAR($A24),IF(MONTH($A24)=12, YEAR($A24),YEAR($A24)-1)))),File_1.prn!$A$2:$AA$58,VLOOKUP(MONTH($A24),'Patch Conversion'!$A$1:$B$12,2),FALSE))</f>
        <v/>
      </c>
      <c r="F24">
        <f>VLOOKUP((IF(MONTH($A24)=10,YEAR($A24),IF(MONTH($A24)=11,YEAR($A24),IF(MONTH($A24)=12, YEAR($A24),YEAR($A24)-1)))),FirstSim!$A$1:$Z$84,VLOOKUP(MONTH($A24),Conversion!$A$1:$B$12,2),FALSE)</f>
        <v>1.81</v>
      </c>
      <c r="J24" t="e">
        <f>VLOOKUP((IF(MONTH($A24)=10,YEAR($A24),IF(MONTH($A24)=11,YEAR($A24),IF(MONTH($A24)=12, YEAR($A24),YEAR($A24)-1)))),#REF!,VLOOKUP(MONTH($A24),Conversion!$A$1:$B$12,2),FALSE)</f>
        <v>#REF!</v>
      </c>
      <c r="K24" t="e">
        <f>VLOOKUP((IF(MONTH($A24)=10,YEAR($A24),IF(MONTH($A24)=11,YEAR($A24),IF(MONTH($A24)=12, YEAR($A24),YEAR($A24)-1)))),#REF!,VLOOKUP(MONTH($A24),'Patch Conversion'!$A$1:$B$12,2),FALSE)</f>
        <v>#REF!</v>
      </c>
    </row>
    <row r="25" spans="1:11" x14ac:dyDescent="0.25">
      <c r="A25" s="2">
        <v>18445</v>
      </c>
      <c r="B25">
        <f>VLOOKUP((IF(MONTH($A25)=10,YEAR($A25),IF(MONTH($A25)=11,YEAR($A25),IF(MONTH($A25)=12, YEAR($A25),YEAR($A25)-1)))),File_1.prn!$A$2:$AA$58,VLOOKUP(MONTH($A25),Conversion!$A$1:$B$12,2),FALSE)</f>
        <v>0</v>
      </c>
      <c r="C25" t="str">
        <f>IF(VLOOKUP((IF(MONTH($A25)=10,YEAR($A25),IF(MONTH($A25)=11,YEAR($A25),IF(MONTH($A25)=12, YEAR($A25),YEAR($A25)-1)))),File_1.prn!$A$2:$AA$58,VLOOKUP(MONTH($A25),'Patch Conversion'!$A$1:$B$12,2),FALSE)="","",VLOOKUP((IF(MONTH($A25)=10,YEAR($A25),IF(MONTH($A25)=11,YEAR($A25),IF(MONTH($A25)=12, YEAR($A25),YEAR($A25)-1)))),File_1.prn!$A$2:$AA$58,VLOOKUP(MONTH($A25),'Patch Conversion'!$A$1:$B$12,2),FALSE))</f>
        <v/>
      </c>
      <c r="F25">
        <f>VLOOKUP((IF(MONTH($A25)=10,YEAR($A25),IF(MONTH($A25)=11,YEAR($A25),IF(MONTH($A25)=12, YEAR($A25),YEAR($A25)-1)))),FirstSim!$A$1:$Z$84,VLOOKUP(MONTH($A25),Conversion!$A$1:$B$12,2),FALSE)</f>
        <v>1.1399999999999999</v>
      </c>
      <c r="J25" t="e">
        <f>VLOOKUP((IF(MONTH($A25)=10,YEAR($A25),IF(MONTH($A25)=11,YEAR($A25),IF(MONTH($A25)=12, YEAR($A25),YEAR($A25)-1)))),#REF!,VLOOKUP(MONTH($A25),Conversion!$A$1:$B$12,2),FALSE)</f>
        <v>#REF!</v>
      </c>
      <c r="K25" t="e">
        <f>VLOOKUP((IF(MONTH($A25)=10,YEAR($A25),IF(MONTH($A25)=11,YEAR($A25),IF(MONTH($A25)=12, YEAR($A25),YEAR($A25)-1)))),#REF!,VLOOKUP(MONTH($A25),'Patch Conversion'!$A$1:$B$12,2),FALSE)</f>
        <v>#REF!</v>
      </c>
    </row>
    <row r="26" spans="1:11" x14ac:dyDescent="0.25">
      <c r="A26" s="2">
        <v>18476</v>
      </c>
      <c r="B26">
        <f>VLOOKUP((IF(MONTH($A26)=10,YEAR($A26),IF(MONTH($A26)=11,YEAR($A26),IF(MONTH($A26)=12, YEAR($A26),YEAR($A26)-1)))),File_1.prn!$A$2:$AA$58,VLOOKUP(MONTH($A26),Conversion!$A$1:$B$12,2),FALSE)</f>
        <v>0</v>
      </c>
      <c r="C26" t="str">
        <f>IF(VLOOKUP((IF(MONTH($A26)=10,YEAR($A26),IF(MONTH($A26)=11,YEAR($A26),IF(MONTH($A26)=12, YEAR($A26),YEAR($A26)-1)))),File_1.prn!$A$2:$AA$58,VLOOKUP(MONTH($A26),'Patch Conversion'!$A$1:$B$12,2),FALSE)="","",VLOOKUP((IF(MONTH($A26)=10,YEAR($A26),IF(MONTH($A26)=11,YEAR($A26),IF(MONTH($A26)=12, YEAR($A26),YEAR($A26)-1)))),File_1.prn!$A$2:$AA$58,VLOOKUP(MONTH($A26),'Patch Conversion'!$A$1:$B$12,2),FALSE))</f>
        <v/>
      </c>
      <c r="F26">
        <f>VLOOKUP((IF(MONTH($A26)=10,YEAR($A26),IF(MONTH($A26)=11,YEAR($A26),IF(MONTH($A26)=12, YEAR($A26),YEAR($A26)-1)))),FirstSim!$A$1:$Z$84,VLOOKUP(MONTH($A26),Conversion!$A$1:$B$12,2),FALSE)</f>
        <v>0.97</v>
      </c>
      <c r="J26" t="e">
        <f>VLOOKUP((IF(MONTH($A26)=10,YEAR($A26),IF(MONTH($A26)=11,YEAR($A26),IF(MONTH($A26)=12, YEAR($A26),YEAR($A26)-1)))),#REF!,VLOOKUP(MONTH($A26),Conversion!$A$1:$B$12,2),FALSE)</f>
        <v>#REF!</v>
      </c>
      <c r="K26" t="e">
        <f>VLOOKUP((IF(MONTH($A26)=10,YEAR($A26),IF(MONTH($A26)=11,YEAR($A26),IF(MONTH($A26)=12, YEAR($A26),YEAR($A26)-1)))),#REF!,VLOOKUP(MONTH($A26),'Patch Conversion'!$A$1:$B$12,2),FALSE)</f>
        <v>#REF!</v>
      </c>
    </row>
    <row r="27" spans="1:11" x14ac:dyDescent="0.25">
      <c r="A27" s="2">
        <v>18507</v>
      </c>
      <c r="B27">
        <f>VLOOKUP((IF(MONTH($A27)=10,YEAR($A27),IF(MONTH($A27)=11,YEAR($A27),IF(MONTH($A27)=12, YEAR($A27),YEAR($A27)-1)))),File_1.prn!$A$2:$AA$58,VLOOKUP(MONTH($A27),Conversion!$A$1:$B$12,2),FALSE)</f>
        <v>0</v>
      </c>
      <c r="C27" t="str">
        <f>IF(VLOOKUP((IF(MONTH($A27)=10,YEAR($A27),IF(MONTH($A27)=11,YEAR($A27),IF(MONTH($A27)=12, YEAR($A27),YEAR($A27)-1)))),File_1.prn!$A$2:$AA$58,VLOOKUP(MONTH($A27),'Patch Conversion'!$A$1:$B$12,2),FALSE)="","",VLOOKUP((IF(MONTH($A27)=10,YEAR($A27),IF(MONTH($A27)=11,YEAR($A27),IF(MONTH($A27)=12, YEAR($A27),YEAR($A27)-1)))),File_1.prn!$A$2:$AA$58,VLOOKUP(MONTH($A27),'Patch Conversion'!$A$1:$B$12,2),FALSE))</f>
        <v/>
      </c>
      <c r="F27">
        <f>VLOOKUP((IF(MONTH($A27)=10,YEAR($A27),IF(MONTH($A27)=11,YEAR($A27),IF(MONTH($A27)=12, YEAR($A27),YEAR($A27)-1)))),FirstSim!$A$1:$Z$84,VLOOKUP(MONTH($A27),Conversion!$A$1:$B$12,2),FALSE)</f>
        <v>0.7</v>
      </c>
      <c r="J27" t="e">
        <f>VLOOKUP((IF(MONTH($A27)=10,YEAR($A27),IF(MONTH($A27)=11,YEAR($A27),IF(MONTH($A27)=12, YEAR($A27),YEAR($A27)-1)))),#REF!,VLOOKUP(MONTH($A27),Conversion!$A$1:$B$12,2),FALSE)</f>
        <v>#REF!</v>
      </c>
      <c r="K27" t="e">
        <f>VLOOKUP((IF(MONTH($A27)=10,YEAR($A27),IF(MONTH($A27)=11,YEAR($A27),IF(MONTH($A27)=12, YEAR($A27),YEAR($A27)-1)))),#REF!,VLOOKUP(MONTH($A27),'Patch Conversion'!$A$1:$B$12,2),FALSE)</f>
        <v>#REF!</v>
      </c>
    </row>
    <row r="28" spans="1:11" x14ac:dyDescent="0.25">
      <c r="A28" s="2">
        <v>18537</v>
      </c>
      <c r="B28">
        <f>VLOOKUP((IF(MONTH($A28)=10,YEAR($A28),IF(MONTH($A28)=11,YEAR($A28),IF(MONTH($A28)=12, YEAR($A28),YEAR($A28)-1)))),File_1.prn!$A$2:$AA$58,VLOOKUP(MONTH($A28),Conversion!$A$1:$B$12,2),FALSE)</f>
        <v>0</v>
      </c>
      <c r="C28" t="str">
        <f>IF(VLOOKUP((IF(MONTH($A28)=10,YEAR($A28),IF(MONTH($A28)=11,YEAR($A28),IF(MONTH($A28)=12, YEAR($A28),YEAR($A28)-1)))),File_1.prn!$A$2:$AA$58,VLOOKUP(MONTH($A28),'Patch Conversion'!$A$1:$B$12,2),FALSE)="","",VLOOKUP((IF(MONTH($A28)=10,YEAR($A28),IF(MONTH($A28)=11,YEAR($A28),IF(MONTH($A28)=12, YEAR($A28),YEAR($A28)-1)))),File_1.prn!$A$2:$AA$58,VLOOKUP(MONTH($A28),'Patch Conversion'!$A$1:$B$12,2),FALSE))</f>
        <v/>
      </c>
      <c r="F28">
        <f>VLOOKUP((IF(MONTH($A28)=10,YEAR($A28),IF(MONTH($A28)=11,YEAR($A28),IF(MONTH($A28)=12, YEAR($A28),YEAR($A28)-1)))),FirstSim!$A$1:$Z$84,VLOOKUP(MONTH($A28),Conversion!$A$1:$B$12,2),FALSE)</f>
        <v>0.32</v>
      </c>
      <c r="J28" t="e">
        <f>VLOOKUP((IF(MONTH($A28)=10,YEAR($A28),IF(MONTH($A28)=11,YEAR($A28),IF(MONTH($A28)=12, YEAR($A28),YEAR($A28)-1)))),#REF!,VLOOKUP(MONTH($A28),Conversion!$A$1:$B$12,2),FALSE)</f>
        <v>#REF!</v>
      </c>
      <c r="K28" t="e">
        <f>VLOOKUP((IF(MONTH($A28)=10,YEAR($A28),IF(MONTH($A28)=11,YEAR($A28),IF(MONTH($A28)=12, YEAR($A28),YEAR($A28)-1)))),#REF!,VLOOKUP(MONTH($A28),'Patch Conversion'!$A$1:$B$12,2),FALSE)</f>
        <v>#REF!</v>
      </c>
    </row>
    <row r="29" spans="1:11" x14ac:dyDescent="0.25">
      <c r="A29" s="2">
        <v>18568</v>
      </c>
      <c r="B29">
        <f>VLOOKUP((IF(MONTH($A29)=10,YEAR($A29),IF(MONTH($A29)=11,YEAR($A29),IF(MONTH($A29)=12, YEAR($A29),YEAR($A29)-1)))),File_1.prn!$A$2:$AA$58,VLOOKUP(MONTH($A29),Conversion!$A$1:$B$12,2),FALSE)</f>
        <v>0</v>
      </c>
      <c r="C29" t="str">
        <f>IF(VLOOKUP((IF(MONTH($A29)=10,YEAR($A29),IF(MONTH($A29)=11,YEAR($A29),IF(MONTH($A29)=12, YEAR($A29),YEAR($A29)-1)))),File_1.prn!$A$2:$AA$58,VLOOKUP(MONTH($A29),'Patch Conversion'!$A$1:$B$12,2),FALSE)="","",VLOOKUP((IF(MONTH($A29)=10,YEAR($A29),IF(MONTH($A29)=11,YEAR($A29),IF(MONTH($A29)=12, YEAR($A29),YEAR($A29)-1)))),File_1.prn!$A$2:$AA$58,VLOOKUP(MONTH($A29),'Patch Conversion'!$A$1:$B$12,2),FALSE))</f>
        <v/>
      </c>
      <c r="F29">
        <f>VLOOKUP((IF(MONTH($A29)=10,YEAR($A29),IF(MONTH($A29)=11,YEAR($A29),IF(MONTH($A29)=12, YEAR($A29),YEAR($A29)-1)))),FirstSim!$A$1:$Z$84,VLOOKUP(MONTH($A29),Conversion!$A$1:$B$12,2),FALSE)</f>
        <v>0.13</v>
      </c>
      <c r="J29" t="e">
        <f>VLOOKUP((IF(MONTH($A29)=10,YEAR($A29),IF(MONTH($A29)=11,YEAR($A29),IF(MONTH($A29)=12, YEAR($A29),YEAR($A29)-1)))),#REF!,VLOOKUP(MONTH($A29),Conversion!$A$1:$B$12,2),FALSE)</f>
        <v>#REF!</v>
      </c>
      <c r="K29" t="e">
        <f>VLOOKUP((IF(MONTH($A29)=10,YEAR($A29),IF(MONTH($A29)=11,YEAR($A29),IF(MONTH($A29)=12, YEAR($A29),YEAR($A29)-1)))),#REF!,VLOOKUP(MONTH($A29),'Patch Conversion'!$A$1:$B$12,2),FALSE)</f>
        <v>#REF!</v>
      </c>
    </row>
    <row r="30" spans="1:11" x14ac:dyDescent="0.25">
      <c r="A30" s="2">
        <v>18598</v>
      </c>
      <c r="B30">
        <f>VLOOKUP((IF(MONTH($A30)=10,YEAR($A30),IF(MONTH($A30)=11,YEAR($A30),IF(MONTH($A30)=12, YEAR($A30),YEAR($A30)-1)))),File_1.prn!$A$2:$AA$58,VLOOKUP(MONTH($A30),Conversion!$A$1:$B$12,2),FALSE)</f>
        <v>0</v>
      </c>
      <c r="C30" t="str">
        <f>IF(VLOOKUP((IF(MONTH($A30)=10,YEAR($A30),IF(MONTH($A30)=11,YEAR($A30),IF(MONTH($A30)=12, YEAR($A30),YEAR($A30)-1)))),File_1.prn!$A$2:$AA$58,VLOOKUP(MONTH($A30),'Patch Conversion'!$A$1:$B$12,2),FALSE)="","",VLOOKUP((IF(MONTH($A30)=10,YEAR($A30),IF(MONTH($A30)=11,YEAR($A30),IF(MONTH($A30)=12, YEAR($A30),YEAR($A30)-1)))),File_1.prn!$A$2:$AA$58,VLOOKUP(MONTH($A30),'Patch Conversion'!$A$1:$B$12,2),FALSE))</f>
        <v/>
      </c>
      <c r="D30" t="str">
        <f>IF(C30="","",B30)</f>
        <v/>
      </c>
      <c r="F30">
        <f>VLOOKUP((IF(MONTH($A30)=10,YEAR($A30),IF(MONTH($A30)=11,YEAR($A30),IF(MONTH($A30)=12, YEAR($A30),YEAR($A30)-1)))),FirstSim!$A$1:$Z$84,VLOOKUP(MONTH($A30),Conversion!$A$1:$B$12,2),FALSE)</f>
        <v>0.51</v>
      </c>
      <c r="J30" t="e">
        <f>VLOOKUP((IF(MONTH($A30)=10,YEAR($A30),IF(MONTH($A30)=11,YEAR($A30),IF(MONTH($A30)=12, YEAR($A30),YEAR($A30)-1)))),#REF!,VLOOKUP(MONTH($A30),Conversion!$A$1:$B$12,2),FALSE)</f>
        <v>#REF!</v>
      </c>
      <c r="K30" t="e">
        <f>VLOOKUP((IF(MONTH($A30)=10,YEAR($A30),IF(MONTH($A30)=11,YEAR($A30),IF(MONTH($A30)=12, YEAR($A30),YEAR($A30)-1)))),#REF!,VLOOKUP(MONTH($A30),'Patch Conversion'!$A$1:$B$12,2),FALSE)</f>
        <v>#REF!</v>
      </c>
    </row>
    <row r="31" spans="1:11" x14ac:dyDescent="0.25">
      <c r="A31" s="2">
        <v>18629</v>
      </c>
      <c r="B31">
        <f>VLOOKUP((IF(MONTH($A31)=10,YEAR($A31),IF(MONTH($A31)=11,YEAR($A31),IF(MONTH($A31)=12, YEAR($A31),YEAR($A31)-1)))),File_1.prn!$A$2:$AA$58,VLOOKUP(MONTH($A31),Conversion!$A$1:$B$12,2),FALSE)</f>
        <v>0</v>
      </c>
      <c r="C31" t="str">
        <f>IF(VLOOKUP((IF(MONTH($A31)=10,YEAR($A31),IF(MONTH($A31)=11,YEAR($A31),IF(MONTH($A31)=12, YEAR($A31),YEAR($A31)-1)))),File_1.prn!$A$2:$AA$58,VLOOKUP(MONTH($A31),'Patch Conversion'!$A$1:$B$12,2),FALSE)="","",VLOOKUP((IF(MONTH($A31)=10,YEAR($A31),IF(MONTH($A31)=11,YEAR($A31),IF(MONTH($A31)=12, YEAR($A31),YEAR($A31)-1)))),File_1.prn!$A$2:$AA$58,VLOOKUP(MONTH($A31),'Patch Conversion'!$A$1:$B$12,2),FALSE))</f>
        <v/>
      </c>
      <c r="F31">
        <f>VLOOKUP((IF(MONTH($A31)=10,YEAR($A31),IF(MONTH($A31)=11,YEAR($A31),IF(MONTH($A31)=12, YEAR($A31),YEAR($A31)-1)))),FirstSim!$A$1:$Z$84,VLOOKUP(MONTH($A31),Conversion!$A$1:$B$12,2),FALSE)</f>
        <v>0.39</v>
      </c>
      <c r="J31" t="e">
        <f>VLOOKUP((IF(MONTH($A31)=10,YEAR($A31),IF(MONTH($A31)=11,YEAR($A31),IF(MONTH($A31)=12, YEAR($A31),YEAR($A31)-1)))),#REF!,VLOOKUP(MONTH($A31),Conversion!$A$1:$B$12,2),FALSE)</f>
        <v>#REF!</v>
      </c>
      <c r="K31" t="e">
        <f>VLOOKUP((IF(MONTH($A31)=10,YEAR($A31),IF(MONTH($A31)=11,YEAR($A31),IF(MONTH($A31)=12, YEAR($A31),YEAR($A31)-1)))),#REF!,VLOOKUP(MONTH($A31),'Patch Conversion'!$A$1:$B$12,2),FALSE)</f>
        <v>#REF!</v>
      </c>
    </row>
    <row r="32" spans="1:11" x14ac:dyDescent="0.25">
      <c r="A32" s="2">
        <v>18660</v>
      </c>
      <c r="B32">
        <f>VLOOKUP((IF(MONTH($A32)=10,YEAR($A32),IF(MONTH($A32)=11,YEAR($A32),IF(MONTH($A32)=12, YEAR($A32),YEAR($A32)-1)))),File_1.prn!$A$2:$AA$58,VLOOKUP(MONTH($A32),Conversion!$A$1:$B$12,2),FALSE)</f>
        <v>0</v>
      </c>
      <c r="C32" t="str">
        <f>IF(VLOOKUP((IF(MONTH($A32)=10,YEAR($A32),IF(MONTH($A32)=11,YEAR($A32),IF(MONTH($A32)=12, YEAR($A32),YEAR($A32)-1)))),File_1.prn!$A$2:$AA$58,VLOOKUP(MONTH($A32),'Patch Conversion'!$A$1:$B$12,2),FALSE)="","",VLOOKUP((IF(MONTH($A32)=10,YEAR($A32),IF(MONTH($A32)=11,YEAR($A32),IF(MONTH($A32)=12, YEAR($A32),YEAR($A32)-1)))),File_1.prn!$A$2:$AA$58,VLOOKUP(MONTH($A32),'Patch Conversion'!$A$1:$B$12,2),FALSE))</f>
        <v/>
      </c>
      <c r="F32">
        <f>VLOOKUP((IF(MONTH($A32)=10,YEAR($A32),IF(MONTH($A32)=11,YEAR($A32),IF(MONTH($A32)=12, YEAR($A32),YEAR($A32)-1)))),FirstSim!$A$1:$Z$84,VLOOKUP(MONTH($A32),Conversion!$A$1:$B$12,2),FALSE)</f>
        <v>0.5</v>
      </c>
      <c r="J32" t="e">
        <f>VLOOKUP((IF(MONTH($A32)=10,YEAR($A32),IF(MONTH($A32)=11,YEAR($A32),IF(MONTH($A32)=12, YEAR($A32),YEAR($A32)-1)))),#REF!,VLOOKUP(MONTH($A32),Conversion!$A$1:$B$12,2),FALSE)</f>
        <v>#REF!</v>
      </c>
      <c r="K32" t="e">
        <f>VLOOKUP((IF(MONTH($A32)=10,YEAR($A32),IF(MONTH($A32)=11,YEAR($A32),IF(MONTH($A32)=12, YEAR($A32),YEAR($A32)-1)))),#REF!,VLOOKUP(MONTH($A32),'Patch Conversion'!$A$1:$B$12,2),FALSE)</f>
        <v>#REF!</v>
      </c>
    </row>
    <row r="33" spans="1:11" x14ac:dyDescent="0.25">
      <c r="A33" s="2">
        <v>18688</v>
      </c>
      <c r="B33">
        <f>VLOOKUP((IF(MONTH($A33)=10,YEAR($A33),IF(MONTH($A33)=11,YEAR($A33),IF(MONTH($A33)=12, YEAR($A33),YEAR($A33)-1)))),File_1.prn!$A$2:$AA$58,VLOOKUP(MONTH($A33),Conversion!$A$1:$B$12,2),FALSE)</f>
        <v>0</v>
      </c>
      <c r="C33" t="str">
        <f>IF(VLOOKUP((IF(MONTH($A33)=10,YEAR($A33),IF(MONTH($A33)=11,YEAR($A33),IF(MONTH($A33)=12, YEAR($A33),YEAR($A33)-1)))),File_1.prn!$A$2:$AA$58,VLOOKUP(MONTH($A33),'Patch Conversion'!$A$1:$B$12,2),FALSE)="","",VLOOKUP((IF(MONTH($A33)=10,YEAR($A33),IF(MONTH($A33)=11,YEAR($A33),IF(MONTH($A33)=12, YEAR($A33),YEAR($A33)-1)))),File_1.prn!$A$2:$AA$58,VLOOKUP(MONTH($A33),'Patch Conversion'!$A$1:$B$12,2),FALSE))</f>
        <v/>
      </c>
      <c r="F33">
        <f>VLOOKUP((IF(MONTH($A33)=10,YEAR($A33),IF(MONTH($A33)=11,YEAR($A33),IF(MONTH($A33)=12, YEAR($A33),YEAR($A33)-1)))),FirstSim!$A$1:$Z$84,VLOOKUP(MONTH($A33),Conversion!$A$1:$B$12,2),FALSE)</f>
        <v>0.37</v>
      </c>
      <c r="J33" t="e">
        <f>VLOOKUP((IF(MONTH($A33)=10,YEAR($A33),IF(MONTH($A33)=11,YEAR($A33),IF(MONTH($A33)=12, YEAR($A33),YEAR($A33)-1)))),#REF!,VLOOKUP(MONTH($A33),Conversion!$A$1:$B$12,2),FALSE)</f>
        <v>#REF!</v>
      </c>
      <c r="K33" t="e">
        <f>VLOOKUP((IF(MONTH($A33)=10,YEAR($A33),IF(MONTH($A33)=11,YEAR($A33),IF(MONTH($A33)=12, YEAR($A33),YEAR($A33)-1)))),#REF!,VLOOKUP(MONTH($A33),'Patch Conversion'!$A$1:$B$12,2),FALSE)</f>
        <v>#REF!</v>
      </c>
    </row>
    <row r="34" spans="1:11" x14ac:dyDescent="0.25">
      <c r="A34" s="2">
        <v>18719</v>
      </c>
      <c r="B34">
        <f>VLOOKUP((IF(MONTH($A34)=10,YEAR($A34),IF(MONTH($A34)=11,YEAR($A34),IF(MONTH($A34)=12, YEAR($A34),YEAR($A34)-1)))),File_1.prn!$A$2:$AA$58,VLOOKUP(MONTH($A34),Conversion!$A$1:$B$12,2),FALSE)</f>
        <v>0</v>
      </c>
      <c r="C34" t="str">
        <f>IF(VLOOKUP((IF(MONTH($A34)=10,YEAR($A34),IF(MONTH($A34)=11,YEAR($A34),IF(MONTH($A34)=12, YEAR($A34),YEAR($A34)-1)))),File_1.prn!$A$2:$AA$58,VLOOKUP(MONTH($A34),'Patch Conversion'!$A$1:$B$12,2),FALSE)="","",VLOOKUP((IF(MONTH($A34)=10,YEAR($A34),IF(MONTH($A34)=11,YEAR($A34),IF(MONTH($A34)=12, YEAR($A34),YEAR($A34)-1)))),File_1.prn!$A$2:$AA$58,VLOOKUP(MONTH($A34),'Patch Conversion'!$A$1:$B$12,2),FALSE))</f>
        <v/>
      </c>
      <c r="F34">
        <f>VLOOKUP((IF(MONTH($A34)=10,YEAR($A34),IF(MONTH($A34)=11,YEAR($A34),IF(MONTH($A34)=12, YEAR($A34),YEAR($A34)-1)))),FirstSim!$A$1:$Z$84,VLOOKUP(MONTH($A34),Conversion!$A$1:$B$12,2),FALSE)</f>
        <v>0.22</v>
      </c>
      <c r="J34" t="e">
        <f>VLOOKUP((IF(MONTH($A34)=10,YEAR($A34),IF(MONTH($A34)=11,YEAR($A34),IF(MONTH($A34)=12, YEAR($A34),YEAR($A34)-1)))),#REF!,VLOOKUP(MONTH($A34),Conversion!$A$1:$B$12,2),FALSE)</f>
        <v>#REF!</v>
      </c>
      <c r="K34" t="e">
        <f>VLOOKUP((IF(MONTH($A34)=10,YEAR($A34),IF(MONTH($A34)=11,YEAR($A34),IF(MONTH($A34)=12, YEAR($A34),YEAR($A34)-1)))),#REF!,VLOOKUP(MONTH($A34),'Patch Conversion'!$A$1:$B$12,2),FALSE)</f>
        <v>#REF!</v>
      </c>
    </row>
    <row r="35" spans="1:11" x14ac:dyDescent="0.25">
      <c r="A35" s="2">
        <v>18749</v>
      </c>
      <c r="B35">
        <f>VLOOKUP((IF(MONTH($A35)=10,YEAR($A35),IF(MONTH($A35)=11,YEAR($A35),IF(MONTH($A35)=12, YEAR($A35),YEAR($A35)-1)))),File_1.prn!$A$2:$AA$58,VLOOKUP(MONTH($A35),Conversion!$A$1:$B$12,2),FALSE)</f>
        <v>0</v>
      </c>
      <c r="C35" t="str">
        <f>IF(VLOOKUP((IF(MONTH($A35)=10,YEAR($A35),IF(MONTH($A35)=11,YEAR($A35),IF(MONTH($A35)=12, YEAR($A35),YEAR($A35)-1)))),File_1.prn!$A$2:$AA$58,VLOOKUP(MONTH($A35),'Patch Conversion'!$A$1:$B$12,2),FALSE)="","",VLOOKUP((IF(MONTH($A35)=10,YEAR($A35),IF(MONTH($A35)=11,YEAR($A35),IF(MONTH($A35)=12, YEAR($A35),YEAR($A35)-1)))),File_1.prn!$A$2:$AA$58,VLOOKUP(MONTH($A35),'Patch Conversion'!$A$1:$B$12,2),FALSE))</f>
        <v/>
      </c>
      <c r="D35" t="str">
        <f>IF(C35="","",B35)</f>
        <v/>
      </c>
      <c r="F35">
        <f>VLOOKUP((IF(MONTH($A35)=10,YEAR($A35),IF(MONTH($A35)=11,YEAR($A35),IF(MONTH($A35)=12, YEAR($A35),YEAR($A35)-1)))),FirstSim!$A$1:$Z$84,VLOOKUP(MONTH($A35),Conversion!$A$1:$B$12,2),FALSE)</f>
        <v>0.14000000000000001</v>
      </c>
      <c r="J35" t="e">
        <f>VLOOKUP((IF(MONTH($A35)=10,YEAR($A35),IF(MONTH($A35)=11,YEAR($A35),IF(MONTH($A35)=12, YEAR($A35),YEAR($A35)-1)))),#REF!,VLOOKUP(MONTH($A35),Conversion!$A$1:$B$12,2),FALSE)</f>
        <v>#REF!</v>
      </c>
      <c r="K35" t="e">
        <f>VLOOKUP((IF(MONTH($A35)=10,YEAR($A35),IF(MONTH($A35)=11,YEAR($A35),IF(MONTH($A35)=12, YEAR($A35),YEAR($A35)-1)))),#REF!,VLOOKUP(MONTH($A35),'Patch Conversion'!$A$1:$B$12,2),FALSE)</f>
        <v>#REF!</v>
      </c>
    </row>
    <row r="36" spans="1:11" x14ac:dyDescent="0.25">
      <c r="A36" s="2">
        <v>18780</v>
      </c>
      <c r="B36">
        <f>VLOOKUP((IF(MONTH($A36)=10,YEAR($A36),IF(MONTH($A36)=11,YEAR($A36),IF(MONTH($A36)=12, YEAR($A36),YEAR($A36)-1)))),File_1.prn!$A$2:$AA$58,VLOOKUP(MONTH($A36),Conversion!$A$1:$B$12,2),FALSE)</f>
        <v>0</v>
      </c>
      <c r="C36" t="str">
        <f>IF(VLOOKUP((IF(MONTH($A36)=10,YEAR($A36),IF(MONTH($A36)=11,YEAR($A36),IF(MONTH($A36)=12, YEAR($A36),YEAR($A36)-1)))),File_1.prn!$A$2:$AA$58,VLOOKUP(MONTH($A36),'Patch Conversion'!$A$1:$B$12,2),FALSE)="","",VLOOKUP((IF(MONTH($A36)=10,YEAR($A36),IF(MONTH($A36)=11,YEAR($A36),IF(MONTH($A36)=12, YEAR($A36),YEAR($A36)-1)))),File_1.prn!$A$2:$AA$58,VLOOKUP(MONTH($A36),'Patch Conversion'!$A$1:$B$12,2),FALSE))</f>
        <v/>
      </c>
      <c r="F36">
        <f>VLOOKUP((IF(MONTH($A36)=10,YEAR($A36),IF(MONTH($A36)=11,YEAR($A36),IF(MONTH($A36)=12, YEAR($A36),YEAR($A36)-1)))),FirstSim!$A$1:$Z$84,VLOOKUP(MONTH($A36),Conversion!$A$1:$B$12,2),FALSE)</f>
        <v>0.09</v>
      </c>
      <c r="J36" t="e">
        <f>VLOOKUP((IF(MONTH($A36)=10,YEAR($A36),IF(MONTH($A36)=11,YEAR($A36),IF(MONTH($A36)=12, YEAR($A36),YEAR($A36)-1)))),#REF!,VLOOKUP(MONTH($A36),Conversion!$A$1:$B$12,2),FALSE)</f>
        <v>#REF!</v>
      </c>
      <c r="K36" t="e">
        <f>VLOOKUP((IF(MONTH($A36)=10,YEAR($A36),IF(MONTH($A36)=11,YEAR($A36),IF(MONTH($A36)=12, YEAR($A36),YEAR($A36)-1)))),#REF!,VLOOKUP(MONTH($A36),'Patch Conversion'!$A$1:$B$12,2),FALSE)</f>
        <v>#REF!</v>
      </c>
    </row>
    <row r="37" spans="1:11" x14ac:dyDescent="0.25">
      <c r="A37" s="2">
        <v>18810</v>
      </c>
      <c r="B37">
        <f>VLOOKUP((IF(MONTH($A37)=10,YEAR($A37),IF(MONTH($A37)=11,YEAR($A37),IF(MONTH($A37)=12, YEAR($A37),YEAR($A37)-1)))),File_1.prn!$A$2:$AA$58,VLOOKUP(MONTH($A37),Conversion!$A$1:$B$12,2),FALSE)</f>
        <v>0</v>
      </c>
      <c r="C37" t="str">
        <f>IF(VLOOKUP((IF(MONTH($A37)=10,YEAR($A37),IF(MONTH($A37)=11,YEAR($A37),IF(MONTH($A37)=12, YEAR($A37),YEAR($A37)-1)))),File_1.prn!$A$2:$AA$58,VLOOKUP(MONTH($A37),'Patch Conversion'!$A$1:$B$12,2),FALSE)="","",VLOOKUP((IF(MONTH($A37)=10,YEAR($A37),IF(MONTH($A37)=11,YEAR($A37),IF(MONTH($A37)=12, YEAR($A37),YEAR($A37)-1)))),File_1.prn!$A$2:$AA$58,VLOOKUP(MONTH($A37),'Patch Conversion'!$A$1:$B$12,2),FALSE))</f>
        <v/>
      </c>
      <c r="F37">
        <f>VLOOKUP((IF(MONTH($A37)=10,YEAR($A37),IF(MONTH($A37)=11,YEAR($A37),IF(MONTH($A37)=12, YEAR($A37),YEAR($A37)-1)))),FirstSim!$A$1:$Z$84,VLOOKUP(MONTH($A37),Conversion!$A$1:$B$12,2),FALSE)</f>
        <v>0.06</v>
      </c>
      <c r="J37" t="e">
        <f>VLOOKUP((IF(MONTH($A37)=10,YEAR($A37),IF(MONTH($A37)=11,YEAR($A37),IF(MONTH($A37)=12, YEAR($A37),YEAR($A37)-1)))),#REF!,VLOOKUP(MONTH($A37),Conversion!$A$1:$B$12,2),FALSE)</f>
        <v>#REF!</v>
      </c>
      <c r="K37" t="e">
        <f>VLOOKUP((IF(MONTH($A37)=10,YEAR($A37),IF(MONTH($A37)=11,YEAR($A37),IF(MONTH($A37)=12, YEAR($A37),YEAR($A37)-1)))),#REF!,VLOOKUP(MONTH($A37),'Patch Conversion'!$A$1:$B$12,2),FALSE)</f>
        <v>#REF!</v>
      </c>
    </row>
    <row r="38" spans="1:11" x14ac:dyDescent="0.25">
      <c r="A38" s="2">
        <v>18841</v>
      </c>
      <c r="B38">
        <f>VLOOKUP((IF(MONTH($A38)=10,YEAR($A38),IF(MONTH($A38)=11,YEAR($A38),IF(MONTH($A38)=12, YEAR($A38),YEAR($A38)-1)))),File_1.prn!$A$2:$AA$58,VLOOKUP(MONTH($A38),Conversion!$A$1:$B$12,2),FALSE)</f>
        <v>0</v>
      </c>
      <c r="C38" t="str">
        <f>IF(VLOOKUP((IF(MONTH($A38)=10,YEAR($A38),IF(MONTH($A38)=11,YEAR($A38),IF(MONTH($A38)=12, YEAR($A38),YEAR($A38)-1)))),File_1.prn!$A$2:$AA$58,VLOOKUP(MONTH($A38),'Patch Conversion'!$A$1:$B$12,2),FALSE)="","",VLOOKUP((IF(MONTH($A38)=10,YEAR($A38),IF(MONTH($A38)=11,YEAR($A38),IF(MONTH($A38)=12, YEAR($A38),YEAR($A38)-1)))),File_1.prn!$A$2:$AA$58,VLOOKUP(MONTH($A38),'Patch Conversion'!$A$1:$B$12,2),FALSE))</f>
        <v/>
      </c>
      <c r="F38">
        <f>VLOOKUP((IF(MONTH($A38)=10,YEAR($A38),IF(MONTH($A38)=11,YEAR($A38),IF(MONTH($A38)=12, YEAR($A38),YEAR($A38)-1)))),FirstSim!$A$1:$Z$84,VLOOKUP(MONTH($A38),Conversion!$A$1:$B$12,2),FALSE)</f>
        <v>0.03</v>
      </c>
      <c r="J38" t="e">
        <f>VLOOKUP((IF(MONTH($A38)=10,YEAR($A38),IF(MONTH($A38)=11,YEAR($A38),IF(MONTH($A38)=12, YEAR($A38),YEAR($A38)-1)))),#REF!,VLOOKUP(MONTH($A38),Conversion!$A$1:$B$12,2),FALSE)</f>
        <v>#REF!</v>
      </c>
      <c r="K38" t="e">
        <f>VLOOKUP((IF(MONTH($A38)=10,YEAR($A38),IF(MONTH($A38)=11,YEAR($A38),IF(MONTH($A38)=12, YEAR($A38),YEAR($A38)-1)))),#REF!,VLOOKUP(MONTH($A38),'Patch Conversion'!$A$1:$B$12,2),FALSE)</f>
        <v>#REF!</v>
      </c>
    </row>
    <row r="39" spans="1:11" x14ac:dyDescent="0.25">
      <c r="A39" s="2">
        <v>18872</v>
      </c>
      <c r="B39">
        <f>VLOOKUP((IF(MONTH($A39)=10,YEAR($A39),IF(MONTH($A39)=11,YEAR($A39),IF(MONTH($A39)=12, YEAR($A39),YEAR($A39)-1)))),File_1.prn!$A$2:$AA$58,VLOOKUP(MONTH($A39),Conversion!$A$1:$B$12,2),FALSE)</f>
        <v>0</v>
      </c>
      <c r="C39" t="str">
        <f>IF(VLOOKUP((IF(MONTH($A39)=10,YEAR($A39),IF(MONTH($A39)=11,YEAR($A39),IF(MONTH($A39)=12, YEAR($A39),YEAR($A39)-1)))),File_1.prn!$A$2:$AA$58,VLOOKUP(MONTH($A39),'Patch Conversion'!$A$1:$B$12,2),FALSE)="","",VLOOKUP((IF(MONTH($A39)=10,YEAR($A39),IF(MONTH($A39)=11,YEAR($A39),IF(MONTH($A39)=12, YEAR($A39),YEAR($A39)-1)))),File_1.prn!$A$2:$AA$58,VLOOKUP(MONTH($A39),'Patch Conversion'!$A$1:$B$12,2),FALSE))</f>
        <v/>
      </c>
      <c r="D39" t="str">
        <f t="shared" ref="D39:D45" si="0">IF(C39="","",B39)</f>
        <v/>
      </c>
      <c r="F39">
        <f>VLOOKUP((IF(MONTH($A39)=10,YEAR($A39),IF(MONTH($A39)=11,YEAR($A39),IF(MONTH($A39)=12, YEAR($A39),YEAR($A39)-1)))),FirstSim!$A$1:$Z$84,VLOOKUP(MONTH($A39),Conversion!$A$1:$B$12,2),FALSE)</f>
        <v>0.02</v>
      </c>
      <c r="J39" t="e">
        <f>VLOOKUP((IF(MONTH($A39)=10,YEAR($A39),IF(MONTH($A39)=11,YEAR($A39),IF(MONTH($A39)=12, YEAR($A39),YEAR($A39)-1)))),#REF!,VLOOKUP(MONTH($A39),Conversion!$A$1:$B$12,2),FALSE)</f>
        <v>#REF!</v>
      </c>
      <c r="K39" t="e">
        <f>VLOOKUP((IF(MONTH($A39)=10,YEAR($A39),IF(MONTH($A39)=11,YEAR($A39),IF(MONTH($A39)=12, YEAR($A39),YEAR($A39)-1)))),#REF!,VLOOKUP(MONTH($A39),'Patch Conversion'!$A$1:$B$12,2),FALSE)</f>
        <v>#REF!</v>
      </c>
    </row>
    <row r="40" spans="1:11" x14ac:dyDescent="0.25">
      <c r="A40" s="2">
        <v>18902</v>
      </c>
      <c r="B40">
        <f>VLOOKUP((IF(MONTH($A40)=10,YEAR($A40),IF(MONTH($A40)=11,YEAR($A40),IF(MONTH($A40)=12, YEAR($A40),YEAR($A40)-1)))),File_1.prn!$A$2:$AA$58,VLOOKUP(MONTH($A40),Conversion!$A$1:$B$12,2),FALSE)</f>
        <v>0</v>
      </c>
      <c r="C40" t="str">
        <f>IF(VLOOKUP((IF(MONTH($A40)=10,YEAR($A40),IF(MONTH($A40)=11,YEAR($A40),IF(MONTH($A40)=12, YEAR($A40),YEAR($A40)-1)))),File_1.prn!$A$2:$AA$58,VLOOKUP(MONTH($A40),'Patch Conversion'!$A$1:$B$12,2),FALSE)="","",VLOOKUP((IF(MONTH($A40)=10,YEAR($A40),IF(MONTH($A40)=11,YEAR($A40),IF(MONTH($A40)=12, YEAR($A40),YEAR($A40)-1)))),File_1.prn!$A$2:$AA$58,VLOOKUP(MONTH($A40),'Patch Conversion'!$A$1:$B$12,2),FALSE))</f>
        <v/>
      </c>
      <c r="D40" t="str">
        <f t="shared" si="0"/>
        <v/>
      </c>
      <c r="F40">
        <f>VLOOKUP((IF(MONTH($A40)=10,YEAR($A40),IF(MONTH($A40)=11,YEAR($A40),IF(MONTH($A40)=12, YEAR($A40),YEAR($A40)-1)))),FirstSim!$A$1:$Z$84,VLOOKUP(MONTH($A40),Conversion!$A$1:$B$12,2),FALSE)</f>
        <v>2.5299999999999998</v>
      </c>
      <c r="J40" t="e">
        <f>VLOOKUP((IF(MONTH($A40)=10,YEAR($A40),IF(MONTH($A40)=11,YEAR($A40),IF(MONTH($A40)=12, YEAR($A40),YEAR($A40)-1)))),#REF!,VLOOKUP(MONTH($A40),Conversion!$A$1:$B$12,2),FALSE)</f>
        <v>#REF!</v>
      </c>
      <c r="K40" t="e">
        <f>VLOOKUP((IF(MONTH($A40)=10,YEAR($A40),IF(MONTH($A40)=11,YEAR($A40),IF(MONTH($A40)=12, YEAR($A40),YEAR($A40)-1)))),#REF!,VLOOKUP(MONTH($A40),'Patch Conversion'!$A$1:$B$12,2),FALSE)</f>
        <v>#REF!</v>
      </c>
    </row>
    <row r="41" spans="1:11" x14ac:dyDescent="0.25">
      <c r="A41" s="2">
        <v>18933</v>
      </c>
      <c r="B41">
        <f>VLOOKUP((IF(MONTH($A41)=10,YEAR($A41),IF(MONTH($A41)=11,YEAR($A41),IF(MONTH($A41)=12, YEAR($A41),YEAR($A41)-1)))),File_1.prn!$A$2:$AA$58,VLOOKUP(MONTH($A41),Conversion!$A$1:$B$12,2),FALSE)</f>
        <v>0</v>
      </c>
      <c r="C41" t="str">
        <f>IF(VLOOKUP((IF(MONTH($A41)=10,YEAR($A41),IF(MONTH($A41)=11,YEAR($A41),IF(MONTH($A41)=12, YEAR($A41),YEAR($A41)-1)))),File_1.prn!$A$2:$AA$58,VLOOKUP(MONTH($A41),'Patch Conversion'!$A$1:$B$12,2),FALSE)="","",VLOOKUP((IF(MONTH($A41)=10,YEAR($A41),IF(MONTH($A41)=11,YEAR($A41),IF(MONTH($A41)=12, YEAR($A41),YEAR($A41)-1)))),File_1.prn!$A$2:$AA$58,VLOOKUP(MONTH($A41),'Patch Conversion'!$A$1:$B$12,2),FALSE))</f>
        <v/>
      </c>
      <c r="D41" t="str">
        <f t="shared" si="0"/>
        <v/>
      </c>
      <c r="F41">
        <f>VLOOKUP((IF(MONTH($A41)=10,YEAR($A41),IF(MONTH($A41)=11,YEAR($A41),IF(MONTH($A41)=12, YEAR($A41),YEAR($A41)-1)))),FirstSim!$A$1:$Z$84,VLOOKUP(MONTH($A41),Conversion!$A$1:$B$12,2),FALSE)</f>
        <v>1.18</v>
      </c>
      <c r="J41" t="e">
        <f>VLOOKUP((IF(MONTH($A41)=10,YEAR($A41),IF(MONTH($A41)=11,YEAR($A41),IF(MONTH($A41)=12, YEAR($A41),YEAR($A41)-1)))),#REF!,VLOOKUP(MONTH($A41),Conversion!$A$1:$B$12,2),FALSE)</f>
        <v>#REF!</v>
      </c>
      <c r="K41" t="e">
        <f>VLOOKUP((IF(MONTH($A41)=10,YEAR($A41),IF(MONTH($A41)=11,YEAR($A41),IF(MONTH($A41)=12, YEAR($A41),YEAR($A41)-1)))),#REF!,VLOOKUP(MONTH($A41),'Patch Conversion'!$A$1:$B$12,2),FALSE)</f>
        <v>#REF!</v>
      </c>
    </row>
    <row r="42" spans="1:11" x14ac:dyDescent="0.25">
      <c r="A42" s="2">
        <v>18963</v>
      </c>
      <c r="B42">
        <f>VLOOKUP((IF(MONTH($A42)=10,YEAR($A42),IF(MONTH($A42)=11,YEAR($A42),IF(MONTH($A42)=12, YEAR($A42),YEAR($A42)-1)))),File_1.prn!$A$2:$AA$58,VLOOKUP(MONTH($A42),Conversion!$A$1:$B$12,2),FALSE)</f>
        <v>0</v>
      </c>
      <c r="C42" t="str">
        <f>IF(VLOOKUP((IF(MONTH($A42)=10,YEAR($A42),IF(MONTH($A42)=11,YEAR($A42),IF(MONTH($A42)=12, YEAR($A42),YEAR($A42)-1)))),File_1.prn!$A$2:$AA$58,VLOOKUP(MONTH($A42),'Patch Conversion'!$A$1:$B$12,2),FALSE)="","",VLOOKUP((IF(MONTH($A42)=10,YEAR($A42),IF(MONTH($A42)=11,YEAR($A42),IF(MONTH($A42)=12, YEAR($A42),YEAR($A42)-1)))),File_1.prn!$A$2:$AA$58,VLOOKUP(MONTH($A42),'Patch Conversion'!$A$1:$B$12,2),FALSE))</f>
        <v/>
      </c>
      <c r="D42" t="str">
        <f t="shared" si="0"/>
        <v/>
      </c>
      <c r="F42">
        <f>VLOOKUP((IF(MONTH($A42)=10,YEAR($A42),IF(MONTH($A42)=11,YEAR($A42),IF(MONTH($A42)=12, YEAR($A42),YEAR($A42)-1)))),FirstSim!$A$1:$Z$84,VLOOKUP(MONTH($A42),Conversion!$A$1:$B$12,2),FALSE)</f>
        <v>7.0000000000000007E-2</v>
      </c>
      <c r="J42" t="e">
        <f>VLOOKUP((IF(MONTH($A42)=10,YEAR($A42),IF(MONTH($A42)=11,YEAR($A42),IF(MONTH($A42)=12, YEAR($A42),YEAR($A42)-1)))),#REF!,VLOOKUP(MONTH($A42),Conversion!$A$1:$B$12,2),FALSE)</f>
        <v>#REF!</v>
      </c>
      <c r="K42" t="e">
        <f>VLOOKUP((IF(MONTH($A42)=10,YEAR($A42),IF(MONTH($A42)=11,YEAR($A42),IF(MONTH($A42)=12, YEAR($A42),YEAR($A42)-1)))),#REF!,VLOOKUP(MONTH($A42),'Patch Conversion'!$A$1:$B$12,2),FALSE)</f>
        <v>#REF!</v>
      </c>
    </row>
    <row r="43" spans="1:11" x14ac:dyDescent="0.25">
      <c r="A43" s="2">
        <v>18994</v>
      </c>
      <c r="B43">
        <f>VLOOKUP((IF(MONTH($A43)=10,YEAR($A43),IF(MONTH($A43)=11,YEAR($A43),IF(MONTH($A43)=12, YEAR($A43),YEAR($A43)-1)))),File_1.prn!$A$2:$AA$58,VLOOKUP(MONTH($A43),Conversion!$A$1:$B$12,2),FALSE)</f>
        <v>0</v>
      </c>
      <c r="C43" t="str">
        <f>IF(VLOOKUP((IF(MONTH($A43)=10,YEAR($A43),IF(MONTH($A43)=11,YEAR($A43),IF(MONTH($A43)=12, YEAR($A43),YEAR($A43)-1)))),File_1.prn!$A$2:$AA$58,VLOOKUP(MONTH($A43),'Patch Conversion'!$A$1:$B$12,2),FALSE)="","",VLOOKUP((IF(MONTH($A43)=10,YEAR($A43),IF(MONTH($A43)=11,YEAR($A43),IF(MONTH($A43)=12, YEAR($A43),YEAR($A43)-1)))),File_1.prn!$A$2:$AA$58,VLOOKUP(MONTH($A43),'Patch Conversion'!$A$1:$B$12,2),FALSE))</f>
        <v/>
      </c>
      <c r="D43" t="str">
        <f t="shared" si="0"/>
        <v/>
      </c>
      <c r="F43">
        <f>VLOOKUP((IF(MONTH($A43)=10,YEAR($A43),IF(MONTH($A43)=11,YEAR($A43),IF(MONTH($A43)=12, YEAR($A43),YEAR($A43)-1)))),FirstSim!$A$1:$Z$84,VLOOKUP(MONTH($A43),Conversion!$A$1:$B$12,2),FALSE)</f>
        <v>0.1</v>
      </c>
      <c r="J43" t="e">
        <f>VLOOKUP((IF(MONTH($A43)=10,YEAR($A43),IF(MONTH($A43)=11,YEAR($A43),IF(MONTH($A43)=12, YEAR($A43),YEAR($A43)-1)))),#REF!,VLOOKUP(MONTH($A43),Conversion!$A$1:$B$12,2),FALSE)</f>
        <v>#REF!</v>
      </c>
      <c r="K43" t="e">
        <f>VLOOKUP((IF(MONTH($A43)=10,YEAR($A43),IF(MONTH($A43)=11,YEAR($A43),IF(MONTH($A43)=12, YEAR($A43),YEAR($A43)-1)))),#REF!,VLOOKUP(MONTH($A43),'Patch Conversion'!$A$1:$B$12,2),FALSE)</f>
        <v>#REF!</v>
      </c>
    </row>
    <row r="44" spans="1:11" x14ac:dyDescent="0.25">
      <c r="A44" s="2">
        <v>19025</v>
      </c>
      <c r="B44">
        <f>VLOOKUP((IF(MONTH($A44)=10,YEAR($A44),IF(MONTH($A44)=11,YEAR($A44),IF(MONTH($A44)=12, YEAR($A44),YEAR($A44)-1)))),File_1.prn!$A$2:$AA$58,VLOOKUP(MONTH($A44),Conversion!$A$1:$B$12,2),FALSE)</f>
        <v>0</v>
      </c>
      <c r="C44" t="str">
        <f>IF(VLOOKUP((IF(MONTH($A44)=10,YEAR($A44),IF(MONTH($A44)=11,YEAR($A44),IF(MONTH($A44)=12, YEAR($A44),YEAR($A44)-1)))),File_1.prn!$A$2:$AA$58,VLOOKUP(MONTH($A44),'Patch Conversion'!$A$1:$B$12,2),FALSE)="","",VLOOKUP((IF(MONTH($A44)=10,YEAR($A44),IF(MONTH($A44)=11,YEAR($A44),IF(MONTH($A44)=12, YEAR($A44),YEAR($A44)-1)))),File_1.prn!$A$2:$AA$58,VLOOKUP(MONTH($A44),'Patch Conversion'!$A$1:$B$12,2),FALSE))</f>
        <v/>
      </c>
      <c r="D44" t="str">
        <f t="shared" si="0"/>
        <v/>
      </c>
      <c r="F44">
        <f>VLOOKUP((IF(MONTH($A44)=10,YEAR($A44),IF(MONTH($A44)=11,YEAR($A44),IF(MONTH($A44)=12, YEAR($A44),YEAR($A44)-1)))),FirstSim!$A$1:$Z$84,VLOOKUP(MONTH($A44),Conversion!$A$1:$B$12,2),FALSE)</f>
        <v>3.72</v>
      </c>
      <c r="J44" t="e">
        <f>VLOOKUP((IF(MONTH($A44)=10,YEAR($A44),IF(MONTH($A44)=11,YEAR($A44),IF(MONTH($A44)=12, YEAR($A44),YEAR($A44)-1)))),#REF!,VLOOKUP(MONTH($A44),Conversion!$A$1:$B$12,2),FALSE)</f>
        <v>#REF!</v>
      </c>
      <c r="K44" t="e">
        <f>VLOOKUP((IF(MONTH($A44)=10,YEAR($A44),IF(MONTH($A44)=11,YEAR($A44),IF(MONTH($A44)=12, YEAR($A44),YEAR($A44)-1)))),#REF!,VLOOKUP(MONTH($A44),'Patch Conversion'!$A$1:$B$12,2),FALSE)</f>
        <v>#REF!</v>
      </c>
    </row>
    <row r="45" spans="1:11" x14ac:dyDescent="0.25">
      <c r="A45" s="2">
        <v>19054</v>
      </c>
      <c r="B45">
        <f>VLOOKUP((IF(MONTH($A45)=10,YEAR($A45),IF(MONTH($A45)=11,YEAR($A45),IF(MONTH($A45)=12, YEAR($A45),YEAR($A45)-1)))),File_1.prn!$A$2:$AA$58,VLOOKUP(MONTH($A45),Conversion!$A$1:$B$12,2),FALSE)</f>
        <v>0</v>
      </c>
      <c r="C45" t="str">
        <f>IF(VLOOKUP((IF(MONTH($A45)=10,YEAR($A45),IF(MONTH($A45)=11,YEAR($A45),IF(MONTH($A45)=12, YEAR($A45),YEAR($A45)-1)))),File_1.prn!$A$2:$AA$58,VLOOKUP(MONTH($A45),'Patch Conversion'!$A$1:$B$12,2),FALSE)="","",VLOOKUP((IF(MONTH($A45)=10,YEAR($A45),IF(MONTH($A45)=11,YEAR($A45),IF(MONTH($A45)=12, YEAR($A45),YEAR($A45)-1)))),File_1.prn!$A$2:$AA$58,VLOOKUP(MONTH($A45),'Patch Conversion'!$A$1:$B$12,2),FALSE))</f>
        <v/>
      </c>
      <c r="D45" t="str">
        <f t="shared" si="0"/>
        <v/>
      </c>
      <c r="F45">
        <f>VLOOKUP((IF(MONTH($A45)=10,YEAR($A45),IF(MONTH($A45)=11,YEAR($A45),IF(MONTH($A45)=12, YEAR($A45),YEAR($A45)-1)))),FirstSim!$A$1:$Z$84,VLOOKUP(MONTH($A45),Conversion!$A$1:$B$12,2),FALSE)</f>
        <v>1.78</v>
      </c>
      <c r="J45" t="e">
        <f>VLOOKUP((IF(MONTH($A45)=10,YEAR($A45),IF(MONTH($A45)=11,YEAR($A45),IF(MONTH($A45)=12, YEAR($A45),YEAR($A45)-1)))),#REF!,VLOOKUP(MONTH($A45),Conversion!$A$1:$B$12,2),FALSE)</f>
        <v>#REF!</v>
      </c>
      <c r="K45" t="e">
        <f>VLOOKUP((IF(MONTH($A45)=10,YEAR($A45),IF(MONTH($A45)=11,YEAR($A45),IF(MONTH($A45)=12, YEAR($A45),YEAR($A45)-1)))),#REF!,VLOOKUP(MONTH($A45),'Patch Conversion'!$A$1:$B$12,2),FALSE)</f>
        <v>#REF!</v>
      </c>
    </row>
    <row r="46" spans="1:11" x14ac:dyDescent="0.25">
      <c r="A46" s="2">
        <v>19085</v>
      </c>
      <c r="B46">
        <f>VLOOKUP((IF(MONTH($A46)=10,YEAR($A46),IF(MONTH($A46)=11,YEAR($A46),IF(MONTH($A46)=12, YEAR($A46),YEAR($A46)-1)))),File_1.prn!$A$2:$AA$58,VLOOKUP(MONTH($A46),Conversion!$A$1:$B$12,2),FALSE)</f>
        <v>0</v>
      </c>
      <c r="C46" t="str">
        <f>IF(VLOOKUP((IF(MONTH($A46)=10,YEAR($A46),IF(MONTH($A46)=11,YEAR($A46),IF(MONTH($A46)=12, YEAR($A46),YEAR($A46)-1)))),File_1.prn!$A$2:$AA$58,VLOOKUP(MONTH($A46),'Patch Conversion'!$A$1:$B$12,2),FALSE)="","",VLOOKUP((IF(MONTH($A46)=10,YEAR($A46),IF(MONTH($A46)=11,YEAR($A46),IF(MONTH($A46)=12, YEAR($A46),YEAR($A46)-1)))),File_1.prn!$A$2:$AA$58,VLOOKUP(MONTH($A46),'Patch Conversion'!$A$1:$B$12,2),FALSE))</f>
        <v/>
      </c>
      <c r="F46">
        <f>VLOOKUP((IF(MONTH($A46)=10,YEAR($A46),IF(MONTH($A46)=11,YEAR($A46),IF(MONTH($A46)=12, YEAR($A46),YEAR($A46)-1)))),FirstSim!$A$1:$Z$84,VLOOKUP(MONTH($A46),Conversion!$A$1:$B$12,2),FALSE)</f>
        <v>0.27</v>
      </c>
      <c r="J46" t="e">
        <f>VLOOKUP((IF(MONTH($A46)=10,YEAR($A46),IF(MONTH($A46)=11,YEAR($A46),IF(MONTH($A46)=12, YEAR($A46),YEAR($A46)-1)))),#REF!,VLOOKUP(MONTH($A46),Conversion!$A$1:$B$12,2),FALSE)</f>
        <v>#REF!</v>
      </c>
      <c r="K46" t="e">
        <f>VLOOKUP((IF(MONTH($A46)=10,YEAR($A46),IF(MONTH($A46)=11,YEAR($A46),IF(MONTH($A46)=12, YEAR($A46),YEAR($A46)-1)))),#REF!,VLOOKUP(MONTH($A46),'Patch Conversion'!$A$1:$B$12,2),FALSE)</f>
        <v>#REF!</v>
      </c>
    </row>
    <row r="47" spans="1:11" x14ac:dyDescent="0.25">
      <c r="A47" s="2">
        <v>19115</v>
      </c>
      <c r="B47">
        <f>VLOOKUP((IF(MONTH($A47)=10,YEAR($A47),IF(MONTH($A47)=11,YEAR($A47),IF(MONTH($A47)=12, YEAR($A47),YEAR($A47)-1)))),File_1.prn!$A$2:$AA$58,VLOOKUP(MONTH($A47),Conversion!$A$1:$B$12,2),FALSE)</f>
        <v>0</v>
      </c>
      <c r="C47" t="str">
        <f>IF(VLOOKUP((IF(MONTH($A47)=10,YEAR($A47),IF(MONTH($A47)=11,YEAR($A47),IF(MONTH($A47)=12, YEAR($A47),YEAR($A47)-1)))),File_1.prn!$A$2:$AA$58,VLOOKUP(MONTH($A47),'Patch Conversion'!$A$1:$B$12,2),FALSE)="","",VLOOKUP((IF(MONTH($A47)=10,YEAR($A47),IF(MONTH($A47)=11,YEAR($A47),IF(MONTH($A47)=12, YEAR($A47),YEAR($A47)-1)))),File_1.prn!$A$2:$AA$58,VLOOKUP(MONTH($A47),'Patch Conversion'!$A$1:$B$12,2),FALSE))</f>
        <v/>
      </c>
      <c r="F47">
        <f>VLOOKUP((IF(MONTH($A47)=10,YEAR($A47),IF(MONTH($A47)=11,YEAR($A47),IF(MONTH($A47)=12, YEAR($A47),YEAR($A47)-1)))),FirstSim!$A$1:$Z$84,VLOOKUP(MONTH($A47),Conversion!$A$1:$B$12,2),FALSE)</f>
        <v>0.17</v>
      </c>
      <c r="J47" t="e">
        <f>VLOOKUP((IF(MONTH($A47)=10,YEAR($A47),IF(MONTH($A47)=11,YEAR($A47),IF(MONTH($A47)=12, YEAR($A47),YEAR($A47)-1)))),#REF!,VLOOKUP(MONTH($A47),Conversion!$A$1:$B$12,2),FALSE)</f>
        <v>#REF!</v>
      </c>
      <c r="K47" t="e">
        <f>VLOOKUP((IF(MONTH($A47)=10,YEAR($A47),IF(MONTH($A47)=11,YEAR($A47),IF(MONTH($A47)=12, YEAR($A47),YEAR($A47)-1)))),#REF!,VLOOKUP(MONTH($A47),'Patch Conversion'!$A$1:$B$12,2),FALSE)</f>
        <v>#REF!</v>
      </c>
    </row>
    <row r="48" spans="1:11" x14ac:dyDescent="0.25">
      <c r="A48" s="2">
        <v>19146</v>
      </c>
      <c r="B48">
        <f>VLOOKUP((IF(MONTH($A48)=10,YEAR($A48),IF(MONTH($A48)=11,YEAR($A48),IF(MONTH($A48)=12, YEAR($A48),YEAR($A48)-1)))),File_1.prn!$A$2:$AA$58,VLOOKUP(MONTH($A48),Conversion!$A$1:$B$12,2),FALSE)</f>
        <v>0</v>
      </c>
      <c r="C48" t="str">
        <f>IF(VLOOKUP((IF(MONTH($A48)=10,YEAR($A48),IF(MONTH($A48)=11,YEAR($A48),IF(MONTH($A48)=12, YEAR($A48),YEAR($A48)-1)))),File_1.prn!$A$2:$AA$58,VLOOKUP(MONTH($A48),'Patch Conversion'!$A$1:$B$12,2),FALSE)="","",VLOOKUP((IF(MONTH($A48)=10,YEAR($A48),IF(MONTH($A48)=11,YEAR($A48),IF(MONTH($A48)=12, YEAR($A48),YEAR($A48)-1)))),File_1.prn!$A$2:$AA$58,VLOOKUP(MONTH($A48),'Patch Conversion'!$A$1:$B$12,2),FALSE))</f>
        <v/>
      </c>
      <c r="F48">
        <f>VLOOKUP((IF(MONTH($A48)=10,YEAR($A48),IF(MONTH($A48)=11,YEAR($A48),IF(MONTH($A48)=12, YEAR($A48),YEAR($A48)-1)))),FirstSim!$A$1:$Z$84,VLOOKUP(MONTH($A48),Conversion!$A$1:$B$12,2),FALSE)</f>
        <v>0.12</v>
      </c>
      <c r="J48" t="e">
        <f>VLOOKUP((IF(MONTH($A48)=10,YEAR($A48),IF(MONTH($A48)=11,YEAR($A48),IF(MONTH($A48)=12, YEAR($A48),YEAR($A48)-1)))),#REF!,VLOOKUP(MONTH($A48),Conversion!$A$1:$B$12,2),FALSE)</f>
        <v>#REF!</v>
      </c>
      <c r="K48" t="e">
        <f>VLOOKUP((IF(MONTH($A48)=10,YEAR($A48),IF(MONTH($A48)=11,YEAR($A48),IF(MONTH($A48)=12, YEAR($A48),YEAR($A48)-1)))),#REF!,VLOOKUP(MONTH($A48),'Patch Conversion'!$A$1:$B$12,2),FALSE)</f>
        <v>#REF!</v>
      </c>
    </row>
    <row r="49" spans="1:11" x14ac:dyDescent="0.25">
      <c r="A49" s="2">
        <v>19176</v>
      </c>
      <c r="B49">
        <f>VLOOKUP((IF(MONTH($A49)=10,YEAR($A49),IF(MONTH($A49)=11,YEAR($A49),IF(MONTH($A49)=12, YEAR($A49),YEAR($A49)-1)))),File_1.prn!$A$2:$AA$58,VLOOKUP(MONTH($A49),Conversion!$A$1:$B$12,2),FALSE)</f>
        <v>0</v>
      </c>
      <c r="C49" t="str">
        <f>IF(VLOOKUP((IF(MONTH($A49)=10,YEAR($A49),IF(MONTH($A49)=11,YEAR($A49),IF(MONTH($A49)=12, YEAR($A49),YEAR($A49)-1)))),File_1.prn!$A$2:$AA$58,VLOOKUP(MONTH($A49),'Patch Conversion'!$A$1:$B$12,2),FALSE)="","",VLOOKUP((IF(MONTH($A49)=10,YEAR($A49),IF(MONTH($A49)=11,YEAR($A49),IF(MONTH($A49)=12, YEAR($A49),YEAR($A49)-1)))),File_1.prn!$A$2:$AA$58,VLOOKUP(MONTH($A49),'Patch Conversion'!$A$1:$B$12,2),FALSE))</f>
        <v/>
      </c>
      <c r="F49">
        <f>VLOOKUP((IF(MONTH($A49)=10,YEAR($A49),IF(MONTH($A49)=11,YEAR($A49),IF(MONTH($A49)=12, YEAR($A49),YEAR($A49)-1)))),FirstSim!$A$1:$Z$84,VLOOKUP(MONTH($A49),Conversion!$A$1:$B$12,2),FALSE)</f>
        <v>0.44</v>
      </c>
      <c r="J49" t="e">
        <f>VLOOKUP((IF(MONTH($A49)=10,YEAR($A49),IF(MONTH($A49)=11,YEAR($A49),IF(MONTH($A49)=12, YEAR($A49),YEAR($A49)-1)))),#REF!,VLOOKUP(MONTH($A49),Conversion!$A$1:$B$12,2),FALSE)</f>
        <v>#REF!</v>
      </c>
      <c r="K49" t="e">
        <f>VLOOKUP((IF(MONTH($A49)=10,YEAR($A49),IF(MONTH($A49)=11,YEAR($A49),IF(MONTH($A49)=12, YEAR($A49),YEAR($A49)-1)))),#REF!,VLOOKUP(MONTH($A49),'Patch Conversion'!$A$1:$B$12,2),FALSE)</f>
        <v>#REF!</v>
      </c>
    </row>
    <row r="50" spans="1:11" x14ac:dyDescent="0.25">
      <c r="A50" s="2">
        <v>19207</v>
      </c>
      <c r="B50">
        <f>VLOOKUP((IF(MONTH($A50)=10,YEAR($A50),IF(MONTH($A50)=11,YEAR($A50),IF(MONTH($A50)=12, YEAR($A50),YEAR($A50)-1)))),File_1.prn!$A$2:$AA$58,VLOOKUP(MONTH($A50),Conversion!$A$1:$B$12,2),FALSE)</f>
        <v>0</v>
      </c>
      <c r="C50" t="str">
        <f>IF(VLOOKUP((IF(MONTH($A50)=10,YEAR($A50),IF(MONTH($A50)=11,YEAR($A50),IF(MONTH($A50)=12, YEAR($A50),YEAR($A50)-1)))),File_1.prn!$A$2:$AA$58,VLOOKUP(MONTH($A50),'Patch Conversion'!$A$1:$B$12,2),FALSE)="","",VLOOKUP((IF(MONTH($A50)=10,YEAR($A50),IF(MONTH($A50)=11,YEAR($A50),IF(MONTH($A50)=12, YEAR($A50),YEAR($A50)-1)))),File_1.prn!$A$2:$AA$58,VLOOKUP(MONTH($A50),'Patch Conversion'!$A$1:$B$12,2),FALSE))</f>
        <v/>
      </c>
      <c r="F50">
        <f>VLOOKUP((IF(MONTH($A50)=10,YEAR($A50),IF(MONTH($A50)=11,YEAR($A50),IF(MONTH($A50)=12, YEAR($A50),YEAR($A50)-1)))),FirstSim!$A$1:$Z$84,VLOOKUP(MONTH($A50),Conversion!$A$1:$B$12,2),FALSE)</f>
        <v>0.47</v>
      </c>
      <c r="J50" t="e">
        <f>VLOOKUP((IF(MONTH($A50)=10,YEAR($A50),IF(MONTH($A50)=11,YEAR($A50),IF(MONTH($A50)=12, YEAR($A50),YEAR($A50)-1)))),#REF!,VLOOKUP(MONTH($A50),Conversion!$A$1:$B$12,2),FALSE)</f>
        <v>#REF!</v>
      </c>
      <c r="K50" t="e">
        <f>VLOOKUP((IF(MONTH($A50)=10,YEAR($A50),IF(MONTH($A50)=11,YEAR($A50),IF(MONTH($A50)=12, YEAR($A50),YEAR($A50)-1)))),#REF!,VLOOKUP(MONTH($A50),'Patch Conversion'!$A$1:$B$12,2),FALSE)</f>
        <v>#REF!</v>
      </c>
    </row>
    <row r="51" spans="1:11" x14ac:dyDescent="0.25">
      <c r="A51" s="2">
        <v>19238</v>
      </c>
      <c r="B51">
        <f>VLOOKUP((IF(MONTH($A51)=10,YEAR($A51),IF(MONTH($A51)=11,YEAR($A51),IF(MONTH($A51)=12, YEAR($A51),YEAR($A51)-1)))),File_1.prn!$A$2:$AA$58,VLOOKUP(MONTH($A51),Conversion!$A$1:$B$12,2),FALSE)</f>
        <v>0</v>
      </c>
      <c r="C51" t="str">
        <f>IF(VLOOKUP((IF(MONTH($A51)=10,YEAR($A51),IF(MONTH($A51)=11,YEAR($A51),IF(MONTH($A51)=12, YEAR($A51),YEAR($A51)-1)))),File_1.prn!$A$2:$AA$58,VLOOKUP(MONTH($A51),'Patch Conversion'!$A$1:$B$12,2),FALSE)="","",VLOOKUP((IF(MONTH($A51)=10,YEAR($A51),IF(MONTH($A51)=11,YEAR($A51),IF(MONTH($A51)=12, YEAR($A51),YEAR($A51)-1)))),File_1.prn!$A$2:$AA$58,VLOOKUP(MONTH($A51),'Patch Conversion'!$A$1:$B$12,2),FALSE))</f>
        <v/>
      </c>
      <c r="F51">
        <f>VLOOKUP((IF(MONTH($A51)=10,YEAR($A51),IF(MONTH($A51)=11,YEAR($A51),IF(MONTH($A51)=12, YEAR($A51),YEAR($A51)-1)))),FirstSim!$A$1:$Z$84,VLOOKUP(MONTH($A51),Conversion!$A$1:$B$12,2),FALSE)</f>
        <v>0.39</v>
      </c>
      <c r="J51" t="e">
        <f>VLOOKUP((IF(MONTH($A51)=10,YEAR($A51),IF(MONTH($A51)=11,YEAR($A51),IF(MONTH($A51)=12, YEAR($A51),YEAR($A51)-1)))),#REF!,VLOOKUP(MONTH($A51),Conversion!$A$1:$B$12,2),FALSE)</f>
        <v>#REF!</v>
      </c>
      <c r="K51" t="e">
        <f>VLOOKUP((IF(MONTH($A51)=10,YEAR($A51),IF(MONTH($A51)=11,YEAR($A51),IF(MONTH($A51)=12, YEAR($A51),YEAR($A51)-1)))),#REF!,VLOOKUP(MONTH($A51),'Patch Conversion'!$A$1:$B$12,2),FALSE)</f>
        <v>#REF!</v>
      </c>
    </row>
    <row r="52" spans="1:11" x14ac:dyDescent="0.25">
      <c r="A52" s="2">
        <v>19268</v>
      </c>
      <c r="B52">
        <f>VLOOKUP((IF(MONTH($A52)=10,YEAR($A52),IF(MONTH($A52)=11,YEAR($A52),IF(MONTH($A52)=12, YEAR($A52),YEAR($A52)-1)))),File_1.prn!$A$2:$AA$58,VLOOKUP(MONTH($A52),Conversion!$A$1:$B$12,2),FALSE)</f>
        <v>0</v>
      </c>
      <c r="C52" t="str">
        <f>IF(VLOOKUP((IF(MONTH($A52)=10,YEAR($A52),IF(MONTH($A52)=11,YEAR($A52),IF(MONTH($A52)=12, YEAR($A52),YEAR($A52)-1)))),File_1.prn!$A$2:$AA$58,VLOOKUP(MONTH($A52),'Patch Conversion'!$A$1:$B$12,2),FALSE)="","",VLOOKUP((IF(MONTH($A52)=10,YEAR($A52),IF(MONTH($A52)=11,YEAR($A52),IF(MONTH($A52)=12, YEAR($A52),YEAR($A52)-1)))),File_1.prn!$A$2:$AA$58,VLOOKUP(MONTH($A52),'Patch Conversion'!$A$1:$B$12,2),FALSE))</f>
        <v/>
      </c>
      <c r="F52">
        <f>VLOOKUP((IF(MONTH($A52)=10,YEAR($A52),IF(MONTH($A52)=11,YEAR($A52),IF(MONTH($A52)=12, YEAR($A52),YEAR($A52)-1)))),FirstSim!$A$1:$Z$84,VLOOKUP(MONTH($A52),Conversion!$A$1:$B$12,2),FALSE)</f>
        <v>0.25</v>
      </c>
      <c r="J52" t="e">
        <f>VLOOKUP((IF(MONTH($A52)=10,YEAR($A52),IF(MONTH($A52)=11,YEAR($A52),IF(MONTH($A52)=12, YEAR($A52),YEAR($A52)-1)))),#REF!,VLOOKUP(MONTH($A52),Conversion!$A$1:$B$12,2),FALSE)</f>
        <v>#REF!</v>
      </c>
      <c r="K52" t="e">
        <f>VLOOKUP((IF(MONTH($A52)=10,YEAR($A52),IF(MONTH($A52)=11,YEAR($A52),IF(MONTH($A52)=12, YEAR($A52),YEAR($A52)-1)))),#REF!,VLOOKUP(MONTH($A52),'Patch Conversion'!$A$1:$B$12,2),FALSE)</f>
        <v>#REF!</v>
      </c>
    </row>
    <row r="53" spans="1:11" x14ac:dyDescent="0.25">
      <c r="A53" s="2">
        <v>19299</v>
      </c>
      <c r="B53">
        <f>VLOOKUP((IF(MONTH($A53)=10,YEAR($A53),IF(MONTH($A53)=11,YEAR($A53),IF(MONTH($A53)=12, YEAR($A53),YEAR($A53)-1)))),File_1.prn!$A$2:$AA$58,VLOOKUP(MONTH($A53),Conversion!$A$1:$B$12,2),FALSE)</f>
        <v>0</v>
      </c>
      <c r="C53" t="str">
        <f>IF(VLOOKUP((IF(MONTH($A53)=10,YEAR($A53),IF(MONTH($A53)=11,YEAR($A53),IF(MONTH($A53)=12, YEAR($A53),YEAR($A53)-1)))),File_1.prn!$A$2:$AA$58,VLOOKUP(MONTH($A53),'Patch Conversion'!$A$1:$B$12,2),FALSE)="","",VLOOKUP((IF(MONTH($A53)=10,YEAR($A53),IF(MONTH($A53)=11,YEAR($A53),IF(MONTH($A53)=12, YEAR($A53),YEAR($A53)-1)))),File_1.prn!$A$2:$AA$58,VLOOKUP(MONTH($A53),'Patch Conversion'!$A$1:$B$12,2),FALSE))</f>
        <v/>
      </c>
      <c r="F53">
        <f>VLOOKUP((IF(MONTH($A53)=10,YEAR($A53),IF(MONTH($A53)=11,YEAR($A53),IF(MONTH($A53)=12, YEAR($A53),YEAR($A53)-1)))),FirstSim!$A$1:$Z$84,VLOOKUP(MONTH($A53),Conversion!$A$1:$B$12,2),FALSE)</f>
        <v>0.12</v>
      </c>
      <c r="J53" t="e">
        <f>VLOOKUP((IF(MONTH($A53)=10,YEAR($A53),IF(MONTH($A53)=11,YEAR($A53),IF(MONTH($A53)=12, YEAR($A53),YEAR($A53)-1)))),#REF!,VLOOKUP(MONTH($A53),Conversion!$A$1:$B$12,2),FALSE)</f>
        <v>#REF!</v>
      </c>
      <c r="K53" t="e">
        <f>VLOOKUP((IF(MONTH($A53)=10,YEAR($A53),IF(MONTH($A53)=11,YEAR($A53),IF(MONTH($A53)=12, YEAR($A53),YEAR($A53)-1)))),#REF!,VLOOKUP(MONTH($A53),'Patch Conversion'!$A$1:$B$12,2),FALSE)</f>
        <v>#REF!</v>
      </c>
    </row>
    <row r="54" spans="1:11" x14ac:dyDescent="0.25">
      <c r="A54" s="2">
        <v>19329</v>
      </c>
      <c r="B54">
        <f>VLOOKUP((IF(MONTH($A54)=10,YEAR($A54),IF(MONTH($A54)=11,YEAR($A54),IF(MONTH($A54)=12, YEAR($A54),YEAR($A54)-1)))),File_1.prn!$A$2:$AA$58,VLOOKUP(MONTH($A54),Conversion!$A$1:$B$12,2),FALSE)</f>
        <v>0</v>
      </c>
      <c r="C54" t="str">
        <f>IF(VLOOKUP((IF(MONTH($A54)=10,YEAR($A54),IF(MONTH($A54)=11,YEAR($A54),IF(MONTH($A54)=12, YEAR($A54),YEAR($A54)-1)))),File_1.prn!$A$2:$AA$58,VLOOKUP(MONTH($A54),'Patch Conversion'!$A$1:$B$12,2),FALSE)="","",VLOOKUP((IF(MONTH($A54)=10,YEAR($A54),IF(MONTH($A54)=11,YEAR($A54),IF(MONTH($A54)=12, YEAR($A54),YEAR($A54)-1)))),File_1.prn!$A$2:$AA$58,VLOOKUP(MONTH($A54),'Patch Conversion'!$A$1:$B$12,2),FALSE))</f>
        <v/>
      </c>
      <c r="F54">
        <f>VLOOKUP((IF(MONTH($A54)=10,YEAR($A54),IF(MONTH($A54)=11,YEAR($A54),IF(MONTH($A54)=12, YEAR($A54),YEAR($A54)-1)))),FirstSim!$A$1:$Z$84,VLOOKUP(MONTH($A54),Conversion!$A$1:$B$12,2),FALSE)</f>
        <v>0.24</v>
      </c>
      <c r="J54" t="e">
        <f>VLOOKUP((IF(MONTH($A54)=10,YEAR($A54),IF(MONTH($A54)=11,YEAR($A54),IF(MONTH($A54)=12, YEAR($A54),YEAR($A54)-1)))),#REF!,VLOOKUP(MONTH($A54),Conversion!$A$1:$B$12,2),FALSE)</f>
        <v>#REF!</v>
      </c>
      <c r="K54" t="e">
        <f>VLOOKUP((IF(MONTH($A54)=10,YEAR($A54),IF(MONTH($A54)=11,YEAR($A54),IF(MONTH($A54)=12, YEAR($A54),YEAR($A54)-1)))),#REF!,VLOOKUP(MONTH($A54),'Patch Conversion'!$A$1:$B$12,2),FALSE)</f>
        <v>#REF!</v>
      </c>
    </row>
    <row r="55" spans="1:11" x14ac:dyDescent="0.25">
      <c r="A55" s="2">
        <v>19360</v>
      </c>
      <c r="B55">
        <f>VLOOKUP((IF(MONTH($A55)=10,YEAR($A55),IF(MONTH($A55)=11,YEAR($A55),IF(MONTH($A55)=12, YEAR($A55),YEAR($A55)-1)))),File_1.prn!$A$2:$AA$58,VLOOKUP(MONTH($A55),Conversion!$A$1:$B$12,2),FALSE)</f>
        <v>0</v>
      </c>
      <c r="C55" t="str">
        <f>IF(VLOOKUP((IF(MONTH($A55)=10,YEAR($A55),IF(MONTH($A55)=11,YEAR($A55),IF(MONTH($A55)=12, YEAR($A55),YEAR($A55)-1)))),File_1.prn!$A$2:$AA$58,VLOOKUP(MONTH($A55),'Patch Conversion'!$A$1:$B$12,2),FALSE)="","",VLOOKUP((IF(MONTH($A55)=10,YEAR($A55),IF(MONTH($A55)=11,YEAR($A55),IF(MONTH($A55)=12, YEAR($A55),YEAR($A55)-1)))),File_1.prn!$A$2:$AA$58,VLOOKUP(MONTH($A55),'Patch Conversion'!$A$1:$B$12,2),FALSE))</f>
        <v/>
      </c>
      <c r="F55">
        <f>VLOOKUP((IF(MONTH($A55)=10,YEAR($A55),IF(MONTH($A55)=11,YEAR($A55),IF(MONTH($A55)=12, YEAR($A55),YEAR($A55)-1)))),FirstSim!$A$1:$Z$84,VLOOKUP(MONTH($A55),Conversion!$A$1:$B$12,2),FALSE)</f>
        <v>0.13</v>
      </c>
      <c r="J55" t="e">
        <f>VLOOKUP((IF(MONTH($A55)=10,YEAR($A55),IF(MONTH($A55)=11,YEAR($A55),IF(MONTH($A55)=12, YEAR($A55),YEAR($A55)-1)))),#REF!,VLOOKUP(MONTH($A55),Conversion!$A$1:$B$12,2),FALSE)</f>
        <v>#REF!</v>
      </c>
      <c r="K55" t="e">
        <f>VLOOKUP((IF(MONTH($A55)=10,YEAR($A55),IF(MONTH($A55)=11,YEAR($A55),IF(MONTH($A55)=12, YEAR($A55),YEAR($A55)-1)))),#REF!,VLOOKUP(MONTH($A55),'Patch Conversion'!$A$1:$B$12,2),FALSE)</f>
        <v>#REF!</v>
      </c>
    </row>
    <row r="56" spans="1:11" x14ac:dyDescent="0.25">
      <c r="A56" s="2">
        <v>19391</v>
      </c>
      <c r="B56">
        <f>VLOOKUP((IF(MONTH($A56)=10,YEAR($A56),IF(MONTH($A56)=11,YEAR($A56),IF(MONTH($A56)=12, YEAR($A56),YEAR($A56)-1)))),File_1.prn!$A$2:$AA$58,VLOOKUP(MONTH($A56),Conversion!$A$1:$B$12,2),FALSE)</f>
        <v>0</v>
      </c>
      <c r="C56" t="str">
        <f>IF(VLOOKUP((IF(MONTH($A56)=10,YEAR($A56),IF(MONTH($A56)=11,YEAR($A56),IF(MONTH($A56)=12, YEAR($A56),YEAR($A56)-1)))),File_1.prn!$A$2:$AA$58,VLOOKUP(MONTH($A56),'Patch Conversion'!$A$1:$B$12,2),FALSE)="","",VLOOKUP((IF(MONTH($A56)=10,YEAR($A56),IF(MONTH($A56)=11,YEAR($A56),IF(MONTH($A56)=12, YEAR($A56),YEAR($A56)-1)))),File_1.prn!$A$2:$AA$58,VLOOKUP(MONTH($A56),'Patch Conversion'!$A$1:$B$12,2),FALSE))</f>
        <v/>
      </c>
      <c r="D56" t="str">
        <f>IF(C56="","",B56)</f>
        <v/>
      </c>
      <c r="F56">
        <f>VLOOKUP((IF(MONTH($A56)=10,YEAR($A56),IF(MONTH($A56)=11,YEAR($A56),IF(MONTH($A56)=12, YEAR($A56),YEAR($A56)-1)))),FirstSim!$A$1:$Z$84,VLOOKUP(MONTH($A56),Conversion!$A$1:$B$12,2),FALSE)</f>
        <v>4.6500000000000004</v>
      </c>
      <c r="J56" t="e">
        <f>VLOOKUP((IF(MONTH($A56)=10,YEAR($A56),IF(MONTH($A56)=11,YEAR($A56),IF(MONTH($A56)=12, YEAR($A56),YEAR($A56)-1)))),#REF!,VLOOKUP(MONTH($A56),Conversion!$A$1:$B$12,2),FALSE)</f>
        <v>#REF!</v>
      </c>
      <c r="K56" t="e">
        <f>VLOOKUP((IF(MONTH($A56)=10,YEAR($A56),IF(MONTH($A56)=11,YEAR($A56),IF(MONTH($A56)=12, YEAR($A56),YEAR($A56)-1)))),#REF!,VLOOKUP(MONTH($A56),'Patch Conversion'!$A$1:$B$12,2),FALSE)</f>
        <v>#REF!</v>
      </c>
    </row>
    <row r="57" spans="1:11" x14ac:dyDescent="0.25">
      <c r="A57" s="2">
        <v>19419</v>
      </c>
      <c r="B57">
        <f>VLOOKUP((IF(MONTH($A57)=10,YEAR($A57),IF(MONTH($A57)=11,YEAR($A57),IF(MONTH($A57)=12, YEAR($A57),YEAR($A57)-1)))),File_1.prn!$A$2:$AA$58,VLOOKUP(MONTH($A57),Conversion!$A$1:$B$12,2),FALSE)</f>
        <v>0</v>
      </c>
      <c r="C57" t="str">
        <f>IF(VLOOKUP((IF(MONTH($A57)=10,YEAR($A57),IF(MONTH($A57)=11,YEAR($A57),IF(MONTH($A57)=12, YEAR($A57),YEAR($A57)-1)))),File_1.prn!$A$2:$AA$58,VLOOKUP(MONTH($A57),'Patch Conversion'!$A$1:$B$12,2),FALSE)="","",VLOOKUP((IF(MONTH($A57)=10,YEAR($A57),IF(MONTH($A57)=11,YEAR($A57),IF(MONTH($A57)=12, YEAR($A57),YEAR($A57)-1)))),File_1.prn!$A$2:$AA$58,VLOOKUP(MONTH($A57),'Patch Conversion'!$A$1:$B$12,2),FALSE))</f>
        <v/>
      </c>
      <c r="D57" t="str">
        <f>IF(C57="","",B57)</f>
        <v/>
      </c>
      <c r="F57">
        <f>VLOOKUP((IF(MONTH($A57)=10,YEAR($A57),IF(MONTH($A57)=11,YEAR($A57),IF(MONTH($A57)=12, YEAR($A57),YEAR($A57)-1)))),FirstSim!$A$1:$Z$84,VLOOKUP(MONTH($A57),Conversion!$A$1:$B$12,2),FALSE)</f>
        <v>2.16</v>
      </c>
      <c r="J57" t="e">
        <f>VLOOKUP((IF(MONTH($A57)=10,YEAR($A57),IF(MONTH($A57)=11,YEAR($A57),IF(MONTH($A57)=12, YEAR($A57),YEAR($A57)-1)))),#REF!,VLOOKUP(MONTH($A57),Conversion!$A$1:$B$12,2),FALSE)</f>
        <v>#REF!</v>
      </c>
      <c r="K57" t="e">
        <f>VLOOKUP((IF(MONTH($A57)=10,YEAR($A57),IF(MONTH($A57)=11,YEAR($A57),IF(MONTH($A57)=12, YEAR($A57),YEAR($A57)-1)))),#REF!,VLOOKUP(MONTH($A57),'Patch Conversion'!$A$1:$B$12,2),FALSE)</f>
        <v>#REF!</v>
      </c>
    </row>
    <row r="58" spans="1:11" x14ac:dyDescent="0.25">
      <c r="A58" s="2">
        <v>19450</v>
      </c>
      <c r="B58">
        <f>VLOOKUP((IF(MONTH($A58)=10,YEAR($A58),IF(MONTH($A58)=11,YEAR($A58),IF(MONTH($A58)=12, YEAR($A58),YEAR($A58)-1)))),File_1.prn!$A$2:$AA$58,VLOOKUP(MONTH($A58),Conversion!$A$1:$B$12,2),FALSE)</f>
        <v>0</v>
      </c>
      <c r="C58" t="str">
        <f>IF(VLOOKUP((IF(MONTH($A58)=10,YEAR($A58),IF(MONTH($A58)=11,YEAR($A58),IF(MONTH($A58)=12, YEAR($A58),YEAR($A58)-1)))),File_1.prn!$A$2:$AA$58,VLOOKUP(MONTH($A58),'Patch Conversion'!$A$1:$B$12,2),FALSE)="","",VLOOKUP((IF(MONTH($A58)=10,YEAR($A58),IF(MONTH($A58)=11,YEAR($A58),IF(MONTH($A58)=12, YEAR($A58),YEAR($A58)-1)))),File_1.prn!$A$2:$AA$58,VLOOKUP(MONTH($A58),'Patch Conversion'!$A$1:$B$12,2),FALSE))</f>
        <v/>
      </c>
      <c r="D58" t="str">
        <f>IF(C58="","",B58)</f>
        <v/>
      </c>
      <c r="F58">
        <f>VLOOKUP((IF(MONTH($A58)=10,YEAR($A58),IF(MONTH($A58)=11,YEAR($A58),IF(MONTH($A58)=12, YEAR($A58),YEAR($A58)-1)))),FirstSim!$A$1:$Z$84,VLOOKUP(MONTH($A58),Conversion!$A$1:$B$12,2),FALSE)</f>
        <v>0.41</v>
      </c>
      <c r="J58" t="e">
        <f>VLOOKUP((IF(MONTH($A58)=10,YEAR($A58),IF(MONTH($A58)=11,YEAR($A58),IF(MONTH($A58)=12, YEAR($A58),YEAR($A58)-1)))),#REF!,VLOOKUP(MONTH($A58),Conversion!$A$1:$B$12,2),FALSE)</f>
        <v>#REF!</v>
      </c>
      <c r="K58" t="e">
        <f>VLOOKUP((IF(MONTH($A58)=10,YEAR($A58),IF(MONTH($A58)=11,YEAR($A58),IF(MONTH($A58)=12, YEAR($A58),YEAR($A58)-1)))),#REF!,VLOOKUP(MONTH($A58),'Patch Conversion'!$A$1:$B$12,2),FALSE)</f>
        <v>#REF!</v>
      </c>
    </row>
    <row r="59" spans="1:11" x14ac:dyDescent="0.25">
      <c r="A59" s="2">
        <v>19480</v>
      </c>
      <c r="B59">
        <f>VLOOKUP((IF(MONTH($A59)=10,YEAR($A59),IF(MONTH($A59)=11,YEAR($A59),IF(MONTH($A59)=12, YEAR($A59),YEAR($A59)-1)))),File_1.prn!$A$2:$AA$58,VLOOKUP(MONTH($A59),Conversion!$A$1:$B$12,2),FALSE)</f>
        <v>0</v>
      </c>
      <c r="C59" t="str">
        <f>IF(VLOOKUP((IF(MONTH($A59)=10,YEAR($A59),IF(MONTH($A59)=11,YEAR($A59),IF(MONTH($A59)=12, YEAR($A59),YEAR($A59)-1)))),File_1.prn!$A$2:$AA$58,VLOOKUP(MONTH($A59),'Patch Conversion'!$A$1:$B$12,2),FALSE)="","",VLOOKUP((IF(MONTH($A59)=10,YEAR($A59),IF(MONTH($A59)=11,YEAR($A59),IF(MONTH($A59)=12, YEAR($A59),YEAR($A59)-1)))),File_1.prn!$A$2:$AA$58,VLOOKUP(MONTH($A59),'Patch Conversion'!$A$1:$B$12,2),FALSE))</f>
        <v/>
      </c>
      <c r="F59">
        <f>VLOOKUP((IF(MONTH($A59)=10,YEAR($A59),IF(MONTH($A59)=11,YEAR($A59),IF(MONTH($A59)=12, YEAR($A59),YEAR($A59)-1)))),FirstSim!$A$1:$Z$84,VLOOKUP(MONTH($A59),Conversion!$A$1:$B$12,2),FALSE)</f>
        <v>0.33</v>
      </c>
      <c r="J59" t="e">
        <f>VLOOKUP((IF(MONTH($A59)=10,YEAR($A59),IF(MONTH($A59)=11,YEAR($A59),IF(MONTH($A59)=12, YEAR($A59),YEAR($A59)-1)))),#REF!,VLOOKUP(MONTH($A59),Conversion!$A$1:$B$12,2),FALSE)</f>
        <v>#REF!</v>
      </c>
      <c r="K59" t="e">
        <f>VLOOKUP((IF(MONTH($A59)=10,YEAR($A59),IF(MONTH($A59)=11,YEAR($A59),IF(MONTH($A59)=12, YEAR($A59),YEAR($A59)-1)))),#REF!,VLOOKUP(MONTH($A59),'Patch Conversion'!$A$1:$B$12,2),FALSE)</f>
        <v>#REF!</v>
      </c>
    </row>
    <row r="60" spans="1:11" x14ac:dyDescent="0.25">
      <c r="A60" s="2">
        <v>19511</v>
      </c>
      <c r="B60">
        <f>VLOOKUP((IF(MONTH($A60)=10,YEAR($A60),IF(MONTH($A60)=11,YEAR($A60),IF(MONTH($A60)=12, YEAR($A60),YEAR($A60)-1)))),File_1.prn!$A$2:$AA$58,VLOOKUP(MONTH($A60),Conversion!$A$1:$B$12,2),FALSE)</f>
        <v>0</v>
      </c>
      <c r="C60" t="str">
        <f>IF(VLOOKUP((IF(MONTH($A60)=10,YEAR($A60),IF(MONTH($A60)=11,YEAR($A60),IF(MONTH($A60)=12, YEAR($A60),YEAR($A60)-1)))),File_1.prn!$A$2:$AA$58,VLOOKUP(MONTH($A60),'Patch Conversion'!$A$1:$B$12,2),FALSE)="","",VLOOKUP((IF(MONTH($A60)=10,YEAR($A60),IF(MONTH($A60)=11,YEAR($A60),IF(MONTH($A60)=12, YEAR($A60),YEAR($A60)-1)))),File_1.prn!$A$2:$AA$58,VLOOKUP(MONTH($A60),'Patch Conversion'!$A$1:$B$12,2),FALSE))</f>
        <v/>
      </c>
      <c r="F60">
        <f>VLOOKUP((IF(MONTH($A60)=10,YEAR($A60),IF(MONTH($A60)=11,YEAR($A60),IF(MONTH($A60)=12, YEAR($A60),YEAR($A60)-1)))),FirstSim!$A$1:$Z$84,VLOOKUP(MONTH($A60),Conversion!$A$1:$B$12,2),FALSE)</f>
        <v>0.19</v>
      </c>
      <c r="J60" t="e">
        <f>VLOOKUP((IF(MONTH($A60)=10,YEAR($A60),IF(MONTH($A60)=11,YEAR($A60),IF(MONTH($A60)=12, YEAR($A60),YEAR($A60)-1)))),#REF!,VLOOKUP(MONTH($A60),Conversion!$A$1:$B$12,2),FALSE)</f>
        <v>#REF!</v>
      </c>
      <c r="K60" t="e">
        <f>VLOOKUP((IF(MONTH($A60)=10,YEAR($A60),IF(MONTH($A60)=11,YEAR($A60),IF(MONTH($A60)=12, YEAR($A60),YEAR($A60)-1)))),#REF!,VLOOKUP(MONTH($A60),'Patch Conversion'!$A$1:$B$12,2),FALSE)</f>
        <v>#REF!</v>
      </c>
    </row>
    <row r="61" spans="1:11" x14ac:dyDescent="0.25">
      <c r="A61" s="2">
        <v>19541</v>
      </c>
      <c r="B61">
        <f>VLOOKUP((IF(MONTH($A61)=10,YEAR($A61),IF(MONTH($A61)=11,YEAR($A61),IF(MONTH($A61)=12, YEAR($A61),YEAR($A61)-1)))),File_1.prn!$A$2:$AA$58,VLOOKUP(MONTH($A61),Conversion!$A$1:$B$12,2),FALSE)</f>
        <v>0</v>
      </c>
      <c r="C61" t="str">
        <f>IF(VLOOKUP((IF(MONTH($A61)=10,YEAR($A61),IF(MONTH($A61)=11,YEAR($A61),IF(MONTH($A61)=12, YEAR($A61),YEAR($A61)-1)))),File_1.prn!$A$2:$AA$58,VLOOKUP(MONTH($A61),'Patch Conversion'!$A$1:$B$12,2),FALSE)="","",VLOOKUP((IF(MONTH($A61)=10,YEAR($A61),IF(MONTH($A61)=11,YEAR($A61),IF(MONTH($A61)=12, YEAR($A61),YEAR($A61)-1)))),File_1.prn!$A$2:$AA$58,VLOOKUP(MONTH($A61),'Patch Conversion'!$A$1:$B$12,2),FALSE))</f>
        <v/>
      </c>
      <c r="F61">
        <f>VLOOKUP((IF(MONTH($A61)=10,YEAR($A61),IF(MONTH($A61)=11,YEAR($A61),IF(MONTH($A61)=12, YEAR($A61),YEAR($A61)-1)))),FirstSim!$A$1:$Z$84,VLOOKUP(MONTH($A61),Conversion!$A$1:$B$12,2),FALSE)</f>
        <v>0.09</v>
      </c>
      <c r="J61" t="e">
        <f>VLOOKUP((IF(MONTH($A61)=10,YEAR($A61),IF(MONTH($A61)=11,YEAR($A61),IF(MONTH($A61)=12, YEAR($A61),YEAR($A61)-1)))),#REF!,VLOOKUP(MONTH($A61),Conversion!$A$1:$B$12,2),FALSE)</f>
        <v>#REF!</v>
      </c>
      <c r="K61" t="e">
        <f>VLOOKUP((IF(MONTH($A61)=10,YEAR($A61),IF(MONTH($A61)=11,YEAR($A61),IF(MONTH($A61)=12, YEAR($A61),YEAR($A61)-1)))),#REF!,VLOOKUP(MONTH($A61),'Patch Conversion'!$A$1:$B$12,2),FALSE)</f>
        <v>#REF!</v>
      </c>
    </row>
    <row r="62" spans="1:11" x14ac:dyDescent="0.25">
      <c r="A62" s="2">
        <v>19572</v>
      </c>
      <c r="B62">
        <f>VLOOKUP((IF(MONTH($A62)=10,YEAR($A62),IF(MONTH($A62)=11,YEAR($A62),IF(MONTH($A62)=12, YEAR($A62),YEAR($A62)-1)))),File_1.prn!$A$2:$AA$58,VLOOKUP(MONTH($A62),Conversion!$A$1:$B$12,2),FALSE)</f>
        <v>0</v>
      </c>
      <c r="C62" t="str">
        <f>IF(VLOOKUP((IF(MONTH($A62)=10,YEAR($A62),IF(MONTH($A62)=11,YEAR($A62),IF(MONTH($A62)=12, YEAR($A62),YEAR($A62)-1)))),File_1.prn!$A$2:$AA$58,VLOOKUP(MONTH($A62),'Patch Conversion'!$A$1:$B$12,2),FALSE)="","",VLOOKUP((IF(MONTH($A62)=10,YEAR($A62),IF(MONTH($A62)=11,YEAR($A62),IF(MONTH($A62)=12, YEAR($A62),YEAR($A62)-1)))),File_1.prn!$A$2:$AA$58,VLOOKUP(MONTH($A62),'Patch Conversion'!$A$1:$B$12,2),FALSE))</f>
        <v/>
      </c>
      <c r="F62">
        <f>VLOOKUP((IF(MONTH($A62)=10,YEAR($A62),IF(MONTH($A62)=11,YEAR($A62),IF(MONTH($A62)=12, YEAR($A62),YEAR($A62)-1)))),FirstSim!$A$1:$Z$84,VLOOKUP(MONTH($A62),Conversion!$A$1:$B$12,2),FALSE)</f>
        <v>0.04</v>
      </c>
      <c r="J62" t="e">
        <f>VLOOKUP((IF(MONTH($A62)=10,YEAR($A62),IF(MONTH($A62)=11,YEAR($A62),IF(MONTH($A62)=12, YEAR($A62),YEAR($A62)-1)))),#REF!,VLOOKUP(MONTH($A62),Conversion!$A$1:$B$12,2),FALSE)</f>
        <v>#REF!</v>
      </c>
      <c r="K62" t="e">
        <f>VLOOKUP((IF(MONTH($A62)=10,YEAR($A62),IF(MONTH($A62)=11,YEAR($A62),IF(MONTH($A62)=12, YEAR($A62),YEAR($A62)-1)))),#REF!,VLOOKUP(MONTH($A62),'Patch Conversion'!$A$1:$B$12,2),FALSE)</f>
        <v>#REF!</v>
      </c>
    </row>
    <row r="63" spans="1:11" x14ac:dyDescent="0.25">
      <c r="A63" s="2">
        <v>19603</v>
      </c>
      <c r="B63">
        <f>VLOOKUP((IF(MONTH($A63)=10,YEAR($A63),IF(MONTH($A63)=11,YEAR($A63),IF(MONTH($A63)=12, YEAR($A63),YEAR($A63)-1)))),File_1.prn!$A$2:$AA$58,VLOOKUP(MONTH($A63),Conversion!$A$1:$B$12,2),FALSE)</f>
        <v>0</v>
      </c>
      <c r="C63" t="str">
        <f>IF(VLOOKUP((IF(MONTH($A63)=10,YEAR($A63),IF(MONTH($A63)=11,YEAR($A63),IF(MONTH($A63)=12, YEAR($A63),YEAR($A63)-1)))),File_1.prn!$A$2:$AA$58,VLOOKUP(MONTH($A63),'Patch Conversion'!$A$1:$B$12,2),FALSE)="","",VLOOKUP((IF(MONTH($A63)=10,YEAR($A63),IF(MONTH($A63)=11,YEAR($A63),IF(MONTH($A63)=12, YEAR($A63),YEAR($A63)-1)))),File_1.prn!$A$2:$AA$58,VLOOKUP(MONTH($A63),'Patch Conversion'!$A$1:$B$12,2),FALSE))</f>
        <v/>
      </c>
      <c r="F63">
        <f>VLOOKUP((IF(MONTH($A63)=10,YEAR($A63),IF(MONTH($A63)=11,YEAR($A63),IF(MONTH($A63)=12, YEAR($A63),YEAR($A63)-1)))),FirstSim!$A$1:$Z$84,VLOOKUP(MONTH($A63),Conversion!$A$1:$B$12,2),FALSE)</f>
        <v>0.01</v>
      </c>
      <c r="J63" t="e">
        <f>VLOOKUP((IF(MONTH($A63)=10,YEAR($A63),IF(MONTH($A63)=11,YEAR($A63),IF(MONTH($A63)=12, YEAR($A63),YEAR($A63)-1)))),#REF!,VLOOKUP(MONTH($A63),Conversion!$A$1:$B$12,2),FALSE)</f>
        <v>#REF!</v>
      </c>
      <c r="K63" t="e">
        <f>VLOOKUP((IF(MONTH($A63)=10,YEAR($A63),IF(MONTH($A63)=11,YEAR($A63),IF(MONTH($A63)=12, YEAR($A63),YEAR($A63)-1)))),#REF!,VLOOKUP(MONTH($A63),'Patch Conversion'!$A$1:$B$12,2),FALSE)</f>
        <v>#REF!</v>
      </c>
    </row>
    <row r="64" spans="1:11" x14ac:dyDescent="0.25">
      <c r="A64" s="2">
        <v>19633</v>
      </c>
      <c r="B64">
        <f>VLOOKUP((IF(MONTH($A64)=10,YEAR($A64),IF(MONTH($A64)=11,YEAR($A64),IF(MONTH($A64)=12, YEAR($A64),YEAR($A64)-1)))),File_1.prn!$A$2:$AA$58,VLOOKUP(MONTH($A64),Conversion!$A$1:$B$12,2),FALSE)</f>
        <v>0</v>
      </c>
      <c r="C64" t="str">
        <f>IF(VLOOKUP((IF(MONTH($A64)=10,YEAR($A64),IF(MONTH($A64)=11,YEAR($A64),IF(MONTH($A64)=12, YEAR($A64),YEAR($A64)-1)))),File_1.prn!$A$2:$AA$58,VLOOKUP(MONTH($A64),'Patch Conversion'!$A$1:$B$12,2),FALSE)="","",VLOOKUP((IF(MONTH($A64)=10,YEAR($A64),IF(MONTH($A64)=11,YEAR($A64),IF(MONTH($A64)=12, YEAR($A64),YEAR($A64)-1)))),File_1.prn!$A$2:$AA$58,VLOOKUP(MONTH($A64),'Patch Conversion'!$A$1:$B$12,2),FALSE))</f>
        <v/>
      </c>
      <c r="F64">
        <f>VLOOKUP((IF(MONTH($A64)=10,YEAR($A64),IF(MONTH($A64)=11,YEAR($A64),IF(MONTH($A64)=12, YEAR($A64),YEAR($A64)-1)))),FirstSim!$A$1:$Z$84,VLOOKUP(MONTH($A64),Conversion!$A$1:$B$12,2),FALSE)</f>
        <v>0.09</v>
      </c>
      <c r="J64" t="e">
        <f>VLOOKUP((IF(MONTH($A64)=10,YEAR($A64),IF(MONTH($A64)=11,YEAR($A64),IF(MONTH($A64)=12, YEAR($A64),YEAR($A64)-1)))),#REF!,VLOOKUP(MONTH($A64),Conversion!$A$1:$B$12,2),FALSE)</f>
        <v>#REF!</v>
      </c>
      <c r="K64" t="e">
        <f>VLOOKUP((IF(MONTH($A64)=10,YEAR($A64),IF(MONTH($A64)=11,YEAR($A64),IF(MONTH($A64)=12, YEAR($A64),YEAR($A64)-1)))),#REF!,VLOOKUP(MONTH($A64),'Patch Conversion'!$A$1:$B$12,2),FALSE)</f>
        <v>#REF!</v>
      </c>
    </row>
    <row r="65" spans="1:11" x14ac:dyDescent="0.25">
      <c r="A65" s="2">
        <v>19664</v>
      </c>
      <c r="B65">
        <f>VLOOKUP((IF(MONTH($A65)=10,YEAR($A65),IF(MONTH($A65)=11,YEAR($A65),IF(MONTH($A65)=12, YEAR($A65),YEAR($A65)-1)))),File_1.prn!$A$2:$AA$58,VLOOKUP(MONTH($A65),Conversion!$A$1:$B$12,2),FALSE)</f>
        <v>0</v>
      </c>
      <c r="C65" t="str">
        <f>IF(VLOOKUP((IF(MONTH($A65)=10,YEAR($A65),IF(MONTH($A65)=11,YEAR($A65),IF(MONTH($A65)=12, YEAR($A65),YEAR($A65)-1)))),File_1.prn!$A$2:$AA$58,VLOOKUP(MONTH($A65),'Patch Conversion'!$A$1:$B$12,2),FALSE)="","",VLOOKUP((IF(MONTH($A65)=10,YEAR($A65),IF(MONTH($A65)=11,YEAR($A65),IF(MONTH($A65)=12, YEAR($A65),YEAR($A65)-1)))),File_1.prn!$A$2:$AA$58,VLOOKUP(MONTH($A65),'Patch Conversion'!$A$1:$B$12,2),FALSE))</f>
        <v/>
      </c>
      <c r="F65">
        <f>VLOOKUP((IF(MONTH($A65)=10,YEAR($A65),IF(MONTH($A65)=11,YEAR($A65),IF(MONTH($A65)=12, YEAR($A65),YEAR($A65)-1)))),FirstSim!$A$1:$Z$84,VLOOKUP(MONTH($A65),Conversion!$A$1:$B$12,2),FALSE)</f>
        <v>0.09</v>
      </c>
      <c r="J65" t="e">
        <f>VLOOKUP((IF(MONTH($A65)=10,YEAR($A65),IF(MONTH($A65)=11,YEAR($A65),IF(MONTH($A65)=12, YEAR($A65),YEAR($A65)-1)))),#REF!,VLOOKUP(MONTH($A65),Conversion!$A$1:$B$12,2),FALSE)</f>
        <v>#REF!</v>
      </c>
      <c r="K65" t="e">
        <f>VLOOKUP((IF(MONTH($A65)=10,YEAR($A65),IF(MONTH($A65)=11,YEAR($A65),IF(MONTH($A65)=12, YEAR($A65),YEAR($A65)-1)))),#REF!,VLOOKUP(MONTH($A65),'Patch Conversion'!$A$1:$B$12,2),FALSE)</f>
        <v>#REF!</v>
      </c>
    </row>
    <row r="66" spans="1:11" x14ac:dyDescent="0.25">
      <c r="A66" s="2">
        <v>19694</v>
      </c>
      <c r="B66">
        <f>VLOOKUP((IF(MONTH($A66)=10,YEAR($A66),IF(MONTH($A66)=11,YEAR($A66),IF(MONTH($A66)=12, YEAR($A66),YEAR($A66)-1)))),File_1.prn!$A$2:$AA$58,VLOOKUP(MONTH($A66),Conversion!$A$1:$B$12,2),FALSE)</f>
        <v>0</v>
      </c>
      <c r="C66" t="str">
        <f>IF(VLOOKUP((IF(MONTH($A66)=10,YEAR($A66),IF(MONTH($A66)=11,YEAR($A66),IF(MONTH($A66)=12, YEAR($A66),YEAR($A66)-1)))),File_1.prn!$A$2:$AA$58,VLOOKUP(MONTH($A66),'Patch Conversion'!$A$1:$B$12,2),FALSE)="","",VLOOKUP((IF(MONTH($A66)=10,YEAR($A66),IF(MONTH($A66)=11,YEAR($A66),IF(MONTH($A66)=12, YEAR($A66),YEAR($A66)-1)))),File_1.prn!$A$2:$AA$58,VLOOKUP(MONTH($A66),'Patch Conversion'!$A$1:$B$12,2),FALSE))</f>
        <v/>
      </c>
      <c r="F66">
        <f>VLOOKUP((IF(MONTH($A66)=10,YEAR($A66),IF(MONTH($A66)=11,YEAR($A66),IF(MONTH($A66)=12, YEAR($A66),YEAR($A66)-1)))),FirstSim!$A$1:$Z$84,VLOOKUP(MONTH($A66),Conversion!$A$1:$B$12,2),FALSE)</f>
        <v>0.06</v>
      </c>
      <c r="J66" t="e">
        <f>VLOOKUP((IF(MONTH($A66)=10,YEAR($A66),IF(MONTH($A66)=11,YEAR($A66),IF(MONTH($A66)=12, YEAR($A66),YEAR($A66)-1)))),#REF!,VLOOKUP(MONTH($A66),Conversion!$A$1:$B$12,2),FALSE)</f>
        <v>#REF!</v>
      </c>
      <c r="K66" t="e">
        <f>VLOOKUP((IF(MONTH($A66)=10,YEAR($A66),IF(MONTH($A66)=11,YEAR($A66),IF(MONTH($A66)=12, YEAR($A66),YEAR($A66)-1)))),#REF!,VLOOKUP(MONTH($A66),'Patch Conversion'!$A$1:$B$12,2),FALSE)</f>
        <v>#REF!</v>
      </c>
    </row>
    <row r="67" spans="1:11" x14ac:dyDescent="0.25">
      <c r="A67" s="2">
        <v>19725</v>
      </c>
      <c r="B67">
        <f>VLOOKUP((IF(MONTH($A67)=10,YEAR($A67),IF(MONTH($A67)=11,YEAR($A67),IF(MONTH($A67)=12, YEAR($A67),YEAR($A67)-1)))),File_1.prn!$A$2:$AA$58,VLOOKUP(MONTH($A67),Conversion!$A$1:$B$12,2),FALSE)</f>
        <v>0</v>
      </c>
      <c r="C67" t="str">
        <f>IF(VLOOKUP((IF(MONTH($A67)=10,YEAR($A67),IF(MONTH($A67)=11,YEAR($A67),IF(MONTH($A67)=12, YEAR($A67),YEAR($A67)-1)))),File_1.prn!$A$2:$AA$58,VLOOKUP(MONTH($A67),'Patch Conversion'!$A$1:$B$12,2),FALSE)="","",VLOOKUP((IF(MONTH($A67)=10,YEAR($A67),IF(MONTH($A67)=11,YEAR($A67),IF(MONTH($A67)=12, YEAR($A67),YEAR($A67)-1)))),File_1.prn!$A$2:$AA$58,VLOOKUP(MONTH($A67),'Patch Conversion'!$A$1:$B$12,2),FALSE))</f>
        <v/>
      </c>
      <c r="F67">
        <f>VLOOKUP((IF(MONTH($A67)=10,YEAR($A67),IF(MONTH($A67)=11,YEAR($A67),IF(MONTH($A67)=12, YEAR($A67),YEAR($A67)-1)))),FirstSim!$A$1:$Z$84,VLOOKUP(MONTH($A67),Conversion!$A$1:$B$12,2),FALSE)</f>
        <v>0.04</v>
      </c>
      <c r="J67" t="e">
        <f>VLOOKUP((IF(MONTH($A67)=10,YEAR($A67),IF(MONTH($A67)=11,YEAR($A67),IF(MONTH($A67)=12, YEAR($A67),YEAR($A67)-1)))),#REF!,VLOOKUP(MONTH($A67),Conversion!$A$1:$B$12,2),FALSE)</f>
        <v>#REF!</v>
      </c>
      <c r="K67" t="e">
        <f>VLOOKUP((IF(MONTH($A67)=10,YEAR($A67),IF(MONTH($A67)=11,YEAR($A67),IF(MONTH($A67)=12, YEAR($A67),YEAR($A67)-1)))),#REF!,VLOOKUP(MONTH($A67),'Patch Conversion'!$A$1:$B$12,2),FALSE)</f>
        <v>#REF!</v>
      </c>
    </row>
    <row r="68" spans="1:11" x14ac:dyDescent="0.25">
      <c r="A68" s="2">
        <v>19756</v>
      </c>
      <c r="B68">
        <f>VLOOKUP((IF(MONTH($A68)=10,YEAR($A68),IF(MONTH($A68)=11,YEAR($A68),IF(MONTH($A68)=12, YEAR($A68),YEAR($A68)-1)))),File_1.prn!$A$2:$AA$58,VLOOKUP(MONTH($A68),Conversion!$A$1:$B$12,2),FALSE)</f>
        <v>0</v>
      </c>
      <c r="C68" t="str">
        <f>IF(VLOOKUP((IF(MONTH($A68)=10,YEAR($A68),IF(MONTH($A68)=11,YEAR($A68),IF(MONTH($A68)=12, YEAR($A68),YEAR($A68)-1)))),File_1.prn!$A$2:$AA$58,VLOOKUP(MONTH($A68),'Patch Conversion'!$A$1:$B$12,2),FALSE)="","",VLOOKUP((IF(MONTH($A68)=10,YEAR($A68),IF(MONTH($A68)=11,YEAR($A68),IF(MONTH($A68)=12, YEAR($A68),YEAR($A68)-1)))),File_1.prn!$A$2:$AA$58,VLOOKUP(MONTH($A68),'Patch Conversion'!$A$1:$B$12,2),FALSE))</f>
        <v/>
      </c>
      <c r="D68" t="str">
        <f>IF(C68="","",B68)</f>
        <v/>
      </c>
      <c r="F68">
        <f>VLOOKUP((IF(MONTH($A68)=10,YEAR($A68),IF(MONTH($A68)=11,YEAR($A68),IF(MONTH($A68)=12, YEAR($A68),YEAR($A68)-1)))),FirstSim!$A$1:$Z$84,VLOOKUP(MONTH($A68),Conversion!$A$1:$B$12,2),FALSE)</f>
        <v>1.05</v>
      </c>
      <c r="J68" t="e">
        <f>VLOOKUP((IF(MONTH($A68)=10,YEAR($A68),IF(MONTH($A68)=11,YEAR($A68),IF(MONTH($A68)=12, YEAR($A68),YEAR($A68)-1)))),#REF!,VLOOKUP(MONTH($A68),Conversion!$A$1:$B$12,2),FALSE)</f>
        <v>#REF!</v>
      </c>
      <c r="K68" t="e">
        <f>VLOOKUP((IF(MONTH($A68)=10,YEAR($A68),IF(MONTH($A68)=11,YEAR($A68),IF(MONTH($A68)=12, YEAR($A68),YEAR($A68)-1)))),#REF!,VLOOKUP(MONTH($A68),'Patch Conversion'!$A$1:$B$12,2),FALSE)</f>
        <v>#REF!</v>
      </c>
    </row>
    <row r="69" spans="1:11" x14ac:dyDescent="0.25">
      <c r="A69" s="2">
        <v>19784</v>
      </c>
      <c r="B69">
        <f>VLOOKUP((IF(MONTH($A69)=10,YEAR($A69),IF(MONTH($A69)=11,YEAR($A69),IF(MONTH($A69)=12, YEAR($A69),YEAR($A69)-1)))),File_1.prn!$A$2:$AA$58,VLOOKUP(MONTH($A69),Conversion!$A$1:$B$12,2),FALSE)</f>
        <v>0</v>
      </c>
      <c r="C69" t="str">
        <f>IF(VLOOKUP((IF(MONTH($A69)=10,YEAR($A69),IF(MONTH($A69)=11,YEAR($A69),IF(MONTH($A69)=12, YEAR($A69),YEAR($A69)-1)))),File_1.prn!$A$2:$AA$58,VLOOKUP(MONTH($A69),'Patch Conversion'!$A$1:$B$12,2),FALSE)="","",VLOOKUP((IF(MONTH($A69)=10,YEAR($A69),IF(MONTH($A69)=11,YEAR($A69),IF(MONTH($A69)=12, YEAR($A69),YEAR($A69)-1)))),File_1.prn!$A$2:$AA$58,VLOOKUP(MONTH($A69),'Patch Conversion'!$A$1:$B$12,2),FALSE))</f>
        <v/>
      </c>
      <c r="D69" t="str">
        <f>IF(C69="","",B69)</f>
        <v/>
      </c>
      <c r="F69">
        <f>VLOOKUP((IF(MONTH($A69)=10,YEAR($A69),IF(MONTH($A69)=11,YEAR($A69),IF(MONTH($A69)=12, YEAR($A69),YEAR($A69)-1)))),FirstSim!$A$1:$Z$84,VLOOKUP(MONTH($A69),Conversion!$A$1:$B$12,2),FALSE)</f>
        <v>4.67</v>
      </c>
      <c r="J69" t="e">
        <f>VLOOKUP((IF(MONTH($A69)=10,YEAR($A69),IF(MONTH($A69)=11,YEAR($A69),IF(MONTH($A69)=12, YEAR($A69),YEAR($A69)-1)))),#REF!,VLOOKUP(MONTH($A69),Conversion!$A$1:$B$12,2),FALSE)</f>
        <v>#REF!</v>
      </c>
      <c r="K69" t="e">
        <f>VLOOKUP((IF(MONTH($A69)=10,YEAR($A69),IF(MONTH($A69)=11,YEAR($A69),IF(MONTH($A69)=12, YEAR($A69),YEAR($A69)-1)))),#REF!,VLOOKUP(MONTH($A69),'Patch Conversion'!$A$1:$B$12,2),FALSE)</f>
        <v>#REF!</v>
      </c>
    </row>
    <row r="70" spans="1:11" x14ac:dyDescent="0.25">
      <c r="A70" s="2">
        <v>19815</v>
      </c>
      <c r="B70">
        <f>VLOOKUP((IF(MONTH($A70)=10,YEAR($A70),IF(MONTH($A70)=11,YEAR($A70),IF(MONTH($A70)=12, YEAR($A70),YEAR($A70)-1)))),File_1.prn!$A$2:$AA$58,VLOOKUP(MONTH($A70),Conversion!$A$1:$B$12,2),FALSE)</f>
        <v>0</v>
      </c>
      <c r="C70" t="str">
        <f>IF(VLOOKUP((IF(MONTH($A70)=10,YEAR($A70),IF(MONTH($A70)=11,YEAR($A70),IF(MONTH($A70)=12, YEAR($A70),YEAR($A70)-1)))),File_1.prn!$A$2:$AA$58,VLOOKUP(MONTH($A70),'Patch Conversion'!$A$1:$B$12,2),FALSE)="","",VLOOKUP((IF(MONTH($A70)=10,YEAR($A70),IF(MONTH($A70)=11,YEAR($A70),IF(MONTH($A70)=12, YEAR($A70),YEAR($A70)-1)))),File_1.prn!$A$2:$AA$58,VLOOKUP(MONTH($A70),'Patch Conversion'!$A$1:$B$12,2),FALSE))</f>
        <v/>
      </c>
      <c r="D70" t="str">
        <f>IF(C70="","",B70)</f>
        <v/>
      </c>
      <c r="F70">
        <f>VLOOKUP((IF(MONTH($A70)=10,YEAR($A70),IF(MONTH($A70)=11,YEAR($A70),IF(MONTH($A70)=12, YEAR($A70),YEAR($A70)-1)))),FirstSim!$A$1:$Z$84,VLOOKUP(MONTH($A70),Conversion!$A$1:$B$12,2),FALSE)</f>
        <v>2.25</v>
      </c>
      <c r="J70" t="e">
        <f>VLOOKUP((IF(MONTH($A70)=10,YEAR($A70),IF(MONTH($A70)=11,YEAR($A70),IF(MONTH($A70)=12, YEAR($A70),YEAR($A70)-1)))),#REF!,VLOOKUP(MONTH($A70),Conversion!$A$1:$B$12,2),FALSE)</f>
        <v>#REF!</v>
      </c>
      <c r="K70" t="e">
        <f>VLOOKUP((IF(MONTH($A70)=10,YEAR($A70),IF(MONTH($A70)=11,YEAR($A70),IF(MONTH($A70)=12, YEAR($A70),YEAR($A70)-1)))),#REF!,VLOOKUP(MONTH($A70),'Patch Conversion'!$A$1:$B$12,2),FALSE)</f>
        <v>#REF!</v>
      </c>
    </row>
    <row r="71" spans="1:11" x14ac:dyDescent="0.25">
      <c r="A71" s="2">
        <v>19845</v>
      </c>
      <c r="B71">
        <f>VLOOKUP((IF(MONTH($A71)=10,YEAR($A71),IF(MONTH($A71)=11,YEAR($A71),IF(MONTH($A71)=12, YEAR($A71),YEAR($A71)-1)))),File_1.prn!$A$2:$AA$58,VLOOKUP(MONTH($A71),Conversion!$A$1:$B$12,2),FALSE)</f>
        <v>0</v>
      </c>
      <c r="C71" t="str">
        <f>IF(VLOOKUP((IF(MONTH($A71)=10,YEAR($A71),IF(MONTH($A71)=11,YEAR($A71),IF(MONTH($A71)=12, YEAR($A71),YEAR($A71)-1)))),File_1.prn!$A$2:$AA$58,VLOOKUP(MONTH($A71),'Patch Conversion'!$A$1:$B$12,2),FALSE)="","",VLOOKUP((IF(MONTH($A71)=10,YEAR($A71),IF(MONTH($A71)=11,YEAR($A71),IF(MONTH($A71)=12, YEAR($A71),YEAR($A71)-1)))),File_1.prn!$A$2:$AA$58,VLOOKUP(MONTH($A71),'Patch Conversion'!$A$1:$B$12,2),FALSE))</f>
        <v/>
      </c>
      <c r="F71">
        <f>VLOOKUP((IF(MONTH($A71)=10,YEAR($A71),IF(MONTH($A71)=11,YEAR($A71),IF(MONTH($A71)=12, YEAR($A71),YEAR($A71)-1)))),FirstSim!$A$1:$Z$84,VLOOKUP(MONTH($A71),Conversion!$A$1:$B$12,2),FALSE)</f>
        <v>0.51</v>
      </c>
      <c r="J71" t="e">
        <f>VLOOKUP((IF(MONTH($A71)=10,YEAR($A71),IF(MONTH($A71)=11,YEAR($A71),IF(MONTH($A71)=12, YEAR($A71),YEAR($A71)-1)))),#REF!,VLOOKUP(MONTH($A71),Conversion!$A$1:$B$12,2),FALSE)</f>
        <v>#REF!</v>
      </c>
      <c r="K71" t="e">
        <f>VLOOKUP((IF(MONTH($A71)=10,YEAR($A71),IF(MONTH($A71)=11,YEAR($A71),IF(MONTH($A71)=12, YEAR($A71),YEAR($A71)-1)))),#REF!,VLOOKUP(MONTH($A71),'Patch Conversion'!$A$1:$B$12,2),FALSE)</f>
        <v>#REF!</v>
      </c>
    </row>
    <row r="72" spans="1:11" x14ac:dyDescent="0.25">
      <c r="A72" s="2">
        <v>19876</v>
      </c>
      <c r="B72">
        <f>VLOOKUP((IF(MONTH($A72)=10,YEAR($A72),IF(MONTH($A72)=11,YEAR($A72),IF(MONTH($A72)=12, YEAR($A72),YEAR($A72)-1)))),File_1.prn!$A$2:$AA$58,VLOOKUP(MONTH($A72),Conversion!$A$1:$B$12,2),FALSE)</f>
        <v>0</v>
      </c>
      <c r="C72" t="str">
        <f>IF(VLOOKUP((IF(MONTH($A72)=10,YEAR($A72),IF(MONTH($A72)=11,YEAR($A72),IF(MONTH($A72)=12, YEAR($A72),YEAR($A72)-1)))),File_1.prn!$A$2:$AA$58,VLOOKUP(MONTH($A72),'Patch Conversion'!$A$1:$B$12,2),FALSE)="","",VLOOKUP((IF(MONTH($A72)=10,YEAR($A72),IF(MONTH($A72)=11,YEAR($A72),IF(MONTH($A72)=12, YEAR($A72),YEAR($A72)-1)))),File_1.prn!$A$2:$AA$58,VLOOKUP(MONTH($A72),'Patch Conversion'!$A$1:$B$12,2),FALSE))</f>
        <v/>
      </c>
      <c r="F72">
        <f>VLOOKUP((IF(MONTH($A72)=10,YEAR($A72),IF(MONTH($A72)=11,YEAR($A72),IF(MONTH($A72)=12, YEAR($A72),YEAR($A72)-1)))),FirstSim!$A$1:$Z$84,VLOOKUP(MONTH($A72),Conversion!$A$1:$B$12,2),FALSE)</f>
        <v>0.3</v>
      </c>
      <c r="J72" t="e">
        <f>VLOOKUP((IF(MONTH($A72)=10,YEAR($A72),IF(MONTH($A72)=11,YEAR($A72),IF(MONTH($A72)=12, YEAR($A72),YEAR($A72)-1)))),#REF!,VLOOKUP(MONTH($A72),Conversion!$A$1:$B$12,2),FALSE)</f>
        <v>#REF!</v>
      </c>
      <c r="K72" t="e">
        <f>VLOOKUP((IF(MONTH($A72)=10,YEAR($A72),IF(MONTH($A72)=11,YEAR($A72),IF(MONTH($A72)=12, YEAR($A72),YEAR($A72)-1)))),#REF!,VLOOKUP(MONTH($A72),'Patch Conversion'!$A$1:$B$12,2),FALSE)</f>
        <v>#REF!</v>
      </c>
    </row>
    <row r="73" spans="1:11" x14ac:dyDescent="0.25">
      <c r="A73" s="2">
        <v>19906</v>
      </c>
      <c r="B73">
        <f>VLOOKUP((IF(MONTH($A73)=10,YEAR($A73),IF(MONTH($A73)=11,YEAR($A73),IF(MONTH($A73)=12, YEAR($A73),YEAR($A73)-1)))),File_1.prn!$A$2:$AA$58,VLOOKUP(MONTH($A73),Conversion!$A$1:$B$12,2),FALSE)</f>
        <v>0</v>
      </c>
      <c r="C73" t="str">
        <f>IF(VLOOKUP((IF(MONTH($A73)=10,YEAR($A73),IF(MONTH($A73)=11,YEAR($A73),IF(MONTH($A73)=12, YEAR($A73),YEAR($A73)-1)))),File_1.prn!$A$2:$AA$58,VLOOKUP(MONTH($A73),'Patch Conversion'!$A$1:$B$12,2),FALSE)="","",VLOOKUP((IF(MONTH($A73)=10,YEAR($A73),IF(MONTH($A73)=11,YEAR($A73),IF(MONTH($A73)=12, YEAR($A73),YEAR($A73)-1)))),File_1.prn!$A$2:$AA$58,VLOOKUP(MONTH($A73),'Patch Conversion'!$A$1:$B$12,2),FALSE))</f>
        <v/>
      </c>
      <c r="F73">
        <f>VLOOKUP((IF(MONTH($A73)=10,YEAR($A73),IF(MONTH($A73)=11,YEAR($A73),IF(MONTH($A73)=12, YEAR($A73),YEAR($A73)-1)))),FirstSim!$A$1:$Z$84,VLOOKUP(MONTH($A73),Conversion!$A$1:$B$12,2),FALSE)</f>
        <v>0.16</v>
      </c>
      <c r="J73" t="e">
        <f>VLOOKUP((IF(MONTH($A73)=10,YEAR($A73),IF(MONTH($A73)=11,YEAR($A73),IF(MONTH($A73)=12, YEAR($A73),YEAR($A73)-1)))),#REF!,VLOOKUP(MONTH($A73),Conversion!$A$1:$B$12,2),FALSE)</f>
        <v>#REF!</v>
      </c>
      <c r="K73" t="e">
        <f>VLOOKUP((IF(MONTH($A73)=10,YEAR($A73),IF(MONTH($A73)=11,YEAR($A73),IF(MONTH($A73)=12, YEAR($A73),YEAR($A73)-1)))),#REF!,VLOOKUP(MONTH($A73),'Patch Conversion'!$A$1:$B$12,2),FALSE)</f>
        <v>#REF!</v>
      </c>
    </row>
    <row r="74" spans="1:11" x14ac:dyDescent="0.25">
      <c r="A74" s="2">
        <v>19937</v>
      </c>
      <c r="B74">
        <f>VLOOKUP((IF(MONTH($A74)=10,YEAR($A74),IF(MONTH($A74)=11,YEAR($A74),IF(MONTH($A74)=12, YEAR($A74),YEAR($A74)-1)))),File_1.prn!$A$2:$AA$58,VLOOKUP(MONTH($A74),Conversion!$A$1:$B$12,2),FALSE)</f>
        <v>0</v>
      </c>
      <c r="C74" t="str">
        <f>IF(VLOOKUP((IF(MONTH($A74)=10,YEAR($A74),IF(MONTH($A74)=11,YEAR($A74),IF(MONTH($A74)=12, YEAR($A74),YEAR($A74)-1)))),File_1.prn!$A$2:$AA$58,VLOOKUP(MONTH($A74),'Patch Conversion'!$A$1:$B$12,2),FALSE)="","",VLOOKUP((IF(MONTH($A74)=10,YEAR($A74),IF(MONTH($A74)=11,YEAR($A74),IF(MONTH($A74)=12, YEAR($A74),YEAR($A74)-1)))),File_1.prn!$A$2:$AA$58,VLOOKUP(MONTH($A74),'Patch Conversion'!$A$1:$B$12,2),FALSE))</f>
        <v/>
      </c>
      <c r="F74">
        <f>VLOOKUP((IF(MONTH($A74)=10,YEAR($A74),IF(MONTH($A74)=11,YEAR($A74),IF(MONTH($A74)=12, YEAR($A74),YEAR($A74)-1)))),FirstSim!$A$1:$Z$84,VLOOKUP(MONTH($A74),Conversion!$A$1:$B$12,2),FALSE)</f>
        <v>7.0000000000000007E-2</v>
      </c>
      <c r="J74" t="e">
        <f>VLOOKUP((IF(MONTH($A74)=10,YEAR($A74),IF(MONTH($A74)=11,YEAR($A74),IF(MONTH($A74)=12, YEAR($A74),YEAR($A74)-1)))),#REF!,VLOOKUP(MONTH($A74),Conversion!$A$1:$B$12,2),FALSE)</f>
        <v>#REF!</v>
      </c>
      <c r="K74" t="e">
        <f>VLOOKUP((IF(MONTH($A74)=10,YEAR($A74),IF(MONTH($A74)=11,YEAR($A74),IF(MONTH($A74)=12, YEAR($A74),YEAR($A74)-1)))),#REF!,VLOOKUP(MONTH($A74),'Patch Conversion'!$A$1:$B$12,2),FALSE)</f>
        <v>#REF!</v>
      </c>
    </row>
    <row r="75" spans="1:11" x14ac:dyDescent="0.25">
      <c r="A75" s="2">
        <v>19968</v>
      </c>
      <c r="B75">
        <f>VLOOKUP((IF(MONTH($A75)=10,YEAR($A75),IF(MONTH($A75)=11,YEAR($A75),IF(MONTH($A75)=12, YEAR($A75),YEAR($A75)-1)))),File_1.prn!$A$2:$AA$58,VLOOKUP(MONTH($A75),Conversion!$A$1:$B$12,2),FALSE)</f>
        <v>0</v>
      </c>
      <c r="C75" t="str">
        <f>IF(VLOOKUP((IF(MONTH($A75)=10,YEAR($A75),IF(MONTH($A75)=11,YEAR($A75),IF(MONTH($A75)=12, YEAR($A75),YEAR($A75)-1)))),File_1.prn!$A$2:$AA$58,VLOOKUP(MONTH($A75),'Patch Conversion'!$A$1:$B$12,2),FALSE)="","",VLOOKUP((IF(MONTH($A75)=10,YEAR($A75),IF(MONTH($A75)=11,YEAR($A75),IF(MONTH($A75)=12, YEAR($A75),YEAR($A75)-1)))),File_1.prn!$A$2:$AA$58,VLOOKUP(MONTH($A75),'Patch Conversion'!$A$1:$B$12,2),FALSE))</f>
        <v/>
      </c>
      <c r="F75">
        <f>VLOOKUP((IF(MONTH($A75)=10,YEAR($A75),IF(MONTH($A75)=11,YEAR($A75),IF(MONTH($A75)=12, YEAR($A75),YEAR($A75)-1)))),FirstSim!$A$1:$Z$84,VLOOKUP(MONTH($A75),Conversion!$A$1:$B$12,2),FALSE)</f>
        <v>0.02</v>
      </c>
      <c r="J75" t="e">
        <f>VLOOKUP((IF(MONTH($A75)=10,YEAR($A75),IF(MONTH($A75)=11,YEAR($A75),IF(MONTH($A75)=12, YEAR($A75),YEAR($A75)-1)))),#REF!,VLOOKUP(MONTH($A75),Conversion!$A$1:$B$12,2),FALSE)</f>
        <v>#REF!</v>
      </c>
      <c r="K75" t="e">
        <f>VLOOKUP((IF(MONTH($A75)=10,YEAR($A75),IF(MONTH($A75)=11,YEAR($A75),IF(MONTH($A75)=12, YEAR($A75),YEAR($A75)-1)))),#REF!,VLOOKUP(MONTH($A75),'Patch Conversion'!$A$1:$B$12,2),FALSE)</f>
        <v>#REF!</v>
      </c>
    </row>
    <row r="76" spans="1:11" x14ac:dyDescent="0.25">
      <c r="A76" s="2">
        <v>19998</v>
      </c>
      <c r="B76">
        <f>VLOOKUP((IF(MONTH($A76)=10,YEAR($A76),IF(MONTH($A76)=11,YEAR($A76),IF(MONTH($A76)=12, YEAR($A76),YEAR($A76)-1)))),File_1.prn!$A$2:$AA$58,VLOOKUP(MONTH($A76),Conversion!$A$1:$B$12,2),FALSE)</f>
        <v>0</v>
      </c>
      <c r="C76" t="str">
        <f>IF(VLOOKUP((IF(MONTH($A76)=10,YEAR($A76),IF(MONTH($A76)=11,YEAR($A76),IF(MONTH($A76)=12, YEAR($A76),YEAR($A76)-1)))),File_1.prn!$A$2:$AA$58,VLOOKUP(MONTH($A76),'Patch Conversion'!$A$1:$B$12,2),FALSE)="","",VLOOKUP((IF(MONTH($A76)=10,YEAR($A76),IF(MONTH($A76)=11,YEAR($A76),IF(MONTH($A76)=12, YEAR($A76),YEAR($A76)-1)))),File_1.prn!$A$2:$AA$58,VLOOKUP(MONTH($A76),'Patch Conversion'!$A$1:$B$12,2),FALSE))</f>
        <v/>
      </c>
      <c r="F76">
        <f>VLOOKUP((IF(MONTH($A76)=10,YEAR($A76),IF(MONTH($A76)=11,YEAR($A76),IF(MONTH($A76)=12, YEAR($A76),YEAR($A76)-1)))),FirstSim!$A$1:$Z$84,VLOOKUP(MONTH($A76),Conversion!$A$1:$B$12,2),FALSE)</f>
        <v>0</v>
      </c>
      <c r="J76" t="e">
        <f>VLOOKUP((IF(MONTH($A76)=10,YEAR($A76),IF(MONTH($A76)=11,YEAR($A76),IF(MONTH($A76)=12, YEAR($A76),YEAR($A76)-1)))),#REF!,VLOOKUP(MONTH($A76),Conversion!$A$1:$B$12,2),FALSE)</f>
        <v>#REF!</v>
      </c>
      <c r="K76" t="e">
        <f>VLOOKUP((IF(MONTH($A76)=10,YEAR($A76),IF(MONTH($A76)=11,YEAR($A76),IF(MONTH($A76)=12, YEAR($A76),YEAR($A76)-1)))),#REF!,VLOOKUP(MONTH($A76),'Patch Conversion'!$A$1:$B$12,2),FALSE)</f>
        <v>#REF!</v>
      </c>
    </row>
    <row r="77" spans="1:11" x14ac:dyDescent="0.25">
      <c r="A77" s="2">
        <v>20029</v>
      </c>
      <c r="B77">
        <f>VLOOKUP((IF(MONTH($A77)=10,YEAR($A77),IF(MONTH($A77)=11,YEAR($A77),IF(MONTH($A77)=12, YEAR($A77),YEAR($A77)-1)))),File_1.prn!$A$2:$AA$58,VLOOKUP(MONTH($A77),Conversion!$A$1:$B$12,2),FALSE)</f>
        <v>0</v>
      </c>
      <c r="C77" t="str">
        <f>IF(VLOOKUP((IF(MONTH($A77)=10,YEAR($A77),IF(MONTH($A77)=11,YEAR($A77),IF(MONTH($A77)=12, YEAR($A77),YEAR($A77)-1)))),File_1.prn!$A$2:$AA$58,VLOOKUP(MONTH($A77),'Patch Conversion'!$A$1:$B$12,2),FALSE)="","",VLOOKUP((IF(MONTH($A77)=10,YEAR($A77),IF(MONTH($A77)=11,YEAR($A77),IF(MONTH($A77)=12, YEAR($A77),YEAR($A77)-1)))),File_1.prn!$A$2:$AA$58,VLOOKUP(MONTH($A77),'Patch Conversion'!$A$1:$B$12,2),FALSE))</f>
        <v/>
      </c>
      <c r="F77">
        <f>VLOOKUP((IF(MONTH($A77)=10,YEAR($A77),IF(MONTH($A77)=11,YEAR($A77),IF(MONTH($A77)=12, YEAR($A77),YEAR($A77)-1)))),FirstSim!$A$1:$Z$84,VLOOKUP(MONTH($A77),Conversion!$A$1:$B$12,2),FALSE)</f>
        <v>0</v>
      </c>
      <c r="J77" t="e">
        <f>VLOOKUP((IF(MONTH($A77)=10,YEAR($A77),IF(MONTH($A77)=11,YEAR($A77),IF(MONTH($A77)=12, YEAR($A77),YEAR($A77)-1)))),#REF!,VLOOKUP(MONTH($A77),Conversion!$A$1:$B$12,2),FALSE)</f>
        <v>#REF!</v>
      </c>
      <c r="K77" t="e">
        <f>VLOOKUP((IF(MONTH($A77)=10,YEAR($A77),IF(MONTH($A77)=11,YEAR($A77),IF(MONTH($A77)=12, YEAR($A77),YEAR($A77)-1)))),#REF!,VLOOKUP(MONTH($A77),'Patch Conversion'!$A$1:$B$12,2),FALSE)</f>
        <v>#REF!</v>
      </c>
    </row>
    <row r="78" spans="1:11" x14ac:dyDescent="0.25">
      <c r="A78" s="2">
        <v>20059</v>
      </c>
      <c r="B78">
        <f>VLOOKUP((IF(MONTH($A78)=10,YEAR($A78),IF(MONTH($A78)=11,YEAR($A78),IF(MONTH($A78)=12, YEAR($A78),YEAR($A78)-1)))),File_1.prn!$A$2:$AA$58,VLOOKUP(MONTH($A78),Conversion!$A$1:$B$12,2),FALSE)</f>
        <v>0</v>
      </c>
      <c r="C78" t="str">
        <f>IF(VLOOKUP((IF(MONTH($A78)=10,YEAR($A78),IF(MONTH($A78)=11,YEAR($A78),IF(MONTH($A78)=12, YEAR($A78),YEAR($A78)-1)))),File_1.prn!$A$2:$AA$58,VLOOKUP(MONTH($A78),'Patch Conversion'!$A$1:$B$12,2),FALSE)="","",VLOOKUP((IF(MONTH($A78)=10,YEAR($A78),IF(MONTH($A78)=11,YEAR($A78),IF(MONTH($A78)=12, YEAR($A78),YEAR($A78)-1)))),File_1.prn!$A$2:$AA$58,VLOOKUP(MONTH($A78),'Patch Conversion'!$A$1:$B$12,2),FALSE))</f>
        <v/>
      </c>
      <c r="F78">
        <f>VLOOKUP((IF(MONTH($A78)=10,YEAR($A78),IF(MONTH($A78)=11,YEAR($A78),IF(MONTH($A78)=12, YEAR($A78),YEAR($A78)-1)))),FirstSim!$A$1:$Z$84,VLOOKUP(MONTH($A78),Conversion!$A$1:$B$12,2),FALSE)</f>
        <v>0.04</v>
      </c>
      <c r="J78" t="e">
        <f>VLOOKUP((IF(MONTH($A78)=10,YEAR($A78),IF(MONTH($A78)=11,YEAR($A78),IF(MONTH($A78)=12, YEAR($A78),YEAR($A78)-1)))),#REF!,VLOOKUP(MONTH($A78),Conversion!$A$1:$B$12,2),FALSE)</f>
        <v>#REF!</v>
      </c>
      <c r="K78" t="e">
        <f>VLOOKUP((IF(MONTH($A78)=10,YEAR($A78),IF(MONTH($A78)=11,YEAR($A78),IF(MONTH($A78)=12, YEAR($A78),YEAR($A78)-1)))),#REF!,VLOOKUP(MONTH($A78),'Patch Conversion'!$A$1:$B$12,2),FALSE)</f>
        <v>#REF!</v>
      </c>
    </row>
    <row r="79" spans="1:11" x14ac:dyDescent="0.25">
      <c r="A79" s="2">
        <v>20090</v>
      </c>
      <c r="B79">
        <f>VLOOKUP((IF(MONTH($A79)=10,YEAR($A79),IF(MONTH($A79)=11,YEAR($A79),IF(MONTH($A79)=12, YEAR($A79),YEAR($A79)-1)))),File_1.prn!$A$2:$AA$58,VLOOKUP(MONTH($A79),Conversion!$A$1:$B$12,2),FALSE)</f>
        <v>0</v>
      </c>
      <c r="C79" t="str">
        <f>IF(VLOOKUP((IF(MONTH($A79)=10,YEAR($A79),IF(MONTH($A79)=11,YEAR($A79),IF(MONTH($A79)=12, YEAR($A79),YEAR($A79)-1)))),File_1.prn!$A$2:$AA$58,VLOOKUP(MONTH($A79),'Patch Conversion'!$A$1:$B$12,2),FALSE)="","",VLOOKUP((IF(MONTH($A79)=10,YEAR($A79),IF(MONTH($A79)=11,YEAR($A79),IF(MONTH($A79)=12, YEAR($A79),YEAR($A79)-1)))),File_1.prn!$A$2:$AA$58,VLOOKUP(MONTH($A79),'Patch Conversion'!$A$1:$B$12,2),FALSE))</f>
        <v/>
      </c>
      <c r="D79" t="str">
        <f>IF(C79="","",B79)</f>
        <v/>
      </c>
      <c r="F79">
        <f>VLOOKUP((IF(MONTH($A79)=10,YEAR($A79),IF(MONTH($A79)=11,YEAR($A79),IF(MONTH($A79)=12, YEAR($A79),YEAR($A79)-1)))),FirstSim!$A$1:$Z$84,VLOOKUP(MONTH($A79),Conversion!$A$1:$B$12,2),FALSE)</f>
        <v>12.15</v>
      </c>
      <c r="J79" t="e">
        <f>VLOOKUP((IF(MONTH($A79)=10,YEAR($A79),IF(MONTH($A79)=11,YEAR($A79),IF(MONTH($A79)=12, YEAR($A79),YEAR($A79)-1)))),#REF!,VLOOKUP(MONTH($A79),Conversion!$A$1:$B$12,2),FALSE)</f>
        <v>#REF!</v>
      </c>
      <c r="K79" t="e">
        <f>VLOOKUP((IF(MONTH($A79)=10,YEAR($A79),IF(MONTH($A79)=11,YEAR($A79),IF(MONTH($A79)=12, YEAR($A79),YEAR($A79)-1)))),#REF!,VLOOKUP(MONTH($A79),'Patch Conversion'!$A$1:$B$12,2),FALSE)</f>
        <v>#REF!</v>
      </c>
    </row>
    <row r="80" spans="1:11" x14ac:dyDescent="0.25">
      <c r="A80" s="2">
        <v>20121</v>
      </c>
      <c r="B80">
        <f>VLOOKUP((IF(MONTH($A80)=10,YEAR($A80),IF(MONTH($A80)=11,YEAR($A80),IF(MONTH($A80)=12, YEAR($A80),YEAR($A80)-1)))),File_1.prn!$A$2:$AA$58,VLOOKUP(MONTH($A80),Conversion!$A$1:$B$12,2),FALSE)</f>
        <v>0</v>
      </c>
      <c r="C80" t="str">
        <f>IF(VLOOKUP((IF(MONTH($A80)=10,YEAR($A80),IF(MONTH($A80)=11,YEAR($A80),IF(MONTH($A80)=12, YEAR($A80),YEAR($A80)-1)))),File_1.prn!$A$2:$AA$58,VLOOKUP(MONTH($A80),'Patch Conversion'!$A$1:$B$12,2),FALSE)="","",VLOOKUP((IF(MONTH($A80)=10,YEAR($A80),IF(MONTH($A80)=11,YEAR($A80),IF(MONTH($A80)=12, YEAR($A80),YEAR($A80)-1)))),File_1.prn!$A$2:$AA$58,VLOOKUP(MONTH($A80),'Patch Conversion'!$A$1:$B$12,2),FALSE))</f>
        <v/>
      </c>
      <c r="D80" t="str">
        <f>IF(C80="","",B80)</f>
        <v/>
      </c>
      <c r="F80">
        <f>VLOOKUP((IF(MONTH($A80)=10,YEAR($A80),IF(MONTH($A80)=11,YEAR($A80),IF(MONTH($A80)=12, YEAR($A80),YEAR($A80)-1)))),FirstSim!$A$1:$Z$84,VLOOKUP(MONTH($A80),Conversion!$A$1:$B$12,2),FALSE)</f>
        <v>8.07</v>
      </c>
      <c r="J80" t="e">
        <f>VLOOKUP((IF(MONTH($A80)=10,YEAR($A80),IF(MONTH($A80)=11,YEAR($A80),IF(MONTH($A80)=12, YEAR($A80),YEAR($A80)-1)))),#REF!,VLOOKUP(MONTH($A80),Conversion!$A$1:$B$12,2),FALSE)</f>
        <v>#REF!</v>
      </c>
      <c r="K80" t="e">
        <f>VLOOKUP((IF(MONTH($A80)=10,YEAR($A80),IF(MONTH($A80)=11,YEAR($A80),IF(MONTH($A80)=12, YEAR($A80),YEAR($A80)-1)))),#REF!,VLOOKUP(MONTH($A80),'Patch Conversion'!$A$1:$B$12,2),FALSE)</f>
        <v>#REF!</v>
      </c>
    </row>
    <row r="81" spans="1:11" x14ac:dyDescent="0.25">
      <c r="A81" s="2">
        <v>20149</v>
      </c>
      <c r="B81">
        <f>VLOOKUP((IF(MONTH($A81)=10,YEAR($A81),IF(MONTH($A81)=11,YEAR($A81),IF(MONTH($A81)=12, YEAR($A81),YEAR($A81)-1)))),File_1.prn!$A$2:$AA$58,VLOOKUP(MONTH($A81),Conversion!$A$1:$B$12,2),FALSE)</f>
        <v>0</v>
      </c>
      <c r="C81" t="str">
        <f>IF(VLOOKUP((IF(MONTH($A81)=10,YEAR($A81),IF(MONTH($A81)=11,YEAR($A81),IF(MONTH($A81)=12, YEAR($A81),YEAR($A81)-1)))),File_1.prn!$A$2:$AA$58,VLOOKUP(MONTH($A81),'Patch Conversion'!$A$1:$B$12,2),FALSE)="","",VLOOKUP((IF(MONTH($A81)=10,YEAR($A81),IF(MONTH($A81)=11,YEAR($A81),IF(MONTH($A81)=12, YEAR($A81),YEAR($A81)-1)))),File_1.prn!$A$2:$AA$58,VLOOKUP(MONTH($A81),'Patch Conversion'!$A$1:$B$12,2),FALSE))</f>
        <v/>
      </c>
      <c r="D81" t="str">
        <f>IF(C81="","",B81)</f>
        <v/>
      </c>
      <c r="F81">
        <f>VLOOKUP((IF(MONTH($A81)=10,YEAR($A81),IF(MONTH($A81)=11,YEAR($A81),IF(MONTH($A81)=12, YEAR($A81),YEAR($A81)-1)))),FirstSim!$A$1:$Z$84,VLOOKUP(MONTH($A81),Conversion!$A$1:$B$12,2),FALSE)</f>
        <v>1.69</v>
      </c>
      <c r="J81" t="e">
        <f>VLOOKUP((IF(MONTH($A81)=10,YEAR($A81),IF(MONTH($A81)=11,YEAR($A81),IF(MONTH($A81)=12, YEAR($A81),YEAR($A81)-1)))),#REF!,VLOOKUP(MONTH($A81),Conversion!$A$1:$B$12,2),FALSE)</f>
        <v>#REF!</v>
      </c>
      <c r="K81" t="e">
        <f>VLOOKUP((IF(MONTH($A81)=10,YEAR($A81),IF(MONTH($A81)=11,YEAR($A81),IF(MONTH($A81)=12, YEAR($A81),YEAR($A81)-1)))),#REF!,VLOOKUP(MONTH($A81),'Patch Conversion'!$A$1:$B$12,2),FALSE)</f>
        <v>#REF!</v>
      </c>
    </row>
    <row r="82" spans="1:11" x14ac:dyDescent="0.25">
      <c r="A82" s="2">
        <v>20180</v>
      </c>
      <c r="B82">
        <f>VLOOKUP((IF(MONTH($A82)=10,YEAR($A82),IF(MONTH($A82)=11,YEAR($A82),IF(MONTH($A82)=12, YEAR($A82),YEAR($A82)-1)))),File_1.prn!$A$2:$AA$58,VLOOKUP(MONTH($A82),Conversion!$A$1:$B$12,2),FALSE)</f>
        <v>0</v>
      </c>
      <c r="C82" t="str">
        <f>IF(VLOOKUP((IF(MONTH($A82)=10,YEAR($A82),IF(MONTH($A82)=11,YEAR($A82),IF(MONTH($A82)=12, YEAR($A82),YEAR($A82)-1)))),File_1.prn!$A$2:$AA$58,VLOOKUP(MONTH($A82),'Patch Conversion'!$A$1:$B$12,2),FALSE)="","",VLOOKUP((IF(MONTH($A82)=10,YEAR($A82),IF(MONTH($A82)=11,YEAR($A82),IF(MONTH($A82)=12, YEAR($A82),YEAR($A82)-1)))),File_1.prn!$A$2:$AA$58,VLOOKUP(MONTH($A82),'Patch Conversion'!$A$1:$B$12,2),FALSE))</f>
        <v/>
      </c>
      <c r="F82">
        <f>VLOOKUP((IF(MONTH($A82)=10,YEAR($A82),IF(MONTH($A82)=11,YEAR($A82),IF(MONTH($A82)=12, YEAR($A82),YEAR($A82)-1)))),FirstSim!$A$1:$Z$84,VLOOKUP(MONTH($A82),Conversion!$A$1:$B$12,2),FALSE)</f>
        <v>0.52</v>
      </c>
      <c r="J82" t="e">
        <f>VLOOKUP((IF(MONTH($A82)=10,YEAR($A82),IF(MONTH($A82)=11,YEAR($A82),IF(MONTH($A82)=12, YEAR($A82),YEAR($A82)-1)))),#REF!,VLOOKUP(MONTH($A82),Conversion!$A$1:$B$12,2),FALSE)</f>
        <v>#REF!</v>
      </c>
      <c r="K82" t="e">
        <f>VLOOKUP((IF(MONTH($A82)=10,YEAR($A82),IF(MONTH($A82)=11,YEAR($A82),IF(MONTH($A82)=12, YEAR($A82),YEAR($A82)-1)))),#REF!,VLOOKUP(MONTH($A82),'Patch Conversion'!$A$1:$B$12,2),FALSE)</f>
        <v>#REF!</v>
      </c>
    </row>
    <row r="83" spans="1:11" x14ac:dyDescent="0.25">
      <c r="A83" s="2">
        <v>20210</v>
      </c>
      <c r="B83">
        <f>VLOOKUP((IF(MONTH($A83)=10,YEAR($A83),IF(MONTH($A83)=11,YEAR($A83),IF(MONTH($A83)=12, YEAR($A83),YEAR($A83)-1)))),File_1.prn!$A$2:$AA$58,VLOOKUP(MONTH($A83),Conversion!$A$1:$B$12,2),FALSE)</f>
        <v>0</v>
      </c>
      <c r="C83" t="str">
        <f>IF(VLOOKUP((IF(MONTH($A83)=10,YEAR($A83),IF(MONTH($A83)=11,YEAR($A83),IF(MONTH($A83)=12, YEAR($A83),YEAR($A83)-1)))),File_1.prn!$A$2:$AA$58,VLOOKUP(MONTH($A83),'Patch Conversion'!$A$1:$B$12,2),FALSE)="","",VLOOKUP((IF(MONTH($A83)=10,YEAR($A83),IF(MONTH($A83)=11,YEAR($A83),IF(MONTH($A83)=12, YEAR($A83),YEAR($A83)-1)))),File_1.prn!$A$2:$AA$58,VLOOKUP(MONTH($A83),'Patch Conversion'!$A$1:$B$12,2),FALSE))</f>
        <v/>
      </c>
      <c r="F83">
        <f>VLOOKUP((IF(MONTH($A83)=10,YEAR($A83),IF(MONTH($A83)=11,YEAR($A83),IF(MONTH($A83)=12, YEAR($A83),YEAR($A83)-1)))),FirstSim!$A$1:$Z$84,VLOOKUP(MONTH($A83),Conversion!$A$1:$B$12,2),FALSE)</f>
        <v>0.39</v>
      </c>
      <c r="J83" t="e">
        <f>VLOOKUP((IF(MONTH($A83)=10,YEAR($A83),IF(MONTH($A83)=11,YEAR($A83),IF(MONTH($A83)=12, YEAR($A83),YEAR($A83)-1)))),#REF!,VLOOKUP(MONTH($A83),Conversion!$A$1:$B$12,2),FALSE)</f>
        <v>#REF!</v>
      </c>
      <c r="K83" t="e">
        <f>VLOOKUP((IF(MONTH($A83)=10,YEAR($A83),IF(MONTH($A83)=11,YEAR($A83),IF(MONTH($A83)=12, YEAR($A83),YEAR($A83)-1)))),#REF!,VLOOKUP(MONTH($A83),'Patch Conversion'!$A$1:$B$12,2),FALSE)</f>
        <v>#REF!</v>
      </c>
    </row>
    <row r="84" spans="1:11" x14ac:dyDescent="0.25">
      <c r="A84" s="2">
        <v>20241</v>
      </c>
      <c r="B84">
        <f>VLOOKUP((IF(MONTH($A84)=10,YEAR($A84),IF(MONTH($A84)=11,YEAR($A84),IF(MONTH($A84)=12, YEAR($A84),YEAR($A84)-1)))),File_1.prn!$A$2:$AA$58,VLOOKUP(MONTH($A84),Conversion!$A$1:$B$12,2),FALSE)</f>
        <v>0</v>
      </c>
      <c r="C84" t="str">
        <f>IF(VLOOKUP((IF(MONTH($A84)=10,YEAR($A84),IF(MONTH($A84)=11,YEAR($A84),IF(MONTH($A84)=12, YEAR($A84),YEAR($A84)-1)))),File_1.prn!$A$2:$AA$58,VLOOKUP(MONTH($A84),'Patch Conversion'!$A$1:$B$12,2),FALSE)="","",VLOOKUP((IF(MONTH($A84)=10,YEAR($A84),IF(MONTH($A84)=11,YEAR($A84),IF(MONTH($A84)=12, YEAR($A84),YEAR($A84)-1)))),File_1.prn!$A$2:$AA$58,VLOOKUP(MONTH($A84),'Patch Conversion'!$A$1:$B$12,2),FALSE))</f>
        <v/>
      </c>
      <c r="F84">
        <f>VLOOKUP((IF(MONTH($A84)=10,YEAR($A84),IF(MONTH($A84)=11,YEAR($A84),IF(MONTH($A84)=12, YEAR($A84),YEAR($A84)-1)))),FirstSim!$A$1:$Z$84,VLOOKUP(MONTH($A84),Conversion!$A$1:$B$12,2),FALSE)</f>
        <v>0.23</v>
      </c>
      <c r="J84" t="e">
        <f>VLOOKUP((IF(MONTH($A84)=10,YEAR($A84),IF(MONTH($A84)=11,YEAR($A84),IF(MONTH($A84)=12, YEAR($A84),YEAR($A84)-1)))),#REF!,VLOOKUP(MONTH($A84),Conversion!$A$1:$B$12,2),FALSE)</f>
        <v>#REF!</v>
      </c>
      <c r="K84" t="e">
        <f>VLOOKUP((IF(MONTH($A84)=10,YEAR($A84),IF(MONTH($A84)=11,YEAR($A84),IF(MONTH($A84)=12, YEAR($A84),YEAR($A84)-1)))),#REF!,VLOOKUP(MONTH($A84),'Patch Conversion'!$A$1:$B$12,2),FALSE)</f>
        <v>#REF!</v>
      </c>
    </row>
    <row r="85" spans="1:11" x14ac:dyDescent="0.25">
      <c r="A85" s="2">
        <v>20271</v>
      </c>
      <c r="B85">
        <f>VLOOKUP((IF(MONTH($A85)=10,YEAR($A85),IF(MONTH($A85)=11,YEAR($A85),IF(MONTH($A85)=12, YEAR($A85),YEAR($A85)-1)))),File_1.prn!$A$2:$AA$58,VLOOKUP(MONTH($A85),Conversion!$A$1:$B$12,2),FALSE)</f>
        <v>0</v>
      </c>
      <c r="C85" t="str">
        <f>IF(VLOOKUP((IF(MONTH($A85)=10,YEAR($A85),IF(MONTH($A85)=11,YEAR($A85),IF(MONTH($A85)=12, YEAR($A85),YEAR($A85)-1)))),File_1.prn!$A$2:$AA$58,VLOOKUP(MONTH($A85),'Patch Conversion'!$A$1:$B$12,2),FALSE)="","",VLOOKUP((IF(MONTH($A85)=10,YEAR($A85),IF(MONTH($A85)=11,YEAR($A85),IF(MONTH($A85)=12, YEAR($A85),YEAR($A85)-1)))),File_1.prn!$A$2:$AA$58,VLOOKUP(MONTH($A85),'Patch Conversion'!$A$1:$B$12,2),FALSE))</f>
        <v/>
      </c>
      <c r="F85">
        <f>VLOOKUP((IF(MONTH($A85)=10,YEAR($A85),IF(MONTH($A85)=11,YEAR($A85),IF(MONTH($A85)=12, YEAR($A85),YEAR($A85)-1)))),FirstSim!$A$1:$Z$84,VLOOKUP(MONTH($A85),Conversion!$A$1:$B$12,2),FALSE)</f>
        <v>0.14000000000000001</v>
      </c>
      <c r="J85" t="e">
        <f>VLOOKUP((IF(MONTH($A85)=10,YEAR($A85),IF(MONTH($A85)=11,YEAR($A85),IF(MONTH($A85)=12, YEAR($A85),YEAR($A85)-1)))),#REF!,VLOOKUP(MONTH($A85),Conversion!$A$1:$B$12,2),FALSE)</f>
        <v>#REF!</v>
      </c>
      <c r="K85" t="e">
        <f>VLOOKUP((IF(MONTH($A85)=10,YEAR($A85),IF(MONTH($A85)=11,YEAR($A85),IF(MONTH($A85)=12, YEAR($A85),YEAR($A85)-1)))),#REF!,VLOOKUP(MONTH($A85),'Patch Conversion'!$A$1:$B$12,2),FALSE)</f>
        <v>#REF!</v>
      </c>
    </row>
    <row r="86" spans="1:11" x14ac:dyDescent="0.25">
      <c r="A86" s="2">
        <v>20302</v>
      </c>
      <c r="B86">
        <f>VLOOKUP((IF(MONTH($A86)=10,YEAR($A86),IF(MONTH($A86)=11,YEAR($A86),IF(MONTH($A86)=12, YEAR($A86),YEAR($A86)-1)))),File_1.prn!$A$2:$AA$58,VLOOKUP(MONTH($A86),Conversion!$A$1:$B$12,2),FALSE)</f>
        <v>0</v>
      </c>
      <c r="C86" t="str">
        <f>IF(VLOOKUP((IF(MONTH($A86)=10,YEAR($A86),IF(MONTH($A86)=11,YEAR($A86),IF(MONTH($A86)=12, YEAR($A86),YEAR($A86)-1)))),File_1.prn!$A$2:$AA$58,VLOOKUP(MONTH($A86),'Patch Conversion'!$A$1:$B$12,2),FALSE)="","",VLOOKUP((IF(MONTH($A86)=10,YEAR($A86),IF(MONTH($A86)=11,YEAR($A86),IF(MONTH($A86)=12, YEAR($A86),YEAR($A86)-1)))),File_1.prn!$A$2:$AA$58,VLOOKUP(MONTH($A86),'Patch Conversion'!$A$1:$B$12,2),FALSE))</f>
        <v/>
      </c>
      <c r="F86">
        <f>VLOOKUP((IF(MONTH($A86)=10,YEAR($A86),IF(MONTH($A86)=11,YEAR($A86),IF(MONTH($A86)=12, YEAR($A86),YEAR($A86)-1)))),FirstSim!$A$1:$Z$84,VLOOKUP(MONTH($A86),Conversion!$A$1:$B$12,2),FALSE)</f>
        <v>0.08</v>
      </c>
      <c r="J86" t="e">
        <f>VLOOKUP((IF(MONTH($A86)=10,YEAR($A86),IF(MONTH($A86)=11,YEAR($A86),IF(MONTH($A86)=12, YEAR($A86),YEAR($A86)-1)))),#REF!,VLOOKUP(MONTH($A86),Conversion!$A$1:$B$12,2),FALSE)</f>
        <v>#REF!</v>
      </c>
      <c r="K86" t="e">
        <f>VLOOKUP((IF(MONTH($A86)=10,YEAR($A86),IF(MONTH($A86)=11,YEAR($A86),IF(MONTH($A86)=12, YEAR($A86),YEAR($A86)-1)))),#REF!,VLOOKUP(MONTH($A86),'Patch Conversion'!$A$1:$B$12,2),FALSE)</f>
        <v>#REF!</v>
      </c>
    </row>
    <row r="87" spans="1:11" x14ac:dyDescent="0.25">
      <c r="A87" s="2">
        <v>20333</v>
      </c>
      <c r="B87">
        <f>VLOOKUP((IF(MONTH($A87)=10,YEAR($A87),IF(MONTH($A87)=11,YEAR($A87),IF(MONTH($A87)=12, YEAR($A87),YEAR($A87)-1)))),File_1.prn!$A$2:$AA$58,VLOOKUP(MONTH($A87),Conversion!$A$1:$B$12,2),FALSE)</f>
        <v>0</v>
      </c>
      <c r="C87" t="str">
        <f>IF(VLOOKUP((IF(MONTH($A87)=10,YEAR($A87),IF(MONTH($A87)=11,YEAR($A87),IF(MONTH($A87)=12, YEAR($A87),YEAR($A87)-1)))),File_1.prn!$A$2:$AA$58,VLOOKUP(MONTH($A87),'Patch Conversion'!$A$1:$B$12,2),FALSE)="","",VLOOKUP((IF(MONTH($A87)=10,YEAR($A87),IF(MONTH($A87)=11,YEAR($A87),IF(MONTH($A87)=12, YEAR($A87),YEAR($A87)-1)))),File_1.prn!$A$2:$AA$58,VLOOKUP(MONTH($A87),'Patch Conversion'!$A$1:$B$12,2),FALSE))</f>
        <v/>
      </c>
      <c r="F87">
        <f>VLOOKUP((IF(MONTH($A87)=10,YEAR($A87),IF(MONTH($A87)=11,YEAR($A87),IF(MONTH($A87)=12, YEAR($A87),YEAR($A87)-1)))),FirstSim!$A$1:$Z$84,VLOOKUP(MONTH($A87),Conversion!$A$1:$B$12,2),FALSE)</f>
        <v>0.03</v>
      </c>
      <c r="J87" t="e">
        <f>VLOOKUP((IF(MONTH($A87)=10,YEAR($A87),IF(MONTH($A87)=11,YEAR($A87),IF(MONTH($A87)=12, YEAR($A87),YEAR($A87)-1)))),#REF!,VLOOKUP(MONTH($A87),Conversion!$A$1:$B$12,2),FALSE)</f>
        <v>#REF!</v>
      </c>
      <c r="K87" t="e">
        <f>VLOOKUP((IF(MONTH($A87)=10,YEAR($A87),IF(MONTH($A87)=11,YEAR($A87),IF(MONTH($A87)=12, YEAR($A87),YEAR($A87)-1)))),#REF!,VLOOKUP(MONTH($A87),'Patch Conversion'!$A$1:$B$12,2),FALSE)</f>
        <v>#REF!</v>
      </c>
    </row>
    <row r="88" spans="1:11" x14ac:dyDescent="0.25">
      <c r="A88" s="2">
        <v>20363</v>
      </c>
      <c r="B88">
        <f>VLOOKUP((IF(MONTH($A88)=10,YEAR($A88),IF(MONTH($A88)=11,YEAR($A88),IF(MONTH($A88)=12, YEAR($A88),YEAR($A88)-1)))),File_1.prn!$A$2:$AA$58,VLOOKUP(MONTH($A88),Conversion!$A$1:$B$12,2),FALSE)</f>
        <v>0</v>
      </c>
      <c r="C88" t="str">
        <f>IF(VLOOKUP((IF(MONTH($A88)=10,YEAR($A88),IF(MONTH($A88)=11,YEAR($A88),IF(MONTH($A88)=12, YEAR($A88),YEAR($A88)-1)))),File_1.prn!$A$2:$AA$58,VLOOKUP(MONTH($A88),'Patch Conversion'!$A$1:$B$12,2),FALSE)="","",VLOOKUP((IF(MONTH($A88)=10,YEAR($A88),IF(MONTH($A88)=11,YEAR($A88),IF(MONTH($A88)=12, YEAR($A88),YEAR($A88)-1)))),File_1.prn!$A$2:$AA$58,VLOOKUP(MONTH($A88),'Patch Conversion'!$A$1:$B$12,2),FALSE))</f>
        <v/>
      </c>
      <c r="F88">
        <f>VLOOKUP((IF(MONTH($A88)=10,YEAR($A88),IF(MONTH($A88)=11,YEAR($A88),IF(MONTH($A88)=12, YEAR($A88),YEAR($A88)-1)))),FirstSim!$A$1:$Z$84,VLOOKUP(MONTH($A88),Conversion!$A$1:$B$12,2),FALSE)</f>
        <v>0.02</v>
      </c>
      <c r="J88" t="e">
        <f>VLOOKUP((IF(MONTH($A88)=10,YEAR($A88),IF(MONTH($A88)=11,YEAR($A88),IF(MONTH($A88)=12, YEAR($A88),YEAR($A88)-1)))),#REF!,VLOOKUP(MONTH($A88),Conversion!$A$1:$B$12,2),FALSE)</f>
        <v>#REF!</v>
      </c>
      <c r="K88" t="e">
        <f>VLOOKUP((IF(MONTH($A88)=10,YEAR($A88),IF(MONTH($A88)=11,YEAR($A88),IF(MONTH($A88)=12, YEAR($A88),YEAR($A88)-1)))),#REF!,VLOOKUP(MONTH($A88),'Patch Conversion'!$A$1:$B$12,2),FALSE)</f>
        <v>#REF!</v>
      </c>
    </row>
    <row r="89" spans="1:11" x14ac:dyDescent="0.25">
      <c r="A89" s="2">
        <v>20394</v>
      </c>
      <c r="B89">
        <f>VLOOKUP((IF(MONTH($A89)=10,YEAR($A89),IF(MONTH($A89)=11,YEAR($A89),IF(MONTH($A89)=12, YEAR($A89),YEAR($A89)-1)))),File_1.prn!$A$2:$AA$58,VLOOKUP(MONTH($A89),Conversion!$A$1:$B$12,2),FALSE)</f>
        <v>0</v>
      </c>
      <c r="C89" t="str">
        <f>IF(VLOOKUP((IF(MONTH($A89)=10,YEAR($A89),IF(MONTH($A89)=11,YEAR($A89),IF(MONTH($A89)=12, YEAR($A89),YEAR($A89)-1)))),File_1.prn!$A$2:$AA$58,VLOOKUP(MONTH($A89),'Patch Conversion'!$A$1:$B$12,2),FALSE)="","",VLOOKUP((IF(MONTH($A89)=10,YEAR($A89),IF(MONTH($A89)=11,YEAR($A89),IF(MONTH($A89)=12, YEAR($A89),YEAR($A89)-1)))),File_1.prn!$A$2:$AA$58,VLOOKUP(MONTH($A89),'Patch Conversion'!$A$1:$B$12,2),FALSE))</f>
        <v/>
      </c>
      <c r="F89">
        <f>VLOOKUP((IF(MONTH($A89)=10,YEAR($A89),IF(MONTH($A89)=11,YEAR($A89),IF(MONTH($A89)=12, YEAR($A89),YEAR($A89)-1)))),FirstSim!$A$1:$Z$84,VLOOKUP(MONTH($A89),Conversion!$A$1:$B$12,2),FALSE)</f>
        <v>0.32</v>
      </c>
      <c r="J89" t="e">
        <f>VLOOKUP((IF(MONTH($A89)=10,YEAR($A89),IF(MONTH($A89)=11,YEAR($A89),IF(MONTH($A89)=12, YEAR($A89),YEAR($A89)-1)))),#REF!,VLOOKUP(MONTH($A89),Conversion!$A$1:$B$12,2),FALSE)</f>
        <v>#REF!</v>
      </c>
      <c r="K89" t="e">
        <f>VLOOKUP((IF(MONTH($A89)=10,YEAR($A89),IF(MONTH($A89)=11,YEAR($A89),IF(MONTH($A89)=12, YEAR($A89),YEAR($A89)-1)))),#REF!,VLOOKUP(MONTH($A89),'Patch Conversion'!$A$1:$B$12,2),FALSE)</f>
        <v>#REF!</v>
      </c>
    </row>
    <row r="90" spans="1:11" x14ac:dyDescent="0.25">
      <c r="A90" s="2">
        <v>20424</v>
      </c>
      <c r="B90">
        <f>VLOOKUP((IF(MONTH($A90)=10,YEAR($A90),IF(MONTH($A90)=11,YEAR($A90),IF(MONTH($A90)=12, YEAR($A90),YEAR($A90)-1)))),File_1.prn!$A$2:$AA$58,VLOOKUP(MONTH($A90),Conversion!$A$1:$B$12,2),FALSE)</f>
        <v>0</v>
      </c>
      <c r="C90" t="str">
        <f>IF(VLOOKUP((IF(MONTH($A90)=10,YEAR($A90),IF(MONTH($A90)=11,YEAR($A90),IF(MONTH($A90)=12, YEAR($A90),YEAR($A90)-1)))),File_1.prn!$A$2:$AA$58,VLOOKUP(MONTH($A90),'Patch Conversion'!$A$1:$B$12,2),FALSE)="","",VLOOKUP((IF(MONTH($A90)=10,YEAR($A90),IF(MONTH($A90)=11,YEAR($A90),IF(MONTH($A90)=12, YEAR($A90),YEAR($A90)-1)))),File_1.prn!$A$2:$AA$58,VLOOKUP(MONTH($A90),'Patch Conversion'!$A$1:$B$12,2),FALSE))</f>
        <v/>
      </c>
      <c r="F90">
        <f>VLOOKUP((IF(MONTH($A90)=10,YEAR($A90),IF(MONTH($A90)=11,YEAR($A90),IF(MONTH($A90)=12, YEAR($A90),YEAR($A90)-1)))),FirstSim!$A$1:$Z$84,VLOOKUP(MONTH($A90),Conversion!$A$1:$B$12,2),FALSE)</f>
        <v>0.48</v>
      </c>
      <c r="J90" t="e">
        <f>VLOOKUP((IF(MONTH($A90)=10,YEAR($A90),IF(MONTH($A90)=11,YEAR($A90),IF(MONTH($A90)=12, YEAR($A90),YEAR($A90)-1)))),#REF!,VLOOKUP(MONTH($A90),Conversion!$A$1:$B$12,2),FALSE)</f>
        <v>#REF!</v>
      </c>
      <c r="K90" t="e">
        <f>VLOOKUP((IF(MONTH($A90)=10,YEAR($A90),IF(MONTH($A90)=11,YEAR($A90),IF(MONTH($A90)=12, YEAR($A90),YEAR($A90)-1)))),#REF!,VLOOKUP(MONTH($A90),'Patch Conversion'!$A$1:$B$12,2),FALSE)</f>
        <v>#REF!</v>
      </c>
    </row>
    <row r="91" spans="1:11" x14ac:dyDescent="0.25">
      <c r="A91" s="2">
        <v>20455</v>
      </c>
      <c r="B91">
        <f>VLOOKUP((IF(MONTH($A91)=10,YEAR($A91),IF(MONTH($A91)=11,YEAR($A91),IF(MONTH($A91)=12, YEAR($A91),YEAR($A91)-1)))),File_1.prn!$A$2:$AA$58,VLOOKUP(MONTH($A91),Conversion!$A$1:$B$12,2),FALSE)</f>
        <v>0</v>
      </c>
      <c r="C91" t="str">
        <f>IF(VLOOKUP((IF(MONTH($A91)=10,YEAR($A91),IF(MONTH($A91)=11,YEAR($A91),IF(MONTH($A91)=12, YEAR($A91),YEAR($A91)-1)))),File_1.prn!$A$2:$AA$58,VLOOKUP(MONTH($A91),'Patch Conversion'!$A$1:$B$12,2),FALSE)="","",VLOOKUP((IF(MONTH($A91)=10,YEAR($A91),IF(MONTH($A91)=11,YEAR($A91),IF(MONTH($A91)=12, YEAR($A91),YEAR($A91)-1)))),File_1.prn!$A$2:$AA$58,VLOOKUP(MONTH($A91),'Patch Conversion'!$A$1:$B$12,2),FALSE))</f>
        <v/>
      </c>
      <c r="D91" t="str">
        <f>IF(C91="","",B91)</f>
        <v/>
      </c>
      <c r="F91">
        <f>VLOOKUP((IF(MONTH($A91)=10,YEAR($A91),IF(MONTH($A91)=11,YEAR($A91),IF(MONTH($A91)=12, YEAR($A91),YEAR($A91)-1)))),FirstSim!$A$1:$Z$84,VLOOKUP(MONTH($A91),Conversion!$A$1:$B$12,2),FALSE)</f>
        <v>0.2</v>
      </c>
      <c r="J91" t="e">
        <f>VLOOKUP((IF(MONTH($A91)=10,YEAR($A91),IF(MONTH($A91)=11,YEAR($A91),IF(MONTH($A91)=12, YEAR($A91),YEAR($A91)-1)))),#REF!,VLOOKUP(MONTH($A91),Conversion!$A$1:$B$12,2),FALSE)</f>
        <v>#REF!</v>
      </c>
      <c r="K91" t="e">
        <f>VLOOKUP((IF(MONTH($A91)=10,YEAR($A91),IF(MONTH($A91)=11,YEAR($A91),IF(MONTH($A91)=12, YEAR($A91),YEAR($A91)-1)))),#REF!,VLOOKUP(MONTH($A91),'Patch Conversion'!$A$1:$B$12,2),FALSE)</f>
        <v>#REF!</v>
      </c>
    </row>
    <row r="92" spans="1:11" x14ac:dyDescent="0.25">
      <c r="A92" s="2">
        <v>20486</v>
      </c>
      <c r="B92">
        <f>VLOOKUP((IF(MONTH($A92)=10,YEAR($A92),IF(MONTH($A92)=11,YEAR($A92),IF(MONTH($A92)=12, YEAR($A92),YEAR($A92)-1)))),File_1.prn!$A$2:$AA$58,VLOOKUP(MONTH($A92),Conversion!$A$1:$B$12,2),FALSE)</f>
        <v>0</v>
      </c>
      <c r="C92" t="str">
        <f>IF(VLOOKUP((IF(MONTH($A92)=10,YEAR($A92),IF(MONTH($A92)=11,YEAR($A92),IF(MONTH($A92)=12, YEAR($A92),YEAR($A92)-1)))),File_1.prn!$A$2:$AA$58,VLOOKUP(MONTH($A92),'Patch Conversion'!$A$1:$B$12,2),FALSE)="","",VLOOKUP((IF(MONTH($A92)=10,YEAR($A92),IF(MONTH($A92)=11,YEAR($A92),IF(MONTH($A92)=12, YEAR($A92),YEAR($A92)-1)))),File_1.prn!$A$2:$AA$58,VLOOKUP(MONTH($A92),'Patch Conversion'!$A$1:$B$12,2),FALSE))</f>
        <v/>
      </c>
      <c r="D92" t="str">
        <f>IF(C92="","",B92)</f>
        <v/>
      </c>
      <c r="F92">
        <f>VLOOKUP((IF(MONTH($A92)=10,YEAR($A92),IF(MONTH($A92)=11,YEAR($A92),IF(MONTH($A92)=12, YEAR($A92),YEAR($A92)-1)))),FirstSim!$A$1:$Z$84,VLOOKUP(MONTH($A92),Conversion!$A$1:$B$12,2),FALSE)</f>
        <v>12.56</v>
      </c>
      <c r="J92" t="e">
        <f>VLOOKUP((IF(MONTH($A92)=10,YEAR($A92),IF(MONTH($A92)=11,YEAR($A92),IF(MONTH($A92)=12, YEAR($A92),YEAR($A92)-1)))),#REF!,VLOOKUP(MONTH($A92),Conversion!$A$1:$B$12,2),FALSE)</f>
        <v>#REF!</v>
      </c>
      <c r="K92" t="e">
        <f>VLOOKUP((IF(MONTH($A92)=10,YEAR($A92),IF(MONTH($A92)=11,YEAR($A92),IF(MONTH($A92)=12, YEAR($A92),YEAR($A92)-1)))),#REF!,VLOOKUP(MONTH($A92),'Patch Conversion'!$A$1:$B$12,2),FALSE)</f>
        <v>#REF!</v>
      </c>
    </row>
    <row r="93" spans="1:11" x14ac:dyDescent="0.25">
      <c r="A93" s="2">
        <v>20515</v>
      </c>
      <c r="B93">
        <f>VLOOKUP((IF(MONTH($A93)=10,YEAR($A93),IF(MONTH($A93)=11,YEAR($A93),IF(MONTH($A93)=12, YEAR($A93),YEAR($A93)-1)))),File_1.prn!$A$2:$AA$58,VLOOKUP(MONTH($A93),Conversion!$A$1:$B$12,2),FALSE)</f>
        <v>0</v>
      </c>
      <c r="C93" t="str">
        <f>IF(VLOOKUP((IF(MONTH($A93)=10,YEAR($A93),IF(MONTH($A93)=11,YEAR($A93),IF(MONTH($A93)=12, YEAR($A93),YEAR($A93)-1)))),File_1.prn!$A$2:$AA$58,VLOOKUP(MONTH($A93),'Patch Conversion'!$A$1:$B$12,2),FALSE)="","",VLOOKUP((IF(MONTH($A93)=10,YEAR($A93),IF(MONTH($A93)=11,YEAR($A93),IF(MONTH($A93)=12, YEAR($A93),YEAR($A93)-1)))),File_1.prn!$A$2:$AA$58,VLOOKUP(MONTH($A93),'Patch Conversion'!$A$1:$B$12,2),FALSE))</f>
        <v/>
      </c>
      <c r="D93" t="str">
        <f>IF(C93="","",B93)</f>
        <v/>
      </c>
      <c r="F93">
        <f>VLOOKUP((IF(MONTH($A93)=10,YEAR($A93),IF(MONTH($A93)=11,YEAR($A93),IF(MONTH($A93)=12, YEAR($A93),YEAR($A93)-1)))),FirstSim!$A$1:$Z$84,VLOOKUP(MONTH($A93),Conversion!$A$1:$B$12,2),FALSE)</f>
        <v>16.27</v>
      </c>
      <c r="J93" t="e">
        <f>VLOOKUP((IF(MONTH($A93)=10,YEAR($A93),IF(MONTH($A93)=11,YEAR($A93),IF(MONTH($A93)=12, YEAR($A93),YEAR($A93)-1)))),#REF!,VLOOKUP(MONTH($A93),Conversion!$A$1:$B$12,2),FALSE)</f>
        <v>#REF!</v>
      </c>
      <c r="K93" t="e">
        <f>VLOOKUP((IF(MONTH($A93)=10,YEAR($A93),IF(MONTH($A93)=11,YEAR($A93),IF(MONTH($A93)=12, YEAR($A93),YEAR($A93)-1)))),#REF!,VLOOKUP(MONTH($A93),'Patch Conversion'!$A$1:$B$12,2),FALSE)</f>
        <v>#REF!</v>
      </c>
    </row>
    <row r="94" spans="1:11" x14ac:dyDescent="0.25">
      <c r="A94" s="2">
        <v>20546</v>
      </c>
      <c r="B94">
        <f>VLOOKUP((IF(MONTH($A94)=10,YEAR($A94),IF(MONTH($A94)=11,YEAR($A94),IF(MONTH($A94)=12, YEAR($A94),YEAR($A94)-1)))),File_1.prn!$A$2:$AA$58,VLOOKUP(MONTH($A94),Conversion!$A$1:$B$12,2),FALSE)</f>
        <v>0</v>
      </c>
      <c r="C94" t="str">
        <f>IF(VLOOKUP((IF(MONTH($A94)=10,YEAR($A94),IF(MONTH($A94)=11,YEAR($A94),IF(MONTH($A94)=12, YEAR($A94),YEAR($A94)-1)))),File_1.prn!$A$2:$AA$58,VLOOKUP(MONTH($A94),'Patch Conversion'!$A$1:$B$12,2),FALSE)="","",VLOOKUP((IF(MONTH($A94)=10,YEAR($A94),IF(MONTH($A94)=11,YEAR($A94),IF(MONTH($A94)=12, YEAR($A94),YEAR($A94)-1)))),File_1.prn!$A$2:$AA$58,VLOOKUP(MONTH($A94),'Patch Conversion'!$A$1:$B$12,2),FALSE))</f>
        <v/>
      </c>
      <c r="D94" t="str">
        <f>IF(C94="","",B94)</f>
        <v/>
      </c>
      <c r="F94">
        <f>VLOOKUP((IF(MONTH($A94)=10,YEAR($A94),IF(MONTH($A94)=11,YEAR($A94),IF(MONTH($A94)=12, YEAR($A94),YEAR($A94)-1)))),FirstSim!$A$1:$Z$84,VLOOKUP(MONTH($A94),Conversion!$A$1:$B$12,2),FALSE)</f>
        <v>5.64</v>
      </c>
      <c r="J94" t="e">
        <f>VLOOKUP((IF(MONTH($A94)=10,YEAR($A94),IF(MONTH($A94)=11,YEAR($A94),IF(MONTH($A94)=12, YEAR($A94),YEAR($A94)-1)))),#REF!,VLOOKUP(MONTH($A94),Conversion!$A$1:$B$12,2),FALSE)</f>
        <v>#REF!</v>
      </c>
      <c r="K94" t="e">
        <f>VLOOKUP((IF(MONTH($A94)=10,YEAR($A94),IF(MONTH($A94)=11,YEAR($A94),IF(MONTH($A94)=12, YEAR($A94),YEAR($A94)-1)))),#REF!,VLOOKUP(MONTH($A94),'Patch Conversion'!$A$1:$B$12,2),FALSE)</f>
        <v>#REF!</v>
      </c>
    </row>
    <row r="95" spans="1:11" x14ac:dyDescent="0.25">
      <c r="A95" s="2">
        <v>20576</v>
      </c>
      <c r="B95">
        <f>VLOOKUP((IF(MONTH($A95)=10,YEAR($A95),IF(MONTH($A95)=11,YEAR($A95),IF(MONTH($A95)=12, YEAR($A95),YEAR($A95)-1)))),File_1.prn!$A$2:$AA$58,VLOOKUP(MONTH($A95),Conversion!$A$1:$B$12,2),FALSE)</f>
        <v>0</v>
      </c>
      <c r="C95" t="str">
        <f>IF(VLOOKUP((IF(MONTH($A95)=10,YEAR($A95),IF(MONTH($A95)=11,YEAR($A95),IF(MONTH($A95)=12, YEAR($A95),YEAR($A95)-1)))),File_1.prn!$A$2:$AA$58,VLOOKUP(MONTH($A95),'Patch Conversion'!$A$1:$B$12,2),FALSE)="","",VLOOKUP((IF(MONTH($A95)=10,YEAR($A95),IF(MONTH($A95)=11,YEAR($A95),IF(MONTH($A95)=12, YEAR($A95),YEAR($A95)-1)))),File_1.prn!$A$2:$AA$58,VLOOKUP(MONTH($A95),'Patch Conversion'!$A$1:$B$12,2),FALSE))</f>
        <v/>
      </c>
      <c r="F95">
        <f>VLOOKUP((IF(MONTH($A95)=10,YEAR($A95),IF(MONTH($A95)=11,YEAR($A95),IF(MONTH($A95)=12, YEAR($A95),YEAR($A95)-1)))),FirstSim!$A$1:$Z$84,VLOOKUP(MONTH($A95),Conversion!$A$1:$B$12,2),FALSE)</f>
        <v>1.01</v>
      </c>
      <c r="J95" t="e">
        <f>VLOOKUP((IF(MONTH($A95)=10,YEAR($A95),IF(MONTH($A95)=11,YEAR($A95),IF(MONTH($A95)=12, YEAR($A95),YEAR($A95)-1)))),#REF!,VLOOKUP(MONTH($A95),Conversion!$A$1:$B$12,2),FALSE)</f>
        <v>#REF!</v>
      </c>
      <c r="K95" t="e">
        <f>VLOOKUP((IF(MONTH($A95)=10,YEAR($A95),IF(MONTH($A95)=11,YEAR($A95),IF(MONTH($A95)=12, YEAR($A95),YEAR($A95)-1)))),#REF!,VLOOKUP(MONTH($A95),'Patch Conversion'!$A$1:$B$12,2),FALSE)</f>
        <v>#REF!</v>
      </c>
    </row>
    <row r="96" spans="1:11" x14ac:dyDescent="0.25">
      <c r="A96" s="2">
        <v>20607</v>
      </c>
      <c r="B96">
        <f>VLOOKUP((IF(MONTH($A96)=10,YEAR($A96),IF(MONTH($A96)=11,YEAR($A96),IF(MONTH($A96)=12, YEAR($A96),YEAR($A96)-1)))),File_1.prn!$A$2:$AA$58,VLOOKUP(MONTH($A96),Conversion!$A$1:$B$12,2),FALSE)</f>
        <v>0</v>
      </c>
      <c r="C96" t="str">
        <f>IF(VLOOKUP((IF(MONTH($A96)=10,YEAR($A96),IF(MONTH($A96)=11,YEAR($A96),IF(MONTH($A96)=12, YEAR($A96),YEAR($A96)-1)))),File_1.prn!$A$2:$AA$58,VLOOKUP(MONTH($A96),'Patch Conversion'!$A$1:$B$12,2),FALSE)="","",VLOOKUP((IF(MONTH($A96)=10,YEAR($A96),IF(MONTH($A96)=11,YEAR($A96),IF(MONTH($A96)=12, YEAR($A96),YEAR($A96)-1)))),File_1.prn!$A$2:$AA$58,VLOOKUP(MONTH($A96),'Patch Conversion'!$A$1:$B$12,2),FALSE))</f>
        <v/>
      </c>
      <c r="F96">
        <f>VLOOKUP((IF(MONTH($A96)=10,YEAR($A96),IF(MONTH($A96)=11,YEAR($A96),IF(MONTH($A96)=12, YEAR($A96),YEAR($A96)-1)))),FirstSim!$A$1:$Z$84,VLOOKUP(MONTH($A96),Conversion!$A$1:$B$12,2),FALSE)</f>
        <v>0.54</v>
      </c>
      <c r="J96" t="e">
        <f>VLOOKUP((IF(MONTH($A96)=10,YEAR($A96),IF(MONTH($A96)=11,YEAR($A96),IF(MONTH($A96)=12, YEAR($A96),YEAR($A96)-1)))),#REF!,VLOOKUP(MONTH($A96),Conversion!$A$1:$B$12,2),FALSE)</f>
        <v>#REF!</v>
      </c>
      <c r="K96" t="e">
        <f>VLOOKUP((IF(MONTH($A96)=10,YEAR($A96),IF(MONTH($A96)=11,YEAR($A96),IF(MONTH($A96)=12, YEAR($A96),YEAR($A96)-1)))),#REF!,VLOOKUP(MONTH($A96),'Patch Conversion'!$A$1:$B$12,2),FALSE)</f>
        <v>#REF!</v>
      </c>
    </row>
    <row r="97" spans="1:11" x14ac:dyDescent="0.25">
      <c r="A97" s="2">
        <v>20637</v>
      </c>
      <c r="B97">
        <f>VLOOKUP((IF(MONTH($A97)=10,YEAR($A97),IF(MONTH($A97)=11,YEAR($A97),IF(MONTH($A97)=12, YEAR($A97),YEAR($A97)-1)))),File_1.prn!$A$2:$AA$58,VLOOKUP(MONTH($A97),Conversion!$A$1:$B$12,2),FALSE)</f>
        <v>0</v>
      </c>
      <c r="C97" t="str">
        <f>IF(VLOOKUP((IF(MONTH($A97)=10,YEAR($A97),IF(MONTH($A97)=11,YEAR($A97),IF(MONTH($A97)=12, YEAR($A97),YEAR($A97)-1)))),File_1.prn!$A$2:$AA$58,VLOOKUP(MONTH($A97),'Patch Conversion'!$A$1:$B$12,2),FALSE)="","",VLOOKUP((IF(MONTH($A97)=10,YEAR($A97),IF(MONTH($A97)=11,YEAR($A97),IF(MONTH($A97)=12, YEAR($A97),YEAR($A97)-1)))),File_1.prn!$A$2:$AA$58,VLOOKUP(MONTH($A97),'Patch Conversion'!$A$1:$B$12,2),FALSE))</f>
        <v/>
      </c>
      <c r="F97">
        <f>VLOOKUP((IF(MONTH($A97)=10,YEAR($A97),IF(MONTH($A97)=11,YEAR($A97),IF(MONTH($A97)=12, YEAR($A97),YEAR($A97)-1)))),FirstSim!$A$1:$Z$84,VLOOKUP(MONTH($A97),Conversion!$A$1:$B$12,2),FALSE)</f>
        <v>0.28000000000000003</v>
      </c>
      <c r="J97" t="e">
        <f>VLOOKUP((IF(MONTH($A97)=10,YEAR($A97),IF(MONTH($A97)=11,YEAR($A97),IF(MONTH($A97)=12, YEAR($A97),YEAR($A97)-1)))),#REF!,VLOOKUP(MONTH($A97),Conversion!$A$1:$B$12,2),FALSE)</f>
        <v>#REF!</v>
      </c>
      <c r="K97" t="e">
        <f>VLOOKUP((IF(MONTH($A97)=10,YEAR($A97),IF(MONTH($A97)=11,YEAR($A97),IF(MONTH($A97)=12, YEAR($A97),YEAR($A97)-1)))),#REF!,VLOOKUP(MONTH($A97),'Patch Conversion'!$A$1:$B$12,2),FALSE)</f>
        <v>#REF!</v>
      </c>
    </row>
    <row r="98" spans="1:11" x14ac:dyDescent="0.25">
      <c r="A98" s="2">
        <v>20668</v>
      </c>
      <c r="B98">
        <f>VLOOKUP((IF(MONTH($A98)=10,YEAR($A98),IF(MONTH($A98)=11,YEAR($A98),IF(MONTH($A98)=12, YEAR($A98),YEAR($A98)-1)))),File_1.prn!$A$2:$AA$58,VLOOKUP(MONTH($A98),Conversion!$A$1:$B$12,2),FALSE)</f>
        <v>0</v>
      </c>
      <c r="C98" t="str">
        <f>IF(VLOOKUP((IF(MONTH($A98)=10,YEAR($A98),IF(MONTH($A98)=11,YEAR($A98),IF(MONTH($A98)=12, YEAR($A98),YEAR($A98)-1)))),File_1.prn!$A$2:$AA$58,VLOOKUP(MONTH($A98),'Patch Conversion'!$A$1:$B$12,2),FALSE)="","",VLOOKUP((IF(MONTH($A98)=10,YEAR($A98),IF(MONTH($A98)=11,YEAR($A98),IF(MONTH($A98)=12, YEAR($A98),YEAR($A98)-1)))),File_1.prn!$A$2:$AA$58,VLOOKUP(MONTH($A98),'Patch Conversion'!$A$1:$B$12,2),FALSE))</f>
        <v/>
      </c>
      <c r="F98">
        <f>VLOOKUP((IF(MONTH($A98)=10,YEAR($A98),IF(MONTH($A98)=11,YEAR($A98),IF(MONTH($A98)=12, YEAR($A98),YEAR($A98)-1)))),FirstSim!$A$1:$Z$84,VLOOKUP(MONTH($A98),Conversion!$A$1:$B$12,2),FALSE)</f>
        <v>0.12</v>
      </c>
      <c r="J98" t="e">
        <f>VLOOKUP((IF(MONTH($A98)=10,YEAR($A98),IF(MONTH($A98)=11,YEAR($A98),IF(MONTH($A98)=12, YEAR($A98),YEAR($A98)-1)))),#REF!,VLOOKUP(MONTH($A98),Conversion!$A$1:$B$12,2),FALSE)</f>
        <v>#REF!</v>
      </c>
      <c r="K98" t="e">
        <f>VLOOKUP((IF(MONTH($A98)=10,YEAR($A98),IF(MONTH($A98)=11,YEAR($A98),IF(MONTH($A98)=12, YEAR($A98),YEAR($A98)-1)))),#REF!,VLOOKUP(MONTH($A98),'Patch Conversion'!$A$1:$B$12,2),FALSE)</f>
        <v>#REF!</v>
      </c>
    </row>
    <row r="99" spans="1:11" x14ac:dyDescent="0.25">
      <c r="A99" s="2">
        <v>20699</v>
      </c>
      <c r="B99">
        <f>VLOOKUP((IF(MONTH($A99)=10,YEAR($A99),IF(MONTH($A99)=11,YEAR($A99),IF(MONTH($A99)=12, YEAR($A99),YEAR($A99)-1)))),File_1.prn!$A$2:$AA$58,VLOOKUP(MONTH($A99),Conversion!$A$1:$B$12,2),FALSE)</f>
        <v>0</v>
      </c>
      <c r="C99" t="str">
        <f>IF(VLOOKUP((IF(MONTH($A99)=10,YEAR($A99),IF(MONTH($A99)=11,YEAR($A99),IF(MONTH($A99)=12, YEAR($A99),YEAR($A99)-1)))),File_1.prn!$A$2:$AA$58,VLOOKUP(MONTH($A99),'Patch Conversion'!$A$1:$B$12,2),FALSE)="","",VLOOKUP((IF(MONTH($A99)=10,YEAR($A99),IF(MONTH($A99)=11,YEAR($A99),IF(MONTH($A99)=12, YEAR($A99),YEAR($A99)-1)))),File_1.prn!$A$2:$AA$58,VLOOKUP(MONTH($A99),'Patch Conversion'!$A$1:$B$12,2),FALSE))</f>
        <v/>
      </c>
      <c r="F99">
        <f>VLOOKUP((IF(MONTH($A99)=10,YEAR($A99),IF(MONTH($A99)=11,YEAR($A99),IF(MONTH($A99)=12, YEAR($A99),YEAR($A99)-1)))),FirstSim!$A$1:$Z$84,VLOOKUP(MONTH($A99),Conversion!$A$1:$B$12,2),FALSE)</f>
        <v>0.05</v>
      </c>
      <c r="J99" t="e">
        <f>VLOOKUP((IF(MONTH($A99)=10,YEAR($A99),IF(MONTH($A99)=11,YEAR($A99),IF(MONTH($A99)=12, YEAR($A99),YEAR($A99)-1)))),#REF!,VLOOKUP(MONTH($A99),Conversion!$A$1:$B$12,2),FALSE)</f>
        <v>#REF!</v>
      </c>
      <c r="K99" t="e">
        <f>VLOOKUP((IF(MONTH($A99)=10,YEAR($A99),IF(MONTH($A99)=11,YEAR($A99),IF(MONTH($A99)=12, YEAR($A99),YEAR($A99)-1)))),#REF!,VLOOKUP(MONTH($A99),'Patch Conversion'!$A$1:$B$12,2),FALSE)</f>
        <v>#REF!</v>
      </c>
    </row>
    <row r="100" spans="1:11" x14ac:dyDescent="0.25">
      <c r="A100" s="2">
        <v>20729</v>
      </c>
      <c r="B100">
        <f>VLOOKUP((IF(MONTH($A100)=10,YEAR($A100),IF(MONTH($A100)=11,YEAR($A100),IF(MONTH($A100)=12, YEAR($A100),YEAR($A100)-1)))),File_1.prn!$A$2:$AA$58,VLOOKUP(MONTH($A100),Conversion!$A$1:$B$12,2),FALSE)</f>
        <v>0</v>
      </c>
      <c r="C100" t="str">
        <f>IF(VLOOKUP((IF(MONTH($A100)=10,YEAR($A100),IF(MONTH($A100)=11,YEAR($A100),IF(MONTH($A100)=12, YEAR($A100),YEAR($A100)-1)))),File_1.prn!$A$2:$AA$58,VLOOKUP(MONTH($A100),'Patch Conversion'!$A$1:$B$12,2),FALSE)="","",VLOOKUP((IF(MONTH($A100)=10,YEAR($A100),IF(MONTH($A100)=11,YEAR($A100),IF(MONTH($A100)=12, YEAR($A100),YEAR($A100)-1)))),File_1.prn!$A$2:$AA$58,VLOOKUP(MONTH($A100),'Patch Conversion'!$A$1:$B$12,2),FALSE))</f>
        <v/>
      </c>
      <c r="F100">
        <f>VLOOKUP((IF(MONTH($A100)=10,YEAR($A100),IF(MONTH($A100)=11,YEAR($A100),IF(MONTH($A100)=12, YEAR($A100),YEAR($A100)-1)))),FirstSim!$A$1:$Z$84,VLOOKUP(MONTH($A100),Conversion!$A$1:$B$12,2),FALSE)</f>
        <v>0.04</v>
      </c>
      <c r="J100" t="e">
        <f>VLOOKUP((IF(MONTH($A100)=10,YEAR($A100),IF(MONTH($A100)=11,YEAR($A100),IF(MONTH($A100)=12, YEAR($A100),YEAR($A100)-1)))),#REF!,VLOOKUP(MONTH($A100),Conversion!$A$1:$B$12,2),FALSE)</f>
        <v>#REF!</v>
      </c>
      <c r="K100" t="e">
        <f>VLOOKUP((IF(MONTH($A100)=10,YEAR($A100),IF(MONTH($A100)=11,YEAR($A100),IF(MONTH($A100)=12, YEAR($A100),YEAR($A100)-1)))),#REF!,VLOOKUP(MONTH($A100),'Patch Conversion'!$A$1:$B$12,2),FALSE)</f>
        <v>#REF!</v>
      </c>
    </row>
    <row r="101" spans="1:11" x14ac:dyDescent="0.25">
      <c r="A101" s="2">
        <v>20760</v>
      </c>
      <c r="B101">
        <f>VLOOKUP((IF(MONTH($A101)=10,YEAR($A101),IF(MONTH($A101)=11,YEAR($A101),IF(MONTH($A101)=12, YEAR($A101),YEAR($A101)-1)))),File_1.prn!$A$2:$AA$58,VLOOKUP(MONTH($A101),Conversion!$A$1:$B$12,2),FALSE)</f>
        <v>0</v>
      </c>
      <c r="C101" t="str">
        <f>IF(VLOOKUP((IF(MONTH($A101)=10,YEAR($A101),IF(MONTH($A101)=11,YEAR($A101),IF(MONTH($A101)=12, YEAR($A101),YEAR($A101)-1)))),File_1.prn!$A$2:$AA$58,VLOOKUP(MONTH($A101),'Patch Conversion'!$A$1:$B$12,2),FALSE)="","",VLOOKUP((IF(MONTH($A101)=10,YEAR($A101),IF(MONTH($A101)=11,YEAR($A101),IF(MONTH($A101)=12, YEAR($A101),YEAR($A101)-1)))),File_1.prn!$A$2:$AA$58,VLOOKUP(MONTH($A101),'Patch Conversion'!$A$1:$B$12,2),FALSE))</f>
        <v/>
      </c>
      <c r="F101">
        <f>VLOOKUP((IF(MONTH($A101)=10,YEAR($A101),IF(MONTH($A101)=11,YEAR($A101),IF(MONTH($A101)=12, YEAR($A101),YEAR($A101)-1)))),FirstSim!$A$1:$Z$84,VLOOKUP(MONTH($A101),Conversion!$A$1:$B$12,2),FALSE)</f>
        <v>0.79</v>
      </c>
      <c r="J101" t="e">
        <f>VLOOKUP((IF(MONTH($A101)=10,YEAR($A101),IF(MONTH($A101)=11,YEAR($A101),IF(MONTH($A101)=12, YEAR($A101),YEAR($A101)-1)))),#REF!,VLOOKUP(MONTH($A101),Conversion!$A$1:$B$12,2),FALSE)</f>
        <v>#REF!</v>
      </c>
      <c r="K101" t="e">
        <f>VLOOKUP((IF(MONTH($A101)=10,YEAR($A101),IF(MONTH($A101)=11,YEAR($A101),IF(MONTH($A101)=12, YEAR($A101),YEAR($A101)-1)))),#REF!,VLOOKUP(MONTH($A101),'Patch Conversion'!$A$1:$B$12,2),FALSE)</f>
        <v>#REF!</v>
      </c>
    </row>
    <row r="102" spans="1:11" x14ac:dyDescent="0.25">
      <c r="A102" s="2">
        <v>20790</v>
      </c>
      <c r="B102">
        <f>VLOOKUP((IF(MONTH($A102)=10,YEAR($A102),IF(MONTH($A102)=11,YEAR($A102),IF(MONTH($A102)=12, YEAR($A102),YEAR($A102)-1)))),File_1.prn!$A$2:$AA$58,VLOOKUP(MONTH($A102),Conversion!$A$1:$B$12,2),FALSE)</f>
        <v>0</v>
      </c>
      <c r="C102" t="str">
        <f>IF(VLOOKUP((IF(MONTH($A102)=10,YEAR($A102),IF(MONTH($A102)=11,YEAR($A102),IF(MONTH($A102)=12, YEAR($A102),YEAR($A102)-1)))),File_1.prn!$A$2:$AA$58,VLOOKUP(MONTH($A102),'Patch Conversion'!$A$1:$B$12,2),FALSE)="","",VLOOKUP((IF(MONTH($A102)=10,YEAR($A102),IF(MONTH($A102)=11,YEAR($A102),IF(MONTH($A102)=12, YEAR($A102),YEAR($A102)-1)))),File_1.prn!$A$2:$AA$58,VLOOKUP(MONTH($A102),'Patch Conversion'!$A$1:$B$12,2),FALSE))</f>
        <v/>
      </c>
      <c r="F102">
        <f>VLOOKUP((IF(MONTH($A102)=10,YEAR($A102),IF(MONTH($A102)=11,YEAR($A102),IF(MONTH($A102)=12, YEAR($A102),YEAR($A102)-1)))),FirstSim!$A$1:$Z$84,VLOOKUP(MONTH($A102),Conversion!$A$1:$B$12,2),FALSE)</f>
        <v>2.29</v>
      </c>
      <c r="J102" t="e">
        <f>VLOOKUP((IF(MONTH($A102)=10,YEAR($A102),IF(MONTH($A102)=11,YEAR($A102),IF(MONTH($A102)=12, YEAR($A102),YEAR($A102)-1)))),#REF!,VLOOKUP(MONTH($A102),Conversion!$A$1:$B$12,2),FALSE)</f>
        <v>#REF!</v>
      </c>
      <c r="K102" t="e">
        <f>VLOOKUP((IF(MONTH($A102)=10,YEAR($A102),IF(MONTH($A102)=11,YEAR($A102),IF(MONTH($A102)=12, YEAR($A102),YEAR($A102)-1)))),#REF!,VLOOKUP(MONTH($A102),'Patch Conversion'!$A$1:$B$12,2),FALSE)</f>
        <v>#REF!</v>
      </c>
    </row>
    <row r="103" spans="1:11" x14ac:dyDescent="0.25">
      <c r="A103" s="2">
        <v>20821</v>
      </c>
      <c r="B103">
        <f>VLOOKUP((IF(MONTH($A103)=10,YEAR($A103),IF(MONTH($A103)=11,YEAR($A103),IF(MONTH($A103)=12, YEAR($A103),YEAR($A103)-1)))),File_1.prn!$A$2:$AA$58,VLOOKUP(MONTH($A103),Conversion!$A$1:$B$12,2),FALSE)</f>
        <v>0</v>
      </c>
      <c r="C103" t="str">
        <f>IF(VLOOKUP((IF(MONTH($A103)=10,YEAR($A103),IF(MONTH($A103)=11,YEAR($A103),IF(MONTH($A103)=12, YEAR($A103),YEAR($A103)-1)))),File_1.prn!$A$2:$AA$58,VLOOKUP(MONTH($A103),'Patch Conversion'!$A$1:$B$12,2),FALSE)="","",VLOOKUP((IF(MONTH($A103)=10,YEAR($A103),IF(MONTH($A103)=11,YEAR($A103),IF(MONTH($A103)=12, YEAR($A103),YEAR($A103)-1)))),File_1.prn!$A$2:$AA$58,VLOOKUP(MONTH($A103),'Patch Conversion'!$A$1:$B$12,2),FALSE))</f>
        <v/>
      </c>
      <c r="F103">
        <f>VLOOKUP((IF(MONTH($A103)=10,YEAR($A103),IF(MONTH($A103)=11,YEAR($A103),IF(MONTH($A103)=12, YEAR($A103),YEAR($A103)-1)))),FirstSim!$A$1:$Z$84,VLOOKUP(MONTH($A103),Conversion!$A$1:$B$12,2),FALSE)</f>
        <v>1.1100000000000001</v>
      </c>
      <c r="J103" t="e">
        <f>VLOOKUP((IF(MONTH($A103)=10,YEAR($A103),IF(MONTH($A103)=11,YEAR($A103),IF(MONTH($A103)=12, YEAR($A103),YEAR($A103)-1)))),#REF!,VLOOKUP(MONTH($A103),Conversion!$A$1:$B$12,2),FALSE)</f>
        <v>#REF!</v>
      </c>
      <c r="K103" t="e">
        <f>VLOOKUP((IF(MONTH($A103)=10,YEAR($A103),IF(MONTH($A103)=11,YEAR($A103),IF(MONTH($A103)=12, YEAR($A103),YEAR($A103)-1)))),#REF!,VLOOKUP(MONTH($A103),'Patch Conversion'!$A$1:$B$12,2),FALSE)</f>
        <v>#REF!</v>
      </c>
    </row>
    <row r="104" spans="1:11" x14ac:dyDescent="0.25">
      <c r="A104" s="2">
        <v>20852</v>
      </c>
      <c r="B104">
        <f>VLOOKUP((IF(MONTH($A104)=10,YEAR($A104),IF(MONTH($A104)=11,YEAR($A104),IF(MONTH($A104)=12, YEAR($A104),YEAR($A104)-1)))),File_1.prn!$A$2:$AA$58,VLOOKUP(MONTH($A104),Conversion!$A$1:$B$12,2),FALSE)</f>
        <v>0</v>
      </c>
      <c r="C104" t="str">
        <f>IF(VLOOKUP((IF(MONTH($A104)=10,YEAR($A104),IF(MONTH($A104)=11,YEAR($A104),IF(MONTH($A104)=12, YEAR($A104),YEAR($A104)-1)))),File_1.prn!$A$2:$AA$58,VLOOKUP(MONTH($A104),'Patch Conversion'!$A$1:$B$12,2),FALSE)="","",VLOOKUP((IF(MONTH($A104)=10,YEAR($A104),IF(MONTH($A104)=11,YEAR($A104),IF(MONTH($A104)=12, YEAR($A104),YEAR($A104)-1)))),File_1.prn!$A$2:$AA$58,VLOOKUP(MONTH($A104),'Patch Conversion'!$A$1:$B$12,2),FALSE))</f>
        <v/>
      </c>
      <c r="F104">
        <f>VLOOKUP((IF(MONTH($A104)=10,YEAR($A104),IF(MONTH($A104)=11,YEAR($A104),IF(MONTH($A104)=12, YEAR($A104),YEAR($A104)-1)))),FirstSim!$A$1:$Z$84,VLOOKUP(MONTH($A104),Conversion!$A$1:$B$12,2),FALSE)</f>
        <v>0.3</v>
      </c>
      <c r="J104" t="e">
        <f>VLOOKUP((IF(MONTH($A104)=10,YEAR($A104),IF(MONTH($A104)=11,YEAR($A104),IF(MONTH($A104)=12, YEAR($A104),YEAR($A104)-1)))),#REF!,VLOOKUP(MONTH($A104),Conversion!$A$1:$B$12,2),FALSE)</f>
        <v>#REF!</v>
      </c>
      <c r="K104" t="e">
        <f>VLOOKUP((IF(MONTH($A104)=10,YEAR($A104),IF(MONTH($A104)=11,YEAR($A104),IF(MONTH($A104)=12, YEAR($A104),YEAR($A104)-1)))),#REF!,VLOOKUP(MONTH($A104),'Patch Conversion'!$A$1:$B$12,2),FALSE)</f>
        <v>#REF!</v>
      </c>
    </row>
    <row r="105" spans="1:11" x14ac:dyDescent="0.25">
      <c r="A105" s="2">
        <v>20880</v>
      </c>
      <c r="B105">
        <f>VLOOKUP((IF(MONTH($A105)=10,YEAR($A105),IF(MONTH($A105)=11,YEAR($A105),IF(MONTH($A105)=12, YEAR($A105),YEAR($A105)-1)))),File_1.prn!$A$2:$AA$58,VLOOKUP(MONTH($A105),Conversion!$A$1:$B$12,2),FALSE)</f>
        <v>0</v>
      </c>
      <c r="C105" t="str">
        <f>IF(VLOOKUP((IF(MONTH($A105)=10,YEAR($A105),IF(MONTH($A105)=11,YEAR($A105),IF(MONTH($A105)=12, YEAR($A105),YEAR($A105)-1)))),File_1.prn!$A$2:$AA$58,VLOOKUP(MONTH($A105),'Patch Conversion'!$A$1:$B$12,2),FALSE)="","",VLOOKUP((IF(MONTH($A105)=10,YEAR($A105),IF(MONTH($A105)=11,YEAR($A105),IF(MONTH($A105)=12, YEAR($A105),YEAR($A105)-1)))),File_1.prn!$A$2:$AA$58,VLOOKUP(MONTH($A105),'Patch Conversion'!$A$1:$B$12,2),FALSE))</f>
        <v/>
      </c>
      <c r="F105">
        <f>VLOOKUP((IF(MONTH($A105)=10,YEAR($A105),IF(MONTH($A105)=11,YEAR($A105),IF(MONTH($A105)=12, YEAR($A105),YEAR($A105)-1)))),FirstSim!$A$1:$Z$84,VLOOKUP(MONTH($A105),Conversion!$A$1:$B$12,2),FALSE)</f>
        <v>0.22</v>
      </c>
      <c r="J105" t="e">
        <f>VLOOKUP((IF(MONTH($A105)=10,YEAR($A105),IF(MONTH($A105)=11,YEAR($A105),IF(MONTH($A105)=12, YEAR($A105),YEAR($A105)-1)))),#REF!,VLOOKUP(MONTH($A105),Conversion!$A$1:$B$12,2),FALSE)</f>
        <v>#REF!</v>
      </c>
      <c r="K105" t="e">
        <f>VLOOKUP((IF(MONTH($A105)=10,YEAR($A105),IF(MONTH($A105)=11,YEAR($A105),IF(MONTH($A105)=12, YEAR($A105),YEAR($A105)-1)))),#REF!,VLOOKUP(MONTH($A105),'Patch Conversion'!$A$1:$B$12,2),FALSE)</f>
        <v>#REF!</v>
      </c>
    </row>
    <row r="106" spans="1:11" x14ac:dyDescent="0.25">
      <c r="A106" s="2">
        <v>20911</v>
      </c>
      <c r="B106">
        <f>VLOOKUP((IF(MONTH($A106)=10,YEAR($A106),IF(MONTH($A106)=11,YEAR($A106),IF(MONTH($A106)=12, YEAR($A106),YEAR($A106)-1)))),File_1.prn!$A$2:$AA$58,VLOOKUP(MONTH($A106),Conversion!$A$1:$B$12,2),FALSE)</f>
        <v>0</v>
      </c>
      <c r="C106" t="str">
        <f>IF(VLOOKUP((IF(MONTH($A106)=10,YEAR($A106),IF(MONTH($A106)=11,YEAR($A106),IF(MONTH($A106)=12, YEAR($A106),YEAR($A106)-1)))),File_1.prn!$A$2:$AA$58,VLOOKUP(MONTH($A106),'Patch Conversion'!$A$1:$B$12,2),FALSE)="","",VLOOKUP((IF(MONTH($A106)=10,YEAR($A106),IF(MONTH($A106)=11,YEAR($A106),IF(MONTH($A106)=12, YEAR($A106),YEAR($A106)-1)))),File_1.prn!$A$2:$AA$58,VLOOKUP(MONTH($A106),'Patch Conversion'!$A$1:$B$12,2),FALSE))</f>
        <v/>
      </c>
      <c r="F106">
        <f>VLOOKUP((IF(MONTH($A106)=10,YEAR($A106),IF(MONTH($A106)=11,YEAR($A106),IF(MONTH($A106)=12, YEAR($A106),YEAR($A106)-1)))),FirstSim!$A$1:$Z$84,VLOOKUP(MONTH($A106),Conversion!$A$1:$B$12,2),FALSE)</f>
        <v>0.17</v>
      </c>
      <c r="J106" t="e">
        <f>VLOOKUP((IF(MONTH($A106)=10,YEAR($A106),IF(MONTH($A106)=11,YEAR($A106),IF(MONTH($A106)=12, YEAR($A106),YEAR($A106)-1)))),#REF!,VLOOKUP(MONTH($A106),Conversion!$A$1:$B$12,2),FALSE)</f>
        <v>#REF!</v>
      </c>
      <c r="K106" t="e">
        <f>VLOOKUP((IF(MONTH($A106)=10,YEAR($A106),IF(MONTH($A106)=11,YEAR($A106),IF(MONTH($A106)=12, YEAR($A106),YEAR($A106)-1)))),#REF!,VLOOKUP(MONTH($A106),'Patch Conversion'!$A$1:$B$12,2),FALSE)</f>
        <v>#REF!</v>
      </c>
    </row>
    <row r="107" spans="1:11" x14ac:dyDescent="0.25">
      <c r="A107" s="2">
        <v>20941</v>
      </c>
      <c r="B107">
        <f>VLOOKUP((IF(MONTH($A107)=10,YEAR($A107),IF(MONTH($A107)=11,YEAR($A107),IF(MONTH($A107)=12, YEAR($A107),YEAR($A107)-1)))),File_1.prn!$A$2:$AA$58,VLOOKUP(MONTH($A107),Conversion!$A$1:$B$12,2),FALSE)</f>
        <v>0</v>
      </c>
      <c r="C107" t="str">
        <f>IF(VLOOKUP((IF(MONTH($A107)=10,YEAR($A107),IF(MONTH($A107)=11,YEAR($A107),IF(MONTH($A107)=12, YEAR($A107),YEAR($A107)-1)))),File_1.prn!$A$2:$AA$58,VLOOKUP(MONTH($A107),'Patch Conversion'!$A$1:$B$12,2),FALSE)="","",VLOOKUP((IF(MONTH($A107)=10,YEAR($A107),IF(MONTH($A107)=11,YEAR($A107),IF(MONTH($A107)=12, YEAR($A107),YEAR($A107)-1)))),File_1.prn!$A$2:$AA$58,VLOOKUP(MONTH($A107),'Patch Conversion'!$A$1:$B$12,2),FALSE))</f>
        <v/>
      </c>
      <c r="F107">
        <f>VLOOKUP((IF(MONTH($A107)=10,YEAR($A107),IF(MONTH($A107)=11,YEAR($A107),IF(MONTH($A107)=12, YEAR($A107),YEAR($A107)-1)))),FirstSim!$A$1:$Z$84,VLOOKUP(MONTH($A107),Conversion!$A$1:$B$12,2),FALSE)</f>
        <v>0.12</v>
      </c>
      <c r="J107" t="e">
        <f>VLOOKUP((IF(MONTH($A107)=10,YEAR($A107),IF(MONTH($A107)=11,YEAR($A107),IF(MONTH($A107)=12, YEAR($A107),YEAR($A107)-1)))),#REF!,VLOOKUP(MONTH($A107),Conversion!$A$1:$B$12,2),FALSE)</f>
        <v>#REF!</v>
      </c>
      <c r="K107" t="e">
        <f>VLOOKUP((IF(MONTH($A107)=10,YEAR($A107),IF(MONTH($A107)=11,YEAR($A107),IF(MONTH($A107)=12, YEAR($A107),YEAR($A107)-1)))),#REF!,VLOOKUP(MONTH($A107),'Patch Conversion'!$A$1:$B$12,2),FALSE)</f>
        <v>#REF!</v>
      </c>
    </row>
    <row r="108" spans="1:11" x14ac:dyDescent="0.25">
      <c r="A108" s="2">
        <v>20972</v>
      </c>
      <c r="B108">
        <f>VLOOKUP((IF(MONTH($A108)=10,YEAR($A108),IF(MONTH($A108)=11,YEAR($A108),IF(MONTH($A108)=12, YEAR($A108),YEAR($A108)-1)))),File_1.prn!$A$2:$AA$58,VLOOKUP(MONTH($A108),Conversion!$A$1:$B$12,2),FALSE)</f>
        <v>0</v>
      </c>
      <c r="C108" t="str">
        <f>IF(VLOOKUP((IF(MONTH($A108)=10,YEAR($A108),IF(MONTH($A108)=11,YEAR($A108),IF(MONTH($A108)=12, YEAR($A108),YEAR($A108)-1)))),File_1.prn!$A$2:$AA$58,VLOOKUP(MONTH($A108),'Patch Conversion'!$A$1:$B$12,2),FALSE)="","",VLOOKUP((IF(MONTH($A108)=10,YEAR($A108),IF(MONTH($A108)=11,YEAR($A108),IF(MONTH($A108)=12, YEAR($A108),YEAR($A108)-1)))),File_1.prn!$A$2:$AA$58,VLOOKUP(MONTH($A108),'Patch Conversion'!$A$1:$B$12,2),FALSE))</f>
        <v/>
      </c>
      <c r="D108" t="str">
        <f>IF(C108="","",B108)</f>
        <v/>
      </c>
      <c r="F108">
        <f>VLOOKUP((IF(MONTH($A108)=10,YEAR($A108),IF(MONTH($A108)=11,YEAR($A108),IF(MONTH($A108)=12, YEAR($A108),YEAR($A108)-1)))),FirstSim!$A$1:$Z$84,VLOOKUP(MONTH($A108),Conversion!$A$1:$B$12,2),FALSE)</f>
        <v>0.09</v>
      </c>
      <c r="J108" t="e">
        <f>VLOOKUP((IF(MONTH($A108)=10,YEAR($A108),IF(MONTH($A108)=11,YEAR($A108),IF(MONTH($A108)=12, YEAR($A108),YEAR($A108)-1)))),#REF!,VLOOKUP(MONTH($A108),Conversion!$A$1:$B$12,2),FALSE)</f>
        <v>#REF!</v>
      </c>
      <c r="K108" t="e">
        <f>VLOOKUP((IF(MONTH($A108)=10,YEAR($A108),IF(MONTH($A108)=11,YEAR($A108),IF(MONTH($A108)=12, YEAR($A108),YEAR($A108)-1)))),#REF!,VLOOKUP(MONTH($A108),'Patch Conversion'!$A$1:$B$12,2),FALSE)</f>
        <v>#REF!</v>
      </c>
    </row>
    <row r="109" spans="1:11" x14ac:dyDescent="0.25">
      <c r="A109" s="2">
        <v>21002</v>
      </c>
      <c r="B109">
        <f>VLOOKUP((IF(MONTH($A109)=10,YEAR($A109),IF(MONTH($A109)=11,YEAR($A109),IF(MONTH($A109)=12, YEAR($A109),YEAR($A109)-1)))),File_1.prn!$A$2:$AA$58,VLOOKUP(MONTH($A109),Conversion!$A$1:$B$12,2),FALSE)</f>
        <v>0</v>
      </c>
      <c r="C109" t="str">
        <f>IF(VLOOKUP((IF(MONTH($A109)=10,YEAR($A109),IF(MONTH($A109)=11,YEAR($A109),IF(MONTH($A109)=12, YEAR($A109),YEAR($A109)-1)))),File_1.prn!$A$2:$AA$58,VLOOKUP(MONTH($A109),'Patch Conversion'!$A$1:$B$12,2),FALSE)="","",VLOOKUP((IF(MONTH($A109)=10,YEAR($A109),IF(MONTH($A109)=11,YEAR($A109),IF(MONTH($A109)=12, YEAR($A109),YEAR($A109)-1)))),File_1.prn!$A$2:$AA$58,VLOOKUP(MONTH($A109),'Patch Conversion'!$A$1:$B$12,2),FALSE))</f>
        <v/>
      </c>
      <c r="D109" t="str">
        <f>IF(C109="","",B109)</f>
        <v/>
      </c>
      <c r="F109">
        <f>VLOOKUP((IF(MONTH($A109)=10,YEAR($A109),IF(MONTH($A109)=11,YEAR($A109),IF(MONTH($A109)=12, YEAR($A109),YEAR($A109)-1)))),FirstSim!$A$1:$Z$84,VLOOKUP(MONTH($A109),Conversion!$A$1:$B$12,2),FALSE)</f>
        <v>0.08</v>
      </c>
      <c r="J109" t="e">
        <f>VLOOKUP((IF(MONTH($A109)=10,YEAR($A109),IF(MONTH($A109)=11,YEAR($A109),IF(MONTH($A109)=12, YEAR($A109),YEAR($A109)-1)))),#REF!,VLOOKUP(MONTH($A109),Conversion!$A$1:$B$12,2),FALSE)</f>
        <v>#REF!</v>
      </c>
      <c r="K109" t="e">
        <f>VLOOKUP((IF(MONTH($A109)=10,YEAR($A109),IF(MONTH($A109)=11,YEAR($A109),IF(MONTH($A109)=12, YEAR($A109),YEAR($A109)-1)))),#REF!,VLOOKUP(MONTH($A109),'Patch Conversion'!$A$1:$B$12,2),FALSE)</f>
        <v>#REF!</v>
      </c>
    </row>
    <row r="110" spans="1:11" x14ac:dyDescent="0.25">
      <c r="A110" s="2">
        <v>21033</v>
      </c>
      <c r="B110">
        <f>VLOOKUP((IF(MONTH($A110)=10,YEAR($A110),IF(MONTH($A110)=11,YEAR($A110),IF(MONTH($A110)=12, YEAR($A110),YEAR($A110)-1)))),File_1.prn!$A$2:$AA$58,VLOOKUP(MONTH($A110),Conversion!$A$1:$B$12,2),FALSE)</f>
        <v>0</v>
      </c>
      <c r="C110" t="str">
        <f>IF(VLOOKUP((IF(MONTH($A110)=10,YEAR($A110),IF(MONTH($A110)=11,YEAR($A110),IF(MONTH($A110)=12, YEAR($A110),YEAR($A110)-1)))),File_1.prn!$A$2:$AA$58,VLOOKUP(MONTH($A110),'Patch Conversion'!$A$1:$B$12,2),FALSE)="","",VLOOKUP((IF(MONTH($A110)=10,YEAR($A110),IF(MONTH($A110)=11,YEAR($A110),IF(MONTH($A110)=12, YEAR($A110),YEAR($A110)-1)))),File_1.prn!$A$2:$AA$58,VLOOKUP(MONTH($A110),'Patch Conversion'!$A$1:$B$12,2),FALSE))</f>
        <v/>
      </c>
      <c r="D110" t="str">
        <f>IF(C110="","",B110)</f>
        <v/>
      </c>
      <c r="F110">
        <f>VLOOKUP((IF(MONTH($A110)=10,YEAR($A110),IF(MONTH($A110)=11,YEAR($A110),IF(MONTH($A110)=12, YEAR($A110),YEAR($A110)-1)))),FirstSim!$A$1:$Z$84,VLOOKUP(MONTH($A110),Conversion!$A$1:$B$12,2),FALSE)</f>
        <v>0.15</v>
      </c>
      <c r="J110" t="e">
        <f>VLOOKUP((IF(MONTH($A110)=10,YEAR($A110),IF(MONTH($A110)=11,YEAR($A110),IF(MONTH($A110)=12, YEAR($A110),YEAR($A110)-1)))),#REF!,VLOOKUP(MONTH($A110),Conversion!$A$1:$B$12,2),FALSE)</f>
        <v>#REF!</v>
      </c>
      <c r="K110" t="e">
        <f>VLOOKUP((IF(MONTH($A110)=10,YEAR($A110),IF(MONTH($A110)=11,YEAR($A110),IF(MONTH($A110)=12, YEAR($A110),YEAR($A110)-1)))),#REF!,VLOOKUP(MONTH($A110),'Patch Conversion'!$A$1:$B$12,2),FALSE)</f>
        <v>#REF!</v>
      </c>
    </row>
    <row r="111" spans="1:11" x14ac:dyDescent="0.25">
      <c r="A111" s="2">
        <v>21064</v>
      </c>
      <c r="B111">
        <f>VLOOKUP((IF(MONTH($A111)=10,YEAR($A111),IF(MONTH($A111)=11,YEAR($A111),IF(MONTH($A111)=12, YEAR($A111),YEAR($A111)-1)))),File_1.prn!$A$2:$AA$58,VLOOKUP(MONTH($A111),Conversion!$A$1:$B$12,2),FALSE)</f>
        <v>0</v>
      </c>
      <c r="C111" t="str">
        <f>IF(VLOOKUP((IF(MONTH($A111)=10,YEAR($A111),IF(MONTH($A111)=11,YEAR($A111),IF(MONTH($A111)=12, YEAR($A111),YEAR($A111)-1)))),File_1.prn!$A$2:$AA$58,VLOOKUP(MONTH($A111),'Patch Conversion'!$A$1:$B$12,2),FALSE)="","",VLOOKUP((IF(MONTH($A111)=10,YEAR($A111),IF(MONTH($A111)=11,YEAR($A111),IF(MONTH($A111)=12, YEAR($A111),YEAR($A111)-1)))),File_1.prn!$A$2:$AA$58,VLOOKUP(MONTH($A111),'Patch Conversion'!$A$1:$B$12,2),FALSE))</f>
        <v/>
      </c>
      <c r="F111">
        <f>VLOOKUP((IF(MONTH($A111)=10,YEAR($A111),IF(MONTH($A111)=11,YEAR($A111),IF(MONTH($A111)=12, YEAR($A111),YEAR($A111)-1)))),FirstSim!$A$1:$Z$84,VLOOKUP(MONTH($A111),Conversion!$A$1:$B$12,2),FALSE)</f>
        <v>2.57</v>
      </c>
      <c r="J111" t="e">
        <f>VLOOKUP((IF(MONTH($A111)=10,YEAR($A111),IF(MONTH($A111)=11,YEAR($A111),IF(MONTH($A111)=12, YEAR($A111),YEAR($A111)-1)))),#REF!,VLOOKUP(MONTH($A111),Conversion!$A$1:$B$12,2),FALSE)</f>
        <v>#REF!</v>
      </c>
      <c r="K111" t="e">
        <f>VLOOKUP((IF(MONTH($A111)=10,YEAR($A111),IF(MONTH($A111)=11,YEAR($A111),IF(MONTH($A111)=12, YEAR($A111),YEAR($A111)-1)))),#REF!,VLOOKUP(MONTH($A111),'Patch Conversion'!$A$1:$B$12,2),FALSE)</f>
        <v>#REF!</v>
      </c>
    </row>
    <row r="112" spans="1:11" x14ac:dyDescent="0.25">
      <c r="A112" s="2">
        <v>21094</v>
      </c>
      <c r="B112">
        <f>VLOOKUP((IF(MONTH($A112)=10,YEAR($A112),IF(MONTH($A112)=11,YEAR($A112),IF(MONTH($A112)=12, YEAR($A112),YEAR($A112)-1)))),File_1.prn!$A$2:$AA$58,VLOOKUP(MONTH($A112),Conversion!$A$1:$B$12,2),FALSE)</f>
        <v>0</v>
      </c>
      <c r="C112" t="str">
        <f>IF(VLOOKUP((IF(MONTH($A112)=10,YEAR($A112),IF(MONTH($A112)=11,YEAR($A112),IF(MONTH($A112)=12, YEAR($A112),YEAR($A112)-1)))),File_1.prn!$A$2:$AA$58,VLOOKUP(MONTH($A112),'Patch Conversion'!$A$1:$B$12,2),FALSE)="","",VLOOKUP((IF(MONTH($A112)=10,YEAR($A112),IF(MONTH($A112)=11,YEAR($A112),IF(MONTH($A112)=12, YEAR($A112),YEAR($A112)-1)))),File_1.prn!$A$2:$AA$58,VLOOKUP(MONTH($A112),'Patch Conversion'!$A$1:$B$12,2),FALSE))</f>
        <v/>
      </c>
      <c r="F112">
        <f>VLOOKUP((IF(MONTH($A112)=10,YEAR($A112),IF(MONTH($A112)=11,YEAR($A112),IF(MONTH($A112)=12, YEAR($A112),YEAR($A112)-1)))),FirstSim!$A$1:$Z$84,VLOOKUP(MONTH($A112),Conversion!$A$1:$B$12,2),FALSE)</f>
        <v>8.06</v>
      </c>
      <c r="J112" t="e">
        <f>VLOOKUP((IF(MONTH($A112)=10,YEAR($A112),IF(MONTH($A112)=11,YEAR($A112),IF(MONTH($A112)=12, YEAR($A112),YEAR($A112)-1)))),#REF!,VLOOKUP(MONTH($A112),Conversion!$A$1:$B$12,2),FALSE)</f>
        <v>#REF!</v>
      </c>
      <c r="K112" t="e">
        <f>VLOOKUP((IF(MONTH($A112)=10,YEAR($A112),IF(MONTH($A112)=11,YEAR($A112),IF(MONTH($A112)=12, YEAR($A112),YEAR($A112)-1)))),#REF!,VLOOKUP(MONTH($A112),'Patch Conversion'!$A$1:$B$12,2),FALSE)</f>
        <v>#REF!</v>
      </c>
    </row>
    <row r="113" spans="1:11" x14ac:dyDescent="0.25">
      <c r="A113" s="2">
        <v>21125</v>
      </c>
      <c r="B113">
        <f>VLOOKUP((IF(MONTH($A113)=10,YEAR($A113),IF(MONTH($A113)=11,YEAR($A113),IF(MONTH($A113)=12, YEAR($A113),YEAR($A113)-1)))),File_1.prn!$A$2:$AA$58,VLOOKUP(MONTH($A113),Conversion!$A$1:$B$12,2),FALSE)</f>
        <v>0</v>
      </c>
      <c r="C113" t="str">
        <f>IF(VLOOKUP((IF(MONTH($A113)=10,YEAR($A113),IF(MONTH($A113)=11,YEAR($A113),IF(MONTH($A113)=12, YEAR($A113),YEAR($A113)-1)))),File_1.prn!$A$2:$AA$58,VLOOKUP(MONTH($A113),'Patch Conversion'!$A$1:$B$12,2),FALSE)="","",VLOOKUP((IF(MONTH($A113)=10,YEAR($A113),IF(MONTH($A113)=11,YEAR($A113),IF(MONTH($A113)=12, YEAR($A113),YEAR($A113)-1)))),File_1.prn!$A$2:$AA$58,VLOOKUP(MONTH($A113),'Patch Conversion'!$A$1:$B$12,2),FALSE))</f>
        <v/>
      </c>
      <c r="F113">
        <f>VLOOKUP((IF(MONTH($A113)=10,YEAR($A113),IF(MONTH($A113)=11,YEAR($A113),IF(MONTH($A113)=12, YEAR($A113),YEAR($A113)-1)))),FirstSim!$A$1:$Z$84,VLOOKUP(MONTH($A113),Conversion!$A$1:$B$12,2),FALSE)</f>
        <v>3.56</v>
      </c>
      <c r="J113" t="e">
        <f>VLOOKUP((IF(MONTH($A113)=10,YEAR($A113),IF(MONTH($A113)=11,YEAR($A113),IF(MONTH($A113)=12, YEAR($A113),YEAR($A113)-1)))),#REF!,VLOOKUP(MONTH($A113),Conversion!$A$1:$B$12,2),FALSE)</f>
        <v>#REF!</v>
      </c>
      <c r="K113" t="e">
        <f>VLOOKUP((IF(MONTH($A113)=10,YEAR($A113),IF(MONTH($A113)=11,YEAR($A113),IF(MONTH($A113)=12, YEAR($A113),YEAR($A113)-1)))),#REF!,VLOOKUP(MONTH($A113),'Patch Conversion'!$A$1:$B$12,2),FALSE)</f>
        <v>#REF!</v>
      </c>
    </row>
    <row r="114" spans="1:11" x14ac:dyDescent="0.25">
      <c r="A114" s="2">
        <v>21155</v>
      </c>
      <c r="B114">
        <f>VLOOKUP((IF(MONTH($A114)=10,YEAR($A114),IF(MONTH($A114)=11,YEAR($A114),IF(MONTH($A114)=12, YEAR($A114),YEAR($A114)-1)))),File_1.prn!$A$2:$AA$58,VLOOKUP(MONTH($A114),Conversion!$A$1:$B$12,2),FALSE)</f>
        <v>0</v>
      </c>
      <c r="C114" t="str">
        <f>IF(VLOOKUP((IF(MONTH($A114)=10,YEAR($A114),IF(MONTH($A114)=11,YEAR($A114),IF(MONTH($A114)=12, YEAR($A114),YEAR($A114)-1)))),File_1.prn!$A$2:$AA$58,VLOOKUP(MONTH($A114),'Patch Conversion'!$A$1:$B$12,2),FALSE)="","",VLOOKUP((IF(MONTH($A114)=10,YEAR($A114),IF(MONTH($A114)=11,YEAR($A114),IF(MONTH($A114)=12, YEAR($A114),YEAR($A114)-1)))),File_1.prn!$A$2:$AA$58,VLOOKUP(MONTH($A114),'Patch Conversion'!$A$1:$B$12,2),FALSE))</f>
        <v/>
      </c>
      <c r="F114">
        <f>VLOOKUP((IF(MONTH($A114)=10,YEAR($A114),IF(MONTH($A114)=11,YEAR($A114),IF(MONTH($A114)=12, YEAR($A114),YEAR($A114)-1)))),FirstSim!$A$1:$Z$84,VLOOKUP(MONTH($A114),Conversion!$A$1:$B$12,2),FALSE)</f>
        <v>0.51</v>
      </c>
      <c r="J114" t="e">
        <f>VLOOKUP((IF(MONTH($A114)=10,YEAR($A114),IF(MONTH($A114)=11,YEAR($A114),IF(MONTH($A114)=12, YEAR($A114),YEAR($A114)-1)))),#REF!,VLOOKUP(MONTH($A114),Conversion!$A$1:$B$12,2),FALSE)</f>
        <v>#REF!</v>
      </c>
      <c r="K114" t="e">
        <f>VLOOKUP((IF(MONTH($A114)=10,YEAR($A114),IF(MONTH($A114)=11,YEAR($A114),IF(MONTH($A114)=12, YEAR($A114),YEAR($A114)-1)))),#REF!,VLOOKUP(MONTH($A114),'Patch Conversion'!$A$1:$B$12,2),FALSE)</f>
        <v>#REF!</v>
      </c>
    </row>
    <row r="115" spans="1:11" x14ac:dyDescent="0.25">
      <c r="A115" s="2">
        <v>21186</v>
      </c>
      <c r="B115">
        <f>VLOOKUP((IF(MONTH($A115)=10,YEAR($A115),IF(MONTH($A115)=11,YEAR($A115),IF(MONTH($A115)=12, YEAR($A115),YEAR($A115)-1)))),File_1.prn!$A$2:$AA$58,VLOOKUP(MONTH($A115),Conversion!$A$1:$B$12,2),FALSE)</f>
        <v>0</v>
      </c>
      <c r="C115" t="str">
        <f>IF(VLOOKUP((IF(MONTH($A115)=10,YEAR($A115),IF(MONTH($A115)=11,YEAR($A115),IF(MONTH($A115)=12, YEAR($A115),YEAR($A115)-1)))),File_1.prn!$A$2:$AA$58,VLOOKUP(MONTH($A115),'Patch Conversion'!$A$1:$B$12,2),FALSE)="","",VLOOKUP((IF(MONTH($A115)=10,YEAR($A115),IF(MONTH($A115)=11,YEAR($A115),IF(MONTH($A115)=12, YEAR($A115),YEAR($A115)-1)))),File_1.prn!$A$2:$AA$58,VLOOKUP(MONTH($A115),'Patch Conversion'!$A$1:$B$12,2),FALSE))</f>
        <v/>
      </c>
      <c r="F115">
        <f>VLOOKUP((IF(MONTH($A115)=10,YEAR($A115),IF(MONTH($A115)=11,YEAR($A115),IF(MONTH($A115)=12, YEAR($A115),YEAR($A115)-1)))),FirstSim!$A$1:$Z$84,VLOOKUP(MONTH($A115),Conversion!$A$1:$B$12,2),FALSE)</f>
        <v>2.83</v>
      </c>
      <c r="J115" t="e">
        <f>VLOOKUP((IF(MONTH($A115)=10,YEAR($A115),IF(MONTH($A115)=11,YEAR($A115),IF(MONTH($A115)=12, YEAR($A115),YEAR($A115)-1)))),#REF!,VLOOKUP(MONTH($A115),Conversion!$A$1:$B$12,2),FALSE)</f>
        <v>#REF!</v>
      </c>
      <c r="K115" t="e">
        <f>VLOOKUP((IF(MONTH($A115)=10,YEAR($A115),IF(MONTH($A115)=11,YEAR($A115),IF(MONTH($A115)=12, YEAR($A115),YEAR($A115)-1)))),#REF!,VLOOKUP(MONTH($A115),'Patch Conversion'!$A$1:$B$12,2),FALSE)</f>
        <v>#REF!</v>
      </c>
    </row>
    <row r="116" spans="1:11" x14ac:dyDescent="0.25">
      <c r="A116" s="2">
        <v>21217</v>
      </c>
      <c r="B116">
        <f>VLOOKUP((IF(MONTH($A116)=10,YEAR($A116),IF(MONTH($A116)=11,YEAR($A116),IF(MONTH($A116)=12, YEAR($A116),YEAR($A116)-1)))),File_1.prn!$A$2:$AA$58,VLOOKUP(MONTH($A116),Conversion!$A$1:$B$12,2),FALSE)</f>
        <v>0</v>
      </c>
      <c r="C116" t="str">
        <f>IF(VLOOKUP((IF(MONTH($A116)=10,YEAR($A116),IF(MONTH($A116)=11,YEAR($A116),IF(MONTH($A116)=12, YEAR($A116),YEAR($A116)-1)))),File_1.prn!$A$2:$AA$58,VLOOKUP(MONTH($A116),'Patch Conversion'!$A$1:$B$12,2),FALSE)="","",VLOOKUP((IF(MONTH($A116)=10,YEAR($A116),IF(MONTH($A116)=11,YEAR($A116),IF(MONTH($A116)=12, YEAR($A116),YEAR($A116)-1)))),File_1.prn!$A$2:$AA$58,VLOOKUP(MONTH($A116),'Patch Conversion'!$A$1:$B$12,2),FALSE))</f>
        <v/>
      </c>
      <c r="F116">
        <f>VLOOKUP((IF(MONTH($A116)=10,YEAR($A116),IF(MONTH($A116)=11,YEAR($A116),IF(MONTH($A116)=12, YEAR($A116),YEAR($A116)-1)))),FirstSim!$A$1:$Z$84,VLOOKUP(MONTH($A116),Conversion!$A$1:$B$12,2),FALSE)</f>
        <v>1.32</v>
      </c>
      <c r="J116" t="e">
        <f>VLOOKUP((IF(MONTH($A116)=10,YEAR($A116),IF(MONTH($A116)=11,YEAR($A116),IF(MONTH($A116)=12, YEAR($A116),YEAR($A116)-1)))),#REF!,VLOOKUP(MONTH($A116),Conversion!$A$1:$B$12,2),FALSE)</f>
        <v>#REF!</v>
      </c>
      <c r="K116" t="e">
        <f>VLOOKUP((IF(MONTH($A116)=10,YEAR($A116),IF(MONTH($A116)=11,YEAR($A116),IF(MONTH($A116)=12, YEAR($A116),YEAR($A116)-1)))),#REF!,VLOOKUP(MONTH($A116),'Patch Conversion'!$A$1:$B$12,2),FALSE)</f>
        <v>#REF!</v>
      </c>
    </row>
    <row r="117" spans="1:11" x14ac:dyDescent="0.25">
      <c r="A117" s="2">
        <v>21245</v>
      </c>
      <c r="B117">
        <f>VLOOKUP((IF(MONTH($A117)=10,YEAR($A117),IF(MONTH($A117)=11,YEAR($A117),IF(MONTH($A117)=12, YEAR($A117),YEAR($A117)-1)))),File_1.prn!$A$2:$AA$58,VLOOKUP(MONTH($A117),Conversion!$A$1:$B$12,2),FALSE)</f>
        <v>0</v>
      </c>
      <c r="C117" t="str">
        <f>IF(VLOOKUP((IF(MONTH($A117)=10,YEAR($A117),IF(MONTH($A117)=11,YEAR($A117),IF(MONTH($A117)=12, YEAR($A117),YEAR($A117)-1)))),File_1.prn!$A$2:$AA$58,VLOOKUP(MONTH($A117),'Patch Conversion'!$A$1:$B$12,2),FALSE)="","",VLOOKUP((IF(MONTH($A117)=10,YEAR($A117),IF(MONTH($A117)=11,YEAR($A117),IF(MONTH($A117)=12, YEAR($A117),YEAR($A117)-1)))),File_1.prn!$A$2:$AA$58,VLOOKUP(MONTH($A117),'Patch Conversion'!$A$1:$B$12,2),FALSE))</f>
        <v/>
      </c>
      <c r="F117">
        <f>VLOOKUP((IF(MONTH($A117)=10,YEAR($A117),IF(MONTH($A117)=11,YEAR($A117),IF(MONTH($A117)=12, YEAR($A117),YEAR($A117)-1)))),FirstSim!$A$1:$Z$84,VLOOKUP(MONTH($A117),Conversion!$A$1:$B$12,2),FALSE)</f>
        <v>0.19</v>
      </c>
      <c r="J117" t="e">
        <f>VLOOKUP((IF(MONTH($A117)=10,YEAR($A117),IF(MONTH($A117)=11,YEAR($A117),IF(MONTH($A117)=12, YEAR($A117),YEAR($A117)-1)))),#REF!,VLOOKUP(MONTH($A117),Conversion!$A$1:$B$12,2),FALSE)</f>
        <v>#REF!</v>
      </c>
      <c r="K117" t="e">
        <f>VLOOKUP((IF(MONTH($A117)=10,YEAR($A117),IF(MONTH($A117)=11,YEAR($A117),IF(MONTH($A117)=12, YEAR($A117),YEAR($A117)-1)))),#REF!,VLOOKUP(MONTH($A117),'Patch Conversion'!$A$1:$B$12,2),FALSE)</f>
        <v>#REF!</v>
      </c>
    </row>
    <row r="118" spans="1:11" x14ac:dyDescent="0.25">
      <c r="A118" s="2">
        <v>21276</v>
      </c>
      <c r="B118">
        <f>VLOOKUP((IF(MONTH($A118)=10,YEAR($A118),IF(MONTH($A118)=11,YEAR($A118),IF(MONTH($A118)=12, YEAR($A118),YEAR($A118)-1)))),File_1.prn!$A$2:$AA$58,VLOOKUP(MONTH($A118),Conversion!$A$1:$B$12,2),FALSE)</f>
        <v>0</v>
      </c>
      <c r="C118" t="str">
        <f>IF(VLOOKUP((IF(MONTH($A118)=10,YEAR($A118),IF(MONTH($A118)=11,YEAR($A118),IF(MONTH($A118)=12, YEAR($A118),YEAR($A118)-1)))),File_1.prn!$A$2:$AA$58,VLOOKUP(MONTH($A118),'Patch Conversion'!$A$1:$B$12,2),FALSE)="","",VLOOKUP((IF(MONTH($A118)=10,YEAR($A118),IF(MONTH($A118)=11,YEAR($A118),IF(MONTH($A118)=12, YEAR($A118),YEAR($A118)-1)))),File_1.prn!$A$2:$AA$58,VLOOKUP(MONTH($A118),'Patch Conversion'!$A$1:$B$12,2),FALSE))</f>
        <v/>
      </c>
      <c r="F118">
        <f>VLOOKUP((IF(MONTH($A118)=10,YEAR($A118),IF(MONTH($A118)=11,YEAR($A118),IF(MONTH($A118)=12, YEAR($A118),YEAR($A118)-1)))),FirstSim!$A$1:$Z$84,VLOOKUP(MONTH($A118),Conversion!$A$1:$B$12,2),FALSE)</f>
        <v>0.15</v>
      </c>
      <c r="J118" t="e">
        <f>VLOOKUP((IF(MONTH($A118)=10,YEAR($A118),IF(MONTH($A118)=11,YEAR($A118),IF(MONTH($A118)=12, YEAR($A118),YEAR($A118)-1)))),#REF!,VLOOKUP(MONTH($A118),Conversion!$A$1:$B$12,2),FALSE)</f>
        <v>#REF!</v>
      </c>
      <c r="K118" t="e">
        <f>VLOOKUP((IF(MONTH($A118)=10,YEAR($A118),IF(MONTH($A118)=11,YEAR($A118),IF(MONTH($A118)=12, YEAR($A118),YEAR($A118)-1)))),#REF!,VLOOKUP(MONTH($A118),'Patch Conversion'!$A$1:$B$12,2),FALSE)</f>
        <v>#REF!</v>
      </c>
    </row>
    <row r="119" spans="1:11" x14ac:dyDescent="0.25">
      <c r="A119" s="2">
        <v>21306</v>
      </c>
      <c r="B119">
        <f>VLOOKUP((IF(MONTH($A119)=10,YEAR($A119),IF(MONTH($A119)=11,YEAR($A119),IF(MONTH($A119)=12, YEAR($A119),YEAR($A119)-1)))),File_1.prn!$A$2:$AA$58,VLOOKUP(MONTH($A119),Conversion!$A$1:$B$12,2),FALSE)</f>
        <v>0</v>
      </c>
      <c r="C119" t="str">
        <f>IF(VLOOKUP((IF(MONTH($A119)=10,YEAR($A119),IF(MONTH($A119)=11,YEAR($A119),IF(MONTH($A119)=12, YEAR($A119),YEAR($A119)-1)))),File_1.prn!$A$2:$AA$58,VLOOKUP(MONTH($A119),'Patch Conversion'!$A$1:$B$12,2),FALSE)="","",VLOOKUP((IF(MONTH($A119)=10,YEAR($A119),IF(MONTH($A119)=11,YEAR($A119),IF(MONTH($A119)=12, YEAR($A119),YEAR($A119)-1)))),File_1.prn!$A$2:$AA$58,VLOOKUP(MONTH($A119),'Patch Conversion'!$A$1:$B$12,2),FALSE))</f>
        <v/>
      </c>
      <c r="F119">
        <f>VLOOKUP((IF(MONTH($A119)=10,YEAR($A119),IF(MONTH($A119)=11,YEAR($A119),IF(MONTH($A119)=12, YEAR($A119),YEAR($A119)-1)))),FirstSim!$A$1:$Z$84,VLOOKUP(MONTH($A119),Conversion!$A$1:$B$12,2),FALSE)</f>
        <v>0.22</v>
      </c>
      <c r="J119" t="e">
        <f>VLOOKUP((IF(MONTH($A119)=10,YEAR($A119),IF(MONTH($A119)=11,YEAR($A119),IF(MONTH($A119)=12, YEAR($A119),YEAR($A119)-1)))),#REF!,VLOOKUP(MONTH($A119),Conversion!$A$1:$B$12,2),FALSE)</f>
        <v>#REF!</v>
      </c>
      <c r="K119" t="e">
        <f>VLOOKUP((IF(MONTH($A119)=10,YEAR($A119),IF(MONTH($A119)=11,YEAR($A119),IF(MONTH($A119)=12, YEAR($A119),YEAR($A119)-1)))),#REF!,VLOOKUP(MONTH($A119),'Patch Conversion'!$A$1:$B$12,2),FALSE)</f>
        <v>#REF!</v>
      </c>
    </row>
    <row r="120" spans="1:11" x14ac:dyDescent="0.25">
      <c r="A120" s="2">
        <v>21337</v>
      </c>
      <c r="B120">
        <f>VLOOKUP((IF(MONTH($A120)=10,YEAR($A120),IF(MONTH($A120)=11,YEAR($A120),IF(MONTH($A120)=12, YEAR($A120),YEAR($A120)-1)))),File_1.prn!$A$2:$AA$58,VLOOKUP(MONTH($A120),Conversion!$A$1:$B$12,2),FALSE)</f>
        <v>0</v>
      </c>
      <c r="C120" t="str">
        <f>IF(VLOOKUP((IF(MONTH($A120)=10,YEAR($A120),IF(MONTH($A120)=11,YEAR($A120),IF(MONTH($A120)=12, YEAR($A120),YEAR($A120)-1)))),File_1.prn!$A$2:$AA$58,VLOOKUP(MONTH($A120),'Patch Conversion'!$A$1:$B$12,2),FALSE)="","",VLOOKUP((IF(MONTH($A120)=10,YEAR($A120),IF(MONTH($A120)=11,YEAR($A120),IF(MONTH($A120)=12, YEAR($A120),YEAR($A120)-1)))),File_1.prn!$A$2:$AA$58,VLOOKUP(MONTH($A120),'Patch Conversion'!$A$1:$B$12,2),FALSE))</f>
        <v/>
      </c>
      <c r="F120">
        <f>VLOOKUP((IF(MONTH($A120)=10,YEAR($A120),IF(MONTH($A120)=11,YEAR($A120),IF(MONTH($A120)=12, YEAR($A120),YEAR($A120)-1)))),FirstSim!$A$1:$Z$84,VLOOKUP(MONTH($A120),Conversion!$A$1:$B$12,2),FALSE)</f>
        <v>0.23</v>
      </c>
      <c r="J120" t="e">
        <f>VLOOKUP((IF(MONTH($A120)=10,YEAR($A120),IF(MONTH($A120)=11,YEAR($A120),IF(MONTH($A120)=12, YEAR($A120),YEAR($A120)-1)))),#REF!,VLOOKUP(MONTH($A120),Conversion!$A$1:$B$12,2),FALSE)</f>
        <v>#REF!</v>
      </c>
      <c r="K120" t="e">
        <f>VLOOKUP((IF(MONTH($A120)=10,YEAR($A120),IF(MONTH($A120)=11,YEAR($A120),IF(MONTH($A120)=12, YEAR($A120),YEAR($A120)-1)))),#REF!,VLOOKUP(MONTH($A120),'Patch Conversion'!$A$1:$B$12,2),FALSE)</f>
        <v>#REF!</v>
      </c>
    </row>
    <row r="121" spans="1:11" x14ac:dyDescent="0.25">
      <c r="A121" s="2">
        <v>21367</v>
      </c>
      <c r="B121">
        <f>VLOOKUP((IF(MONTH($A121)=10,YEAR($A121),IF(MONTH($A121)=11,YEAR($A121),IF(MONTH($A121)=12, YEAR($A121),YEAR($A121)-1)))),File_1.prn!$A$2:$AA$58,VLOOKUP(MONTH($A121),Conversion!$A$1:$B$12,2),FALSE)</f>
        <v>0</v>
      </c>
      <c r="C121" t="str">
        <f>IF(VLOOKUP((IF(MONTH($A121)=10,YEAR($A121),IF(MONTH($A121)=11,YEAR($A121),IF(MONTH($A121)=12, YEAR($A121),YEAR($A121)-1)))),File_1.prn!$A$2:$AA$58,VLOOKUP(MONTH($A121),'Patch Conversion'!$A$1:$B$12,2),FALSE)="","",VLOOKUP((IF(MONTH($A121)=10,YEAR($A121),IF(MONTH($A121)=11,YEAR($A121),IF(MONTH($A121)=12, YEAR($A121),YEAR($A121)-1)))),File_1.prn!$A$2:$AA$58,VLOOKUP(MONTH($A121),'Patch Conversion'!$A$1:$B$12,2),FALSE))</f>
        <v/>
      </c>
      <c r="F121">
        <f>VLOOKUP((IF(MONTH($A121)=10,YEAR($A121),IF(MONTH($A121)=11,YEAR($A121),IF(MONTH($A121)=12, YEAR($A121),YEAR($A121)-1)))),FirstSim!$A$1:$Z$84,VLOOKUP(MONTH($A121),Conversion!$A$1:$B$12,2),FALSE)</f>
        <v>0.13</v>
      </c>
      <c r="J121" t="e">
        <f>VLOOKUP((IF(MONTH($A121)=10,YEAR($A121),IF(MONTH($A121)=11,YEAR($A121),IF(MONTH($A121)=12, YEAR($A121),YEAR($A121)-1)))),#REF!,VLOOKUP(MONTH($A121),Conversion!$A$1:$B$12,2),FALSE)</f>
        <v>#REF!</v>
      </c>
      <c r="K121" t="e">
        <f>VLOOKUP((IF(MONTH($A121)=10,YEAR($A121),IF(MONTH($A121)=11,YEAR($A121),IF(MONTH($A121)=12, YEAR($A121),YEAR($A121)-1)))),#REF!,VLOOKUP(MONTH($A121),'Patch Conversion'!$A$1:$B$12,2),FALSE)</f>
        <v>#REF!</v>
      </c>
    </row>
    <row r="122" spans="1:11" x14ac:dyDescent="0.25">
      <c r="A122" s="2">
        <v>21398</v>
      </c>
      <c r="B122">
        <f>VLOOKUP((IF(MONTH($A122)=10,YEAR($A122),IF(MONTH($A122)=11,YEAR($A122),IF(MONTH($A122)=12, YEAR($A122),YEAR($A122)-1)))),File_1.prn!$A$2:$AA$58,VLOOKUP(MONTH($A122),Conversion!$A$1:$B$12,2),FALSE)</f>
        <v>0</v>
      </c>
      <c r="C122" t="str">
        <f>IF(VLOOKUP((IF(MONTH($A122)=10,YEAR($A122),IF(MONTH($A122)=11,YEAR($A122),IF(MONTH($A122)=12, YEAR($A122),YEAR($A122)-1)))),File_1.prn!$A$2:$AA$58,VLOOKUP(MONTH($A122),'Patch Conversion'!$A$1:$B$12,2),FALSE)="","",VLOOKUP((IF(MONTH($A122)=10,YEAR($A122),IF(MONTH($A122)=11,YEAR($A122),IF(MONTH($A122)=12, YEAR($A122),YEAR($A122)-1)))),File_1.prn!$A$2:$AA$58,VLOOKUP(MONTH($A122),'Patch Conversion'!$A$1:$B$12,2),FALSE))</f>
        <v/>
      </c>
      <c r="F122">
        <f>VLOOKUP((IF(MONTH($A122)=10,YEAR($A122),IF(MONTH($A122)=11,YEAR($A122),IF(MONTH($A122)=12, YEAR($A122),YEAR($A122)-1)))),FirstSim!$A$1:$Z$84,VLOOKUP(MONTH($A122),Conversion!$A$1:$B$12,2),FALSE)</f>
        <v>0.05</v>
      </c>
      <c r="J122" t="e">
        <f>VLOOKUP((IF(MONTH($A122)=10,YEAR($A122),IF(MONTH($A122)=11,YEAR($A122),IF(MONTH($A122)=12, YEAR($A122),YEAR($A122)-1)))),#REF!,VLOOKUP(MONTH($A122),Conversion!$A$1:$B$12,2),FALSE)</f>
        <v>#REF!</v>
      </c>
      <c r="K122" t="e">
        <f>VLOOKUP((IF(MONTH($A122)=10,YEAR($A122),IF(MONTH($A122)=11,YEAR($A122),IF(MONTH($A122)=12, YEAR($A122),YEAR($A122)-1)))),#REF!,VLOOKUP(MONTH($A122),'Patch Conversion'!$A$1:$B$12,2),FALSE)</f>
        <v>#REF!</v>
      </c>
    </row>
    <row r="123" spans="1:11" x14ac:dyDescent="0.25">
      <c r="A123" s="2">
        <v>21429</v>
      </c>
      <c r="B123">
        <f>VLOOKUP((IF(MONTH($A123)=10,YEAR($A123),IF(MONTH($A123)=11,YEAR($A123),IF(MONTH($A123)=12, YEAR($A123),YEAR($A123)-1)))),File_1.prn!$A$2:$AA$58,VLOOKUP(MONTH($A123),Conversion!$A$1:$B$12,2),FALSE)</f>
        <v>0</v>
      </c>
      <c r="C123" t="str">
        <f>IF(VLOOKUP((IF(MONTH($A123)=10,YEAR($A123),IF(MONTH($A123)=11,YEAR($A123),IF(MONTH($A123)=12, YEAR($A123),YEAR($A123)-1)))),File_1.prn!$A$2:$AA$58,VLOOKUP(MONTH($A123),'Patch Conversion'!$A$1:$B$12,2),FALSE)="","",VLOOKUP((IF(MONTH($A123)=10,YEAR($A123),IF(MONTH($A123)=11,YEAR($A123),IF(MONTH($A123)=12, YEAR($A123),YEAR($A123)-1)))),File_1.prn!$A$2:$AA$58,VLOOKUP(MONTH($A123),'Patch Conversion'!$A$1:$B$12,2),FALSE))</f>
        <v/>
      </c>
      <c r="F123">
        <f>VLOOKUP((IF(MONTH($A123)=10,YEAR($A123),IF(MONTH($A123)=11,YEAR($A123),IF(MONTH($A123)=12, YEAR($A123),YEAR($A123)-1)))),FirstSim!$A$1:$Z$84,VLOOKUP(MONTH($A123),Conversion!$A$1:$B$12,2),FALSE)</f>
        <v>0.02</v>
      </c>
      <c r="J123" t="e">
        <f>VLOOKUP((IF(MONTH($A123)=10,YEAR($A123),IF(MONTH($A123)=11,YEAR($A123),IF(MONTH($A123)=12, YEAR($A123),YEAR($A123)-1)))),#REF!,VLOOKUP(MONTH($A123),Conversion!$A$1:$B$12,2),FALSE)</f>
        <v>#REF!</v>
      </c>
      <c r="K123" t="e">
        <f>VLOOKUP((IF(MONTH($A123)=10,YEAR($A123),IF(MONTH($A123)=11,YEAR($A123),IF(MONTH($A123)=12, YEAR($A123),YEAR($A123)-1)))),#REF!,VLOOKUP(MONTH($A123),'Patch Conversion'!$A$1:$B$12,2),FALSE)</f>
        <v>#REF!</v>
      </c>
    </row>
    <row r="124" spans="1:11" x14ac:dyDescent="0.25">
      <c r="A124" s="2">
        <v>21459</v>
      </c>
      <c r="B124">
        <f>VLOOKUP((IF(MONTH($A124)=10,YEAR($A124),IF(MONTH($A124)=11,YEAR($A124),IF(MONTH($A124)=12, YEAR($A124),YEAR($A124)-1)))),File_1.prn!$A$2:$AA$58,VLOOKUP(MONTH($A124),Conversion!$A$1:$B$12,2),FALSE)</f>
        <v>0</v>
      </c>
      <c r="C124" t="str">
        <f>IF(VLOOKUP((IF(MONTH($A124)=10,YEAR($A124),IF(MONTH($A124)=11,YEAR($A124),IF(MONTH($A124)=12, YEAR($A124),YEAR($A124)-1)))),File_1.prn!$A$2:$AA$58,VLOOKUP(MONTH($A124),'Patch Conversion'!$A$1:$B$12,2),FALSE)="","",VLOOKUP((IF(MONTH($A124)=10,YEAR($A124),IF(MONTH($A124)=11,YEAR($A124),IF(MONTH($A124)=12, YEAR($A124),YEAR($A124)-1)))),File_1.prn!$A$2:$AA$58,VLOOKUP(MONTH($A124),'Patch Conversion'!$A$1:$B$12,2),FALSE))</f>
        <v/>
      </c>
      <c r="F124">
        <f>VLOOKUP((IF(MONTH($A124)=10,YEAR($A124),IF(MONTH($A124)=11,YEAR($A124),IF(MONTH($A124)=12, YEAR($A124),YEAR($A124)-1)))),FirstSim!$A$1:$Z$84,VLOOKUP(MONTH($A124),Conversion!$A$1:$B$12,2),FALSE)</f>
        <v>0.02</v>
      </c>
      <c r="J124" t="e">
        <f>VLOOKUP((IF(MONTH($A124)=10,YEAR($A124),IF(MONTH($A124)=11,YEAR($A124),IF(MONTH($A124)=12, YEAR($A124),YEAR($A124)-1)))),#REF!,VLOOKUP(MONTH($A124),Conversion!$A$1:$B$12,2),FALSE)</f>
        <v>#REF!</v>
      </c>
      <c r="K124" t="e">
        <f>VLOOKUP((IF(MONTH($A124)=10,YEAR($A124),IF(MONTH($A124)=11,YEAR($A124),IF(MONTH($A124)=12, YEAR($A124),YEAR($A124)-1)))),#REF!,VLOOKUP(MONTH($A124),'Patch Conversion'!$A$1:$B$12,2),FALSE)</f>
        <v>#REF!</v>
      </c>
    </row>
    <row r="125" spans="1:11" x14ac:dyDescent="0.25">
      <c r="A125" s="2">
        <v>21490</v>
      </c>
      <c r="B125">
        <f>VLOOKUP((IF(MONTH($A125)=10,YEAR($A125),IF(MONTH($A125)=11,YEAR($A125),IF(MONTH($A125)=12, YEAR($A125),YEAR($A125)-1)))),File_1.prn!$A$2:$AA$58,VLOOKUP(MONTH($A125),Conversion!$A$1:$B$12,2),FALSE)</f>
        <v>0</v>
      </c>
      <c r="C125" t="str">
        <f>IF(VLOOKUP((IF(MONTH($A125)=10,YEAR($A125),IF(MONTH($A125)=11,YEAR($A125),IF(MONTH($A125)=12, YEAR($A125),YEAR($A125)-1)))),File_1.prn!$A$2:$AA$58,VLOOKUP(MONTH($A125),'Patch Conversion'!$A$1:$B$12,2),FALSE)="","",VLOOKUP((IF(MONTH($A125)=10,YEAR($A125),IF(MONTH($A125)=11,YEAR($A125),IF(MONTH($A125)=12, YEAR($A125),YEAR($A125)-1)))),File_1.prn!$A$2:$AA$58,VLOOKUP(MONTH($A125),'Patch Conversion'!$A$1:$B$12,2),FALSE))</f>
        <v/>
      </c>
      <c r="F125">
        <f>VLOOKUP((IF(MONTH($A125)=10,YEAR($A125),IF(MONTH($A125)=11,YEAR($A125),IF(MONTH($A125)=12, YEAR($A125),YEAR($A125)-1)))),FirstSim!$A$1:$Z$84,VLOOKUP(MONTH($A125),Conversion!$A$1:$B$12,2),FALSE)</f>
        <v>1.45</v>
      </c>
      <c r="J125" t="e">
        <f>VLOOKUP((IF(MONTH($A125)=10,YEAR($A125),IF(MONTH($A125)=11,YEAR($A125),IF(MONTH($A125)=12, YEAR($A125),YEAR($A125)-1)))),#REF!,VLOOKUP(MONTH($A125),Conversion!$A$1:$B$12,2),FALSE)</f>
        <v>#REF!</v>
      </c>
      <c r="K125" t="e">
        <f>VLOOKUP((IF(MONTH($A125)=10,YEAR($A125),IF(MONTH($A125)=11,YEAR($A125),IF(MONTH($A125)=12, YEAR($A125),YEAR($A125)-1)))),#REF!,VLOOKUP(MONTH($A125),'Patch Conversion'!$A$1:$B$12,2),FALSE)</f>
        <v>#REF!</v>
      </c>
    </row>
    <row r="126" spans="1:11" x14ac:dyDescent="0.25">
      <c r="A126" s="2">
        <v>21520</v>
      </c>
      <c r="B126">
        <f>VLOOKUP((IF(MONTH($A126)=10,YEAR($A126),IF(MONTH($A126)=11,YEAR($A126),IF(MONTH($A126)=12, YEAR($A126),YEAR($A126)-1)))),File_1.prn!$A$2:$AA$58,VLOOKUP(MONTH($A126),Conversion!$A$1:$B$12,2),FALSE)</f>
        <v>0</v>
      </c>
      <c r="C126" t="str">
        <f>IF(VLOOKUP((IF(MONTH($A126)=10,YEAR($A126),IF(MONTH($A126)=11,YEAR($A126),IF(MONTH($A126)=12, YEAR($A126),YEAR($A126)-1)))),File_1.prn!$A$2:$AA$58,VLOOKUP(MONTH($A126),'Patch Conversion'!$A$1:$B$12,2),FALSE)="","",VLOOKUP((IF(MONTH($A126)=10,YEAR($A126),IF(MONTH($A126)=11,YEAR($A126),IF(MONTH($A126)=12, YEAR($A126),YEAR($A126)-1)))),File_1.prn!$A$2:$AA$58,VLOOKUP(MONTH($A126),'Patch Conversion'!$A$1:$B$12,2),FALSE))</f>
        <v/>
      </c>
      <c r="D126" t="str">
        <f>IF(C126="","",B126)</f>
        <v/>
      </c>
      <c r="F126">
        <f>VLOOKUP((IF(MONTH($A126)=10,YEAR($A126),IF(MONTH($A126)=11,YEAR($A126),IF(MONTH($A126)=12, YEAR($A126),YEAR($A126)-1)))),FirstSim!$A$1:$Z$84,VLOOKUP(MONTH($A126),Conversion!$A$1:$B$12,2),FALSE)</f>
        <v>1.72</v>
      </c>
      <c r="J126" t="e">
        <f>VLOOKUP((IF(MONTH($A126)=10,YEAR($A126),IF(MONTH($A126)=11,YEAR($A126),IF(MONTH($A126)=12, YEAR($A126),YEAR($A126)-1)))),#REF!,VLOOKUP(MONTH($A126),Conversion!$A$1:$B$12,2),FALSE)</f>
        <v>#REF!</v>
      </c>
      <c r="K126" t="e">
        <f>VLOOKUP((IF(MONTH($A126)=10,YEAR($A126),IF(MONTH($A126)=11,YEAR($A126),IF(MONTH($A126)=12, YEAR($A126),YEAR($A126)-1)))),#REF!,VLOOKUP(MONTH($A126),'Patch Conversion'!$A$1:$B$12,2),FALSE)</f>
        <v>#REF!</v>
      </c>
    </row>
    <row r="127" spans="1:11" x14ac:dyDescent="0.25">
      <c r="A127" s="2">
        <v>21551</v>
      </c>
      <c r="B127">
        <f>VLOOKUP((IF(MONTH($A127)=10,YEAR($A127),IF(MONTH($A127)=11,YEAR($A127),IF(MONTH($A127)=12, YEAR($A127),YEAR($A127)-1)))),File_1.prn!$A$2:$AA$58,VLOOKUP(MONTH($A127),Conversion!$A$1:$B$12,2),FALSE)</f>
        <v>0</v>
      </c>
      <c r="C127" t="str">
        <f>IF(VLOOKUP((IF(MONTH($A127)=10,YEAR($A127),IF(MONTH($A127)=11,YEAR($A127),IF(MONTH($A127)=12, YEAR($A127),YEAR($A127)-1)))),File_1.prn!$A$2:$AA$58,VLOOKUP(MONTH($A127),'Patch Conversion'!$A$1:$B$12,2),FALSE)="","",VLOOKUP((IF(MONTH($A127)=10,YEAR($A127),IF(MONTH($A127)=11,YEAR($A127),IF(MONTH($A127)=12, YEAR($A127),YEAR($A127)-1)))),File_1.prn!$A$2:$AA$58,VLOOKUP(MONTH($A127),'Patch Conversion'!$A$1:$B$12,2),FALSE))</f>
        <v/>
      </c>
      <c r="D127" t="str">
        <f>IF(C127="","",B127)</f>
        <v/>
      </c>
      <c r="F127">
        <f>VLOOKUP((IF(MONTH($A127)=10,YEAR($A127),IF(MONTH($A127)=11,YEAR($A127),IF(MONTH($A127)=12, YEAR($A127),YEAR($A127)-1)))),FirstSim!$A$1:$Z$84,VLOOKUP(MONTH($A127),Conversion!$A$1:$B$12,2),FALSE)</f>
        <v>1.03</v>
      </c>
      <c r="J127" t="e">
        <f>VLOOKUP((IF(MONTH($A127)=10,YEAR($A127),IF(MONTH($A127)=11,YEAR($A127),IF(MONTH($A127)=12, YEAR($A127),YEAR($A127)-1)))),#REF!,VLOOKUP(MONTH($A127),Conversion!$A$1:$B$12,2),FALSE)</f>
        <v>#REF!</v>
      </c>
      <c r="K127" t="e">
        <f>VLOOKUP((IF(MONTH($A127)=10,YEAR($A127),IF(MONTH($A127)=11,YEAR($A127),IF(MONTH($A127)=12, YEAR($A127),YEAR($A127)-1)))),#REF!,VLOOKUP(MONTH($A127),'Patch Conversion'!$A$1:$B$12,2),FALSE)</f>
        <v>#REF!</v>
      </c>
    </row>
    <row r="128" spans="1:11" x14ac:dyDescent="0.25">
      <c r="A128" s="2">
        <v>21582</v>
      </c>
      <c r="B128">
        <f>VLOOKUP((IF(MONTH($A128)=10,YEAR($A128),IF(MONTH($A128)=11,YEAR($A128),IF(MONTH($A128)=12, YEAR($A128),YEAR($A128)-1)))),File_1.prn!$A$2:$AA$58,VLOOKUP(MONTH($A128),Conversion!$A$1:$B$12,2),FALSE)</f>
        <v>0</v>
      </c>
      <c r="C128" t="str">
        <f>IF(VLOOKUP((IF(MONTH($A128)=10,YEAR($A128),IF(MONTH($A128)=11,YEAR($A128),IF(MONTH($A128)=12, YEAR($A128),YEAR($A128)-1)))),File_1.prn!$A$2:$AA$58,VLOOKUP(MONTH($A128),'Patch Conversion'!$A$1:$B$12,2),FALSE)="","",VLOOKUP((IF(MONTH($A128)=10,YEAR($A128),IF(MONTH($A128)=11,YEAR($A128),IF(MONTH($A128)=12, YEAR($A128),YEAR($A128)-1)))),File_1.prn!$A$2:$AA$58,VLOOKUP(MONTH($A128),'Patch Conversion'!$A$1:$B$12,2),FALSE))</f>
        <v/>
      </c>
      <c r="D128" t="str">
        <f>IF(C128="","",B128)</f>
        <v/>
      </c>
      <c r="F128">
        <f>VLOOKUP((IF(MONTH($A128)=10,YEAR($A128),IF(MONTH($A128)=11,YEAR($A128),IF(MONTH($A128)=12, YEAR($A128),YEAR($A128)-1)))),FirstSim!$A$1:$Z$84,VLOOKUP(MONTH($A128),Conversion!$A$1:$B$12,2),FALSE)</f>
        <v>0.4</v>
      </c>
      <c r="J128" t="e">
        <f>VLOOKUP((IF(MONTH($A128)=10,YEAR($A128),IF(MONTH($A128)=11,YEAR($A128),IF(MONTH($A128)=12, YEAR($A128),YEAR($A128)-1)))),#REF!,VLOOKUP(MONTH($A128),Conversion!$A$1:$B$12,2),FALSE)</f>
        <v>#REF!</v>
      </c>
      <c r="K128" t="e">
        <f>VLOOKUP((IF(MONTH($A128)=10,YEAR($A128),IF(MONTH($A128)=11,YEAR($A128),IF(MONTH($A128)=12, YEAR($A128),YEAR($A128)-1)))),#REF!,VLOOKUP(MONTH($A128),'Patch Conversion'!$A$1:$B$12,2),FALSE)</f>
        <v>#REF!</v>
      </c>
    </row>
    <row r="129" spans="1:11" x14ac:dyDescent="0.25">
      <c r="A129" s="2">
        <v>21610</v>
      </c>
      <c r="B129">
        <f>VLOOKUP((IF(MONTH($A129)=10,YEAR($A129),IF(MONTH($A129)=11,YEAR($A129),IF(MONTH($A129)=12, YEAR($A129),YEAR($A129)-1)))),File_1.prn!$A$2:$AA$58,VLOOKUP(MONTH($A129),Conversion!$A$1:$B$12,2),FALSE)</f>
        <v>0</v>
      </c>
      <c r="C129" t="str">
        <f>IF(VLOOKUP((IF(MONTH($A129)=10,YEAR($A129),IF(MONTH($A129)=11,YEAR($A129),IF(MONTH($A129)=12, YEAR($A129),YEAR($A129)-1)))),File_1.prn!$A$2:$AA$58,VLOOKUP(MONTH($A129),'Patch Conversion'!$A$1:$B$12,2),FALSE)="","",VLOOKUP((IF(MONTH($A129)=10,YEAR($A129),IF(MONTH($A129)=11,YEAR($A129),IF(MONTH($A129)=12, YEAR($A129),YEAR($A129)-1)))),File_1.prn!$A$2:$AA$58,VLOOKUP(MONTH($A129),'Patch Conversion'!$A$1:$B$12,2),FALSE))</f>
        <v/>
      </c>
      <c r="D129" t="str">
        <f>IF(C129="","",B129)</f>
        <v/>
      </c>
      <c r="F129">
        <f>VLOOKUP((IF(MONTH($A129)=10,YEAR($A129),IF(MONTH($A129)=11,YEAR($A129),IF(MONTH($A129)=12, YEAR($A129),YEAR($A129)-1)))),FirstSim!$A$1:$Z$84,VLOOKUP(MONTH($A129),Conversion!$A$1:$B$12,2),FALSE)</f>
        <v>0.19</v>
      </c>
      <c r="J129" t="e">
        <f>VLOOKUP((IF(MONTH($A129)=10,YEAR($A129),IF(MONTH($A129)=11,YEAR($A129),IF(MONTH($A129)=12, YEAR($A129),YEAR($A129)-1)))),#REF!,VLOOKUP(MONTH($A129),Conversion!$A$1:$B$12,2),FALSE)</f>
        <v>#REF!</v>
      </c>
      <c r="K129" t="e">
        <f>VLOOKUP((IF(MONTH($A129)=10,YEAR($A129),IF(MONTH($A129)=11,YEAR($A129),IF(MONTH($A129)=12, YEAR($A129),YEAR($A129)-1)))),#REF!,VLOOKUP(MONTH($A129),'Patch Conversion'!$A$1:$B$12,2),FALSE)</f>
        <v>#REF!</v>
      </c>
    </row>
    <row r="130" spans="1:11" x14ac:dyDescent="0.25">
      <c r="A130" s="2">
        <v>21641</v>
      </c>
      <c r="B130">
        <f>VLOOKUP((IF(MONTH($A130)=10,YEAR($A130),IF(MONTH($A130)=11,YEAR($A130),IF(MONTH($A130)=12, YEAR($A130),YEAR($A130)-1)))),File_1.prn!$A$2:$AA$58,VLOOKUP(MONTH($A130),Conversion!$A$1:$B$12,2),FALSE)</f>
        <v>0</v>
      </c>
      <c r="C130" t="str">
        <f>IF(VLOOKUP((IF(MONTH($A130)=10,YEAR($A130),IF(MONTH($A130)=11,YEAR($A130),IF(MONTH($A130)=12, YEAR($A130),YEAR($A130)-1)))),File_1.prn!$A$2:$AA$58,VLOOKUP(MONTH($A130),'Patch Conversion'!$A$1:$B$12,2),FALSE)="","",VLOOKUP((IF(MONTH($A130)=10,YEAR($A130),IF(MONTH($A130)=11,YEAR($A130),IF(MONTH($A130)=12, YEAR($A130),YEAR($A130)-1)))),File_1.prn!$A$2:$AA$58,VLOOKUP(MONTH($A130),'Patch Conversion'!$A$1:$B$12,2),FALSE))</f>
        <v/>
      </c>
      <c r="F130">
        <f>VLOOKUP((IF(MONTH($A130)=10,YEAR($A130),IF(MONTH($A130)=11,YEAR($A130),IF(MONTH($A130)=12, YEAR($A130),YEAR($A130)-1)))),FirstSim!$A$1:$Z$84,VLOOKUP(MONTH($A130),Conversion!$A$1:$B$12,2),FALSE)</f>
        <v>0.32</v>
      </c>
      <c r="J130" t="e">
        <f>VLOOKUP((IF(MONTH($A130)=10,YEAR($A130),IF(MONTH($A130)=11,YEAR($A130),IF(MONTH($A130)=12, YEAR($A130),YEAR($A130)-1)))),#REF!,VLOOKUP(MONTH($A130),Conversion!$A$1:$B$12,2),FALSE)</f>
        <v>#REF!</v>
      </c>
      <c r="K130" t="e">
        <f>VLOOKUP((IF(MONTH($A130)=10,YEAR($A130),IF(MONTH($A130)=11,YEAR($A130),IF(MONTH($A130)=12, YEAR($A130),YEAR($A130)-1)))),#REF!,VLOOKUP(MONTH($A130),'Patch Conversion'!$A$1:$B$12,2),FALSE)</f>
        <v>#REF!</v>
      </c>
    </row>
    <row r="131" spans="1:11" x14ac:dyDescent="0.25">
      <c r="A131" s="2">
        <v>21671</v>
      </c>
      <c r="B131">
        <f>VLOOKUP((IF(MONTH($A131)=10,YEAR($A131),IF(MONTH($A131)=11,YEAR($A131),IF(MONTH($A131)=12, YEAR($A131),YEAR($A131)-1)))),File_1.prn!$A$2:$AA$58,VLOOKUP(MONTH($A131),Conversion!$A$1:$B$12,2),FALSE)</f>
        <v>0</v>
      </c>
      <c r="C131" t="str">
        <f>IF(VLOOKUP((IF(MONTH($A131)=10,YEAR($A131),IF(MONTH($A131)=11,YEAR($A131),IF(MONTH($A131)=12, YEAR($A131),YEAR($A131)-1)))),File_1.prn!$A$2:$AA$58,VLOOKUP(MONTH($A131),'Patch Conversion'!$A$1:$B$12,2),FALSE)="","",VLOOKUP((IF(MONTH($A131)=10,YEAR($A131),IF(MONTH($A131)=11,YEAR($A131),IF(MONTH($A131)=12, YEAR($A131),YEAR($A131)-1)))),File_1.prn!$A$2:$AA$58,VLOOKUP(MONTH($A131),'Patch Conversion'!$A$1:$B$12,2),FALSE))</f>
        <v/>
      </c>
      <c r="F131">
        <f>VLOOKUP((IF(MONTH($A131)=10,YEAR($A131),IF(MONTH($A131)=11,YEAR($A131),IF(MONTH($A131)=12, YEAR($A131),YEAR($A131)-1)))),FirstSim!$A$1:$Z$84,VLOOKUP(MONTH($A131),Conversion!$A$1:$B$12,2),FALSE)</f>
        <v>0.38</v>
      </c>
      <c r="J131" t="e">
        <f>VLOOKUP((IF(MONTH($A131)=10,YEAR($A131),IF(MONTH($A131)=11,YEAR($A131),IF(MONTH($A131)=12, YEAR($A131),YEAR($A131)-1)))),#REF!,VLOOKUP(MONTH($A131),Conversion!$A$1:$B$12,2),FALSE)</f>
        <v>#REF!</v>
      </c>
      <c r="K131" t="e">
        <f>VLOOKUP((IF(MONTH($A131)=10,YEAR($A131),IF(MONTH($A131)=11,YEAR($A131),IF(MONTH($A131)=12, YEAR($A131),YEAR($A131)-1)))),#REF!,VLOOKUP(MONTH($A131),'Patch Conversion'!$A$1:$B$12,2),FALSE)</f>
        <v>#REF!</v>
      </c>
    </row>
    <row r="132" spans="1:11" x14ac:dyDescent="0.25">
      <c r="A132" s="2">
        <v>21702</v>
      </c>
      <c r="B132">
        <f>VLOOKUP((IF(MONTH($A132)=10,YEAR($A132),IF(MONTH($A132)=11,YEAR($A132),IF(MONTH($A132)=12, YEAR($A132),YEAR($A132)-1)))),File_1.prn!$A$2:$AA$58,VLOOKUP(MONTH($A132),Conversion!$A$1:$B$12,2),FALSE)</f>
        <v>0</v>
      </c>
      <c r="C132" t="str">
        <f>IF(VLOOKUP((IF(MONTH($A132)=10,YEAR($A132),IF(MONTH($A132)=11,YEAR($A132),IF(MONTH($A132)=12, YEAR($A132),YEAR($A132)-1)))),File_1.prn!$A$2:$AA$58,VLOOKUP(MONTH($A132),'Patch Conversion'!$A$1:$B$12,2),FALSE)="","",VLOOKUP((IF(MONTH($A132)=10,YEAR($A132),IF(MONTH($A132)=11,YEAR($A132),IF(MONTH($A132)=12, YEAR($A132),YEAR($A132)-1)))),File_1.prn!$A$2:$AA$58,VLOOKUP(MONTH($A132),'Patch Conversion'!$A$1:$B$12,2),FALSE))</f>
        <v/>
      </c>
      <c r="F132">
        <f>VLOOKUP((IF(MONTH($A132)=10,YEAR($A132),IF(MONTH($A132)=11,YEAR($A132),IF(MONTH($A132)=12, YEAR($A132),YEAR($A132)-1)))),FirstSim!$A$1:$Z$84,VLOOKUP(MONTH($A132),Conversion!$A$1:$B$12,2),FALSE)</f>
        <v>0.3</v>
      </c>
      <c r="J132" t="e">
        <f>VLOOKUP((IF(MONTH($A132)=10,YEAR($A132),IF(MONTH($A132)=11,YEAR($A132),IF(MONTH($A132)=12, YEAR($A132),YEAR($A132)-1)))),#REF!,VLOOKUP(MONTH($A132),Conversion!$A$1:$B$12,2),FALSE)</f>
        <v>#REF!</v>
      </c>
      <c r="K132" t="e">
        <f>VLOOKUP((IF(MONTH($A132)=10,YEAR($A132),IF(MONTH($A132)=11,YEAR($A132),IF(MONTH($A132)=12, YEAR($A132),YEAR($A132)-1)))),#REF!,VLOOKUP(MONTH($A132),'Patch Conversion'!$A$1:$B$12,2),FALSE)</f>
        <v>#REF!</v>
      </c>
    </row>
    <row r="133" spans="1:11" x14ac:dyDescent="0.25">
      <c r="A133" s="2">
        <v>21732</v>
      </c>
      <c r="B133">
        <f>VLOOKUP((IF(MONTH($A133)=10,YEAR($A133),IF(MONTH($A133)=11,YEAR($A133),IF(MONTH($A133)=12, YEAR($A133),YEAR($A133)-1)))),File_1.prn!$A$2:$AA$58,VLOOKUP(MONTH($A133),Conversion!$A$1:$B$12,2),FALSE)</f>
        <v>0</v>
      </c>
      <c r="C133" t="str">
        <f>IF(VLOOKUP((IF(MONTH($A133)=10,YEAR($A133),IF(MONTH($A133)=11,YEAR($A133),IF(MONTH($A133)=12, YEAR($A133),YEAR($A133)-1)))),File_1.prn!$A$2:$AA$58,VLOOKUP(MONTH($A133),'Patch Conversion'!$A$1:$B$12,2),FALSE)="","",VLOOKUP((IF(MONTH($A133)=10,YEAR($A133),IF(MONTH($A133)=11,YEAR($A133),IF(MONTH($A133)=12, YEAR($A133),YEAR($A133)-1)))),File_1.prn!$A$2:$AA$58,VLOOKUP(MONTH($A133),'Patch Conversion'!$A$1:$B$12,2),FALSE))</f>
        <v/>
      </c>
      <c r="F133">
        <f>VLOOKUP((IF(MONTH($A133)=10,YEAR($A133),IF(MONTH($A133)=11,YEAR($A133),IF(MONTH($A133)=12, YEAR($A133),YEAR($A133)-1)))),FirstSim!$A$1:$Z$84,VLOOKUP(MONTH($A133),Conversion!$A$1:$B$12,2),FALSE)</f>
        <v>0.25</v>
      </c>
      <c r="J133" t="e">
        <f>VLOOKUP((IF(MONTH($A133)=10,YEAR($A133),IF(MONTH($A133)=11,YEAR($A133),IF(MONTH($A133)=12, YEAR($A133),YEAR($A133)-1)))),#REF!,VLOOKUP(MONTH($A133),Conversion!$A$1:$B$12,2),FALSE)</f>
        <v>#REF!</v>
      </c>
      <c r="K133" t="e">
        <f>VLOOKUP((IF(MONTH($A133)=10,YEAR($A133),IF(MONTH($A133)=11,YEAR($A133),IF(MONTH($A133)=12, YEAR($A133),YEAR($A133)-1)))),#REF!,VLOOKUP(MONTH($A133),'Patch Conversion'!$A$1:$B$12,2),FALSE)</f>
        <v>#REF!</v>
      </c>
    </row>
    <row r="134" spans="1:11" x14ac:dyDescent="0.25">
      <c r="A134" s="2">
        <v>21763</v>
      </c>
      <c r="B134">
        <f>VLOOKUP((IF(MONTH($A134)=10,YEAR($A134),IF(MONTH($A134)=11,YEAR($A134),IF(MONTH($A134)=12, YEAR($A134),YEAR($A134)-1)))),File_1.prn!$A$2:$AA$58,VLOOKUP(MONTH($A134),Conversion!$A$1:$B$12,2),FALSE)</f>
        <v>0</v>
      </c>
      <c r="C134" t="str">
        <f>IF(VLOOKUP((IF(MONTH($A134)=10,YEAR($A134),IF(MONTH($A134)=11,YEAR($A134),IF(MONTH($A134)=12, YEAR($A134),YEAR($A134)-1)))),File_1.prn!$A$2:$AA$58,VLOOKUP(MONTH($A134),'Patch Conversion'!$A$1:$B$12,2),FALSE)="","",VLOOKUP((IF(MONTH($A134)=10,YEAR($A134),IF(MONTH($A134)=11,YEAR($A134),IF(MONTH($A134)=12, YEAR($A134),YEAR($A134)-1)))),File_1.prn!$A$2:$AA$58,VLOOKUP(MONTH($A134),'Patch Conversion'!$A$1:$B$12,2),FALSE))</f>
        <v/>
      </c>
      <c r="F134">
        <f>VLOOKUP((IF(MONTH($A134)=10,YEAR($A134),IF(MONTH($A134)=11,YEAR($A134),IF(MONTH($A134)=12, YEAR($A134),YEAR($A134)-1)))),FirstSim!$A$1:$Z$84,VLOOKUP(MONTH($A134),Conversion!$A$1:$B$12,2),FALSE)</f>
        <v>0.2</v>
      </c>
      <c r="J134" t="e">
        <f>VLOOKUP((IF(MONTH($A134)=10,YEAR($A134),IF(MONTH($A134)=11,YEAR($A134),IF(MONTH($A134)=12, YEAR($A134),YEAR($A134)-1)))),#REF!,VLOOKUP(MONTH($A134),Conversion!$A$1:$B$12,2),FALSE)</f>
        <v>#REF!</v>
      </c>
      <c r="K134" t="e">
        <f>VLOOKUP((IF(MONTH($A134)=10,YEAR($A134),IF(MONTH($A134)=11,YEAR($A134),IF(MONTH($A134)=12, YEAR($A134),YEAR($A134)-1)))),#REF!,VLOOKUP(MONTH($A134),'Patch Conversion'!$A$1:$B$12,2),FALSE)</f>
        <v>#REF!</v>
      </c>
    </row>
    <row r="135" spans="1:11" x14ac:dyDescent="0.25">
      <c r="A135" s="2">
        <v>21794</v>
      </c>
      <c r="B135">
        <f>VLOOKUP((IF(MONTH($A135)=10,YEAR($A135),IF(MONTH($A135)=11,YEAR($A135),IF(MONTH($A135)=12, YEAR($A135),YEAR($A135)-1)))),File_1.prn!$A$2:$AA$58,VLOOKUP(MONTH($A135),Conversion!$A$1:$B$12,2),FALSE)</f>
        <v>0</v>
      </c>
      <c r="C135" t="str">
        <f>IF(VLOOKUP((IF(MONTH($A135)=10,YEAR($A135),IF(MONTH($A135)=11,YEAR($A135),IF(MONTH($A135)=12, YEAR($A135),YEAR($A135)-1)))),File_1.prn!$A$2:$AA$58,VLOOKUP(MONTH($A135),'Patch Conversion'!$A$1:$B$12,2),FALSE)="","",VLOOKUP((IF(MONTH($A135)=10,YEAR($A135),IF(MONTH($A135)=11,YEAR($A135),IF(MONTH($A135)=12, YEAR($A135),YEAR($A135)-1)))),File_1.prn!$A$2:$AA$58,VLOOKUP(MONTH($A135),'Patch Conversion'!$A$1:$B$12,2),FALSE))</f>
        <v/>
      </c>
      <c r="F135">
        <f>VLOOKUP((IF(MONTH($A135)=10,YEAR($A135),IF(MONTH($A135)=11,YEAR($A135),IF(MONTH($A135)=12, YEAR($A135),YEAR($A135)-1)))),FirstSim!$A$1:$Z$84,VLOOKUP(MONTH($A135),Conversion!$A$1:$B$12,2),FALSE)</f>
        <v>0.09</v>
      </c>
      <c r="J135" t="e">
        <f>VLOOKUP((IF(MONTH($A135)=10,YEAR($A135),IF(MONTH($A135)=11,YEAR($A135),IF(MONTH($A135)=12, YEAR($A135),YEAR($A135)-1)))),#REF!,VLOOKUP(MONTH($A135),Conversion!$A$1:$B$12,2),FALSE)</f>
        <v>#REF!</v>
      </c>
      <c r="K135" t="e">
        <f>VLOOKUP((IF(MONTH($A135)=10,YEAR($A135),IF(MONTH($A135)=11,YEAR($A135),IF(MONTH($A135)=12, YEAR($A135),YEAR($A135)-1)))),#REF!,VLOOKUP(MONTH($A135),'Patch Conversion'!$A$1:$B$12,2),FALSE)</f>
        <v>#REF!</v>
      </c>
    </row>
    <row r="136" spans="1:11" x14ac:dyDescent="0.25">
      <c r="A136" s="2">
        <v>21824</v>
      </c>
      <c r="B136">
        <f>VLOOKUP((IF(MONTH($A136)=10,YEAR($A136),IF(MONTH($A136)=11,YEAR($A136),IF(MONTH($A136)=12, YEAR($A136),YEAR($A136)-1)))),File_1.prn!$A$2:$AA$58,VLOOKUP(MONTH($A136),Conversion!$A$1:$B$12,2),FALSE)</f>
        <v>0</v>
      </c>
      <c r="C136" t="str">
        <f>IF(VLOOKUP((IF(MONTH($A136)=10,YEAR($A136),IF(MONTH($A136)=11,YEAR($A136),IF(MONTH($A136)=12, YEAR($A136),YEAR($A136)-1)))),File_1.prn!$A$2:$AA$58,VLOOKUP(MONTH($A136),'Patch Conversion'!$A$1:$B$12,2),FALSE)="","",VLOOKUP((IF(MONTH($A136)=10,YEAR($A136),IF(MONTH($A136)=11,YEAR($A136),IF(MONTH($A136)=12, YEAR($A136),YEAR($A136)-1)))),File_1.prn!$A$2:$AA$58,VLOOKUP(MONTH($A136),'Patch Conversion'!$A$1:$B$12,2),FALSE))</f>
        <v/>
      </c>
      <c r="F136">
        <f>VLOOKUP((IF(MONTH($A136)=10,YEAR($A136),IF(MONTH($A136)=11,YEAR($A136),IF(MONTH($A136)=12, YEAR($A136),YEAR($A136)-1)))),FirstSim!$A$1:$Z$84,VLOOKUP(MONTH($A136),Conversion!$A$1:$B$12,2),FALSE)</f>
        <v>0.03</v>
      </c>
      <c r="J136" t="e">
        <f>VLOOKUP((IF(MONTH($A136)=10,YEAR($A136),IF(MONTH($A136)=11,YEAR($A136),IF(MONTH($A136)=12, YEAR($A136),YEAR($A136)-1)))),#REF!,VLOOKUP(MONTH($A136),Conversion!$A$1:$B$12,2),FALSE)</f>
        <v>#REF!</v>
      </c>
      <c r="K136" t="e">
        <f>VLOOKUP((IF(MONTH($A136)=10,YEAR($A136),IF(MONTH($A136)=11,YEAR($A136),IF(MONTH($A136)=12, YEAR($A136),YEAR($A136)-1)))),#REF!,VLOOKUP(MONTH($A136),'Patch Conversion'!$A$1:$B$12,2),FALSE)</f>
        <v>#REF!</v>
      </c>
    </row>
    <row r="137" spans="1:11" x14ac:dyDescent="0.25">
      <c r="A137" s="2">
        <v>21855</v>
      </c>
      <c r="B137">
        <f>VLOOKUP((IF(MONTH($A137)=10,YEAR($A137),IF(MONTH($A137)=11,YEAR($A137),IF(MONTH($A137)=12, YEAR($A137),YEAR($A137)-1)))),File_1.prn!$A$2:$AA$58,VLOOKUP(MONTH($A137),Conversion!$A$1:$B$12,2),FALSE)</f>
        <v>0</v>
      </c>
      <c r="C137" t="str">
        <f>IF(VLOOKUP((IF(MONTH($A137)=10,YEAR($A137),IF(MONTH($A137)=11,YEAR($A137),IF(MONTH($A137)=12, YEAR($A137),YEAR($A137)-1)))),File_1.prn!$A$2:$AA$58,VLOOKUP(MONTH($A137),'Patch Conversion'!$A$1:$B$12,2),FALSE)="","",VLOOKUP((IF(MONTH($A137)=10,YEAR($A137),IF(MONTH($A137)=11,YEAR($A137),IF(MONTH($A137)=12, YEAR($A137),YEAR($A137)-1)))),File_1.prn!$A$2:$AA$58,VLOOKUP(MONTH($A137),'Patch Conversion'!$A$1:$B$12,2),FALSE))</f>
        <v/>
      </c>
      <c r="F137">
        <f>VLOOKUP((IF(MONTH($A137)=10,YEAR($A137),IF(MONTH($A137)=11,YEAR($A137),IF(MONTH($A137)=12, YEAR($A137),YEAR($A137)-1)))),FirstSim!$A$1:$Z$84,VLOOKUP(MONTH($A137),Conversion!$A$1:$B$12,2),FALSE)</f>
        <v>0.04</v>
      </c>
      <c r="J137" t="e">
        <f>VLOOKUP((IF(MONTH($A137)=10,YEAR($A137),IF(MONTH($A137)=11,YEAR($A137),IF(MONTH($A137)=12, YEAR($A137),YEAR($A137)-1)))),#REF!,VLOOKUP(MONTH($A137),Conversion!$A$1:$B$12,2),FALSE)</f>
        <v>#REF!</v>
      </c>
      <c r="K137" t="e">
        <f>VLOOKUP((IF(MONTH($A137)=10,YEAR($A137),IF(MONTH($A137)=11,YEAR($A137),IF(MONTH($A137)=12, YEAR($A137),YEAR($A137)-1)))),#REF!,VLOOKUP(MONTH($A137),'Patch Conversion'!$A$1:$B$12,2),FALSE)</f>
        <v>#REF!</v>
      </c>
    </row>
    <row r="138" spans="1:11" x14ac:dyDescent="0.25">
      <c r="A138" s="2">
        <v>21885</v>
      </c>
      <c r="B138">
        <f>VLOOKUP((IF(MONTH($A138)=10,YEAR($A138),IF(MONTH($A138)=11,YEAR($A138),IF(MONTH($A138)=12, YEAR($A138),YEAR($A138)-1)))),File_1.prn!$A$2:$AA$58,VLOOKUP(MONTH($A138),Conversion!$A$1:$B$12,2),FALSE)</f>
        <v>0</v>
      </c>
      <c r="C138" t="str">
        <f>IF(VLOOKUP((IF(MONTH($A138)=10,YEAR($A138),IF(MONTH($A138)=11,YEAR($A138),IF(MONTH($A138)=12, YEAR($A138),YEAR($A138)-1)))),File_1.prn!$A$2:$AA$58,VLOOKUP(MONTH($A138),'Patch Conversion'!$A$1:$B$12,2),FALSE)="","",VLOOKUP((IF(MONTH($A138)=10,YEAR($A138),IF(MONTH($A138)=11,YEAR($A138),IF(MONTH($A138)=12, YEAR($A138),YEAR($A138)-1)))),File_1.prn!$A$2:$AA$58,VLOOKUP(MONTH($A138),'Patch Conversion'!$A$1:$B$12,2),FALSE))</f>
        <v/>
      </c>
      <c r="D138" t="str">
        <f>IF(C138="","",B138)</f>
        <v/>
      </c>
      <c r="F138">
        <f>VLOOKUP((IF(MONTH($A138)=10,YEAR($A138),IF(MONTH($A138)=11,YEAR($A138),IF(MONTH($A138)=12, YEAR($A138),YEAR($A138)-1)))),FirstSim!$A$1:$Z$84,VLOOKUP(MONTH($A138),Conversion!$A$1:$B$12,2),FALSE)</f>
        <v>4.74</v>
      </c>
      <c r="J138" t="e">
        <f>VLOOKUP((IF(MONTH($A138)=10,YEAR($A138),IF(MONTH($A138)=11,YEAR($A138),IF(MONTH($A138)=12, YEAR($A138),YEAR($A138)-1)))),#REF!,VLOOKUP(MONTH($A138),Conversion!$A$1:$B$12,2),FALSE)</f>
        <v>#REF!</v>
      </c>
      <c r="K138" t="e">
        <f>VLOOKUP((IF(MONTH($A138)=10,YEAR($A138),IF(MONTH($A138)=11,YEAR($A138),IF(MONTH($A138)=12, YEAR($A138),YEAR($A138)-1)))),#REF!,VLOOKUP(MONTH($A138),'Patch Conversion'!$A$1:$B$12,2),FALSE)</f>
        <v>#REF!</v>
      </c>
    </row>
    <row r="139" spans="1:11" x14ac:dyDescent="0.25">
      <c r="A139" s="2">
        <v>21916</v>
      </c>
      <c r="B139">
        <f>VLOOKUP((IF(MONTH($A139)=10,YEAR($A139),IF(MONTH($A139)=11,YEAR($A139),IF(MONTH($A139)=12, YEAR($A139),YEAR($A139)-1)))),File_1.prn!$A$2:$AA$58,VLOOKUP(MONTH($A139),Conversion!$A$1:$B$12,2),FALSE)</f>
        <v>0</v>
      </c>
      <c r="C139" t="str">
        <f>IF(VLOOKUP((IF(MONTH($A139)=10,YEAR($A139),IF(MONTH($A139)=11,YEAR($A139),IF(MONTH($A139)=12, YEAR($A139),YEAR($A139)-1)))),File_1.prn!$A$2:$AA$58,VLOOKUP(MONTH($A139),'Patch Conversion'!$A$1:$B$12,2),FALSE)="","",VLOOKUP((IF(MONTH($A139)=10,YEAR($A139),IF(MONTH($A139)=11,YEAR($A139),IF(MONTH($A139)=12, YEAR($A139),YEAR($A139)-1)))),File_1.prn!$A$2:$AA$58,VLOOKUP(MONTH($A139),'Patch Conversion'!$A$1:$B$12,2),FALSE))</f>
        <v/>
      </c>
      <c r="F139">
        <f>VLOOKUP((IF(MONTH($A139)=10,YEAR($A139),IF(MONTH($A139)=11,YEAR($A139),IF(MONTH($A139)=12, YEAR($A139),YEAR($A139)-1)))),FirstSim!$A$1:$Z$84,VLOOKUP(MONTH($A139),Conversion!$A$1:$B$12,2),FALSE)</f>
        <v>2.15</v>
      </c>
      <c r="J139" t="e">
        <f>VLOOKUP((IF(MONTH($A139)=10,YEAR($A139),IF(MONTH($A139)=11,YEAR($A139),IF(MONTH($A139)=12, YEAR($A139),YEAR($A139)-1)))),#REF!,VLOOKUP(MONTH($A139),Conversion!$A$1:$B$12,2),FALSE)</f>
        <v>#REF!</v>
      </c>
      <c r="K139" t="e">
        <f>VLOOKUP((IF(MONTH($A139)=10,YEAR($A139),IF(MONTH($A139)=11,YEAR($A139),IF(MONTH($A139)=12, YEAR($A139),YEAR($A139)-1)))),#REF!,VLOOKUP(MONTH($A139),'Patch Conversion'!$A$1:$B$12,2),FALSE)</f>
        <v>#REF!</v>
      </c>
    </row>
    <row r="140" spans="1:11" x14ac:dyDescent="0.25">
      <c r="A140" s="2">
        <v>21947</v>
      </c>
      <c r="B140">
        <f>VLOOKUP((IF(MONTH($A140)=10,YEAR($A140),IF(MONTH($A140)=11,YEAR($A140),IF(MONTH($A140)=12, YEAR($A140),YEAR($A140)-1)))),File_1.prn!$A$2:$AA$58,VLOOKUP(MONTH($A140),Conversion!$A$1:$B$12,2),FALSE)</f>
        <v>0</v>
      </c>
      <c r="C140" t="str">
        <f>IF(VLOOKUP((IF(MONTH($A140)=10,YEAR($A140),IF(MONTH($A140)=11,YEAR($A140),IF(MONTH($A140)=12, YEAR($A140),YEAR($A140)-1)))),File_1.prn!$A$2:$AA$58,VLOOKUP(MONTH($A140),'Patch Conversion'!$A$1:$B$12,2),FALSE)="","",VLOOKUP((IF(MONTH($A140)=10,YEAR($A140),IF(MONTH($A140)=11,YEAR($A140),IF(MONTH($A140)=12, YEAR($A140),YEAR($A140)-1)))),File_1.prn!$A$2:$AA$58,VLOOKUP(MONTH($A140),'Patch Conversion'!$A$1:$B$12,2),FALSE))</f>
        <v/>
      </c>
      <c r="F140">
        <f>VLOOKUP((IF(MONTH($A140)=10,YEAR($A140),IF(MONTH($A140)=11,YEAR($A140),IF(MONTH($A140)=12, YEAR($A140),YEAR($A140)-1)))),FirstSim!$A$1:$Z$84,VLOOKUP(MONTH($A140),Conversion!$A$1:$B$12,2),FALSE)</f>
        <v>0.63</v>
      </c>
      <c r="J140" t="e">
        <f>VLOOKUP((IF(MONTH($A140)=10,YEAR($A140),IF(MONTH($A140)=11,YEAR($A140),IF(MONTH($A140)=12, YEAR($A140),YEAR($A140)-1)))),#REF!,VLOOKUP(MONTH($A140),Conversion!$A$1:$B$12,2),FALSE)</f>
        <v>#REF!</v>
      </c>
      <c r="K140" t="e">
        <f>VLOOKUP((IF(MONTH($A140)=10,YEAR($A140),IF(MONTH($A140)=11,YEAR($A140),IF(MONTH($A140)=12, YEAR($A140),YEAR($A140)-1)))),#REF!,VLOOKUP(MONTH($A140),'Patch Conversion'!$A$1:$B$12,2),FALSE)</f>
        <v>#REF!</v>
      </c>
    </row>
    <row r="141" spans="1:11" x14ac:dyDescent="0.25">
      <c r="A141" s="2">
        <v>21976</v>
      </c>
      <c r="B141">
        <f>VLOOKUP((IF(MONTH($A141)=10,YEAR($A141),IF(MONTH($A141)=11,YEAR($A141),IF(MONTH($A141)=12, YEAR($A141),YEAR($A141)-1)))),File_1.prn!$A$2:$AA$58,VLOOKUP(MONTH($A141),Conversion!$A$1:$B$12,2),FALSE)</f>
        <v>0</v>
      </c>
      <c r="C141" t="str">
        <f>IF(VLOOKUP((IF(MONTH($A141)=10,YEAR($A141),IF(MONTH($A141)=11,YEAR($A141),IF(MONTH($A141)=12, YEAR($A141),YEAR($A141)-1)))),File_1.prn!$A$2:$AA$58,VLOOKUP(MONTH($A141),'Patch Conversion'!$A$1:$B$12,2),FALSE)="","",VLOOKUP((IF(MONTH($A141)=10,YEAR($A141),IF(MONTH($A141)=11,YEAR($A141),IF(MONTH($A141)=12, YEAR($A141),YEAR($A141)-1)))),File_1.prn!$A$2:$AA$58,VLOOKUP(MONTH($A141),'Patch Conversion'!$A$1:$B$12,2),FALSE))</f>
        <v/>
      </c>
      <c r="F141">
        <f>VLOOKUP((IF(MONTH($A141)=10,YEAR($A141),IF(MONTH($A141)=11,YEAR($A141),IF(MONTH($A141)=12, YEAR($A141),YEAR($A141)-1)))),FirstSim!$A$1:$Z$84,VLOOKUP(MONTH($A141),Conversion!$A$1:$B$12,2),FALSE)</f>
        <v>1.1100000000000001</v>
      </c>
      <c r="J141" t="e">
        <f>VLOOKUP((IF(MONTH($A141)=10,YEAR($A141),IF(MONTH($A141)=11,YEAR($A141),IF(MONTH($A141)=12, YEAR($A141),YEAR($A141)-1)))),#REF!,VLOOKUP(MONTH($A141),Conversion!$A$1:$B$12,2),FALSE)</f>
        <v>#REF!</v>
      </c>
      <c r="K141" t="e">
        <f>VLOOKUP((IF(MONTH($A141)=10,YEAR($A141),IF(MONTH($A141)=11,YEAR($A141),IF(MONTH($A141)=12, YEAR($A141),YEAR($A141)-1)))),#REF!,VLOOKUP(MONTH($A141),'Patch Conversion'!$A$1:$B$12,2),FALSE)</f>
        <v>#REF!</v>
      </c>
    </row>
    <row r="142" spans="1:11" x14ac:dyDescent="0.25">
      <c r="A142" s="2">
        <v>22007</v>
      </c>
      <c r="B142">
        <f>VLOOKUP((IF(MONTH($A142)=10,YEAR($A142),IF(MONTH($A142)=11,YEAR($A142),IF(MONTH($A142)=12, YEAR($A142),YEAR($A142)-1)))),File_1.prn!$A$2:$AA$58,VLOOKUP(MONTH($A142),Conversion!$A$1:$B$12,2),FALSE)</f>
        <v>0</v>
      </c>
      <c r="C142" t="str">
        <f>IF(VLOOKUP((IF(MONTH($A142)=10,YEAR($A142),IF(MONTH($A142)=11,YEAR($A142),IF(MONTH($A142)=12, YEAR($A142),YEAR($A142)-1)))),File_1.prn!$A$2:$AA$58,VLOOKUP(MONTH($A142),'Patch Conversion'!$A$1:$B$12,2),FALSE)="","",VLOOKUP((IF(MONTH($A142)=10,YEAR($A142),IF(MONTH($A142)=11,YEAR($A142),IF(MONTH($A142)=12, YEAR($A142),YEAR($A142)-1)))),File_1.prn!$A$2:$AA$58,VLOOKUP(MONTH($A142),'Patch Conversion'!$A$1:$B$12,2),FALSE))</f>
        <v/>
      </c>
      <c r="F142">
        <f>VLOOKUP((IF(MONTH($A142)=10,YEAR($A142),IF(MONTH($A142)=11,YEAR($A142),IF(MONTH($A142)=12, YEAR($A142),YEAR($A142)-1)))),FirstSim!$A$1:$Z$84,VLOOKUP(MONTH($A142),Conversion!$A$1:$B$12,2),FALSE)</f>
        <v>0.8</v>
      </c>
      <c r="J142" t="e">
        <f>VLOOKUP((IF(MONTH($A142)=10,YEAR($A142),IF(MONTH($A142)=11,YEAR($A142),IF(MONTH($A142)=12, YEAR($A142),YEAR($A142)-1)))),#REF!,VLOOKUP(MONTH($A142),Conversion!$A$1:$B$12,2),FALSE)</f>
        <v>#REF!</v>
      </c>
      <c r="K142" t="e">
        <f>VLOOKUP((IF(MONTH($A142)=10,YEAR($A142),IF(MONTH($A142)=11,YEAR($A142),IF(MONTH($A142)=12, YEAR($A142),YEAR($A142)-1)))),#REF!,VLOOKUP(MONTH($A142),'Patch Conversion'!$A$1:$B$12,2),FALSE)</f>
        <v>#REF!</v>
      </c>
    </row>
    <row r="143" spans="1:11" x14ac:dyDescent="0.25">
      <c r="A143" s="2">
        <v>22037</v>
      </c>
      <c r="B143">
        <f>VLOOKUP((IF(MONTH($A143)=10,YEAR($A143),IF(MONTH($A143)=11,YEAR($A143),IF(MONTH($A143)=12, YEAR($A143),YEAR($A143)-1)))),File_1.prn!$A$2:$AA$58,VLOOKUP(MONTH($A143),Conversion!$A$1:$B$12,2),FALSE)</f>
        <v>0</v>
      </c>
      <c r="C143" t="str">
        <f>IF(VLOOKUP((IF(MONTH($A143)=10,YEAR($A143),IF(MONTH($A143)=11,YEAR($A143),IF(MONTH($A143)=12, YEAR($A143),YEAR($A143)-1)))),File_1.prn!$A$2:$AA$58,VLOOKUP(MONTH($A143),'Patch Conversion'!$A$1:$B$12,2),FALSE)="","",VLOOKUP((IF(MONTH($A143)=10,YEAR($A143),IF(MONTH($A143)=11,YEAR($A143),IF(MONTH($A143)=12, YEAR($A143),YEAR($A143)-1)))),File_1.prn!$A$2:$AA$58,VLOOKUP(MONTH($A143),'Patch Conversion'!$A$1:$B$12,2),FALSE))</f>
        <v/>
      </c>
      <c r="F143">
        <f>VLOOKUP((IF(MONTH($A143)=10,YEAR($A143),IF(MONTH($A143)=11,YEAR($A143),IF(MONTH($A143)=12, YEAR($A143),YEAR($A143)-1)))),FirstSim!$A$1:$Z$84,VLOOKUP(MONTH($A143),Conversion!$A$1:$B$12,2),FALSE)</f>
        <v>0.5</v>
      </c>
      <c r="J143" t="e">
        <f>VLOOKUP((IF(MONTH($A143)=10,YEAR($A143),IF(MONTH($A143)=11,YEAR($A143),IF(MONTH($A143)=12, YEAR($A143),YEAR($A143)-1)))),#REF!,VLOOKUP(MONTH($A143),Conversion!$A$1:$B$12,2),FALSE)</f>
        <v>#REF!</v>
      </c>
      <c r="K143" t="e">
        <f>VLOOKUP((IF(MONTH($A143)=10,YEAR($A143),IF(MONTH($A143)=11,YEAR($A143),IF(MONTH($A143)=12, YEAR($A143),YEAR($A143)-1)))),#REF!,VLOOKUP(MONTH($A143),'Patch Conversion'!$A$1:$B$12,2),FALSE)</f>
        <v>#REF!</v>
      </c>
    </row>
    <row r="144" spans="1:11" x14ac:dyDescent="0.25">
      <c r="A144" s="2">
        <v>22068</v>
      </c>
      <c r="B144">
        <f>VLOOKUP((IF(MONTH($A144)=10,YEAR($A144),IF(MONTH($A144)=11,YEAR($A144),IF(MONTH($A144)=12, YEAR($A144),YEAR($A144)-1)))),File_1.prn!$A$2:$AA$58,VLOOKUP(MONTH($A144),Conversion!$A$1:$B$12,2),FALSE)</f>
        <v>0</v>
      </c>
      <c r="C144" t="str">
        <f>IF(VLOOKUP((IF(MONTH($A144)=10,YEAR($A144),IF(MONTH($A144)=11,YEAR($A144),IF(MONTH($A144)=12, YEAR($A144),YEAR($A144)-1)))),File_1.prn!$A$2:$AA$58,VLOOKUP(MONTH($A144),'Patch Conversion'!$A$1:$B$12,2),FALSE)="","",VLOOKUP((IF(MONTH($A144)=10,YEAR($A144),IF(MONTH($A144)=11,YEAR($A144),IF(MONTH($A144)=12, YEAR($A144),YEAR($A144)-1)))),File_1.prn!$A$2:$AA$58,VLOOKUP(MONTH($A144),'Patch Conversion'!$A$1:$B$12,2),FALSE))</f>
        <v/>
      </c>
      <c r="F144">
        <f>VLOOKUP((IF(MONTH($A144)=10,YEAR($A144),IF(MONTH($A144)=11,YEAR($A144),IF(MONTH($A144)=12, YEAR($A144),YEAR($A144)-1)))),FirstSim!$A$1:$Z$84,VLOOKUP(MONTH($A144),Conversion!$A$1:$B$12,2),FALSE)</f>
        <v>0.33</v>
      </c>
      <c r="J144" t="e">
        <f>VLOOKUP((IF(MONTH($A144)=10,YEAR($A144),IF(MONTH($A144)=11,YEAR($A144),IF(MONTH($A144)=12, YEAR($A144),YEAR($A144)-1)))),#REF!,VLOOKUP(MONTH($A144),Conversion!$A$1:$B$12,2),FALSE)</f>
        <v>#REF!</v>
      </c>
      <c r="K144" t="e">
        <f>VLOOKUP((IF(MONTH($A144)=10,YEAR($A144),IF(MONTH($A144)=11,YEAR($A144),IF(MONTH($A144)=12, YEAR($A144),YEAR($A144)-1)))),#REF!,VLOOKUP(MONTH($A144),'Patch Conversion'!$A$1:$B$12,2),FALSE)</f>
        <v>#REF!</v>
      </c>
    </row>
    <row r="145" spans="1:11" x14ac:dyDescent="0.25">
      <c r="A145" s="2">
        <v>22098</v>
      </c>
      <c r="B145">
        <f>VLOOKUP((IF(MONTH($A145)=10,YEAR($A145),IF(MONTH($A145)=11,YEAR($A145),IF(MONTH($A145)=12, YEAR($A145),YEAR($A145)-1)))),File_1.prn!$A$2:$AA$58,VLOOKUP(MONTH($A145),Conversion!$A$1:$B$12,2),FALSE)</f>
        <v>0</v>
      </c>
      <c r="C145" t="str">
        <f>IF(VLOOKUP((IF(MONTH($A145)=10,YEAR($A145),IF(MONTH($A145)=11,YEAR($A145),IF(MONTH($A145)=12, YEAR($A145),YEAR($A145)-1)))),File_1.prn!$A$2:$AA$58,VLOOKUP(MONTH($A145),'Patch Conversion'!$A$1:$B$12,2),FALSE)="","",VLOOKUP((IF(MONTH($A145)=10,YEAR($A145),IF(MONTH($A145)=11,YEAR($A145),IF(MONTH($A145)=12, YEAR($A145),YEAR($A145)-1)))),File_1.prn!$A$2:$AA$58,VLOOKUP(MONTH($A145),'Patch Conversion'!$A$1:$B$12,2),FALSE))</f>
        <v/>
      </c>
      <c r="F145">
        <f>VLOOKUP((IF(MONTH($A145)=10,YEAR($A145),IF(MONTH($A145)=11,YEAR($A145),IF(MONTH($A145)=12, YEAR($A145),YEAR($A145)-1)))),FirstSim!$A$1:$Z$84,VLOOKUP(MONTH($A145),Conversion!$A$1:$B$12,2),FALSE)</f>
        <v>0.23</v>
      </c>
      <c r="J145" t="e">
        <f>VLOOKUP((IF(MONTH($A145)=10,YEAR($A145),IF(MONTH($A145)=11,YEAR($A145),IF(MONTH($A145)=12, YEAR($A145),YEAR($A145)-1)))),#REF!,VLOOKUP(MONTH($A145),Conversion!$A$1:$B$12,2),FALSE)</f>
        <v>#REF!</v>
      </c>
      <c r="K145" t="e">
        <f>VLOOKUP((IF(MONTH($A145)=10,YEAR($A145),IF(MONTH($A145)=11,YEAR($A145),IF(MONTH($A145)=12, YEAR($A145),YEAR($A145)-1)))),#REF!,VLOOKUP(MONTH($A145),'Patch Conversion'!$A$1:$B$12,2),FALSE)</f>
        <v>#REF!</v>
      </c>
    </row>
    <row r="146" spans="1:11" x14ac:dyDescent="0.25">
      <c r="A146" s="2">
        <v>22129</v>
      </c>
      <c r="B146">
        <f>VLOOKUP((IF(MONTH($A146)=10,YEAR($A146),IF(MONTH($A146)=11,YEAR($A146),IF(MONTH($A146)=12, YEAR($A146),YEAR($A146)-1)))),File_1.prn!$A$2:$AA$58,VLOOKUP(MONTH($A146),Conversion!$A$1:$B$12,2),FALSE)</f>
        <v>0</v>
      </c>
      <c r="C146" t="str">
        <f>IF(VLOOKUP((IF(MONTH($A146)=10,YEAR($A146),IF(MONTH($A146)=11,YEAR($A146),IF(MONTH($A146)=12, YEAR($A146),YEAR($A146)-1)))),File_1.prn!$A$2:$AA$58,VLOOKUP(MONTH($A146),'Patch Conversion'!$A$1:$B$12,2),FALSE)="","",VLOOKUP((IF(MONTH($A146)=10,YEAR($A146),IF(MONTH($A146)=11,YEAR($A146),IF(MONTH($A146)=12, YEAR($A146),YEAR($A146)-1)))),File_1.prn!$A$2:$AA$58,VLOOKUP(MONTH($A146),'Patch Conversion'!$A$1:$B$12,2),FALSE))</f>
        <v/>
      </c>
      <c r="F146">
        <f>VLOOKUP((IF(MONTH($A146)=10,YEAR($A146),IF(MONTH($A146)=11,YEAR($A146),IF(MONTH($A146)=12, YEAR($A146),YEAR($A146)-1)))),FirstSim!$A$1:$Z$84,VLOOKUP(MONTH($A146),Conversion!$A$1:$B$12,2),FALSE)</f>
        <v>0.22</v>
      </c>
      <c r="J146" t="e">
        <f>VLOOKUP((IF(MONTH($A146)=10,YEAR($A146),IF(MONTH($A146)=11,YEAR($A146),IF(MONTH($A146)=12, YEAR($A146),YEAR($A146)-1)))),#REF!,VLOOKUP(MONTH($A146),Conversion!$A$1:$B$12,2),FALSE)</f>
        <v>#REF!</v>
      </c>
      <c r="K146" t="e">
        <f>VLOOKUP((IF(MONTH($A146)=10,YEAR($A146),IF(MONTH($A146)=11,YEAR($A146),IF(MONTH($A146)=12, YEAR($A146),YEAR($A146)-1)))),#REF!,VLOOKUP(MONTH($A146),'Patch Conversion'!$A$1:$B$12,2),FALSE)</f>
        <v>#REF!</v>
      </c>
    </row>
    <row r="147" spans="1:11" x14ac:dyDescent="0.25">
      <c r="A147" s="2">
        <v>22160</v>
      </c>
      <c r="B147">
        <f>VLOOKUP((IF(MONTH($A147)=10,YEAR($A147),IF(MONTH($A147)=11,YEAR($A147),IF(MONTH($A147)=12, YEAR($A147),YEAR($A147)-1)))),File_1.prn!$A$2:$AA$58,VLOOKUP(MONTH($A147),Conversion!$A$1:$B$12,2),FALSE)</f>
        <v>0</v>
      </c>
      <c r="C147" t="str">
        <f>IF(VLOOKUP((IF(MONTH($A147)=10,YEAR($A147),IF(MONTH($A147)=11,YEAR($A147),IF(MONTH($A147)=12, YEAR($A147),YEAR($A147)-1)))),File_1.prn!$A$2:$AA$58,VLOOKUP(MONTH($A147),'Patch Conversion'!$A$1:$B$12,2),FALSE)="","",VLOOKUP((IF(MONTH($A147)=10,YEAR($A147),IF(MONTH($A147)=11,YEAR($A147),IF(MONTH($A147)=12, YEAR($A147),YEAR($A147)-1)))),File_1.prn!$A$2:$AA$58,VLOOKUP(MONTH($A147),'Patch Conversion'!$A$1:$B$12,2),FALSE))</f>
        <v/>
      </c>
      <c r="F147">
        <f>VLOOKUP((IF(MONTH($A147)=10,YEAR($A147),IF(MONTH($A147)=11,YEAR($A147),IF(MONTH($A147)=12, YEAR($A147),YEAR($A147)-1)))),FirstSim!$A$1:$Z$84,VLOOKUP(MONTH($A147),Conversion!$A$1:$B$12,2),FALSE)</f>
        <v>0.17</v>
      </c>
      <c r="J147" t="e">
        <f>VLOOKUP((IF(MONTH($A147)=10,YEAR($A147),IF(MONTH($A147)=11,YEAR($A147),IF(MONTH($A147)=12, YEAR($A147),YEAR($A147)-1)))),#REF!,VLOOKUP(MONTH($A147),Conversion!$A$1:$B$12,2),FALSE)</f>
        <v>#REF!</v>
      </c>
      <c r="K147" t="e">
        <f>VLOOKUP((IF(MONTH($A147)=10,YEAR($A147),IF(MONTH($A147)=11,YEAR($A147),IF(MONTH($A147)=12, YEAR($A147),YEAR($A147)-1)))),#REF!,VLOOKUP(MONTH($A147),'Patch Conversion'!$A$1:$B$12,2),FALSE)</f>
        <v>#REF!</v>
      </c>
    </row>
    <row r="148" spans="1:11" x14ac:dyDescent="0.25">
      <c r="A148" s="2">
        <v>22190</v>
      </c>
      <c r="B148">
        <f>VLOOKUP((IF(MONTH($A148)=10,YEAR($A148),IF(MONTH($A148)=11,YEAR($A148),IF(MONTH($A148)=12, YEAR($A148),YEAR($A148)-1)))),File_1.prn!$A$2:$AA$58,VLOOKUP(MONTH($A148),Conversion!$A$1:$B$12,2),FALSE)</f>
        <v>0</v>
      </c>
      <c r="C148" t="str">
        <f>IF(VLOOKUP((IF(MONTH($A148)=10,YEAR($A148),IF(MONTH($A148)=11,YEAR($A148),IF(MONTH($A148)=12, YEAR($A148),YEAR($A148)-1)))),File_1.prn!$A$2:$AA$58,VLOOKUP(MONTH($A148),'Patch Conversion'!$A$1:$B$12,2),FALSE)="","",VLOOKUP((IF(MONTH($A148)=10,YEAR($A148),IF(MONTH($A148)=11,YEAR($A148),IF(MONTH($A148)=12, YEAR($A148),YEAR($A148)-1)))),File_1.prn!$A$2:$AA$58,VLOOKUP(MONTH($A148),'Patch Conversion'!$A$1:$B$12,2),FALSE))</f>
        <v/>
      </c>
      <c r="F148">
        <f>VLOOKUP((IF(MONTH($A148)=10,YEAR($A148),IF(MONTH($A148)=11,YEAR($A148),IF(MONTH($A148)=12, YEAR($A148),YEAR($A148)-1)))),FirstSim!$A$1:$Z$84,VLOOKUP(MONTH($A148),Conversion!$A$1:$B$12,2),FALSE)</f>
        <v>0.32</v>
      </c>
      <c r="J148" t="e">
        <f>VLOOKUP((IF(MONTH($A148)=10,YEAR($A148),IF(MONTH($A148)=11,YEAR($A148),IF(MONTH($A148)=12, YEAR($A148),YEAR($A148)-1)))),#REF!,VLOOKUP(MONTH($A148),Conversion!$A$1:$B$12,2),FALSE)</f>
        <v>#REF!</v>
      </c>
      <c r="K148" t="e">
        <f>VLOOKUP((IF(MONTH($A148)=10,YEAR($A148),IF(MONTH($A148)=11,YEAR($A148),IF(MONTH($A148)=12, YEAR($A148),YEAR($A148)-1)))),#REF!,VLOOKUP(MONTH($A148),'Patch Conversion'!$A$1:$B$12,2),FALSE)</f>
        <v>#REF!</v>
      </c>
    </row>
    <row r="149" spans="1:11" x14ac:dyDescent="0.25">
      <c r="A149" s="2">
        <v>22221</v>
      </c>
      <c r="B149">
        <f>VLOOKUP((IF(MONTH($A149)=10,YEAR($A149),IF(MONTH($A149)=11,YEAR($A149),IF(MONTH($A149)=12, YEAR($A149),YEAR($A149)-1)))),File_1.prn!$A$2:$AA$58,VLOOKUP(MONTH($A149),Conversion!$A$1:$B$12,2),FALSE)</f>
        <v>0</v>
      </c>
      <c r="C149" t="str">
        <f>IF(VLOOKUP((IF(MONTH($A149)=10,YEAR($A149),IF(MONTH($A149)=11,YEAR($A149),IF(MONTH($A149)=12, YEAR($A149),YEAR($A149)-1)))),File_1.prn!$A$2:$AA$58,VLOOKUP(MONTH($A149),'Patch Conversion'!$A$1:$B$12,2),FALSE)="","",VLOOKUP((IF(MONTH($A149)=10,YEAR($A149),IF(MONTH($A149)=11,YEAR($A149),IF(MONTH($A149)=12, YEAR($A149),YEAR($A149)-1)))),File_1.prn!$A$2:$AA$58,VLOOKUP(MONTH($A149),'Patch Conversion'!$A$1:$B$12,2),FALSE))</f>
        <v/>
      </c>
      <c r="D149" t="str">
        <f>IF(C149="","",B149)</f>
        <v/>
      </c>
      <c r="F149">
        <f>VLOOKUP((IF(MONTH($A149)=10,YEAR($A149),IF(MONTH($A149)=11,YEAR($A149),IF(MONTH($A149)=12, YEAR($A149),YEAR($A149)-1)))),FirstSim!$A$1:$Z$84,VLOOKUP(MONTH($A149),Conversion!$A$1:$B$12,2),FALSE)</f>
        <v>0.24</v>
      </c>
      <c r="J149" t="e">
        <f>VLOOKUP((IF(MONTH($A149)=10,YEAR($A149),IF(MONTH($A149)=11,YEAR($A149),IF(MONTH($A149)=12, YEAR($A149),YEAR($A149)-1)))),#REF!,VLOOKUP(MONTH($A149),Conversion!$A$1:$B$12,2),FALSE)</f>
        <v>#REF!</v>
      </c>
      <c r="K149" t="e">
        <f>VLOOKUP((IF(MONTH($A149)=10,YEAR($A149),IF(MONTH($A149)=11,YEAR($A149),IF(MONTH($A149)=12, YEAR($A149),YEAR($A149)-1)))),#REF!,VLOOKUP(MONTH($A149),'Patch Conversion'!$A$1:$B$12,2),FALSE)</f>
        <v>#REF!</v>
      </c>
    </row>
    <row r="150" spans="1:11" x14ac:dyDescent="0.25">
      <c r="A150" s="2">
        <v>22251</v>
      </c>
      <c r="B150">
        <f>VLOOKUP((IF(MONTH($A150)=10,YEAR($A150),IF(MONTH($A150)=11,YEAR($A150),IF(MONTH($A150)=12, YEAR($A150),YEAR($A150)-1)))),File_1.prn!$A$2:$AA$58,VLOOKUP(MONTH($A150),Conversion!$A$1:$B$12,2),FALSE)</f>
        <v>0</v>
      </c>
      <c r="C150" t="str">
        <f>IF(VLOOKUP((IF(MONTH($A150)=10,YEAR($A150),IF(MONTH($A150)=11,YEAR($A150),IF(MONTH($A150)=12, YEAR($A150),YEAR($A150)-1)))),File_1.prn!$A$2:$AA$58,VLOOKUP(MONTH($A150),'Patch Conversion'!$A$1:$B$12,2),FALSE)="","",VLOOKUP((IF(MONTH($A150)=10,YEAR($A150),IF(MONTH($A150)=11,YEAR($A150),IF(MONTH($A150)=12, YEAR($A150),YEAR($A150)-1)))),File_1.prn!$A$2:$AA$58,VLOOKUP(MONTH($A150),'Patch Conversion'!$A$1:$B$12,2),FALSE))</f>
        <v/>
      </c>
      <c r="D150" t="str">
        <f>IF(C150="","",B150)</f>
        <v/>
      </c>
      <c r="F150">
        <f>VLOOKUP((IF(MONTH($A150)=10,YEAR($A150),IF(MONTH($A150)=11,YEAR($A150),IF(MONTH($A150)=12, YEAR($A150),YEAR($A150)-1)))),FirstSim!$A$1:$Z$84,VLOOKUP(MONTH($A150),Conversion!$A$1:$B$12,2),FALSE)</f>
        <v>0.12</v>
      </c>
      <c r="J150" t="e">
        <f>VLOOKUP((IF(MONTH($A150)=10,YEAR($A150),IF(MONTH($A150)=11,YEAR($A150),IF(MONTH($A150)=12, YEAR($A150),YEAR($A150)-1)))),#REF!,VLOOKUP(MONTH($A150),Conversion!$A$1:$B$12,2),FALSE)</f>
        <v>#REF!</v>
      </c>
      <c r="K150" t="e">
        <f>VLOOKUP((IF(MONTH($A150)=10,YEAR($A150),IF(MONTH($A150)=11,YEAR($A150),IF(MONTH($A150)=12, YEAR($A150),YEAR($A150)-1)))),#REF!,VLOOKUP(MONTH($A150),'Patch Conversion'!$A$1:$B$12,2),FALSE)</f>
        <v>#REF!</v>
      </c>
    </row>
    <row r="151" spans="1:11" x14ac:dyDescent="0.25">
      <c r="A151" s="2">
        <v>22282</v>
      </c>
      <c r="B151">
        <f>VLOOKUP((IF(MONTH($A151)=10,YEAR($A151),IF(MONTH($A151)=11,YEAR($A151),IF(MONTH($A151)=12, YEAR($A151),YEAR($A151)-1)))),File_1.prn!$A$2:$AA$58,VLOOKUP(MONTH($A151),Conversion!$A$1:$B$12,2),FALSE)</f>
        <v>0</v>
      </c>
      <c r="C151" t="str">
        <f>IF(VLOOKUP((IF(MONTH($A151)=10,YEAR($A151),IF(MONTH($A151)=11,YEAR($A151),IF(MONTH($A151)=12, YEAR($A151),YEAR($A151)-1)))),File_1.prn!$A$2:$AA$58,VLOOKUP(MONTH($A151),'Patch Conversion'!$A$1:$B$12,2),FALSE)="","",VLOOKUP((IF(MONTH($A151)=10,YEAR($A151),IF(MONTH($A151)=11,YEAR($A151),IF(MONTH($A151)=12, YEAR($A151),YEAR($A151)-1)))),File_1.prn!$A$2:$AA$58,VLOOKUP(MONTH($A151),'Patch Conversion'!$A$1:$B$12,2),FALSE))</f>
        <v/>
      </c>
      <c r="D151" t="str">
        <f>IF(C151="","",B151)</f>
        <v/>
      </c>
      <c r="F151">
        <f>VLOOKUP((IF(MONTH($A151)=10,YEAR($A151),IF(MONTH($A151)=11,YEAR($A151),IF(MONTH($A151)=12, YEAR($A151),YEAR($A151)-1)))),FirstSim!$A$1:$Z$84,VLOOKUP(MONTH($A151),Conversion!$A$1:$B$12,2),FALSE)</f>
        <v>0.06</v>
      </c>
      <c r="J151" t="e">
        <f>VLOOKUP((IF(MONTH($A151)=10,YEAR($A151),IF(MONTH($A151)=11,YEAR($A151),IF(MONTH($A151)=12, YEAR($A151),YEAR($A151)-1)))),#REF!,VLOOKUP(MONTH($A151),Conversion!$A$1:$B$12,2),FALSE)</f>
        <v>#REF!</v>
      </c>
      <c r="K151" t="e">
        <f>VLOOKUP((IF(MONTH($A151)=10,YEAR($A151),IF(MONTH($A151)=11,YEAR($A151),IF(MONTH($A151)=12, YEAR($A151),YEAR($A151)-1)))),#REF!,VLOOKUP(MONTH($A151),'Patch Conversion'!$A$1:$B$12,2),FALSE)</f>
        <v>#REF!</v>
      </c>
    </row>
    <row r="152" spans="1:11" x14ac:dyDescent="0.25">
      <c r="A152" s="2">
        <v>22313</v>
      </c>
      <c r="B152">
        <f>VLOOKUP((IF(MONTH($A152)=10,YEAR($A152),IF(MONTH($A152)=11,YEAR($A152),IF(MONTH($A152)=12, YEAR($A152),YEAR($A152)-1)))),File_1.prn!$A$2:$AA$58,VLOOKUP(MONTH($A152),Conversion!$A$1:$B$12,2),FALSE)</f>
        <v>0</v>
      </c>
      <c r="C152" t="str">
        <f>IF(VLOOKUP((IF(MONTH($A152)=10,YEAR($A152),IF(MONTH($A152)=11,YEAR($A152),IF(MONTH($A152)=12, YEAR($A152),YEAR($A152)-1)))),File_1.prn!$A$2:$AA$58,VLOOKUP(MONTH($A152),'Patch Conversion'!$A$1:$B$12,2),FALSE)="","",VLOOKUP((IF(MONTH($A152)=10,YEAR($A152),IF(MONTH($A152)=11,YEAR($A152),IF(MONTH($A152)=12, YEAR($A152),YEAR($A152)-1)))),File_1.prn!$A$2:$AA$58,VLOOKUP(MONTH($A152),'Patch Conversion'!$A$1:$B$12,2),FALSE))</f>
        <v/>
      </c>
      <c r="F152">
        <f>VLOOKUP((IF(MONTH($A152)=10,YEAR($A152),IF(MONTH($A152)=11,YEAR($A152),IF(MONTH($A152)=12, YEAR($A152),YEAR($A152)-1)))),FirstSim!$A$1:$Z$84,VLOOKUP(MONTH($A152),Conversion!$A$1:$B$12,2),FALSE)</f>
        <v>0.04</v>
      </c>
      <c r="J152" t="e">
        <f>VLOOKUP((IF(MONTH($A152)=10,YEAR($A152),IF(MONTH($A152)=11,YEAR($A152),IF(MONTH($A152)=12, YEAR($A152),YEAR($A152)-1)))),#REF!,VLOOKUP(MONTH($A152),Conversion!$A$1:$B$12,2),FALSE)</f>
        <v>#REF!</v>
      </c>
      <c r="K152" t="e">
        <f>VLOOKUP((IF(MONTH($A152)=10,YEAR($A152),IF(MONTH($A152)=11,YEAR($A152),IF(MONTH($A152)=12, YEAR($A152),YEAR($A152)-1)))),#REF!,VLOOKUP(MONTH($A152),'Patch Conversion'!$A$1:$B$12,2),FALSE)</f>
        <v>#REF!</v>
      </c>
    </row>
    <row r="153" spans="1:11" x14ac:dyDescent="0.25">
      <c r="A153" s="2">
        <v>22341</v>
      </c>
      <c r="B153">
        <f>VLOOKUP((IF(MONTH($A153)=10,YEAR($A153),IF(MONTH($A153)=11,YEAR($A153),IF(MONTH($A153)=12, YEAR($A153),YEAR($A153)-1)))),File_1.prn!$A$2:$AA$58,VLOOKUP(MONTH($A153),Conversion!$A$1:$B$12,2),FALSE)</f>
        <v>0</v>
      </c>
      <c r="C153" t="str">
        <f>IF(VLOOKUP((IF(MONTH($A153)=10,YEAR($A153),IF(MONTH($A153)=11,YEAR($A153),IF(MONTH($A153)=12, YEAR($A153),YEAR($A153)-1)))),File_1.prn!$A$2:$AA$58,VLOOKUP(MONTH($A153),'Patch Conversion'!$A$1:$B$12,2),FALSE)="","",VLOOKUP((IF(MONTH($A153)=10,YEAR($A153),IF(MONTH($A153)=11,YEAR($A153),IF(MONTH($A153)=12, YEAR($A153),YEAR($A153)-1)))),File_1.prn!$A$2:$AA$58,VLOOKUP(MONTH($A153),'Patch Conversion'!$A$1:$B$12,2),FALSE))</f>
        <v/>
      </c>
      <c r="D153" t="str">
        <f>IF(C153="","",B153)</f>
        <v/>
      </c>
      <c r="F153">
        <f>VLOOKUP((IF(MONTH($A153)=10,YEAR($A153),IF(MONTH($A153)=11,YEAR($A153),IF(MONTH($A153)=12, YEAR($A153),YEAR($A153)-1)))),FirstSim!$A$1:$Z$84,VLOOKUP(MONTH($A153),Conversion!$A$1:$B$12,2),FALSE)</f>
        <v>5.96</v>
      </c>
      <c r="J153" t="e">
        <f>VLOOKUP((IF(MONTH($A153)=10,YEAR($A153),IF(MONTH($A153)=11,YEAR($A153),IF(MONTH($A153)=12, YEAR($A153),YEAR($A153)-1)))),#REF!,VLOOKUP(MONTH($A153),Conversion!$A$1:$B$12,2),FALSE)</f>
        <v>#REF!</v>
      </c>
      <c r="K153" t="e">
        <f>VLOOKUP((IF(MONTH($A153)=10,YEAR($A153),IF(MONTH($A153)=11,YEAR($A153),IF(MONTH($A153)=12, YEAR($A153),YEAR($A153)-1)))),#REF!,VLOOKUP(MONTH($A153),'Patch Conversion'!$A$1:$B$12,2),FALSE)</f>
        <v>#REF!</v>
      </c>
    </row>
    <row r="154" spans="1:11" x14ac:dyDescent="0.25">
      <c r="A154" s="2">
        <v>22372</v>
      </c>
      <c r="B154">
        <f>VLOOKUP((IF(MONTH($A154)=10,YEAR($A154),IF(MONTH($A154)=11,YEAR($A154),IF(MONTH($A154)=12, YEAR($A154),YEAR($A154)-1)))),File_1.prn!$A$2:$AA$58,VLOOKUP(MONTH($A154),Conversion!$A$1:$B$12,2),FALSE)</f>
        <v>0</v>
      </c>
      <c r="C154" t="str">
        <f>IF(VLOOKUP((IF(MONTH($A154)=10,YEAR($A154),IF(MONTH($A154)=11,YEAR($A154),IF(MONTH($A154)=12, YEAR($A154),YEAR($A154)-1)))),File_1.prn!$A$2:$AA$58,VLOOKUP(MONTH($A154),'Patch Conversion'!$A$1:$B$12,2),FALSE)="","",VLOOKUP((IF(MONTH($A154)=10,YEAR($A154),IF(MONTH($A154)=11,YEAR($A154),IF(MONTH($A154)=12, YEAR($A154),YEAR($A154)-1)))),File_1.prn!$A$2:$AA$58,VLOOKUP(MONTH($A154),'Patch Conversion'!$A$1:$B$12,2),FALSE))</f>
        <v/>
      </c>
      <c r="D154" t="str">
        <f>IF(C154="","",B154)</f>
        <v/>
      </c>
      <c r="F154">
        <f>VLOOKUP((IF(MONTH($A154)=10,YEAR($A154),IF(MONTH($A154)=11,YEAR($A154),IF(MONTH($A154)=12, YEAR($A154),YEAR($A154)-1)))),FirstSim!$A$1:$Z$84,VLOOKUP(MONTH($A154),Conversion!$A$1:$B$12,2),FALSE)</f>
        <v>3.13</v>
      </c>
      <c r="J154" t="e">
        <f>VLOOKUP((IF(MONTH($A154)=10,YEAR($A154),IF(MONTH($A154)=11,YEAR($A154),IF(MONTH($A154)=12, YEAR($A154),YEAR($A154)-1)))),#REF!,VLOOKUP(MONTH($A154),Conversion!$A$1:$B$12,2),FALSE)</f>
        <v>#REF!</v>
      </c>
      <c r="K154" t="e">
        <f>VLOOKUP((IF(MONTH($A154)=10,YEAR($A154),IF(MONTH($A154)=11,YEAR($A154),IF(MONTH($A154)=12, YEAR($A154),YEAR($A154)-1)))),#REF!,VLOOKUP(MONTH($A154),'Patch Conversion'!$A$1:$B$12,2),FALSE)</f>
        <v>#REF!</v>
      </c>
    </row>
    <row r="155" spans="1:11" x14ac:dyDescent="0.25">
      <c r="A155" s="2">
        <v>22402</v>
      </c>
      <c r="B155">
        <f>VLOOKUP((IF(MONTH($A155)=10,YEAR($A155),IF(MONTH($A155)=11,YEAR($A155),IF(MONTH($A155)=12, YEAR($A155),YEAR($A155)-1)))),File_1.prn!$A$2:$AA$58,VLOOKUP(MONTH($A155),Conversion!$A$1:$B$12,2),FALSE)</f>
        <v>0</v>
      </c>
      <c r="C155" t="str">
        <f>IF(VLOOKUP((IF(MONTH($A155)=10,YEAR($A155),IF(MONTH($A155)=11,YEAR($A155),IF(MONTH($A155)=12, YEAR($A155),YEAR($A155)-1)))),File_1.prn!$A$2:$AA$58,VLOOKUP(MONTH($A155),'Patch Conversion'!$A$1:$B$12,2),FALSE)="","",VLOOKUP((IF(MONTH($A155)=10,YEAR($A155),IF(MONTH($A155)=11,YEAR($A155),IF(MONTH($A155)=12, YEAR($A155),YEAR($A155)-1)))),File_1.prn!$A$2:$AA$58,VLOOKUP(MONTH($A155),'Patch Conversion'!$A$1:$B$12,2),FALSE))</f>
        <v/>
      </c>
      <c r="F155">
        <f>VLOOKUP((IF(MONTH($A155)=10,YEAR($A155),IF(MONTH($A155)=11,YEAR($A155),IF(MONTH($A155)=12, YEAR($A155),YEAR($A155)-1)))),FirstSim!$A$1:$Z$84,VLOOKUP(MONTH($A155),Conversion!$A$1:$B$12,2),FALSE)</f>
        <v>0.84</v>
      </c>
      <c r="J155" t="e">
        <f>VLOOKUP((IF(MONTH($A155)=10,YEAR($A155),IF(MONTH($A155)=11,YEAR($A155),IF(MONTH($A155)=12, YEAR($A155),YEAR($A155)-1)))),#REF!,VLOOKUP(MONTH($A155),Conversion!$A$1:$B$12,2),FALSE)</f>
        <v>#REF!</v>
      </c>
      <c r="K155" t="e">
        <f>VLOOKUP((IF(MONTH($A155)=10,YEAR($A155),IF(MONTH($A155)=11,YEAR($A155),IF(MONTH($A155)=12, YEAR($A155),YEAR($A155)-1)))),#REF!,VLOOKUP(MONTH($A155),'Patch Conversion'!$A$1:$B$12,2),FALSE)</f>
        <v>#REF!</v>
      </c>
    </row>
    <row r="156" spans="1:11" x14ac:dyDescent="0.25">
      <c r="A156" s="2">
        <v>22433</v>
      </c>
      <c r="B156">
        <f>VLOOKUP((IF(MONTH($A156)=10,YEAR($A156),IF(MONTH($A156)=11,YEAR($A156),IF(MONTH($A156)=12, YEAR($A156),YEAR($A156)-1)))),File_1.prn!$A$2:$AA$58,VLOOKUP(MONTH($A156),Conversion!$A$1:$B$12,2),FALSE)</f>
        <v>0</v>
      </c>
      <c r="C156" t="str">
        <f>IF(VLOOKUP((IF(MONTH($A156)=10,YEAR($A156),IF(MONTH($A156)=11,YEAR($A156),IF(MONTH($A156)=12, YEAR($A156),YEAR($A156)-1)))),File_1.prn!$A$2:$AA$58,VLOOKUP(MONTH($A156),'Patch Conversion'!$A$1:$B$12,2),FALSE)="","",VLOOKUP((IF(MONTH($A156)=10,YEAR($A156),IF(MONTH($A156)=11,YEAR($A156),IF(MONTH($A156)=12, YEAR($A156),YEAR($A156)-1)))),File_1.prn!$A$2:$AA$58,VLOOKUP(MONTH($A156),'Patch Conversion'!$A$1:$B$12,2),FALSE))</f>
        <v/>
      </c>
      <c r="F156">
        <f>VLOOKUP((IF(MONTH($A156)=10,YEAR($A156),IF(MONTH($A156)=11,YEAR($A156),IF(MONTH($A156)=12, YEAR($A156),YEAR($A156)-1)))),FirstSim!$A$1:$Z$84,VLOOKUP(MONTH($A156),Conversion!$A$1:$B$12,2),FALSE)</f>
        <v>0.84</v>
      </c>
      <c r="J156" t="e">
        <f>VLOOKUP((IF(MONTH($A156)=10,YEAR($A156),IF(MONTH($A156)=11,YEAR($A156),IF(MONTH($A156)=12, YEAR($A156),YEAR($A156)-1)))),#REF!,VLOOKUP(MONTH($A156),Conversion!$A$1:$B$12,2),FALSE)</f>
        <v>#REF!</v>
      </c>
      <c r="K156" t="e">
        <f>VLOOKUP((IF(MONTH($A156)=10,YEAR($A156),IF(MONTH($A156)=11,YEAR($A156),IF(MONTH($A156)=12, YEAR($A156),YEAR($A156)-1)))),#REF!,VLOOKUP(MONTH($A156),'Patch Conversion'!$A$1:$B$12,2),FALSE)</f>
        <v>#REF!</v>
      </c>
    </row>
    <row r="157" spans="1:11" x14ac:dyDescent="0.25">
      <c r="A157" s="2">
        <v>22463</v>
      </c>
      <c r="B157">
        <f>VLOOKUP((IF(MONTH($A157)=10,YEAR($A157),IF(MONTH($A157)=11,YEAR($A157),IF(MONTH($A157)=12, YEAR($A157),YEAR($A157)-1)))),File_1.prn!$A$2:$AA$58,VLOOKUP(MONTH($A157),Conversion!$A$1:$B$12,2),FALSE)</f>
        <v>0</v>
      </c>
      <c r="C157" t="str">
        <f>IF(VLOOKUP((IF(MONTH($A157)=10,YEAR($A157),IF(MONTH($A157)=11,YEAR($A157),IF(MONTH($A157)=12, YEAR($A157),YEAR($A157)-1)))),File_1.prn!$A$2:$AA$58,VLOOKUP(MONTH($A157),'Patch Conversion'!$A$1:$B$12,2),FALSE)="","",VLOOKUP((IF(MONTH($A157)=10,YEAR($A157),IF(MONTH($A157)=11,YEAR($A157),IF(MONTH($A157)=12, YEAR($A157),YEAR($A157)-1)))),File_1.prn!$A$2:$AA$58,VLOOKUP(MONTH($A157),'Patch Conversion'!$A$1:$B$12,2),FALSE))</f>
        <v/>
      </c>
      <c r="F157">
        <f>VLOOKUP((IF(MONTH($A157)=10,YEAR($A157),IF(MONTH($A157)=11,YEAR($A157),IF(MONTH($A157)=12, YEAR($A157),YEAR($A157)-1)))),FirstSim!$A$1:$Z$84,VLOOKUP(MONTH($A157),Conversion!$A$1:$B$12,2),FALSE)</f>
        <v>0.78</v>
      </c>
      <c r="J157" t="e">
        <f>VLOOKUP((IF(MONTH($A157)=10,YEAR($A157),IF(MONTH($A157)=11,YEAR($A157),IF(MONTH($A157)=12, YEAR($A157),YEAR($A157)-1)))),#REF!,VLOOKUP(MONTH($A157),Conversion!$A$1:$B$12,2),FALSE)</f>
        <v>#REF!</v>
      </c>
      <c r="K157" t="e">
        <f>VLOOKUP((IF(MONTH($A157)=10,YEAR($A157),IF(MONTH($A157)=11,YEAR($A157),IF(MONTH($A157)=12, YEAR($A157),YEAR($A157)-1)))),#REF!,VLOOKUP(MONTH($A157),'Patch Conversion'!$A$1:$B$12,2),FALSE)</f>
        <v>#REF!</v>
      </c>
    </row>
    <row r="158" spans="1:11" x14ac:dyDescent="0.25">
      <c r="A158" s="2">
        <v>22494</v>
      </c>
      <c r="B158">
        <f>VLOOKUP((IF(MONTH($A158)=10,YEAR($A158),IF(MONTH($A158)=11,YEAR($A158),IF(MONTH($A158)=12, YEAR($A158),YEAR($A158)-1)))),File_1.prn!$A$2:$AA$58,VLOOKUP(MONTH($A158),Conversion!$A$1:$B$12,2),FALSE)</f>
        <v>0</v>
      </c>
      <c r="C158" t="str">
        <f>IF(VLOOKUP((IF(MONTH($A158)=10,YEAR($A158),IF(MONTH($A158)=11,YEAR($A158),IF(MONTH($A158)=12, YEAR($A158),YEAR($A158)-1)))),File_1.prn!$A$2:$AA$58,VLOOKUP(MONTH($A158),'Patch Conversion'!$A$1:$B$12,2),FALSE)="","",VLOOKUP((IF(MONTH($A158)=10,YEAR($A158),IF(MONTH($A158)=11,YEAR($A158),IF(MONTH($A158)=12, YEAR($A158),YEAR($A158)-1)))),File_1.prn!$A$2:$AA$58,VLOOKUP(MONTH($A158),'Patch Conversion'!$A$1:$B$12,2),FALSE))</f>
        <v/>
      </c>
      <c r="F158">
        <f>VLOOKUP((IF(MONTH($A158)=10,YEAR($A158),IF(MONTH($A158)=11,YEAR($A158),IF(MONTH($A158)=12, YEAR($A158),YEAR($A158)-1)))),FirstSim!$A$1:$Z$84,VLOOKUP(MONTH($A158),Conversion!$A$1:$B$12,2),FALSE)</f>
        <v>0.5</v>
      </c>
      <c r="J158" t="e">
        <f>VLOOKUP((IF(MONTH($A158)=10,YEAR($A158),IF(MONTH($A158)=11,YEAR($A158),IF(MONTH($A158)=12, YEAR($A158),YEAR($A158)-1)))),#REF!,VLOOKUP(MONTH($A158),Conversion!$A$1:$B$12,2),FALSE)</f>
        <v>#REF!</v>
      </c>
      <c r="K158" t="e">
        <f>VLOOKUP((IF(MONTH($A158)=10,YEAR($A158),IF(MONTH($A158)=11,YEAR($A158),IF(MONTH($A158)=12, YEAR($A158),YEAR($A158)-1)))),#REF!,VLOOKUP(MONTH($A158),'Patch Conversion'!$A$1:$B$12,2),FALSE)</f>
        <v>#REF!</v>
      </c>
    </row>
    <row r="159" spans="1:11" x14ac:dyDescent="0.25">
      <c r="A159" s="2">
        <v>22525</v>
      </c>
      <c r="B159">
        <f>VLOOKUP((IF(MONTH($A159)=10,YEAR($A159),IF(MONTH($A159)=11,YEAR($A159),IF(MONTH($A159)=12, YEAR($A159),YEAR($A159)-1)))),File_1.prn!$A$2:$AA$58,VLOOKUP(MONTH($A159),Conversion!$A$1:$B$12,2),FALSE)</f>
        <v>0</v>
      </c>
      <c r="C159" t="str">
        <f>IF(VLOOKUP((IF(MONTH($A159)=10,YEAR($A159),IF(MONTH($A159)=11,YEAR($A159),IF(MONTH($A159)=12, YEAR($A159),YEAR($A159)-1)))),File_1.prn!$A$2:$AA$58,VLOOKUP(MONTH($A159),'Patch Conversion'!$A$1:$B$12,2),FALSE)="","",VLOOKUP((IF(MONTH($A159)=10,YEAR($A159),IF(MONTH($A159)=11,YEAR($A159),IF(MONTH($A159)=12, YEAR($A159),YEAR($A159)-1)))),File_1.prn!$A$2:$AA$58,VLOOKUP(MONTH($A159),'Patch Conversion'!$A$1:$B$12,2),FALSE))</f>
        <v/>
      </c>
      <c r="F159">
        <f>VLOOKUP((IF(MONTH($A159)=10,YEAR($A159),IF(MONTH($A159)=11,YEAR($A159),IF(MONTH($A159)=12, YEAR($A159),YEAR($A159)-1)))),FirstSim!$A$1:$Z$84,VLOOKUP(MONTH($A159),Conversion!$A$1:$B$12,2),FALSE)</f>
        <v>0.17</v>
      </c>
      <c r="J159" t="e">
        <f>VLOOKUP((IF(MONTH($A159)=10,YEAR($A159),IF(MONTH($A159)=11,YEAR($A159),IF(MONTH($A159)=12, YEAR($A159),YEAR($A159)-1)))),#REF!,VLOOKUP(MONTH($A159),Conversion!$A$1:$B$12,2),FALSE)</f>
        <v>#REF!</v>
      </c>
      <c r="K159" t="e">
        <f>VLOOKUP((IF(MONTH($A159)=10,YEAR($A159),IF(MONTH($A159)=11,YEAR($A159),IF(MONTH($A159)=12, YEAR($A159),YEAR($A159)-1)))),#REF!,VLOOKUP(MONTH($A159),'Patch Conversion'!$A$1:$B$12,2),FALSE)</f>
        <v>#REF!</v>
      </c>
    </row>
    <row r="160" spans="1:11" x14ac:dyDescent="0.25">
      <c r="A160" s="2">
        <v>22555</v>
      </c>
      <c r="B160">
        <f>VLOOKUP((IF(MONTH($A160)=10,YEAR($A160),IF(MONTH($A160)=11,YEAR($A160),IF(MONTH($A160)=12, YEAR($A160),YEAR($A160)-1)))),File_1.prn!$A$2:$AA$58,VLOOKUP(MONTH($A160),Conversion!$A$1:$B$12,2),FALSE)</f>
        <v>0</v>
      </c>
      <c r="C160" t="str">
        <f>IF(VLOOKUP((IF(MONTH($A160)=10,YEAR($A160),IF(MONTH($A160)=11,YEAR($A160),IF(MONTH($A160)=12, YEAR($A160),YEAR($A160)-1)))),File_1.prn!$A$2:$AA$58,VLOOKUP(MONTH($A160),'Patch Conversion'!$A$1:$B$12,2),FALSE)="","",VLOOKUP((IF(MONTH($A160)=10,YEAR($A160),IF(MONTH($A160)=11,YEAR($A160),IF(MONTH($A160)=12, YEAR($A160),YEAR($A160)-1)))),File_1.prn!$A$2:$AA$58,VLOOKUP(MONTH($A160),'Patch Conversion'!$A$1:$B$12,2),FALSE))</f>
        <v/>
      </c>
      <c r="F160">
        <f>VLOOKUP((IF(MONTH($A160)=10,YEAR($A160),IF(MONTH($A160)=11,YEAR($A160),IF(MONTH($A160)=12, YEAR($A160),YEAR($A160)-1)))),FirstSim!$A$1:$Z$84,VLOOKUP(MONTH($A160),Conversion!$A$1:$B$12,2),FALSE)</f>
        <v>0.02</v>
      </c>
      <c r="J160" t="e">
        <f>VLOOKUP((IF(MONTH($A160)=10,YEAR($A160),IF(MONTH($A160)=11,YEAR($A160),IF(MONTH($A160)=12, YEAR($A160),YEAR($A160)-1)))),#REF!,VLOOKUP(MONTH($A160),Conversion!$A$1:$B$12,2),FALSE)</f>
        <v>#REF!</v>
      </c>
      <c r="K160" t="e">
        <f>VLOOKUP((IF(MONTH($A160)=10,YEAR($A160),IF(MONTH($A160)=11,YEAR($A160),IF(MONTH($A160)=12, YEAR($A160),YEAR($A160)-1)))),#REF!,VLOOKUP(MONTH($A160),'Patch Conversion'!$A$1:$B$12,2),FALSE)</f>
        <v>#REF!</v>
      </c>
    </row>
    <row r="161" spans="1:12" x14ac:dyDescent="0.25">
      <c r="A161" s="2">
        <v>22586</v>
      </c>
      <c r="B161">
        <f>VLOOKUP((IF(MONTH($A161)=10,YEAR($A161),IF(MONTH($A161)=11,YEAR($A161),IF(MONTH($A161)=12, YEAR($A161),YEAR($A161)-1)))),File_1.prn!$A$2:$AA$58,VLOOKUP(MONTH($A161),Conversion!$A$1:$B$12,2),FALSE)</f>
        <v>0</v>
      </c>
      <c r="C161" t="str">
        <f>IF(VLOOKUP((IF(MONTH($A161)=10,YEAR($A161),IF(MONTH($A161)=11,YEAR($A161),IF(MONTH($A161)=12, YEAR($A161),YEAR($A161)-1)))),File_1.prn!$A$2:$AA$58,VLOOKUP(MONTH($A161),'Patch Conversion'!$A$1:$B$12,2),FALSE)="","",VLOOKUP((IF(MONTH($A161)=10,YEAR($A161),IF(MONTH($A161)=11,YEAR($A161),IF(MONTH($A161)=12, YEAR($A161),YEAR($A161)-1)))),File_1.prn!$A$2:$AA$58,VLOOKUP(MONTH($A161),'Patch Conversion'!$A$1:$B$12,2),FALSE))</f>
        <v/>
      </c>
      <c r="F161">
        <f>VLOOKUP((IF(MONTH($A161)=10,YEAR($A161),IF(MONTH($A161)=11,YEAR($A161),IF(MONTH($A161)=12, YEAR($A161),YEAR($A161)-1)))),FirstSim!$A$1:$Z$84,VLOOKUP(MONTH($A161),Conversion!$A$1:$B$12,2),FALSE)</f>
        <v>0.56999999999999995</v>
      </c>
      <c r="J161" t="e">
        <f>VLOOKUP((IF(MONTH($A161)=10,YEAR($A161),IF(MONTH($A161)=11,YEAR($A161),IF(MONTH($A161)=12, YEAR($A161),YEAR($A161)-1)))),#REF!,VLOOKUP(MONTH($A161),Conversion!$A$1:$B$12,2),FALSE)</f>
        <v>#REF!</v>
      </c>
      <c r="K161" t="e">
        <f>VLOOKUP((IF(MONTH($A161)=10,YEAR($A161),IF(MONTH($A161)=11,YEAR($A161),IF(MONTH($A161)=12, YEAR($A161),YEAR($A161)-1)))),#REF!,VLOOKUP(MONTH($A161),'Patch Conversion'!$A$1:$B$12,2),FALSE)</f>
        <v>#REF!</v>
      </c>
    </row>
    <row r="162" spans="1:12" x14ac:dyDescent="0.25">
      <c r="A162" s="2">
        <v>22616</v>
      </c>
      <c r="B162">
        <f>VLOOKUP((IF(MONTH($A162)=10,YEAR($A162),IF(MONTH($A162)=11,YEAR($A162),IF(MONTH($A162)=12, YEAR($A162),YEAR($A162)-1)))),File_1.prn!$A$2:$AA$58,VLOOKUP(MONTH($A162),Conversion!$A$1:$B$12,2),FALSE)</f>
        <v>0</v>
      </c>
      <c r="C162" t="str">
        <f>IF(VLOOKUP((IF(MONTH($A162)=10,YEAR($A162),IF(MONTH($A162)=11,YEAR($A162),IF(MONTH($A162)=12, YEAR($A162),YEAR($A162)-1)))),File_1.prn!$A$2:$AA$58,VLOOKUP(MONTH($A162),'Patch Conversion'!$A$1:$B$12,2),FALSE)="","",VLOOKUP((IF(MONTH($A162)=10,YEAR($A162),IF(MONTH($A162)=11,YEAR($A162),IF(MONTH($A162)=12, YEAR($A162),YEAR($A162)-1)))),File_1.prn!$A$2:$AA$58,VLOOKUP(MONTH($A162),'Patch Conversion'!$A$1:$B$12,2),FALSE))</f>
        <v/>
      </c>
      <c r="F162">
        <f>VLOOKUP((IF(MONTH($A162)=10,YEAR($A162),IF(MONTH($A162)=11,YEAR($A162),IF(MONTH($A162)=12, YEAR($A162),YEAR($A162)-1)))),FirstSim!$A$1:$Z$84,VLOOKUP(MONTH($A162),Conversion!$A$1:$B$12,2),FALSE)</f>
        <v>2.4300000000000002</v>
      </c>
      <c r="J162" t="e">
        <f>VLOOKUP((IF(MONTH($A162)=10,YEAR($A162),IF(MONTH($A162)=11,YEAR($A162),IF(MONTH($A162)=12, YEAR($A162),YEAR($A162)-1)))),#REF!,VLOOKUP(MONTH($A162),Conversion!$A$1:$B$12,2),FALSE)</f>
        <v>#REF!</v>
      </c>
      <c r="K162" t="e">
        <f>VLOOKUP((IF(MONTH($A162)=10,YEAR($A162),IF(MONTH($A162)=11,YEAR($A162),IF(MONTH($A162)=12, YEAR($A162),YEAR($A162)-1)))),#REF!,VLOOKUP(MONTH($A162),'Patch Conversion'!$A$1:$B$12,2),FALSE)</f>
        <v>#REF!</v>
      </c>
    </row>
    <row r="163" spans="1:12" x14ac:dyDescent="0.25">
      <c r="A163" s="2">
        <v>22647</v>
      </c>
      <c r="B163">
        <f>VLOOKUP((IF(MONTH($A163)=10,YEAR($A163),IF(MONTH($A163)=11,YEAR($A163),IF(MONTH($A163)=12, YEAR($A163),YEAR($A163)-1)))),File_1.prn!$A$2:$AA$58,VLOOKUP(MONTH($A163),Conversion!$A$1:$B$12,2),FALSE)</f>
        <v>0</v>
      </c>
      <c r="C163" t="str">
        <f>IF(VLOOKUP((IF(MONTH($A163)=10,YEAR($A163),IF(MONTH($A163)=11,YEAR($A163),IF(MONTH($A163)=12, YEAR($A163),YEAR($A163)-1)))),File_1.prn!$A$2:$AA$58,VLOOKUP(MONTH($A163),'Patch Conversion'!$A$1:$B$12,2),FALSE)="","",VLOOKUP((IF(MONTH($A163)=10,YEAR($A163),IF(MONTH($A163)=11,YEAR($A163),IF(MONTH($A163)=12, YEAR($A163),YEAR($A163)-1)))),File_1.prn!$A$2:$AA$58,VLOOKUP(MONTH($A163),'Patch Conversion'!$A$1:$B$12,2),FALSE))</f>
        <v/>
      </c>
      <c r="F163">
        <f>VLOOKUP((IF(MONTH($A163)=10,YEAR($A163),IF(MONTH($A163)=11,YEAR($A163),IF(MONTH($A163)=12, YEAR($A163),YEAR($A163)-1)))),FirstSim!$A$1:$Z$84,VLOOKUP(MONTH($A163),Conversion!$A$1:$B$12,2),FALSE)</f>
        <v>0.99</v>
      </c>
      <c r="J163" t="e">
        <f>VLOOKUP((IF(MONTH($A163)=10,YEAR($A163),IF(MONTH($A163)=11,YEAR($A163),IF(MONTH($A163)=12, YEAR($A163),YEAR($A163)-1)))),#REF!,VLOOKUP(MONTH($A163),Conversion!$A$1:$B$12,2),FALSE)</f>
        <v>#REF!</v>
      </c>
      <c r="K163" t="e">
        <f>VLOOKUP((IF(MONTH($A163)=10,YEAR($A163),IF(MONTH($A163)=11,YEAR($A163),IF(MONTH($A163)=12, YEAR($A163),YEAR($A163)-1)))),#REF!,VLOOKUP(MONTH($A163),'Patch Conversion'!$A$1:$B$12,2),FALSE)</f>
        <v>#REF!</v>
      </c>
    </row>
    <row r="164" spans="1:12" x14ac:dyDescent="0.25">
      <c r="A164" s="2">
        <v>22678</v>
      </c>
      <c r="B164">
        <f>VLOOKUP((IF(MONTH($A164)=10,YEAR($A164),IF(MONTH($A164)=11,YEAR($A164),IF(MONTH($A164)=12, YEAR($A164),YEAR($A164)-1)))),File_1.prn!$A$2:$AA$58,VLOOKUP(MONTH($A164),Conversion!$A$1:$B$12,2),FALSE)</f>
        <v>0</v>
      </c>
      <c r="C164" t="str">
        <f>IF(VLOOKUP((IF(MONTH($A164)=10,YEAR($A164),IF(MONTH($A164)=11,YEAR($A164),IF(MONTH($A164)=12, YEAR($A164),YEAR($A164)-1)))),File_1.prn!$A$2:$AA$58,VLOOKUP(MONTH($A164),'Patch Conversion'!$A$1:$B$12,2),FALSE)="","",VLOOKUP((IF(MONTH($A164)=10,YEAR($A164),IF(MONTH($A164)=11,YEAR($A164),IF(MONTH($A164)=12, YEAR($A164),YEAR($A164)-1)))),File_1.prn!$A$2:$AA$58,VLOOKUP(MONTH($A164),'Patch Conversion'!$A$1:$B$12,2),FALSE))</f>
        <v/>
      </c>
      <c r="F164">
        <f>VLOOKUP((IF(MONTH($A164)=10,YEAR($A164),IF(MONTH($A164)=11,YEAR($A164),IF(MONTH($A164)=12, YEAR($A164),YEAR($A164)-1)))),FirstSim!$A$1:$Z$84,VLOOKUP(MONTH($A164),Conversion!$A$1:$B$12,2),FALSE)</f>
        <v>2.76</v>
      </c>
      <c r="J164" t="e">
        <f>VLOOKUP((IF(MONTH($A164)=10,YEAR($A164),IF(MONTH($A164)=11,YEAR($A164),IF(MONTH($A164)=12, YEAR($A164),YEAR($A164)-1)))),#REF!,VLOOKUP(MONTH($A164),Conversion!$A$1:$B$12,2),FALSE)</f>
        <v>#REF!</v>
      </c>
      <c r="K164" t="e">
        <f>VLOOKUP((IF(MONTH($A164)=10,YEAR($A164),IF(MONTH($A164)=11,YEAR($A164),IF(MONTH($A164)=12, YEAR($A164),YEAR($A164)-1)))),#REF!,VLOOKUP(MONTH($A164),'Patch Conversion'!$A$1:$B$12,2),FALSE)</f>
        <v>#REF!</v>
      </c>
    </row>
    <row r="165" spans="1:12" x14ac:dyDescent="0.25">
      <c r="A165" s="2">
        <v>22706</v>
      </c>
      <c r="B165">
        <f>VLOOKUP((IF(MONTH($A165)=10,YEAR($A165),IF(MONTH($A165)=11,YEAR($A165),IF(MONTH($A165)=12, YEAR($A165),YEAR($A165)-1)))),File_1.prn!$A$2:$AA$58,VLOOKUP(MONTH($A165),Conversion!$A$1:$B$12,2),FALSE)</f>
        <v>0</v>
      </c>
      <c r="C165" t="str">
        <f>IF(VLOOKUP((IF(MONTH($A165)=10,YEAR($A165),IF(MONTH($A165)=11,YEAR($A165),IF(MONTH($A165)=12, YEAR($A165),YEAR($A165)-1)))),File_1.prn!$A$2:$AA$58,VLOOKUP(MONTH($A165),'Patch Conversion'!$A$1:$B$12,2),FALSE)="","",VLOOKUP((IF(MONTH($A165)=10,YEAR($A165),IF(MONTH($A165)=11,YEAR($A165),IF(MONTH($A165)=12, YEAR($A165),YEAR($A165)-1)))),File_1.prn!$A$2:$AA$58,VLOOKUP(MONTH($A165),'Patch Conversion'!$A$1:$B$12,2),FALSE))</f>
        <v/>
      </c>
      <c r="F165">
        <f>VLOOKUP((IF(MONTH($A165)=10,YEAR($A165),IF(MONTH($A165)=11,YEAR($A165),IF(MONTH($A165)=12, YEAR($A165),YEAR($A165)-1)))),FirstSim!$A$1:$Z$84,VLOOKUP(MONTH($A165),Conversion!$A$1:$B$12,2),FALSE)</f>
        <v>1.51</v>
      </c>
      <c r="J165" t="e">
        <f>VLOOKUP((IF(MONTH($A165)=10,YEAR($A165),IF(MONTH($A165)=11,YEAR($A165),IF(MONTH($A165)=12, YEAR($A165),YEAR($A165)-1)))),#REF!,VLOOKUP(MONTH($A165),Conversion!$A$1:$B$12,2),FALSE)</f>
        <v>#REF!</v>
      </c>
      <c r="K165" t="e">
        <f>VLOOKUP((IF(MONTH($A165)=10,YEAR($A165),IF(MONTH($A165)=11,YEAR($A165),IF(MONTH($A165)=12, YEAR($A165),YEAR($A165)-1)))),#REF!,VLOOKUP(MONTH($A165),'Patch Conversion'!$A$1:$B$12,2),FALSE)</f>
        <v>#REF!</v>
      </c>
    </row>
    <row r="166" spans="1:12" x14ac:dyDescent="0.25">
      <c r="A166" s="2">
        <v>22737</v>
      </c>
      <c r="B166">
        <f>VLOOKUP((IF(MONTH($A166)=10,YEAR($A166),IF(MONTH($A166)=11,YEAR($A166),IF(MONTH($A166)=12, YEAR($A166),YEAR($A166)-1)))),File_1.prn!$A$2:$AA$58,VLOOKUP(MONTH($A166),Conversion!$A$1:$B$12,2),FALSE)</f>
        <v>0</v>
      </c>
      <c r="C166" t="str">
        <f>IF(VLOOKUP((IF(MONTH($A166)=10,YEAR($A166),IF(MONTH($A166)=11,YEAR($A166),IF(MONTH($A166)=12, YEAR($A166),YEAR($A166)-1)))),File_1.prn!$A$2:$AA$58,VLOOKUP(MONTH($A166),'Patch Conversion'!$A$1:$B$12,2),FALSE)="","",VLOOKUP((IF(MONTH($A166)=10,YEAR($A166),IF(MONTH($A166)=11,YEAR($A166),IF(MONTH($A166)=12, YEAR($A166),YEAR($A166)-1)))),File_1.prn!$A$2:$AA$58,VLOOKUP(MONTH($A166),'Patch Conversion'!$A$1:$B$12,2),FALSE))</f>
        <v/>
      </c>
      <c r="F166">
        <f>VLOOKUP((IF(MONTH($A166)=10,YEAR($A166),IF(MONTH($A166)=11,YEAR($A166),IF(MONTH($A166)=12, YEAR($A166),YEAR($A166)-1)))),FirstSim!$A$1:$Z$84,VLOOKUP(MONTH($A166),Conversion!$A$1:$B$12,2),FALSE)</f>
        <v>0.6</v>
      </c>
      <c r="J166" t="e">
        <f>VLOOKUP((IF(MONTH($A166)=10,YEAR($A166),IF(MONTH($A166)=11,YEAR($A166),IF(MONTH($A166)=12, YEAR($A166),YEAR($A166)-1)))),#REF!,VLOOKUP(MONTH($A166),Conversion!$A$1:$B$12,2),FALSE)</f>
        <v>#REF!</v>
      </c>
      <c r="K166" t="e">
        <f>VLOOKUP((IF(MONTH($A166)=10,YEAR($A166),IF(MONTH($A166)=11,YEAR($A166),IF(MONTH($A166)=12, YEAR($A166),YEAR($A166)-1)))),#REF!,VLOOKUP(MONTH($A166),'Patch Conversion'!$A$1:$B$12,2),FALSE)</f>
        <v>#REF!</v>
      </c>
    </row>
    <row r="167" spans="1:12" x14ac:dyDescent="0.25">
      <c r="A167" s="2">
        <v>22767</v>
      </c>
      <c r="B167">
        <f>VLOOKUP((IF(MONTH($A167)=10,YEAR($A167),IF(MONTH($A167)=11,YEAR($A167),IF(MONTH($A167)=12, YEAR($A167),YEAR($A167)-1)))),File_1.prn!$A$2:$AA$58,VLOOKUP(MONTH($A167),Conversion!$A$1:$B$12,2),FALSE)</f>
        <v>0</v>
      </c>
      <c r="C167" t="str">
        <f>IF(VLOOKUP((IF(MONTH($A167)=10,YEAR($A167),IF(MONTH($A167)=11,YEAR($A167),IF(MONTH($A167)=12, YEAR($A167),YEAR($A167)-1)))),File_1.prn!$A$2:$AA$58,VLOOKUP(MONTH($A167),'Patch Conversion'!$A$1:$B$12,2),FALSE)="","",VLOOKUP((IF(MONTH($A167)=10,YEAR($A167),IF(MONTH($A167)=11,YEAR($A167),IF(MONTH($A167)=12, YEAR($A167),YEAR($A167)-1)))),File_1.prn!$A$2:$AA$58,VLOOKUP(MONTH($A167),'Patch Conversion'!$A$1:$B$12,2),FALSE))</f>
        <v/>
      </c>
      <c r="F167">
        <f>VLOOKUP((IF(MONTH($A167)=10,YEAR($A167),IF(MONTH($A167)=11,YEAR($A167),IF(MONTH($A167)=12, YEAR($A167),YEAR($A167)-1)))),FirstSim!$A$1:$Z$84,VLOOKUP(MONTH($A167),Conversion!$A$1:$B$12,2),FALSE)</f>
        <v>0.44</v>
      </c>
      <c r="J167" t="e">
        <f>VLOOKUP((IF(MONTH($A167)=10,YEAR($A167),IF(MONTH($A167)=11,YEAR($A167),IF(MONTH($A167)=12, YEAR($A167),YEAR($A167)-1)))),#REF!,VLOOKUP(MONTH($A167),Conversion!$A$1:$B$12,2),FALSE)</f>
        <v>#REF!</v>
      </c>
      <c r="K167" t="e">
        <f>VLOOKUP((IF(MONTH($A167)=10,YEAR($A167),IF(MONTH($A167)=11,YEAR($A167),IF(MONTH($A167)=12, YEAR($A167),YEAR($A167)-1)))),#REF!,VLOOKUP(MONTH($A167),'Patch Conversion'!$A$1:$B$12,2),FALSE)</f>
        <v>#REF!</v>
      </c>
    </row>
    <row r="168" spans="1:12" x14ac:dyDescent="0.25">
      <c r="A168" s="2">
        <v>22798</v>
      </c>
      <c r="B168">
        <f>VLOOKUP((IF(MONTH($A168)=10,YEAR($A168),IF(MONTH($A168)=11,YEAR($A168),IF(MONTH($A168)=12, YEAR($A168),YEAR($A168)-1)))),File_1.prn!$A$2:$AA$58,VLOOKUP(MONTH($A168),Conversion!$A$1:$B$12,2),FALSE)</f>
        <v>0</v>
      </c>
      <c r="C168" t="str">
        <f>IF(VLOOKUP((IF(MONTH($A168)=10,YEAR($A168),IF(MONTH($A168)=11,YEAR($A168),IF(MONTH($A168)=12, YEAR($A168),YEAR($A168)-1)))),File_1.prn!$A$2:$AA$58,VLOOKUP(MONTH($A168),'Patch Conversion'!$A$1:$B$12,2),FALSE)="","",VLOOKUP((IF(MONTH($A168)=10,YEAR($A168),IF(MONTH($A168)=11,YEAR($A168),IF(MONTH($A168)=12, YEAR($A168),YEAR($A168)-1)))),File_1.prn!$A$2:$AA$58,VLOOKUP(MONTH($A168),'Patch Conversion'!$A$1:$B$12,2),FALSE))</f>
        <v/>
      </c>
      <c r="F168">
        <f>VLOOKUP((IF(MONTH($A168)=10,YEAR($A168),IF(MONTH($A168)=11,YEAR($A168),IF(MONTH($A168)=12, YEAR($A168),YEAR($A168)-1)))),FirstSim!$A$1:$Z$84,VLOOKUP(MONTH($A168),Conversion!$A$1:$B$12,2),FALSE)</f>
        <v>0.21</v>
      </c>
      <c r="J168" t="e">
        <f>VLOOKUP((IF(MONTH($A168)=10,YEAR($A168),IF(MONTH($A168)=11,YEAR($A168),IF(MONTH($A168)=12, YEAR($A168),YEAR($A168)-1)))),#REF!,VLOOKUP(MONTH($A168),Conversion!$A$1:$B$12,2),FALSE)</f>
        <v>#REF!</v>
      </c>
      <c r="K168" t="e">
        <f>VLOOKUP((IF(MONTH($A168)=10,YEAR($A168),IF(MONTH($A168)=11,YEAR($A168),IF(MONTH($A168)=12, YEAR($A168),YEAR($A168)-1)))),#REF!,VLOOKUP(MONTH($A168),'Patch Conversion'!$A$1:$B$12,2),FALSE)</f>
        <v>#REF!</v>
      </c>
    </row>
    <row r="169" spans="1:12" x14ac:dyDescent="0.25">
      <c r="A169" s="2">
        <v>22828</v>
      </c>
      <c r="B169">
        <f>VLOOKUP((IF(MONTH($A169)=10,YEAR($A169),IF(MONTH($A169)=11,YEAR($A169),IF(MONTH($A169)=12, YEAR($A169),YEAR($A169)-1)))),File_1.prn!$A$2:$AA$58,VLOOKUP(MONTH($A169),Conversion!$A$1:$B$12,2),FALSE)</f>
        <v>0</v>
      </c>
      <c r="C169" t="str">
        <f>IF(VLOOKUP((IF(MONTH($A169)=10,YEAR($A169),IF(MONTH($A169)=11,YEAR($A169),IF(MONTH($A169)=12, YEAR($A169),YEAR($A169)-1)))),File_1.prn!$A$2:$AA$58,VLOOKUP(MONTH($A169),'Patch Conversion'!$A$1:$B$12,2),FALSE)="","",VLOOKUP((IF(MONTH($A169)=10,YEAR($A169),IF(MONTH($A169)=11,YEAR($A169),IF(MONTH($A169)=12, YEAR($A169),YEAR($A169)-1)))),File_1.prn!$A$2:$AA$58,VLOOKUP(MONTH($A169),'Patch Conversion'!$A$1:$B$12,2),FALSE))</f>
        <v/>
      </c>
      <c r="F169">
        <f>VLOOKUP((IF(MONTH($A169)=10,YEAR($A169),IF(MONTH($A169)=11,YEAR($A169),IF(MONTH($A169)=12, YEAR($A169),YEAR($A169)-1)))),FirstSim!$A$1:$Z$84,VLOOKUP(MONTH($A169),Conversion!$A$1:$B$12,2),FALSE)</f>
        <v>7.0000000000000007E-2</v>
      </c>
      <c r="J169" t="e">
        <f>VLOOKUP((IF(MONTH($A169)=10,YEAR($A169),IF(MONTH($A169)=11,YEAR($A169),IF(MONTH($A169)=12, YEAR($A169),YEAR($A169)-1)))),#REF!,VLOOKUP(MONTH($A169),Conversion!$A$1:$B$12,2),FALSE)</f>
        <v>#REF!</v>
      </c>
      <c r="K169" t="e">
        <f>VLOOKUP((IF(MONTH($A169)=10,YEAR($A169),IF(MONTH($A169)=11,YEAR($A169),IF(MONTH($A169)=12, YEAR($A169),YEAR($A169)-1)))),#REF!,VLOOKUP(MONTH($A169),'Patch Conversion'!$A$1:$B$12,2),FALSE)</f>
        <v>#REF!</v>
      </c>
    </row>
    <row r="170" spans="1:12" x14ac:dyDescent="0.25">
      <c r="A170" s="2">
        <v>22859</v>
      </c>
      <c r="B170">
        <f>VLOOKUP((IF(MONTH($A170)=10,YEAR($A170),IF(MONTH($A170)=11,YEAR($A170),IF(MONTH($A170)=12, YEAR($A170),YEAR($A170)-1)))),File_1.prn!$A$2:$AA$58,VLOOKUP(MONTH($A170),Conversion!$A$1:$B$12,2),FALSE)</f>
        <v>0</v>
      </c>
      <c r="C170" t="str">
        <f>IF(VLOOKUP((IF(MONTH($A170)=10,YEAR($A170),IF(MONTH($A170)=11,YEAR($A170),IF(MONTH($A170)=12, YEAR($A170),YEAR($A170)-1)))),File_1.prn!$A$2:$AA$58,VLOOKUP(MONTH($A170),'Patch Conversion'!$A$1:$B$12,2),FALSE)="","",VLOOKUP((IF(MONTH($A170)=10,YEAR($A170),IF(MONTH($A170)=11,YEAR($A170),IF(MONTH($A170)=12, YEAR($A170),YEAR($A170)-1)))),File_1.prn!$A$2:$AA$58,VLOOKUP(MONTH($A170),'Patch Conversion'!$A$1:$B$12,2),FALSE))</f>
        <v/>
      </c>
      <c r="F170">
        <f>VLOOKUP((IF(MONTH($A170)=10,YEAR($A170),IF(MONTH($A170)=11,YEAR($A170),IF(MONTH($A170)=12, YEAR($A170),YEAR($A170)-1)))),FirstSim!$A$1:$Z$84,VLOOKUP(MONTH($A170),Conversion!$A$1:$B$12,2),FALSE)</f>
        <v>0.02</v>
      </c>
      <c r="J170" t="e">
        <f>VLOOKUP((IF(MONTH($A170)=10,YEAR($A170),IF(MONTH($A170)=11,YEAR($A170),IF(MONTH($A170)=12, YEAR($A170),YEAR($A170)-1)))),#REF!,VLOOKUP(MONTH($A170),Conversion!$A$1:$B$12,2),FALSE)</f>
        <v>#REF!</v>
      </c>
      <c r="K170" t="e">
        <f>VLOOKUP((IF(MONTH($A170)=10,YEAR($A170),IF(MONTH($A170)=11,YEAR($A170),IF(MONTH($A170)=12, YEAR($A170),YEAR($A170)-1)))),#REF!,VLOOKUP(MONTH($A170),'Patch Conversion'!$A$1:$B$12,2),FALSE)</f>
        <v>#REF!</v>
      </c>
    </row>
    <row r="171" spans="1:12" x14ac:dyDescent="0.25">
      <c r="A171" s="2">
        <v>22890</v>
      </c>
      <c r="B171">
        <f>VLOOKUP((IF(MONTH($A171)=10,YEAR($A171),IF(MONTH($A171)=11,YEAR($A171),IF(MONTH($A171)=12, YEAR($A171),YEAR($A171)-1)))),File_1.prn!$A$2:$AA$58,VLOOKUP(MONTH($A171),Conversion!$A$1:$B$12,2),FALSE)</f>
        <v>0</v>
      </c>
      <c r="C171" t="str">
        <f>IF(VLOOKUP((IF(MONTH($A171)=10,YEAR($A171),IF(MONTH($A171)=11,YEAR($A171),IF(MONTH($A171)=12, YEAR($A171),YEAR($A171)-1)))),File_1.prn!$A$2:$AA$58,VLOOKUP(MONTH($A171),'Patch Conversion'!$A$1:$B$12,2),FALSE)="","",VLOOKUP((IF(MONTH($A171)=10,YEAR($A171),IF(MONTH($A171)=11,YEAR($A171),IF(MONTH($A171)=12, YEAR($A171),YEAR($A171)-1)))),File_1.prn!$A$2:$AA$58,VLOOKUP(MONTH($A171),'Patch Conversion'!$A$1:$B$12,2),FALSE))</f>
        <v/>
      </c>
      <c r="F171">
        <f>VLOOKUP((IF(MONTH($A171)=10,YEAR($A171),IF(MONTH($A171)=11,YEAR($A171),IF(MONTH($A171)=12, YEAR($A171),YEAR($A171)-1)))),FirstSim!$A$1:$Z$84,VLOOKUP(MONTH($A171),Conversion!$A$1:$B$12,2),FALSE)</f>
        <v>0.01</v>
      </c>
      <c r="J171" t="e">
        <f>VLOOKUP((IF(MONTH($A171)=10,YEAR($A171),IF(MONTH($A171)=11,YEAR($A171),IF(MONTH($A171)=12, YEAR($A171),YEAR($A171)-1)))),#REF!,VLOOKUP(MONTH($A171),Conversion!$A$1:$B$12,2),FALSE)</f>
        <v>#REF!</v>
      </c>
      <c r="K171" t="e">
        <f>VLOOKUP((IF(MONTH($A171)=10,YEAR($A171),IF(MONTH($A171)=11,YEAR($A171),IF(MONTH($A171)=12, YEAR($A171),YEAR($A171)-1)))),#REF!,VLOOKUP(MONTH($A171),'Patch Conversion'!$A$1:$B$12,2),FALSE)</f>
        <v>#REF!</v>
      </c>
    </row>
    <row r="172" spans="1:12" x14ac:dyDescent="0.25">
      <c r="A172" s="2">
        <v>22920</v>
      </c>
      <c r="B172">
        <f>VLOOKUP((IF(MONTH($A172)=10,YEAR($A172),IF(MONTH($A172)=11,YEAR($A172),IF(MONTH($A172)=12, YEAR($A172),YEAR($A172)-1)))),File_1.prn!$A$2:$AA$58,VLOOKUP(MONTH($A172),Conversion!$A$1:$B$12,2),FALSE)</f>
        <v>0</v>
      </c>
      <c r="C172" t="str">
        <f>IF(VLOOKUP((IF(MONTH($A172)=10,YEAR($A172),IF(MONTH($A172)=11,YEAR($A172),IF(MONTH($A172)=12, YEAR($A172),YEAR($A172)-1)))),File_1.prn!$A$2:$AA$58,VLOOKUP(MONTH($A172),'Patch Conversion'!$A$1:$B$12,2),FALSE)="","",VLOOKUP((IF(MONTH($A172)=10,YEAR($A172),IF(MONTH($A172)=11,YEAR($A172),IF(MONTH($A172)=12, YEAR($A172),YEAR($A172)-1)))),File_1.prn!$A$2:$AA$58,VLOOKUP(MONTH($A172),'Patch Conversion'!$A$1:$B$12,2),FALSE))</f>
        <v/>
      </c>
      <c r="F172">
        <f>VLOOKUP((IF(MONTH($A172)=10,YEAR($A172),IF(MONTH($A172)=11,YEAR($A172),IF(MONTH($A172)=12, YEAR($A172),YEAR($A172)-1)))),FirstSim!$A$1:$Z$84,VLOOKUP(MONTH($A172),Conversion!$A$1:$B$12,2),FALSE)</f>
        <v>0</v>
      </c>
      <c r="J172" s="4" t="e">
        <f>VLOOKUP((IF(MONTH($A172)=10,YEAR($A172),IF(MONTH($A172)=11,YEAR($A172),IF(MONTH($A172)=12, YEAR($A172),YEAR($A172)-1)))),#REF!,VLOOKUP(MONTH($A172),Conversion!$A$1:$B$12,2),FALSE)</f>
        <v>#REF!</v>
      </c>
      <c r="K172" t="e">
        <f>VLOOKUP((IF(MONTH($A172)=10,YEAR($A172),IF(MONTH($A172)=11,YEAR($A172),IF(MONTH($A172)=12, YEAR($A172),YEAR($A172)-1)))),#REF!,VLOOKUP(MONTH($A172),'Patch Conversion'!$A$1:$B$12,2),FALSE)</f>
        <v>#REF!</v>
      </c>
    </row>
    <row r="173" spans="1:12" x14ac:dyDescent="0.25">
      <c r="A173" s="2">
        <v>22951</v>
      </c>
      <c r="B173">
        <f>VLOOKUP((IF(MONTH($A173)=10,YEAR($A173),IF(MONTH($A173)=11,YEAR($A173),IF(MONTH($A173)=12, YEAR($A173),YEAR($A173)-1)))),File_1.prn!$A$2:$AA$58,VLOOKUP(MONTH($A173),Conversion!$A$1:$B$12,2),FALSE)</f>
        <v>0</v>
      </c>
      <c r="C173" t="str">
        <f>IF(VLOOKUP((IF(MONTH($A173)=10,YEAR($A173),IF(MONTH($A173)=11,YEAR($A173),IF(MONTH($A173)=12, YEAR($A173),YEAR($A173)-1)))),File_1.prn!$A$2:$AA$58,VLOOKUP(MONTH($A173),'Patch Conversion'!$A$1:$B$12,2),FALSE)="","",VLOOKUP((IF(MONTH($A173)=10,YEAR($A173),IF(MONTH($A173)=11,YEAR($A173),IF(MONTH($A173)=12, YEAR($A173),YEAR($A173)-1)))),File_1.prn!$A$2:$AA$58,VLOOKUP(MONTH($A173),'Patch Conversion'!$A$1:$B$12,2),FALSE))</f>
        <v/>
      </c>
      <c r="F173">
        <f>VLOOKUP((IF(MONTH($A173)=10,YEAR($A173),IF(MONTH($A173)=11,YEAR($A173),IF(MONTH($A173)=12, YEAR($A173),YEAR($A173)-1)))),FirstSim!$A$1:$Z$84,VLOOKUP(MONTH($A173),Conversion!$A$1:$B$12,2),FALSE)</f>
        <v>1.65</v>
      </c>
      <c r="J173" s="4" t="e">
        <f>VLOOKUP((IF(MONTH($A173)=10,YEAR($A173),IF(MONTH($A173)=11,YEAR($A173),IF(MONTH($A173)=12, YEAR($A173),YEAR($A173)-1)))),#REF!,VLOOKUP(MONTH($A173),Conversion!$A$1:$B$12,2),FALSE)</f>
        <v>#REF!</v>
      </c>
      <c r="K173" t="e">
        <f>VLOOKUP((IF(MONTH($A173)=10,YEAR($A173),IF(MONTH($A173)=11,YEAR($A173),IF(MONTH($A173)=12, YEAR($A173),YEAR($A173)-1)))),#REF!,VLOOKUP(MONTH($A173),'Patch Conversion'!$A$1:$B$12,2),FALSE)</f>
        <v>#REF!</v>
      </c>
    </row>
    <row r="174" spans="1:12" x14ac:dyDescent="0.25">
      <c r="A174" s="2">
        <v>22981</v>
      </c>
      <c r="B174">
        <f>VLOOKUP((IF(MONTH($A174)=10,YEAR($A174),IF(MONTH($A174)=11,YEAR($A174),IF(MONTH($A174)=12, YEAR($A174),YEAR($A174)-1)))),File_1.prn!$A$2:$AA$58,VLOOKUP(MONTH($A174),Conversion!$A$1:$B$12,2),FALSE)</f>
        <v>0</v>
      </c>
      <c r="C174" t="str">
        <f>IF(VLOOKUP((IF(MONTH($A174)=10,YEAR($A174),IF(MONTH($A174)=11,YEAR($A174),IF(MONTH($A174)=12, YEAR($A174),YEAR($A174)-1)))),File_1.prn!$A$2:$AA$58,VLOOKUP(MONTH($A174),'Patch Conversion'!$A$1:$B$12,2),FALSE)="","",VLOOKUP((IF(MONTH($A174)=10,YEAR($A174),IF(MONTH($A174)=11,YEAR($A174),IF(MONTH($A174)=12, YEAR($A174),YEAR($A174)-1)))),File_1.prn!$A$2:$AA$58,VLOOKUP(MONTH($A174),'Patch Conversion'!$A$1:$B$12,2),FALSE))</f>
        <v/>
      </c>
      <c r="F174">
        <f>VLOOKUP((IF(MONTH($A174)=10,YEAR($A174),IF(MONTH($A174)=11,YEAR($A174),IF(MONTH($A174)=12, YEAR($A174),YEAR($A174)-1)))),FirstSim!$A$1:$Z$84,VLOOKUP(MONTH($A174),Conversion!$A$1:$B$12,2),FALSE)</f>
        <v>0.92</v>
      </c>
      <c r="J174" s="4" t="e">
        <f>VLOOKUP((IF(MONTH($A174)=10,YEAR($A174),IF(MONTH($A174)=11,YEAR($A174),IF(MONTH($A174)=12, YEAR($A174),YEAR($A174)-1)))),#REF!,VLOOKUP(MONTH($A174),Conversion!$A$1:$B$12,2),FALSE)</f>
        <v>#REF!</v>
      </c>
      <c r="K174" t="e">
        <f>VLOOKUP((IF(MONTH($A174)=10,YEAR($A174),IF(MONTH($A174)=11,YEAR($A174),IF(MONTH($A174)=12, YEAR($A174),YEAR($A174)-1)))),#REF!,VLOOKUP(MONTH($A174),'Patch Conversion'!$A$1:$B$12,2),FALSE)</f>
        <v>#REF!</v>
      </c>
      <c r="L174" t="e">
        <f>IF(K174="","",J174)</f>
        <v>#REF!</v>
      </c>
    </row>
    <row r="175" spans="1:12" x14ac:dyDescent="0.25">
      <c r="A175" s="2">
        <v>23012</v>
      </c>
      <c r="B175">
        <f>VLOOKUP((IF(MONTH($A175)=10,YEAR($A175),IF(MONTH($A175)=11,YEAR($A175),IF(MONTH($A175)=12, YEAR($A175),YEAR($A175)-1)))),File_1.prn!$A$2:$AA$58,VLOOKUP(MONTH($A175),Conversion!$A$1:$B$12,2),FALSE)</f>
        <v>0</v>
      </c>
      <c r="C175" t="str">
        <f>IF(VLOOKUP((IF(MONTH($A175)=10,YEAR($A175),IF(MONTH($A175)=11,YEAR($A175),IF(MONTH($A175)=12, YEAR($A175),YEAR($A175)-1)))),File_1.prn!$A$2:$AA$58,VLOOKUP(MONTH($A175),'Patch Conversion'!$A$1:$B$12,2),FALSE)="","",VLOOKUP((IF(MONTH($A175)=10,YEAR($A175),IF(MONTH($A175)=11,YEAR($A175),IF(MONTH($A175)=12, YEAR($A175),YEAR($A175)-1)))),File_1.prn!$A$2:$AA$58,VLOOKUP(MONTH($A175),'Patch Conversion'!$A$1:$B$12,2),FALSE))</f>
        <v/>
      </c>
      <c r="F175">
        <f>VLOOKUP((IF(MONTH($A175)=10,YEAR($A175),IF(MONTH($A175)=11,YEAR($A175),IF(MONTH($A175)=12, YEAR($A175),YEAR($A175)-1)))),FirstSim!$A$1:$Z$84,VLOOKUP(MONTH($A175),Conversion!$A$1:$B$12,2),FALSE)</f>
        <v>7.45</v>
      </c>
      <c r="J175" s="4" t="e">
        <f>VLOOKUP((IF(MONTH($A175)=10,YEAR($A175),IF(MONTH($A175)=11,YEAR($A175),IF(MONTH($A175)=12, YEAR($A175),YEAR($A175)-1)))),#REF!,VLOOKUP(MONTH($A175),Conversion!$A$1:$B$12,2),FALSE)</f>
        <v>#REF!</v>
      </c>
      <c r="K175" t="e">
        <f>VLOOKUP((IF(MONTH($A175)=10,YEAR($A175),IF(MONTH($A175)=11,YEAR($A175),IF(MONTH($A175)=12, YEAR($A175),YEAR($A175)-1)))),#REF!,VLOOKUP(MONTH($A175),'Patch Conversion'!$A$1:$B$12,2),FALSE)</f>
        <v>#REF!</v>
      </c>
      <c r="L175" t="e">
        <f>IF(K175="","",J175)</f>
        <v>#REF!</v>
      </c>
    </row>
    <row r="176" spans="1:12" x14ac:dyDescent="0.25">
      <c r="A176" s="2">
        <v>23043</v>
      </c>
      <c r="B176">
        <f>VLOOKUP((IF(MONTH($A176)=10,YEAR($A176),IF(MONTH($A176)=11,YEAR($A176),IF(MONTH($A176)=12, YEAR($A176),YEAR($A176)-1)))),File_1.prn!$A$2:$AA$58,VLOOKUP(MONTH($A176),Conversion!$A$1:$B$12,2),FALSE)</f>
        <v>0</v>
      </c>
      <c r="C176" t="str">
        <f>IF(VLOOKUP((IF(MONTH($A176)=10,YEAR($A176),IF(MONTH($A176)=11,YEAR($A176),IF(MONTH($A176)=12, YEAR($A176),YEAR($A176)-1)))),File_1.prn!$A$2:$AA$58,VLOOKUP(MONTH($A176),'Patch Conversion'!$A$1:$B$12,2),FALSE)="","",VLOOKUP((IF(MONTH($A176)=10,YEAR($A176),IF(MONTH($A176)=11,YEAR($A176),IF(MONTH($A176)=12, YEAR($A176),YEAR($A176)-1)))),File_1.prn!$A$2:$AA$58,VLOOKUP(MONTH($A176),'Patch Conversion'!$A$1:$B$12,2),FALSE))</f>
        <v/>
      </c>
      <c r="F176">
        <f>VLOOKUP((IF(MONTH($A176)=10,YEAR($A176),IF(MONTH($A176)=11,YEAR($A176),IF(MONTH($A176)=12, YEAR($A176),YEAR($A176)-1)))),FirstSim!$A$1:$Z$84,VLOOKUP(MONTH($A176),Conversion!$A$1:$B$12,2),FALSE)</f>
        <v>3.35</v>
      </c>
      <c r="J176" s="4" t="e">
        <f>VLOOKUP((IF(MONTH($A176)=10,YEAR($A176),IF(MONTH($A176)=11,YEAR($A176),IF(MONTH($A176)=12, YEAR($A176),YEAR($A176)-1)))),#REF!,VLOOKUP(MONTH($A176),Conversion!$A$1:$B$12,2),FALSE)</f>
        <v>#REF!</v>
      </c>
      <c r="K176" t="e">
        <f>VLOOKUP((IF(MONTH($A176)=10,YEAR($A176),IF(MONTH($A176)=11,YEAR($A176),IF(MONTH($A176)=12, YEAR($A176),YEAR($A176)-1)))),#REF!,VLOOKUP(MONTH($A176),'Patch Conversion'!$A$1:$B$12,2),FALSE)</f>
        <v>#REF!</v>
      </c>
    </row>
    <row r="177" spans="1:11" x14ac:dyDescent="0.25">
      <c r="A177" s="2">
        <v>23071</v>
      </c>
      <c r="B177">
        <f>VLOOKUP((IF(MONTH($A177)=10,YEAR($A177),IF(MONTH($A177)=11,YEAR($A177),IF(MONTH($A177)=12, YEAR($A177),YEAR($A177)-1)))),File_1.prn!$A$2:$AA$58,VLOOKUP(MONTH($A177),Conversion!$A$1:$B$12,2),FALSE)</f>
        <v>0</v>
      </c>
      <c r="C177" t="str">
        <f>IF(VLOOKUP((IF(MONTH($A177)=10,YEAR($A177),IF(MONTH($A177)=11,YEAR($A177),IF(MONTH($A177)=12, YEAR($A177),YEAR($A177)-1)))),File_1.prn!$A$2:$AA$58,VLOOKUP(MONTH($A177),'Patch Conversion'!$A$1:$B$12,2),FALSE)="","",VLOOKUP((IF(MONTH($A177)=10,YEAR($A177),IF(MONTH($A177)=11,YEAR($A177),IF(MONTH($A177)=12, YEAR($A177),YEAR($A177)-1)))),File_1.prn!$A$2:$AA$58,VLOOKUP(MONTH($A177),'Patch Conversion'!$A$1:$B$12,2),FALSE))</f>
        <v/>
      </c>
      <c r="F177">
        <f>VLOOKUP((IF(MONTH($A177)=10,YEAR($A177),IF(MONTH($A177)=11,YEAR($A177),IF(MONTH($A177)=12, YEAR($A177),YEAR($A177)-1)))),FirstSim!$A$1:$Z$84,VLOOKUP(MONTH($A177),Conversion!$A$1:$B$12,2),FALSE)</f>
        <v>3.61</v>
      </c>
      <c r="J177" s="4" t="e">
        <f>VLOOKUP((IF(MONTH($A177)=10,YEAR($A177),IF(MONTH($A177)=11,YEAR($A177),IF(MONTH($A177)=12, YEAR($A177),YEAR($A177)-1)))),#REF!,VLOOKUP(MONTH($A177),Conversion!$A$1:$B$12,2),FALSE)</f>
        <v>#REF!</v>
      </c>
      <c r="K177" t="e">
        <f>VLOOKUP((IF(MONTH($A177)=10,YEAR($A177),IF(MONTH($A177)=11,YEAR($A177),IF(MONTH($A177)=12, YEAR($A177),YEAR($A177)-1)))),#REF!,VLOOKUP(MONTH($A177),'Patch Conversion'!$A$1:$B$12,2),FALSE)</f>
        <v>#REF!</v>
      </c>
    </row>
    <row r="178" spans="1:11" x14ac:dyDescent="0.25">
      <c r="A178" s="2">
        <v>23102</v>
      </c>
      <c r="B178">
        <f>VLOOKUP((IF(MONTH($A178)=10,YEAR($A178),IF(MONTH($A178)=11,YEAR($A178),IF(MONTH($A178)=12, YEAR($A178),YEAR($A178)-1)))),File_1.prn!$A$2:$AA$58,VLOOKUP(MONTH($A178),Conversion!$A$1:$B$12,2),FALSE)</f>
        <v>0</v>
      </c>
      <c r="C178" t="str">
        <f>IF(VLOOKUP((IF(MONTH($A178)=10,YEAR($A178),IF(MONTH($A178)=11,YEAR($A178),IF(MONTH($A178)=12, YEAR($A178),YEAR($A178)-1)))),File_1.prn!$A$2:$AA$58,VLOOKUP(MONTH($A178),'Patch Conversion'!$A$1:$B$12,2),FALSE)="","",VLOOKUP((IF(MONTH($A178)=10,YEAR($A178),IF(MONTH($A178)=11,YEAR($A178),IF(MONTH($A178)=12, YEAR($A178),YEAR($A178)-1)))),File_1.prn!$A$2:$AA$58,VLOOKUP(MONTH($A178),'Patch Conversion'!$A$1:$B$12,2),FALSE))</f>
        <v/>
      </c>
      <c r="F178">
        <f>VLOOKUP((IF(MONTH($A178)=10,YEAR($A178),IF(MONTH($A178)=11,YEAR($A178),IF(MONTH($A178)=12, YEAR($A178),YEAR($A178)-1)))),FirstSim!$A$1:$Z$84,VLOOKUP(MONTH($A178),Conversion!$A$1:$B$12,2),FALSE)</f>
        <v>2.4900000000000002</v>
      </c>
      <c r="J178" s="4" t="e">
        <f>VLOOKUP((IF(MONTH($A178)=10,YEAR($A178),IF(MONTH($A178)=11,YEAR($A178),IF(MONTH($A178)=12, YEAR($A178),YEAR($A178)-1)))),#REF!,VLOOKUP(MONTH($A178),Conversion!$A$1:$B$12,2),FALSE)</f>
        <v>#REF!</v>
      </c>
      <c r="K178" t="e">
        <f>VLOOKUP((IF(MONTH($A178)=10,YEAR($A178),IF(MONTH($A178)=11,YEAR($A178),IF(MONTH($A178)=12, YEAR($A178),YEAR($A178)-1)))),#REF!,VLOOKUP(MONTH($A178),'Patch Conversion'!$A$1:$B$12,2),FALSE)</f>
        <v>#REF!</v>
      </c>
    </row>
    <row r="179" spans="1:11" x14ac:dyDescent="0.25">
      <c r="A179" s="2">
        <v>23132</v>
      </c>
      <c r="B179">
        <f>VLOOKUP((IF(MONTH($A179)=10,YEAR($A179),IF(MONTH($A179)=11,YEAR($A179),IF(MONTH($A179)=12, YEAR($A179),YEAR($A179)-1)))),File_1.prn!$A$2:$AA$58,VLOOKUP(MONTH($A179),Conversion!$A$1:$B$12,2),FALSE)</f>
        <v>0</v>
      </c>
      <c r="C179" t="str">
        <f>IF(VLOOKUP((IF(MONTH($A179)=10,YEAR($A179),IF(MONTH($A179)=11,YEAR($A179),IF(MONTH($A179)=12, YEAR($A179),YEAR($A179)-1)))),File_1.prn!$A$2:$AA$58,VLOOKUP(MONTH($A179),'Patch Conversion'!$A$1:$B$12,2),FALSE)="","",VLOOKUP((IF(MONTH($A179)=10,YEAR($A179),IF(MONTH($A179)=11,YEAR($A179),IF(MONTH($A179)=12, YEAR($A179),YEAR($A179)-1)))),File_1.prn!$A$2:$AA$58,VLOOKUP(MONTH($A179),'Patch Conversion'!$A$1:$B$12,2),FALSE))</f>
        <v/>
      </c>
      <c r="F179">
        <f>VLOOKUP((IF(MONTH($A179)=10,YEAR($A179),IF(MONTH($A179)=11,YEAR($A179),IF(MONTH($A179)=12, YEAR($A179),YEAR($A179)-1)))),FirstSim!$A$1:$Z$84,VLOOKUP(MONTH($A179),Conversion!$A$1:$B$12,2),FALSE)</f>
        <v>1</v>
      </c>
      <c r="J179" s="4" t="e">
        <f>VLOOKUP((IF(MONTH($A179)=10,YEAR($A179),IF(MONTH($A179)=11,YEAR($A179),IF(MONTH($A179)=12, YEAR($A179),YEAR($A179)-1)))),#REF!,VLOOKUP(MONTH($A179),Conversion!$A$1:$B$12,2),FALSE)</f>
        <v>#REF!</v>
      </c>
      <c r="K179" t="e">
        <f>VLOOKUP((IF(MONTH($A179)=10,YEAR($A179),IF(MONTH($A179)=11,YEAR($A179),IF(MONTH($A179)=12, YEAR($A179),YEAR($A179)-1)))),#REF!,VLOOKUP(MONTH($A179),'Patch Conversion'!$A$1:$B$12,2),FALSE)</f>
        <v>#REF!</v>
      </c>
    </row>
    <row r="180" spans="1:11" x14ac:dyDescent="0.25">
      <c r="A180" s="2">
        <v>23163</v>
      </c>
      <c r="B180">
        <f>VLOOKUP((IF(MONTH($A180)=10,YEAR($A180),IF(MONTH($A180)=11,YEAR($A180),IF(MONTH($A180)=12, YEAR($A180),YEAR($A180)-1)))),File_1.prn!$A$2:$AA$58,VLOOKUP(MONTH($A180),Conversion!$A$1:$B$12,2),FALSE)</f>
        <v>0</v>
      </c>
      <c r="C180" t="str">
        <f>IF(VLOOKUP((IF(MONTH($A180)=10,YEAR($A180),IF(MONTH($A180)=11,YEAR($A180),IF(MONTH($A180)=12, YEAR($A180),YEAR($A180)-1)))),File_1.prn!$A$2:$AA$58,VLOOKUP(MONTH($A180),'Patch Conversion'!$A$1:$B$12,2),FALSE)="","",VLOOKUP((IF(MONTH($A180)=10,YEAR($A180),IF(MONTH($A180)=11,YEAR($A180),IF(MONTH($A180)=12, YEAR($A180),YEAR($A180)-1)))),File_1.prn!$A$2:$AA$58,VLOOKUP(MONTH($A180),'Patch Conversion'!$A$1:$B$12,2),FALSE))</f>
        <v/>
      </c>
      <c r="F180">
        <f>VLOOKUP((IF(MONTH($A180)=10,YEAR($A180),IF(MONTH($A180)=11,YEAR($A180),IF(MONTH($A180)=12, YEAR($A180),YEAR($A180)-1)))),FirstSim!$A$1:$Z$84,VLOOKUP(MONTH($A180),Conversion!$A$1:$B$12,2),FALSE)</f>
        <v>0.56999999999999995</v>
      </c>
      <c r="J180" s="4" t="e">
        <f>VLOOKUP((IF(MONTH($A180)=10,YEAR($A180),IF(MONTH($A180)=11,YEAR($A180),IF(MONTH($A180)=12, YEAR($A180),YEAR($A180)-1)))),#REF!,VLOOKUP(MONTH($A180),Conversion!$A$1:$B$12,2),FALSE)</f>
        <v>#REF!</v>
      </c>
      <c r="K180" t="e">
        <f>VLOOKUP((IF(MONTH($A180)=10,YEAR($A180),IF(MONTH($A180)=11,YEAR($A180),IF(MONTH($A180)=12, YEAR($A180),YEAR($A180)-1)))),#REF!,VLOOKUP(MONTH($A180),'Patch Conversion'!$A$1:$B$12,2),FALSE)</f>
        <v>#REF!</v>
      </c>
    </row>
    <row r="181" spans="1:11" x14ac:dyDescent="0.25">
      <c r="A181" s="2">
        <v>23193</v>
      </c>
      <c r="B181">
        <f>VLOOKUP((IF(MONTH($A181)=10,YEAR($A181),IF(MONTH($A181)=11,YEAR($A181),IF(MONTH($A181)=12, YEAR($A181),YEAR($A181)-1)))),File_1.prn!$A$2:$AA$58,VLOOKUP(MONTH($A181),Conversion!$A$1:$B$12,2),FALSE)</f>
        <v>0</v>
      </c>
      <c r="C181" t="str">
        <f>IF(VLOOKUP((IF(MONTH($A181)=10,YEAR($A181),IF(MONTH($A181)=11,YEAR($A181),IF(MONTH($A181)=12, YEAR($A181),YEAR($A181)-1)))),File_1.prn!$A$2:$AA$58,VLOOKUP(MONTH($A181),'Patch Conversion'!$A$1:$B$12,2),FALSE)="","",VLOOKUP((IF(MONTH($A181)=10,YEAR($A181),IF(MONTH($A181)=11,YEAR($A181),IF(MONTH($A181)=12, YEAR($A181),YEAR($A181)-1)))),File_1.prn!$A$2:$AA$58,VLOOKUP(MONTH($A181),'Patch Conversion'!$A$1:$B$12,2),FALSE))</f>
        <v/>
      </c>
      <c r="F181">
        <f>VLOOKUP((IF(MONTH($A181)=10,YEAR($A181),IF(MONTH($A181)=11,YEAR($A181),IF(MONTH($A181)=12, YEAR($A181),YEAR($A181)-1)))),FirstSim!$A$1:$Z$84,VLOOKUP(MONTH($A181),Conversion!$A$1:$B$12,2),FALSE)</f>
        <v>0.41</v>
      </c>
      <c r="J181" s="4" t="e">
        <f>VLOOKUP((IF(MONTH($A181)=10,YEAR($A181),IF(MONTH($A181)=11,YEAR($A181),IF(MONTH($A181)=12, YEAR($A181),YEAR($A181)-1)))),#REF!,VLOOKUP(MONTH($A181),Conversion!$A$1:$B$12,2),FALSE)</f>
        <v>#REF!</v>
      </c>
      <c r="K181" t="e">
        <f>VLOOKUP((IF(MONTH($A181)=10,YEAR($A181),IF(MONTH($A181)=11,YEAR($A181),IF(MONTH($A181)=12, YEAR($A181),YEAR($A181)-1)))),#REF!,VLOOKUP(MONTH($A181),'Patch Conversion'!$A$1:$B$12,2),FALSE)</f>
        <v>#REF!</v>
      </c>
    </row>
    <row r="182" spans="1:11" x14ac:dyDescent="0.25">
      <c r="A182" s="2">
        <v>23224</v>
      </c>
      <c r="B182">
        <f>VLOOKUP((IF(MONTH($A182)=10,YEAR($A182),IF(MONTH($A182)=11,YEAR($A182),IF(MONTH($A182)=12, YEAR($A182),YEAR($A182)-1)))),File_1.prn!$A$2:$AA$58,VLOOKUP(MONTH($A182),Conversion!$A$1:$B$12,2),FALSE)</f>
        <v>0</v>
      </c>
      <c r="C182" t="str">
        <f>IF(VLOOKUP((IF(MONTH($A182)=10,YEAR($A182),IF(MONTH($A182)=11,YEAR($A182),IF(MONTH($A182)=12, YEAR($A182),YEAR($A182)-1)))),File_1.prn!$A$2:$AA$58,VLOOKUP(MONTH($A182),'Patch Conversion'!$A$1:$B$12,2),FALSE)="","",VLOOKUP((IF(MONTH($A182)=10,YEAR($A182),IF(MONTH($A182)=11,YEAR($A182),IF(MONTH($A182)=12, YEAR($A182),YEAR($A182)-1)))),File_1.prn!$A$2:$AA$58,VLOOKUP(MONTH($A182),'Patch Conversion'!$A$1:$B$12,2),FALSE))</f>
        <v/>
      </c>
      <c r="F182">
        <f>VLOOKUP((IF(MONTH($A182)=10,YEAR($A182),IF(MONTH($A182)=11,YEAR($A182),IF(MONTH($A182)=12, YEAR($A182),YEAR($A182)-1)))),FirstSim!$A$1:$Z$84,VLOOKUP(MONTH($A182),Conversion!$A$1:$B$12,2),FALSE)</f>
        <v>0.25</v>
      </c>
      <c r="J182" s="4" t="e">
        <f>VLOOKUP((IF(MONTH($A182)=10,YEAR($A182),IF(MONTH($A182)=11,YEAR($A182),IF(MONTH($A182)=12, YEAR($A182),YEAR($A182)-1)))),#REF!,VLOOKUP(MONTH($A182),Conversion!$A$1:$B$12,2),FALSE)</f>
        <v>#REF!</v>
      </c>
      <c r="K182" t="e">
        <f>VLOOKUP((IF(MONTH($A182)=10,YEAR($A182),IF(MONTH($A182)=11,YEAR($A182),IF(MONTH($A182)=12, YEAR($A182),YEAR($A182)-1)))),#REF!,VLOOKUP(MONTH($A182),'Patch Conversion'!$A$1:$B$12,2),FALSE)</f>
        <v>#REF!</v>
      </c>
    </row>
    <row r="183" spans="1:11" x14ac:dyDescent="0.25">
      <c r="A183" s="2">
        <v>23255</v>
      </c>
      <c r="B183">
        <f>VLOOKUP((IF(MONTH($A183)=10,YEAR($A183),IF(MONTH($A183)=11,YEAR($A183),IF(MONTH($A183)=12, YEAR($A183),YEAR($A183)-1)))),File_1.prn!$A$2:$AA$58,VLOOKUP(MONTH($A183),Conversion!$A$1:$B$12,2),FALSE)</f>
        <v>0</v>
      </c>
      <c r="C183" t="str">
        <f>IF(VLOOKUP((IF(MONTH($A183)=10,YEAR($A183),IF(MONTH($A183)=11,YEAR($A183),IF(MONTH($A183)=12, YEAR($A183),YEAR($A183)-1)))),File_1.prn!$A$2:$AA$58,VLOOKUP(MONTH($A183),'Patch Conversion'!$A$1:$B$12,2),FALSE)="","",VLOOKUP((IF(MONTH($A183)=10,YEAR($A183),IF(MONTH($A183)=11,YEAR($A183),IF(MONTH($A183)=12, YEAR($A183),YEAR($A183)-1)))),File_1.prn!$A$2:$AA$58,VLOOKUP(MONTH($A183),'Patch Conversion'!$A$1:$B$12,2),FALSE))</f>
        <v/>
      </c>
      <c r="F183">
        <f>VLOOKUP((IF(MONTH($A183)=10,YEAR($A183),IF(MONTH($A183)=11,YEAR($A183),IF(MONTH($A183)=12, YEAR($A183),YEAR($A183)-1)))),FirstSim!$A$1:$Z$84,VLOOKUP(MONTH($A183),Conversion!$A$1:$B$12,2),FALSE)</f>
        <v>0.06</v>
      </c>
      <c r="J183" s="4" t="e">
        <f>VLOOKUP((IF(MONTH($A183)=10,YEAR($A183),IF(MONTH($A183)=11,YEAR($A183),IF(MONTH($A183)=12, YEAR($A183),YEAR($A183)-1)))),#REF!,VLOOKUP(MONTH($A183),Conversion!$A$1:$B$12,2),FALSE)</f>
        <v>#REF!</v>
      </c>
      <c r="K183" t="e">
        <f>VLOOKUP((IF(MONTH($A183)=10,YEAR($A183),IF(MONTH($A183)=11,YEAR($A183),IF(MONTH($A183)=12, YEAR($A183),YEAR($A183)-1)))),#REF!,VLOOKUP(MONTH($A183),'Patch Conversion'!$A$1:$B$12,2),FALSE)</f>
        <v>#REF!</v>
      </c>
    </row>
    <row r="184" spans="1:11" x14ac:dyDescent="0.25">
      <c r="A184" s="2">
        <v>23285</v>
      </c>
      <c r="B184">
        <f>VLOOKUP((IF(MONTH($A184)=10,YEAR($A184),IF(MONTH($A184)=11,YEAR($A184),IF(MONTH($A184)=12, YEAR($A184),YEAR($A184)-1)))),File_1.prn!$A$2:$AA$58,VLOOKUP(MONTH($A184),Conversion!$A$1:$B$12,2),FALSE)</f>
        <v>0</v>
      </c>
      <c r="C184" t="str">
        <f>IF(VLOOKUP((IF(MONTH($A184)=10,YEAR($A184),IF(MONTH($A184)=11,YEAR($A184),IF(MONTH($A184)=12, YEAR($A184),YEAR($A184)-1)))),File_1.prn!$A$2:$AA$58,VLOOKUP(MONTH($A184),'Patch Conversion'!$A$1:$B$12,2),FALSE)="","",VLOOKUP((IF(MONTH($A184)=10,YEAR($A184),IF(MONTH($A184)=11,YEAR($A184),IF(MONTH($A184)=12, YEAR($A184),YEAR($A184)-1)))),File_1.prn!$A$2:$AA$58,VLOOKUP(MONTH($A184),'Patch Conversion'!$A$1:$B$12,2),FALSE))</f>
        <v/>
      </c>
      <c r="F184">
        <f>VLOOKUP((IF(MONTH($A184)=10,YEAR($A184),IF(MONTH($A184)=11,YEAR($A184),IF(MONTH($A184)=12, YEAR($A184),YEAR($A184)-1)))),FirstSim!$A$1:$Z$84,VLOOKUP(MONTH($A184),Conversion!$A$1:$B$12,2),FALSE)</f>
        <v>0.03</v>
      </c>
      <c r="J184" s="4" t="e">
        <f>VLOOKUP((IF(MONTH($A184)=10,YEAR($A184),IF(MONTH($A184)=11,YEAR($A184),IF(MONTH($A184)=12, YEAR($A184),YEAR($A184)-1)))),#REF!,VLOOKUP(MONTH($A184),Conversion!$A$1:$B$12,2),FALSE)</f>
        <v>#REF!</v>
      </c>
      <c r="K184" t="e">
        <f>VLOOKUP((IF(MONTH($A184)=10,YEAR($A184),IF(MONTH($A184)=11,YEAR($A184),IF(MONTH($A184)=12, YEAR($A184),YEAR($A184)-1)))),#REF!,VLOOKUP(MONTH($A184),'Patch Conversion'!$A$1:$B$12,2),FALSE)</f>
        <v>#REF!</v>
      </c>
    </row>
    <row r="185" spans="1:11" x14ac:dyDescent="0.25">
      <c r="A185" s="2">
        <v>23316</v>
      </c>
      <c r="B185">
        <f>VLOOKUP((IF(MONTH($A185)=10,YEAR($A185),IF(MONTH($A185)=11,YEAR($A185),IF(MONTH($A185)=12, YEAR($A185),YEAR($A185)-1)))),File_1.prn!$A$2:$AA$58,VLOOKUP(MONTH($A185),Conversion!$A$1:$B$12,2),FALSE)</f>
        <v>0</v>
      </c>
      <c r="C185" t="str">
        <f>IF(VLOOKUP((IF(MONTH($A185)=10,YEAR($A185),IF(MONTH($A185)=11,YEAR($A185),IF(MONTH($A185)=12, YEAR($A185),YEAR($A185)-1)))),File_1.prn!$A$2:$AA$58,VLOOKUP(MONTH($A185),'Patch Conversion'!$A$1:$B$12,2),FALSE)="","",VLOOKUP((IF(MONTH($A185)=10,YEAR($A185),IF(MONTH($A185)=11,YEAR($A185),IF(MONTH($A185)=12, YEAR($A185),YEAR($A185)-1)))),File_1.prn!$A$2:$AA$58,VLOOKUP(MONTH($A185),'Patch Conversion'!$A$1:$B$12,2),FALSE))</f>
        <v/>
      </c>
      <c r="F185">
        <f>VLOOKUP((IF(MONTH($A185)=10,YEAR($A185),IF(MONTH($A185)=11,YEAR($A185),IF(MONTH($A185)=12, YEAR($A185),YEAR($A185)-1)))),FirstSim!$A$1:$Z$84,VLOOKUP(MONTH($A185),Conversion!$A$1:$B$12,2),FALSE)</f>
        <v>4.17</v>
      </c>
      <c r="J185" s="4" t="e">
        <f>VLOOKUP((IF(MONTH($A185)=10,YEAR($A185),IF(MONTH($A185)=11,YEAR($A185),IF(MONTH($A185)=12, YEAR($A185),YEAR($A185)-1)))),#REF!,VLOOKUP(MONTH($A185),Conversion!$A$1:$B$12,2),FALSE)</f>
        <v>#REF!</v>
      </c>
      <c r="K185" t="e">
        <f>VLOOKUP((IF(MONTH($A185)=10,YEAR($A185),IF(MONTH($A185)=11,YEAR($A185),IF(MONTH($A185)=12, YEAR($A185),YEAR($A185)-1)))),#REF!,VLOOKUP(MONTH($A185),'Patch Conversion'!$A$1:$B$12,2),FALSE)</f>
        <v>#REF!</v>
      </c>
    </row>
    <row r="186" spans="1:11" x14ac:dyDescent="0.25">
      <c r="A186" s="2">
        <v>23346</v>
      </c>
      <c r="B186">
        <f>VLOOKUP((IF(MONTH($A186)=10,YEAR($A186),IF(MONTH($A186)=11,YEAR($A186),IF(MONTH($A186)=12, YEAR($A186),YEAR($A186)-1)))),File_1.prn!$A$2:$AA$58,VLOOKUP(MONTH($A186),Conversion!$A$1:$B$12,2),FALSE)</f>
        <v>0</v>
      </c>
      <c r="C186" t="str">
        <f>IF(VLOOKUP((IF(MONTH($A186)=10,YEAR($A186),IF(MONTH($A186)=11,YEAR($A186),IF(MONTH($A186)=12, YEAR($A186),YEAR($A186)-1)))),File_1.prn!$A$2:$AA$58,VLOOKUP(MONTH($A186),'Patch Conversion'!$A$1:$B$12,2),FALSE)="","",VLOOKUP((IF(MONTH($A186)=10,YEAR($A186),IF(MONTH($A186)=11,YEAR($A186),IF(MONTH($A186)=12, YEAR($A186),YEAR($A186)-1)))),File_1.prn!$A$2:$AA$58,VLOOKUP(MONTH($A186),'Patch Conversion'!$A$1:$B$12,2),FALSE))</f>
        <v/>
      </c>
      <c r="F186">
        <f>VLOOKUP((IF(MONTH($A186)=10,YEAR($A186),IF(MONTH($A186)=11,YEAR($A186),IF(MONTH($A186)=12, YEAR($A186),YEAR($A186)-1)))),FirstSim!$A$1:$Z$84,VLOOKUP(MONTH($A186),Conversion!$A$1:$B$12,2),FALSE)</f>
        <v>1.98</v>
      </c>
      <c r="J186" s="4" t="e">
        <f>VLOOKUP((IF(MONTH($A186)=10,YEAR($A186),IF(MONTH($A186)=11,YEAR($A186),IF(MONTH($A186)=12, YEAR($A186),YEAR($A186)-1)))),#REF!,VLOOKUP(MONTH($A186),Conversion!$A$1:$B$12,2),FALSE)</f>
        <v>#REF!</v>
      </c>
      <c r="K186" t="e">
        <f>VLOOKUP((IF(MONTH($A186)=10,YEAR($A186),IF(MONTH($A186)=11,YEAR($A186),IF(MONTH($A186)=12, YEAR($A186),YEAR($A186)-1)))),#REF!,VLOOKUP(MONTH($A186),'Patch Conversion'!$A$1:$B$12,2),FALSE)</f>
        <v>#REF!</v>
      </c>
    </row>
    <row r="187" spans="1:11" x14ac:dyDescent="0.25">
      <c r="A187" s="2">
        <v>23377</v>
      </c>
      <c r="B187">
        <f>VLOOKUP((IF(MONTH($A187)=10,YEAR($A187),IF(MONTH($A187)=11,YEAR($A187),IF(MONTH($A187)=12, YEAR($A187),YEAR($A187)-1)))),File_1.prn!$A$2:$AA$58,VLOOKUP(MONTH($A187),Conversion!$A$1:$B$12,2),FALSE)</f>
        <v>0</v>
      </c>
      <c r="C187" t="str">
        <f>IF(VLOOKUP((IF(MONTH($A187)=10,YEAR($A187),IF(MONTH($A187)=11,YEAR($A187),IF(MONTH($A187)=12, YEAR($A187),YEAR($A187)-1)))),File_1.prn!$A$2:$AA$58,VLOOKUP(MONTH($A187),'Patch Conversion'!$A$1:$B$12,2),FALSE)="","",VLOOKUP((IF(MONTH($A187)=10,YEAR($A187),IF(MONTH($A187)=11,YEAR($A187),IF(MONTH($A187)=12, YEAR($A187),YEAR($A187)-1)))),File_1.prn!$A$2:$AA$58,VLOOKUP(MONTH($A187),'Patch Conversion'!$A$1:$B$12,2),FALSE))</f>
        <v/>
      </c>
      <c r="F187">
        <f>VLOOKUP((IF(MONTH($A187)=10,YEAR($A187),IF(MONTH($A187)=11,YEAR($A187),IF(MONTH($A187)=12, YEAR($A187),YEAR($A187)-1)))),FirstSim!$A$1:$Z$84,VLOOKUP(MONTH($A187),Conversion!$A$1:$B$12,2),FALSE)</f>
        <v>0.11</v>
      </c>
      <c r="J187" s="4" t="e">
        <f>VLOOKUP((IF(MONTH($A187)=10,YEAR($A187),IF(MONTH($A187)=11,YEAR($A187),IF(MONTH($A187)=12, YEAR($A187),YEAR($A187)-1)))),#REF!,VLOOKUP(MONTH($A187),Conversion!$A$1:$B$12,2),FALSE)</f>
        <v>#REF!</v>
      </c>
      <c r="K187" t="e">
        <f>VLOOKUP((IF(MONTH($A187)=10,YEAR($A187),IF(MONTH($A187)=11,YEAR($A187),IF(MONTH($A187)=12, YEAR($A187),YEAR($A187)-1)))),#REF!,VLOOKUP(MONTH($A187),'Patch Conversion'!$A$1:$B$12,2),FALSE)</f>
        <v>#REF!</v>
      </c>
    </row>
    <row r="188" spans="1:11" x14ac:dyDescent="0.25">
      <c r="A188" s="2">
        <v>23408</v>
      </c>
      <c r="B188">
        <f>VLOOKUP((IF(MONTH($A188)=10,YEAR($A188),IF(MONTH($A188)=11,YEAR($A188),IF(MONTH($A188)=12, YEAR($A188),YEAR($A188)-1)))),File_1.prn!$A$2:$AA$58,VLOOKUP(MONTH($A188),Conversion!$A$1:$B$12,2),FALSE)</f>
        <v>0</v>
      </c>
      <c r="C188" t="str">
        <f>IF(VLOOKUP((IF(MONTH($A188)=10,YEAR($A188),IF(MONTH($A188)=11,YEAR($A188),IF(MONTH($A188)=12, YEAR($A188),YEAR($A188)-1)))),File_1.prn!$A$2:$AA$58,VLOOKUP(MONTH($A188),'Patch Conversion'!$A$1:$B$12,2),FALSE)="","",VLOOKUP((IF(MONTH($A188)=10,YEAR($A188),IF(MONTH($A188)=11,YEAR($A188),IF(MONTH($A188)=12, YEAR($A188),YEAR($A188)-1)))),File_1.prn!$A$2:$AA$58,VLOOKUP(MONTH($A188),'Patch Conversion'!$A$1:$B$12,2),FALSE))</f>
        <v/>
      </c>
      <c r="D188" t="str">
        <f>IF(C188="","",B188)</f>
        <v/>
      </c>
      <c r="F188">
        <f>VLOOKUP((IF(MONTH($A188)=10,YEAR($A188),IF(MONTH($A188)=11,YEAR($A188),IF(MONTH($A188)=12, YEAR($A188),YEAR($A188)-1)))),FirstSim!$A$1:$Z$84,VLOOKUP(MONTH($A188),Conversion!$A$1:$B$12,2),FALSE)</f>
        <v>0.02</v>
      </c>
      <c r="J188" s="4" t="e">
        <f>VLOOKUP((IF(MONTH($A188)=10,YEAR($A188),IF(MONTH($A188)=11,YEAR($A188),IF(MONTH($A188)=12, YEAR($A188),YEAR($A188)-1)))),#REF!,VLOOKUP(MONTH($A188),Conversion!$A$1:$B$12,2),FALSE)</f>
        <v>#REF!</v>
      </c>
      <c r="K188" t="e">
        <f>VLOOKUP((IF(MONTH($A188)=10,YEAR($A188),IF(MONTH($A188)=11,YEAR($A188),IF(MONTH($A188)=12, YEAR($A188),YEAR($A188)-1)))),#REF!,VLOOKUP(MONTH($A188),'Patch Conversion'!$A$1:$B$12,2),FALSE)</f>
        <v>#REF!</v>
      </c>
    </row>
    <row r="189" spans="1:11" x14ac:dyDescent="0.25">
      <c r="A189" s="2">
        <v>23437</v>
      </c>
      <c r="B189">
        <f>VLOOKUP((IF(MONTH($A189)=10,YEAR($A189),IF(MONTH($A189)=11,YEAR($A189),IF(MONTH($A189)=12, YEAR($A189),YEAR($A189)-1)))),File_1.prn!$A$2:$AA$58,VLOOKUP(MONTH($A189),Conversion!$A$1:$B$12,2),FALSE)</f>
        <v>0</v>
      </c>
      <c r="C189" t="str">
        <f>IF(VLOOKUP((IF(MONTH($A189)=10,YEAR($A189),IF(MONTH($A189)=11,YEAR($A189),IF(MONTH($A189)=12, YEAR($A189),YEAR($A189)-1)))),File_1.prn!$A$2:$AA$58,VLOOKUP(MONTH($A189),'Patch Conversion'!$A$1:$B$12,2),FALSE)="","",VLOOKUP((IF(MONTH($A189)=10,YEAR($A189),IF(MONTH($A189)=11,YEAR($A189),IF(MONTH($A189)=12, YEAR($A189),YEAR($A189)-1)))),File_1.prn!$A$2:$AA$58,VLOOKUP(MONTH($A189),'Patch Conversion'!$A$1:$B$12,2),FALSE))</f>
        <v/>
      </c>
      <c r="F189">
        <f>VLOOKUP((IF(MONTH($A189)=10,YEAR($A189),IF(MONTH($A189)=11,YEAR($A189),IF(MONTH($A189)=12, YEAR($A189),YEAR($A189)-1)))),FirstSim!$A$1:$Z$84,VLOOKUP(MONTH($A189),Conversion!$A$1:$B$12,2),FALSE)</f>
        <v>2.2599999999999998</v>
      </c>
      <c r="J189" s="4" t="e">
        <f>VLOOKUP((IF(MONTH($A189)=10,YEAR($A189),IF(MONTH($A189)=11,YEAR($A189),IF(MONTH($A189)=12, YEAR($A189),YEAR($A189)-1)))),#REF!,VLOOKUP(MONTH($A189),Conversion!$A$1:$B$12,2),FALSE)</f>
        <v>#REF!</v>
      </c>
      <c r="K189" t="e">
        <f>VLOOKUP((IF(MONTH($A189)=10,YEAR($A189),IF(MONTH($A189)=11,YEAR($A189),IF(MONTH($A189)=12, YEAR($A189),YEAR($A189)-1)))),#REF!,VLOOKUP(MONTH($A189),'Patch Conversion'!$A$1:$B$12,2),FALSE)</f>
        <v>#REF!</v>
      </c>
    </row>
    <row r="190" spans="1:11" x14ac:dyDescent="0.25">
      <c r="A190" s="2">
        <v>23468</v>
      </c>
      <c r="B190">
        <f>VLOOKUP((IF(MONTH($A190)=10,YEAR($A190),IF(MONTH($A190)=11,YEAR($A190),IF(MONTH($A190)=12, YEAR($A190),YEAR($A190)-1)))),File_1.prn!$A$2:$AA$58,VLOOKUP(MONTH($A190),Conversion!$A$1:$B$12,2),FALSE)</f>
        <v>0</v>
      </c>
      <c r="C190" t="str">
        <f>IF(VLOOKUP((IF(MONTH($A190)=10,YEAR($A190),IF(MONTH($A190)=11,YEAR($A190),IF(MONTH($A190)=12, YEAR($A190),YEAR($A190)-1)))),File_1.prn!$A$2:$AA$58,VLOOKUP(MONTH($A190),'Patch Conversion'!$A$1:$B$12,2),FALSE)="","",VLOOKUP((IF(MONTH($A190)=10,YEAR($A190),IF(MONTH($A190)=11,YEAR($A190),IF(MONTH($A190)=12, YEAR($A190),YEAR($A190)-1)))),File_1.prn!$A$2:$AA$58,VLOOKUP(MONTH($A190),'Patch Conversion'!$A$1:$B$12,2),FALSE))</f>
        <v/>
      </c>
      <c r="F190">
        <f>VLOOKUP((IF(MONTH($A190)=10,YEAR($A190),IF(MONTH($A190)=11,YEAR($A190),IF(MONTH($A190)=12, YEAR($A190),YEAR($A190)-1)))),FirstSim!$A$1:$Z$84,VLOOKUP(MONTH($A190),Conversion!$A$1:$B$12,2),FALSE)</f>
        <v>1.19</v>
      </c>
      <c r="J190" s="4" t="e">
        <f>VLOOKUP((IF(MONTH($A190)=10,YEAR($A190),IF(MONTH($A190)=11,YEAR($A190),IF(MONTH($A190)=12, YEAR($A190),YEAR($A190)-1)))),#REF!,VLOOKUP(MONTH($A190),Conversion!$A$1:$B$12,2),FALSE)</f>
        <v>#REF!</v>
      </c>
      <c r="K190" t="e">
        <f>VLOOKUP((IF(MONTH($A190)=10,YEAR($A190),IF(MONTH($A190)=11,YEAR($A190),IF(MONTH($A190)=12, YEAR($A190),YEAR($A190)-1)))),#REF!,VLOOKUP(MONTH($A190),'Patch Conversion'!$A$1:$B$12,2),FALSE)</f>
        <v>#REF!</v>
      </c>
    </row>
    <row r="191" spans="1:11" x14ac:dyDescent="0.25">
      <c r="A191" s="2">
        <v>23498</v>
      </c>
      <c r="B191">
        <f>VLOOKUP((IF(MONTH($A191)=10,YEAR($A191),IF(MONTH($A191)=11,YEAR($A191),IF(MONTH($A191)=12, YEAR($A191),YEAR($A191)-1)))),File_1.prn!$A$2:$AA$58,VLOOKUP(MONTH($A191),Conversion!$A$1:$B$12,2),FALSE)</f>
        <v>0</v>
      </c>
      <c r="C191" t="str">
        <f>IF(VLOOKUP((IF(MONTH($A191)=10,YEAR($A191),IF(MONTH($A191)=11,YEAR($A191),IF(MONTH($A191)=12, YEAR($A191),YEAR($A191)-1)))),File_1.prn!$A$2:$AA$58,VLOOKUP(MONTH($A191),'Patch Conversion'!$A$1:$B$12,2),FALSE)="","",VLOOKUP((IF(MONTH($A191)=10,YEAR($A191),IF(MONTH($A191)=11,YEAR($A191),IF(MONTH($A191)=12, YEAR($A191),YEAR($A191)-1)))),File_1.prn!$A$2:$AA$58,VLOOKUP(MONTH($A191),'Patch Conversion'!$A$1:$B$12,2),FALSE))</f>
        <v/>
      </c>
      <c r="F191">
        <f>VLOOKUP((IF(MONTH($A191)=10,YEAR($A191),IF(MONTH($A191)=11,YEAR($A191),IF(MONTH($A191)=12, YEAR($A191),YEAR($A191)-1)))),FirstSim!$A$1:$Z$84,VLOOKUP(MONTH($A191),Conversion!$A$1:$B$12,2),FALSE)</f>
        <v>0.28000000000000003</v>
      </c>
      <c r="J191" s="4" t="e">
        <f>VLOOKUP((IF(MONTH($A191)=10,YEAR($A191),IF(MONTH($A191)=11,YEAR($A191),IF(MONTH($A191)=12, YEAR($A191),YEAR($A191)-1)))),#REF!,VLOOKUP(MONTH($A191),Conversion!$A$1:$B$12,2),FALSE)</f>
        <v>#REF!</v>
      </c>
      <c r="K191" t="e">
        <f>VLOOKUP((IF(MONTH($A191)=10,YEAR($A191),IF(MONTH($A191)=11,YEAR($A191),IF(MONTH($A191)=12, YEAR($A191),YEAR($A191)-1)))),#REF!,VLOOKUP(MONTH($A191),'Patch Conversion'!$A$1:$B$12,2),FALSE)</f>
        <v>#REF!</v>
      </c>
    </row>
    <row r="192" spans="1:11" x14ac:dyDescent="0.25">
      <c r="A192" s="2">
        <v>23529</v>
      </c>
      <c r="B192">
        <f>VLOOKUP((IF(MONTH($A192)=10,YEAR($A192),IF(MONTH($A192)=11,YEAR($A192),IF(MONTH($A192)=12, YEAR($A192),YEAR($A192)-1)))),File_1.prn!$A$2:$AA$58,VLOOKUP(MONTH($A192),Conversion!$A$1:$B$12,2),FALSE)</f>
        <v>0</v>
      </c>
      <c r="C192" t="str">
        <f>IF(VLOOKUP((IF(MONTH($A192)=10,YEAR($A192),IF(MONTH($A192)=11,YEAR($A192),IF(MONTH($A192)=12, YEAR($A192),YEAR($A192)-1)))),File_1.prn!$A$2:$AA$58,VLOOKUP(MONTH($A192),'Patch Conversion'!$A$1:$B$12,2),FALSE)="","",VLOOKUP((IF(MONTH($A192)=10,YEAR($A192),IF(MONTH($A192)=11,YEAR($A192),IF(MONTH($A192)=12, YEAR($A192),YEAR($A192)-1)))),File_1.prn!$A$2:$AA$58,VLOOKUP(MONTH($A192),'Patch Conversion'!$A$1:$B$12,2),FALSE))</f>
        <v/>
      </c>
      <c r="F192">
        <f>VLOOKUP((IF(MONTH($A192)=10,YEAR($A192),IF(MONTH($A192)=11,YEAR($A192),IF(MONTH($A192)=12, YEAR($A192),YEAR($A192)-1)))),FirstSim!$A$1:$Z$84,VLOOKUP(MONTH($A192),Conversion!$A$1:$B$12,2),FALSE)</f>
        <v>0.28999999999999998</v>
      </c>
      <c r="J192" s="4" t="e">
        <f>VLOOKUP((IF(MONTH($A192)=10,YEAR($A192),IF(MONTH($A192)=11,YEAR($A192),IF(MONTH($A192)=12, YEAR($A192),YEAR($A192)-1)))),#REF!,VLOOKUP(MONTH($A192),Conversion!$A$1:$B$12,2),FALSE)</f>
        <v>#REF!</v>
      </c>
      <c r="K192" t="e">
        <f>VLOOKUP((IF(MONTH($A192)=10,YEAR($A192),IF(MONTH($A192)=11,YEAR($A192),IF(MONTH($A192)=12, YEAR($A192),YEAR($A192)-1)))),#REF!,VLOOKUP(MONTH($A192),'Patch Conversion'!$A$1:$B$12,2),FALSE)</f>
        <v>#REF!</v>
      </c>
    </row>
    <row r="193" spans="1:12" x14ac:dyDescent="0.25">
      <c r="A193" s="2">
        <v>23559</v>
      </c>
      <c r="B193">
        <f>VLOOKUP((IF(MONTH($A193)=10,YEAR($A193),IF(MONTH($A193)=11,YEAR($A193),IF(MONTH($A193)=12, YEAR($A193),YEAR($A193)-1)))),File_1.prn!$A$2:$AA$58,VLOOKUP(MONTH($A193),Conversion!$A$1:$B$12,2),FALSE)</f>
        <v>0</v>
      </c>
      <c r="C193" t="str">
        <f>IF(VLOOKUP((IF(MONTH($A193)=10,YEAR($A193),IF(MONTH($A193)=11,YEAR($A193),IF(MONTH($A193)=12, YEAR($A193),YEAR($A193)-1)))),File_1.prn!$A$2:$AA$58,VLOOKUP(MONTH($A193),'Patch Conversion'!$A$1:$B$12,2),FALSE)="","",VLOOKUP((IF(MONTH($A193)=10,YEAR($A193),IF(MONTH($A193)=11,YEAR($A193),IF(MONTH($A193)=12, YEAR($A193),YEAR($A193)-1)))),File_1.prn!$A$2:$AA$58,VLOOKUP(MONTH($A193),'Patch Conversion'!$A$1:$B$12,2),FALSE))</f>
        <v/>
      </c>
      <c r="F193">
        <f>VLOOKUP((IF(MONTH($A193)=10,YEAR($A193),IF(MONTH($A193)=11,YEAR($A193),IF(MONTH($A193)=12, YEAR($A193),YEAR($A193)-1)))),FirstSim!$A$1:$Z$84,VLOOKUP(MONTH($A193),Conversion!$A$1:$B$12,2),FALSE)</f>
        <v>0.26</v>
      </c>
      <c r="J193" s="4" t="e">
        <f>VLOOKUP((IF(MONTH($A193)=10,YEAR($A193),IF(MONTH($A193)=11,YEAR($A193),IF(MONTH($A193)=12, YEAR($A193),YEAR($A193)-1)))),#REF!,VLOOKUP(MONTH($A193),Conversion!$A$1:$B$12,2),FALSE)</f>
        <v>#REF!</v>
      </c>
      <c r="K193" t="e">
        <f>VLOOKUP((IF(MONTH($A193)=10,YEAR($A193),IF(MONTH($A193)=11,YEAR($A193),IF(MONTH($A193)=12, YEAR($A193),YEAR($A193)-1)))),#REF!,VLOOKUP(MONTH($A193),'Patch Conversion'!$A$1:$B$12,2),FALSE)</f>
        <v>#REF!</v>
      </c>
    </row>
    <row r="194" spans="1:12" x14ac:dyDescent="0.25">
      <c r="A194" s="2">
        <v>23590</v>
      </c>
      <c r="B194">
        <f>VLOOKUP((IF(MONTH($A194)=10,YEAR($A194),IF(MONTH($A194)=11,YEAR($A194),IF(MONTH($A194)=12, YEAR($A194),YEAR($A194)-1)))),File_1.prn!$A$2:$AA$58,VLOOKUP(MONTH($A194),Conversion!$A$1:$B$12,2),FALSE)</f>
        <v>0</v>
      </c>
      <c r="C194" t="str">
        <f>IF(VLOOKUP((IF(MONTH($A194)=10,YEAR($A194),IF(MONTH($A194)=11,YEAR($A194),IF(MONTH($A194)=12, YEAR($A194),YEAR($A194)-1)))),File_1.prn!$A$2:$AA$58,VLOOKUP(MONTH($A194),'Patch Conversion'!$A$1:$B$12,2),FALSE)="","",VLOOKUP((IF(MONTH($A194)=10,YEAR($A194),IF(MONTH($A194)=11,YEAR($A194),IF(MONTH($A194)=12, YEAR($A194),YEAR($A194)-1)))),File_1.prn!$A$2:$AA$58,VLOOKUP(MONTH($A194),'Patch Conversion'!$A$1:$B$12,2),FALSE))</f>
        <v/>
      </c>
      <c r="F194">
        <f>VLOOKUP((IF(MONTH($A194)=10,YEAR($A194),IF(MONTH($A194)=11,YEAR($A194),IF(MONTH($A194)=12, YEAR($A194),YEAR($A194)-1)))),FirstSim!$A$1:$Z$84,VLOOKUP(MONTH($A194),Conversion!$A$1:$B$12,2),FALSE)</f>
        <v>0.13</v>
      </c>
      <c r="J194" s="4" t="e">
        <f>VLOOKUP((IF(MONTH($A194)=10,YEAR($A194),IF(MONTH($A194)=11,YEAR($A194),IF(MONTH($A194)=12, YEAR($A194),YEAR($A194)-1)))),#REF!,VLOOKUP(MONTH($A194),Conversion!$A$1:$B$12,2),FALSE)</f>
        <v>#REF!</v>
      </c>
      <c r="K194" t="e">
        <f>VLOOKUP((IF(MONTH($A194)=10,YEAR($A194),IF(MONTH($A194)=11,YEAR($A194),IF(MONTH($A194)=12, YEAR($A194),YEAR($A194)-1)))),#REF!,VLOOKUP(MONTH($A194),'Patch Conversion'!$A$1:$B$12,2),FALSE)</f>
        <v>#REF!</v>
      </c>
    </row>
    <row r="195" spans="1:12" x14ac:dyDescent="0.25">
      <c r="A195" s="2">
        <v>23621</v>
      </c>
      <c r="B195">
        <f>VLOOKUP((IF(MONTH($A195)=10,YEAR($A195),IF(MONTH($A195)=11,YEAR($A195),IF(MONTH($A195)=12, YEAR($A195),YEAR($A195)-1)))),File_1.prn!$A$2:$AA$58,VLOOKUP(MONTH($A195),Conversion!$A$1:$B$12,2),FALSE)</f>
        <v>0</v>
      </c>
      <c r="C195" t="str">
        <f>IF(VLOOKUP((IF(MONTH($A195)=10,YEAR($A195),IF(MONTH($A195)=11,YEAR($A195),IF(MONTH($A195)=12, YEAR($A195),YEAR($A195)-1)))),File_1.prn!$A$2:$AA$58,VLOOKUP(MONTH($A195),'Patch Conversion'!$A$1:$B$12,2),FALSE)="","",VLOOKUP((IF(MONTH($A195)=10,YEAR($A195),IF(MONTH($A195)=11,YEAR($A195),IF(MONTH($A195)=12, YEAR($A195),YEAR($A195)-1)))),File_1.prn!$A$2:$AA$58,VLOOKUP(MONTH($A195),'Patch Conversion'!$A$1:$B$12,2),FALSE))</f>
        <v/>
      </c>
      <c r="F195">
        <f>VLOOKUP((IF(MONTH($A195)=10,YEAR($A195),IF(MONTH($A195)=11,YEAR($A195),IF(MONTH($A195)=12, YEAR($A195),YEAR($A195)-1)))),FirstSim!$A$1:$Z$84,VLOOKUP(MONTH($A195),Conversion!$A$1:$B$12,2),FALSE)</f>
        <v>0.03</v>
      </c>
      <c r="J195" s="4" t="e">
        <f>VLOOKUP((IF(MONTH($A195)=10,YEAR($A195),IF(MONTH($A195)=11,YEAR($A195),IF(MONTH($A195)=12, YEAR($A195),YEAR($A195)-1)))),#REF!,VLOOKUP(MONTH($A195),Conversion!$A$1:$B$12,2),FALSE)</f>
        <v>#REF!</v>
      </c>
      <c r="K195" t="e">
        <f>VLOOKUP((IF(MONTH($A195)=10,YEAR($A195),IF(MONTH($A195)=11,YEAR($A195),IF(MONTH($A195)=12, YEAR($A195),YEAR($A195)-1)))),#REF!,VLOOKUP(MONTH($A195),'Patch Conversion'!$A$1:$B$12,2),FALSE)</f>
        <v>#REF!</v>
      </c>
    </row>
    <row r="196" spans="1:12" x14ac:dyDescent="0.25">
      <c r="A196" s="2">
        <v>23651</v>
      </c>
      <c r="B196">
        <f>VLOOKUP((IF(MONTH($A196)=10,YEAR($A196),IF(MONTH($A196)=11,YEAR($A196),IF(MONTH($A196)=12, YEAR($A196),YEAR($A196)-1)))),File_1.prn!$A$2:$AA$58,VLOOKUP(MONTH($A196),Conversion!$A$1:$B$12,2),FALSE)</f>
        <v>0</v>
      </c>
      <c r="C196" t="str">
        <f>IF(VLOOKUP((IF(MONTH($A196)=10,YEAR($A196),IF(MONTH($A196)=11,YEAR($A196),IF(MONTH($A196)=12, YEAR($A196),YEAR($A196)-1)))),File_1.prn!$A$2:$AA$58,VLOOKUP(MONTH($A196),'Patch Conversion'!$A$1:$B$12,2),FALSE)="","",VLOOKUP((IF(MONTH($A196)=10,YEAR($A196),IF(MONTH($A196)=11,YEAR($A196),IF(MONTH($A196)=12, YEAR($A196),YEAR($A196)-1)))),File_1.prn!$A$2:$AA$58,VLOOKUP(MONTH($A196),'Patch Conversion'!$A$1:$B$12,2),FALSE))</f>
        <v/>
      </c>
      <c r="F196">
        <f>VLOOKUP((IF(MONTH($A196)=10,YEAR($A196),IF(MONTH($A196)=11,YEAR($A196),IF(MONTH($A196)=12, YEAR($A196),YEAR($A196)-1)))),FirstSim!$A$1:$Z$84,VLOOKUP(MONTH($A196),Conversion!$A$1:$B$12,2),FALSE)</f>
        <v>0.75</v>
      </c>
      <c r="J196" s="4" t="e">
        <f>VLOOKUP((IF(MONTH($A196)=10,YEAR($A196),IF(MONTH($A196)=11,YEAR($A196),IF(MONTH($A196)=12, YEAR($A196),YEAR($A196)-1)))),#REF!,VLOOKUP(MONTH($A196),Conversion!$A$1:$B$12,2),FALSE)</f>
        <v>#REF!</v>
      </c>
      <c r="K196" t="e">
        <f>VLOOKUP((IF(MONTH($A196)=10,YEAR($A196),IF(MONTH($A196)=11,YEAR($A196),IF(MONTH($A196)=12, YEAR($A196),YEAR($A196)-1)))),#REF!,VLOOKUP(MONTH($A196),'Patch Conversion'!$A$1:$B$12,2),FALSE)</f>
        <v>#REF!</v>
      </c>
    </row>
    <row r="197" spans="1:12" x14ac:dyDescent="0.25">
      <c r="A197" s="2">
        <v>23682</v>
      </c>
      <c r="B197">
        <f>VLOOKUP((IF(MONTH($A197)=10,YEAR($A197),IF(MONTH($A197)=11,YEAR($A197),IF(MONTH($A197)=12, YEAR($A197),YEAR($A197)-1)))),File_1.prn!$A$2:$AA$58,VLOOKUP(MONTH($A197),Conversion!$A$1:$B$12,2),FALSE)</f>
        <v>0</v>
      </c>
      <c r="C197" t="str">
        <f>IF(VLOOKUP((IF(MONTH($A197)=10,YEAR($A197),IF(MONTH($A197)=11,YEAR($A197),IF(MONTH($A197)=12, YEAR($A197),YEAR($A197)-1)))),File_1.prn!$A$2:$AA$58,VLOOKUP(MONTH($A197),'Patch Conversion'!$A$1:$B$12,2),FALSE)="","",VLOOKUP((IF(MONTH($A197)=10,YEAR($A197),IF(MONTH($A197)=11,YEAR($A197),IF(MONTH($A197)=12, YEAR($A197),YEAR($A197)-1)))),File_1.prn!$A$2:$AA$58,VLOOKUP(MONTH($A197),'Patch Conversion'!$A$1:$B$12,2),FALSE))</f>
        <v/>
      </c>
      <c r="F197">
        <f>VLOOKUP((IF(MONTH($A197)=10,YEAR($A197),IF(MONTH($A197)=11,YEAR($A197),IF(MONTH($A197)=12, YEAR($A197),YEAR($A197)-1)))),FirstSim!$A$1:$Z$84,VLOOKUP(MONTH($A197),Conversion!$A$1:$B$12,2),FALSE)</f>
        <v>0.47</v>
      </c>
      <c r="J197" s="4" t="e">
        <f>VLOOKUP((IF(MONTH($A197)=10,YEAR($A197),IF(MONTH($A197)=11,YEAR($A197),IF(MONTH($A197)=12, YEAR($A197),YEAR($A197)-1)))),#REF!,VLOOKUP(MONTH($A197),Conversion!$A$1:$B$12,2),FALSE)</f>
        <v>#REF!</v>
      </c>
      <c r="K197" t="e">
        <f>VLOOKUP((IF(MONTH($A197)=10,YEAR($A197),IF(MONTH($A197)=11,YEAR($A197),IF(MONTH($A197)=12, YEAR($A197),YEAR($A197)-1)))),#REF!,VLOOKUP(MONTH($A197),'Patch Conversion'!$A$1:$B$12,2),FALSE)</f>
        <v>#REF!</v>
      </c>
    </row>
    <row r="198" spans="1:12" x14ac:dyDescent="0.25">
      <c r="A198" s="2">
        <v>23712</v>
      </c>
      <c r="B198">
        <f>VLOOKUP((IF(MONTH($A198)=10,YEAR($A198),IF(MONTH($A198)=11,YEAR($A198),IF(MONTH($A198)=12, YEAR($A198),YEAR($A198)-1)))),File_1.prn!$A$2:$AA$58,VLOOKUP(MONTH($A198),Conversion!$A$1:$B$12,2),FALSE)</f>
        <v>0</v>
      </c>
      <c r="C198" t="str">
        <f>IF(VLOOKUP((IF(MONTH($A198)=10,YEAR($A198),IF(MONTH($A198)=11,YEAR($A198),IF(MONTH($A198)=12, YEAR($A198),YEAR($A198)-1)))),File_1.prn!$A$2:$AA$58,VLOOKUP(MONTH($A198),'Patch Conversion'!$A$1:$B$12,2),FALSE)="","",VLOOKUP((IF(MONTH($A198)=10,YEAR($A198),IF(MONTH($A198)=11,YEAR($A198),IF(MONTH($A198)=12, YEAR($A198),YEAR($A198)-1)))),File_1.prn!$A$2:$AA$58,VLOOKUP(MONTH($A198),'Patch Conversion'!$A$1:$B$12,2),FALSE))</f>
        <v/>
      </c>
      <c r="F198">
        <f>VLOOKUP((IF(MONTH($A198)=10,YEAR($A198),IF(MONTH($A198)=11,YEAR($A198),IF(MONTH($A198)=12, YEAR($A198),YEAR($A198)-1)))),FirstSim!$A$1:$Z$84,VLOOKUP(MONTH($A198),Conversion!$A$1:$B$12,2),FALSE)</f>
        <v>0.85</v>
      </c>
      <c r="J198" s="4" t="e">
        <f>VLOOKUP((IF(MONTH($A198)=10,YEAR($A198),IF(MONTH($A198)=11,YEAR($A198),IF(MONTH($A198)=12, YEAR($A198),YEAR($A198)-1)))),#REF!,VLOOKUP(MONTH($A198),Conversion!$A$1:$B$12,2),FALSE)</f>
        <v>#REF!</v>
      </c>
      <c r="K198" t="e">
        <f>VLOOKUP((IF(MONTH($A198)=10,YEAR($A198),IF(MONTH($A198)=11,YEAR($A198),IF(MONTH($A198)=12, YEAR($A198),YEAR($A198)-1)))),#REF!,VLOOKUP(MONTH($A198),'Patch Conversion'!$A$1:$B$12,2),FALSE)</f>
        <v>#REF!</v>
      </c>
      <c r="L198" t="e">
        <f>IF(K198="","",J198)</f>
        <v>#REF!</v>
      </c>
    </row>
    <row r="199" spans="1:12" x14ac:dyDescent="0.25">
      <c r="A199" s="2">
        <v>23743</v>
      </c>
      <c r="B199">
        <f>VLOOKUP((IF(MONTH($A199)=10,YEAR($A199),IF(MONTH($A199)=11,YEAR($A199),IF(MONTH($A199)=12, YEAR($A199),YEAR($A199)-1)))),File_1.prn!$A$2:$AA$58,VLOOKUP(MONTH($A199),Conversion!$A$1:$B$12,2),FALSE)</f>
        <v>0</v>
      </c>
      <c r="C199" t="str">
        <f>IF(VLOOKUP((IF(MONTH($A199)=10,YEAR($A199),IF(MONTH($A199)=11,YEAR($A199),IF(MONTH($A199)=12, YEAR($A199),YEAR($A199)-1)))),File_1.prn!$A$2:$AA$58,VLOOKUP(MONTH($A199),'Patch Conversion'!$A$1:$B$12,2),FALSE)="","",VLOOKUP((IF(MONTH($A199)=10,YEAR($A199),IF(MONTH($A199)=11,YEAR($A199),IF(MONTH($A199)=12, YEAR($A199),YEAR($A199)-1)))),File_1.prn!$A$2:$AA$58,VLOOKUP(MONTH($A199),'Patch Conversion'!$A$1:$B$12,2),FALSE))</f>
        <v/>
      </c>
      <c r="F199">
        <f>VLOOKUP((IF(MONTH($A199)=10,YEAR($A199),IF(MONTH($A199)=11,YEAR($A199),IF(MONTH($A199)=12, YEAR($A199),YEAR($A199)-1)))),FirstSim!$A$1:$Z$84,VLOOKUP(MONTH($A199),Conversion!$A$1:$B$12,2),FALSE)</f>
        <v>0.54</v>
      </c>
      <c r="J199" s="4" t="e">
        <f>VLOOKUP((IF(MONTH($A199)=10,YEAR($A199),IF(MONTH($A199)=11,YEAR($A199),IF(MONTH($A199)=12, YEAR($A199),YEAR($A199)-1)))),#REF!,VLOOKUP(MONTH($A199),Conversion!$A$1:$B$12,2),FALSE)</f>
        <v>#REF!</v>
      </c>
      <c r="K199" t="e">
        <f>VLOOKUP((IF(MONTH($A199)=10,YEAR($A199),IF(MONTH($A199)=11,YEAR($A199),IF(MONTH($A199)=12, YEAR($A199),YEAR($A199)-1)))),#REF!,VLOOKUP(MONTH($A199),'Patch Conversion'!$A$1:$B$12,2),FALSE)</f>
        <v>#REF!</v>
      </c>
      <c r="L199" t="e">
        <f>IF(K199="","",J199)</f>
        <v>#REF!</v>
      </c>
    </row>
    <row r="200" spans="1:12" x14ac:dyDescent="0.25">
      <c r="A200" s="2">
        <v>23774</v>
      </c>
      <c r="B200">
        <f>VLOOKUP((IF(MONTH($A200)=10,YEAR($A200),IF(MONTH($A200)=11,YEAR($A200),IF(MONTH($A200)=12, YEAR($A200),YEAR($A200)-1)))),File_1.prn!$A$2:$AA$58,VLOOKUP(MONTH($A200),Conversion!$A$1:$B$12,2),FALSE)</f>
        <v>0</v>
      </c>
      <c r="C200" t="str">
        <f>IF(VLOOKUP((IF(MONTH($A200)=10,YEAR($A200),IF(MONTH($A200)=11,YEAR($A200),IF(MONTH($A200)=12, YEAR($A200),YEAR($A200)-1)))),File_1.prn!$A$2:$AA$58,VLOOKUP(MONTH($A200),'Patch Conversion'!$A$1:$B$12,2),FALSE)="","",VLOOKUP((IF(MONTH($A200)=10,YEAR($A200),IF(MONTH($A200)=11,YEAR($A200),IF(MONTH($A200)=12, YEAR($A200),YEAR($A200)-1)))),File_1.prn!$A$2:$AA$58,VLOOKUP(MONTH($A200),'Patch Conversion'!$A$1:$B$12,2),FALSE))</f>
        <v/>
      </c>
      <c r="F200">
        <f>VLOOKUP((IF(MONTH($A200)=10,YEAR($A200),IF(MONTH($A200)=11,YEAR($A200),IF(MONTH($A200)=12, YEAR($A200),YEAR($A200)-1)))),FirstSim!$A$1:$Z$84,VLOOKUP(MONTH($A200),Conversion!$A$1:$B$12,2),FALSE)</f>
        <v>0.15</v>
      </c>
      <c r="J200" s="4" t="e">
        <f>VLOOKUP((IF(MONTH($A200)=10,YEAR($A200),IF(MONTH($A200)=11,YEAR($A200),IF(MONTH($A200)=12, YEAR($A200),YEAR($A200)-1)))),#REF!,VLOOKUP(MONTH($A200),Conversion!$A$1:$B$12,2),FALSE)</f>
        <v>#REF!</v>
      </c>
      <c r="K200" t="e">
        <f>VLOOKUP((IF(MONTH($A200)=10,YEAR($A200),IF(MONTH($A200)=11,YEAR($A200),IF(MONTH($A200)=12, YEAR($A200),YEAR($A200)-1)))),#REF!,VLOOKUP(MONTH($A200),'Patch Conversion'!$A$1:$B$12,2),FALSE)</f>
        <v>#REF!</v>
      </c>
    </row>
    <row r="201" spans="1:12" x14ac:dyDescent="0.25">
      <c r="A201" s="2">
        <v>23802</v>
      </c>
      <c r="B201">
        <f>VLOOKUP((IF(MONTH($A201)=10,YEAR($A201),IF(MONTH($A201)=11,YEAR($A201),IF(MONTH($A201)=12, YEAR($A201),YEAR($A201)-1)))),File_1.prn!$A$2:$AA$58,VLOOKUP(MONTH($A201),Conversion!$A$1:$B$12,2),FALSE)</f>
        <v>0</v>
      </c>
      <c r="C201" t="str">
        <f>IF(VLOOKUP((IF(MONTH($A201)=10,YEAR($A201),IF(MONTH($A201)=11,YEAR($A201),IF(MONTH($A201)=12, YEAR($A201),YEAR($A201)-1)))),File_1.prn!$A$2:$AA$58,VLOOKUP(MONTH($A201),'Patch Conversion'!$A$1:$B$12,2),FALSE)="","",VLOOKUP((IF(MONTH($A201)=10,YEAR($A201),IF(MONTH($A201)=11,YEAR($A201),IF(MONTH($A201)=12, YEAR($A201),YEAR($A201)-1)))),File_1.prn!$A$2:$AA$58,VLOOKUP(MONTH($A201),'Patch Conversion'!$A$1:$B$12,2),FALSE))</f>
        <v/>
      </c>
      <c r="F201">
        <f>VLOOKUP((IF(MONTH($A201)=10,YEAR($A201),IF(MONTH($A201)=11,YEAR($A201),IF(MONTH($A201)=12, YEAR($A201),YEAR($A201)-1)))),FirstSim!$A$1:$Z$84,VLOOKUP(MONTH($A201),Conversion!$A$1:$B$12,2),FALSE)</f>
        <v>0.05</v>
      </c>
      <c r="J201" s="4" t="e">
        <f>VLOOKUP((IF(MONTH($A201)=10,YEAR($A201),IF(MONTH($A201)=11,YEAR($A201),IF(MONTH($A201)=12, YEAR($A201),YEAR($A201)-1)))),#REF!,VLOOKUP(MONTH($A201),Conversion!$A$1:$B$12,2),FALSE)</f>
        <v>#REF!</v>
      </c>
      <c r="K201" t="e">
        <f>VLOOKUP((IF(MONTH($A201)=10,YEAR($A201),IF(MONTH($A201)=11,YEAR($A201),IF(MONTH($A201)=12, YEAR($A201),YEAR($A201)-1)))),#REF!,VLOOKUP(MONTH($A201),'Patch Conversion'!$A$1:$B$12,2),FALSE)</f>
        <v>#REF!</v>
      </c>
    </row>
    <row r="202" spans="1:12" x14ac:dyDescent="0.25">
      <c r="A202" s="2">
        <v>23833</v>
      </c>
      <c r="B202">
        <f>VLOOKUP((IF(MONTH($A202)=10,YEAR($A202),IF(MONTH($A202)=11,YEAR($A202),IF(MONTH($A202)=12, YEAR($A202),YEAR($A202)-1)))),File_1.prn!$A$2:$AA$58,VLOOKUP(MONTH($A202),Conversion!$A$1:$B$12,2),FALSE)</f>
        <v>0</v>
      </c>
      <c r="C202" t="str">
        <f>IF(VLOOKUP((IF(MONTH($A202)=10,YEAR($A202),IF(MONTH($A202)=11,YEAR($A202),IF(MONTH($A202)=12, YEAR($A202),YEAR($A202)-1)))),File_1.prn!$A$2:$AA$58,VLOOKUP(MONTH($A202),'Patch Conversion'!$A$1:$B$12,2),FALSE)="","",VLOOKUP((IF(MONTH($A202)=10,YEAR($A202),IF(MONTH($A202)=11,YEAR($A202),IF(MONTH($A202)=12, YEAR($A202),YEAR($A202)-1)))),File_1.prn!$A$2:$AA$58,VLOOKUP(MONTH($A202),'Patch Conversion'!$A$1:$B$12,2),FALSE))</f>
        <v/>
      </c>
      <c r="F202">
        <f>VLOOKUP((IF(MONTH($A202)=10,YEAR($A202),IF(MONTH($A202)=11,YEAR($A202),IF(MONTH($A202)=12, YEAR($A202),YEAR($A202)-1)))),FirstSim!$A$1:$Z$84,VLOOKUP(MONTH($A202),Conversion!$A$1:$B$12,2),FALSE)</f>
        <v>0.8</v>
      </c>
      <c r="J202" s="4" t="e">
        <f>VLOOKUP((IF(MONTH($A202)=10,YEAR($A202),IF(MONTH($A202)=11,YEAR($A202),IF(MONTH($A202)=12, YEAR($A202),YEAR($A202)-1)))),#REF!,VLOOKUP(MONTH($A202),Conversion!$A$1:$B$12,2),FALSE)</f>
        <v>#REF!</v>
      </c>
      <c r="K202" t="e">
        <f>VLOOKUP((IF(MONTH($A202)=10,YEAR($A202),IF(MONTH($A202)=11,YEAR($A202),IF(MONTH($A202)=12, YEAR($A202),YEAR($A202)-1)))),#REF!,VLOOKUP(MONTH($A202),'Patch Conversion'!$A$1:$B$12,2),FALSE)</f>
        <v>#REF!</v>
      </c>
    </row>
    <row r="203" spans="1:12" x14ac:dyDescent="0.25">
      <c r="A203" s="2">
        <v>23863</v>
      </c>
      <c r="B203">
        <f>VLOOKUP((IF(MONTH($A203)=10,YEAR($A203),IF(MONTH($A203)=11,YEAR($A203),IF(MONTH($A203)=12, YEAR($A203),YEAR($A203)-1)))),File_1.prn!$A$2:$AA$58,VLOOKUP(MONTH($A203),Conversion!$A$1:$B$12,2),FALSE)</f>
        <v>0</v>
      </c>
      <c r="C203" t="str">
        <f>IF(VLOOKUP((IF(MONTH($A203)=10,YEAR($A203),IF(MONTH($A203)=11,YEAR($A203),IF(MONTH($A203)=12, YEAR($A203),YEAR($A203)-1)))),File_1.prn!$A$2:$AA$58,VLOOKUP(MONTH($A203),'Patch Conversion'!$A$1:$B$12,2),FALSE)="","",VLOOKUP((IF(MONTH($A203)=10,YEAR($A203),IF(MONTH($A203)=11,YEAR($A203),IF(MONTH($A203)=12, YEAR($A203),YEAR($A203)-1)))),File_1.prn!$A$2:$AA$58,VLOOKUP(MONTH($A203),'Patch Conversion'!$A$1:$B$12,2),FALSE))</f>
        <v/>
      </c>
      <c r="F203">
        <f>VLOOKUP((IF(MONTH($A203)=10,YEAR($A203),IF(MONTH($A203)=11,YEAR($A203),IF(MONTH($A203)=12, YEAR($A203),YEAR($A203)-1)))),FirstSim!$A$1:$Z$84,VLOOKUP(MONTH($A203),Conversion!$A$1:$B$12,2),FALSE)</f>
        <v>0.47</v>
      </c>
      <c r="J203" s="4" t="e">
        <f>VLOOKUP((IF(MONTH($A203)=10,YEAR($A203),IF(MONTH($A203)=11,YEAR($A203),IF(MONTH($A203)=12, YEAR($A203),YEAR($A203)-1)))),#REF!,VLOOKUP(MONTH($A203),Conversion!$A$1:$B$12,2),FALSE)</f>
        <v>#REF!</v>
      </c>
      <c r="K203" t="e">
        <f>VLOOKUP((IF(MONTH($A203)=10,YEAR($A203),IF(MONTH($A203)=11,YEAR($A203),IF(MONTH($A203)=12, YEAR($A203),YEAR($A203)-1)))),#REF!,VLOOKUP(MONTH($A203),'Patch Conversion'!$A$1:$B$12,2),FALSE)</f>
        <v>#REF!</v>
      </c>
      <c r="L203" t="e">
        <f>IF(K203="","",J203)</f>
        <v>#REF!</v>
      </c>
    </row>
    <row r="204" spans="1:12" x14ac:dyDescent="0.25">
      <c r="A204" s="2">
        <v>23894</v>
      </c>
      <c r="B204">
        <f>VLOOKUP((IF(MONTH($A204)=10,YEAR($A204),IF(MONTH($A204)=11,YEAR($A204),IF(MONTH($A204)=12, YEAR($A204),YEAR($A204)-1)))),File_1.prn!$A$2:$AA$58,VLOOKUP(MONTH($A204),Conversion!$A$1:$B$12,2),FALSE)</f>
        <v>0</v>
      </c>
      <c r="C204" t="str">
        <f>IF(VLOOKUP((IF(MONTH($A204)=10,YEAR($A204),IF(MONTH($A204)=11,YEAR($A204),IF(MONTH($A204)=12, YEAR($A204),YEAR($A204)-1)))),File_1.prn!$A$2:$AA$58,VLOOKUP(MONTH($A204),'Patch Conversion'!$A$1:$B$12,2),FALSE)="","",VLOOKUP((IF(MONTH($A204)=10,YEAR($A204),IF(MONTH($A204)=11,YEAR($A204),IF(MONTH($A204)=12, YEAR($A204),YEAR($A204)-1)))),File_1.prn!$A$2:$AA$58,VLOOKUP(MONTH($A204),'Patch Conversion'!$A$1:$B$12,2),FALSE))</f>
        <v/>
      </c>
      <c r="F204">
        <f>VLOOKUP((IF(MONTH($A204)=10,YEAR($A204),IF(MONTH($A204)=11,YEAR($A204),IF(MONTH($A204)=12, YEAR($A204),YEAR($A204)-1)))),FirstSim!$A$1:$Z$84,VLOOKUP(MONTH($A204),Conversion!$A$1:$B$12,2),FALSE)</f>
        <v>0.15</v>
      </c>
      <c r="J204" s="4" t="e">
        <f>VLOOKUP((IF(MONTH($A204)=10,YEAR($A204),IF(MONTH($A204)=11,YEAR($A204),IF(MONTH($A204)=12, YEAR($A204),YEAR($A204)-1)))),#REF!,VLOOKUP(MONTH($A204),Conversion!$A$1:$B$12,2),FALSE)</f>
        <v>#REF!</v>
      </c>
      <c r="K204" t="e">
        <f>VLOOKUP((IF(MONTH($A204)=10,YEAR($A204),IF(MONTH($A204)=11,YEAR($A204),IF(MONTH($A204)=12, YEAR($A204),YEAR($A204)-1)))),#REF!,VLOOKUP(MONTH($A204),'Patch Conversion'!$A$1:$B$12,2),FALSE)</f>
        <v>#REF!</v>
      </c>
      <c r="L204" t="e">
        <f>IF(K204="","",J204)</f>
        <v>#REF!</v>
      </c>
    </row>
    <row r="205" spans="1:12" x14ac:dyDescent="0.25">
      <c r="A205" s="2">
        <v>23924</v>
      </c>
      <c r="B205">
        <f>VLOOKUP((IF(MONTH($A205)=10,YEAR($A205),IF(MONTH($A205)=11,YEAR($A205),IF(MONTH($A205)=12, YEAR($A205),YEAR($A205)-1)))),File_1.prn!$A$2:$AA$58,VLOOKUP(MONTH($A205),Conversion!$A$1:$B$12,2),FALSE)</f>
        <v>0</v>
      </c>
      <c r="C205" t="str">
        <f>IF(VLOOKUP((IF(MONTH($A205)=10,YEAR($A205),IF(MONTH($A205)=11,YEAR($A205),IF(MONTH($A205)=12, YEAR($A205),YEAR($A205)-1)))),File_1.prn!$A$2:$AA$58,VLOOKUP(MONTH($A205),'Patch Conversion'!$A$1:$B$12,2),FALSE)="","",VLOOKUP((IF(MONTH($A205)=10,YEAR($A205),IF(MONTH($A205)=11,YEAR($A205),IF(MONTH($A205)=12, YEAR($A205),YEAR($A205)-1)))),File_1.prn!$A$2:$AA$58,VLOOKUP(MONTH($A205),'Patch Conversion'!$A$1:$B$12,2),FALSE))</f>
        <v/>
      </c>
      <c r="F205">
        <f>VLOOKUP((IF(MONTH($A205)=10,YEAR($A205),IF(MONTH($A205)=11,YEAR($A205),IF(MONTH($A205)=12, YEAR($A205),YEAR($A205)-1)))),FirstSim!$A$1:$Z$84,VLOOKUP(MONTH($A205),Conversion!$A$1:$B$12,2),FALSE)</f>
        <v>0.12</v>
      </c>
      <c r="J205" s="4" t="e">
        <f>VLOOKUP((IF(MONTH($A205)=10,YEAR($A205),IF(MONTH($A205)=11,YEAR($A205),IF(MONTH($A205)=12, YEAR($A205),YEAR($A205)-1)))),#REF!,VLOOKUP(MONTH($A205),Conversion!$A$1:$B$12,2),FALSE)</f>
        <v>#REF!</v>
      </c>
      <c r="K205" t="e">
        <f>VLOOKUP((IF(MONTH($A205)=10,YEAR($A205),IF(MONTH($A205)=11,YEAR($A205),IF(MONTH($A205)=12, YEAR($A205),YEAR($A205)-1)))),#REF!,VLOOKUP(MONTH($A205),'Patch Conversion'!$A$1:$B$12,2),FALSE)</f>
        <v>#REF!</v>
      </c>
    </row>
    <row r="206" spans="1:12" x14ac:dyDescent="0.25">
      <c r="A206" s="2">
        <v>23955</v>
      </c>
      <c r="B206">
        <f>VLOOKUP((IF(MONTH($A206)=10,YEAR($A206),IF(MONTH($A206)=11,YEAR($A206),IF(MONTH($A206)=12, YEAR($A206),YEAR($A206)-1)))),File_1.prn!$A$2:$AA$58,VLOOKUP(MONTH($A206),Conversion!$A$1:$B$12,2),FALSE)</f>
        <v>0</v>
      </c>
      <c r="C206" t="str">
        <f>IF(VLOOKUP((IF(MONTH($A206)=10,YEAR($A206),IF(MONTH($A206)=11,YEAR($A206),IF(MONTH($A206)=12, YEAR($A206),YEAR($A206)-1)))),File_1.prn!$A$2:$AA$58,VLOOKUP(MONTH($A206),'Patch Conversion'!$A$1:$B$12,2),FALSE)="","",VLOOKUP((IF(MONTH($A206)=10,YEAR($A206),IF(MONTH($A206)=11,YEAR($A206),IF(MONTH($A206)=12, YEAR($A206),YEAR($A206)-1)))),File_1.prn!$A$2:$AA$58,VLOOKUP(MONTH($A206),'Patch Conversion'!$A$1:$B$12,2),FALSE))</f>
        <v/>
      </c>
      <c r="F206">
        <f>VLOOKUP((IF(MONTH($A206)=10,YEAR($A206),IF(MONTH($A206)=11,YEAR($A206),IF(MONTH($A206)=12, YEAR($A206),YEAR($A206)-1)))),FirstSim!$A$1:$Z$84,VLOOKUP(MONTH($A206),Conversion!$A$1:$B$12,2),FALSE)</f>
        <v>0.06</v>
      </c>
      <c r="J206" s="4" t="e">
        <f>VLOOKUP((IF(MONTH($A206)=10,YEAR($A206),IF(MONTH($A206)=11,YEAR($A206),IF(MONTH($A206)=12, YEAR($A206),YEAR($A206)-1)))),#REF!,VLOOKUP(MONTH($A206),Conversion!$A$1:$B$12,2),FALSE)</f>
        <v>#REF!</v>
      </c>
      <c r="K206" t="e">
        <f>VLOOKUP((IF(MONTH($A206)=10,YEAR($A206),IF(MONTH($A206)=11,YEAR($A206),IF(MONTH($A206)=12, YEAR($A206),YEAR($A206)-1)))),#REF!,VLOOKUP(MONTH($A206),'Patch Conversion'!$A$1:$B$12,2),FALSE)</f>
        <v>#REF!</v>
      </c>
    </row>
    <row r="207" spans="1:12" x14ac:dyDescent="0.25">
      <c r="A207" s="2">
        <v>23986</v>
      </c>
      <c r="B207">
        <f>VLOOKUP((IF(MONTH($A207)=10,YEAR($A207),IF(MONTH($A207)=11,YEAR($A207),IF(MONTH($A207)=12, YEAR($A207),YEAR($A207)-1)))),File_1.prn!$A$2:$AA$58,VLOOKUP(MONTH($A207),Conversion!$A$1:$B$12,2),FALSE)</f>
        <v>0</v>
      </c>
      <c r="C207" t="str">
        <f>IF(VLOOKUP((IF(MONTH($A207)=10,YEAR($A207),IF(MONTH($A207)=11,YEAR($A207),IF(MONTH($A207)=12, YEAR($A207),YEAR($A207)-1)))),File_1.prn!$A$2:$AA$58,VLOOKUP(MONTH($A207),'Patch Conversion'!$A$1:$B$12,2),FALSE)="","",VLOOKUP((IF(MONTH($A207)=10,YEAR($A207),IF(MONTH($A207)=11,YEAR($A207),IF(MONTH($A207)=12, YEAR($A207),YEAR($A207)-1)))),File_1.prn!$A$2:$AA$58,VLOOKUP(MONTH($A207),'Patch Conversion'!$A$1:$B$12,2),FALSE))</f>
        <v/>
      </c>
      <c r="F207">
        <f>VLOOKUP((IF(MONTH($A207)=10,YEAR($A207),IF(MONTH($A207)=11,YEAR($A207),IF(MONTH($A207)=12, YEAR($A207),YEAR($A207)-1)))),FirstSim!$A$1:$Z$84,VLOOKUP(MONTH($A207),Conversion!$A$1:$B$12,2),FALSE)</f>
        <v>0.02</v>
      </c>
      <c r="J207" s="4" t="e">
        <f>VLOOKUP((IF(MONTH($A207)=10,YEAR($A207),IF(MONTH($A207)=11,YEAR($A207),IF(MONTH($A207)=12, YEAR($A207),YEAR($A207)-1)))),#REF!,VLOOKUP(MONTH($A207),Conversion!$A$1:$B$12,2),FALSE)</f>
        <v>#REF!</v>
      </c>
      <c r="K207" t="e">
        <f>VLOOKUP((IF(MONTH($A207)=10,YEAR($A207),IF(MONTH($A207)=11,YEAR($A207),IF(MONTH($A207)=12, YEAR($A207),YEAR($A207)-1)))),#REF!,VLOOKUP(MONTH($A207),'Patch Conversion'!$A$1:$B$12,2),FALSE)</f>
        <v>#REF!</v>
      </c>
      <c r="L207" t="e">
        <f>IF(K207="","",J207)</f>
        <v>#REF!</v>
      </c>
    </row>
    <row r="208" spans="1:12" x14ac:dyDescent="0.25">
      <c r="A208" s="2">
        <v>24016</v>
      </c>
      <c r="B208">
        <f>VLOOKUP((IF(MONTH($A208)=10,YEAR($A208),IF(MONTH($A208)=11,YEAR($A208),IF(MONTH($A208)=12, YEAR($A208),YEAR($A208)-1)))),File_1.prn!$A$2:$AA$58,VLOOKUP(MONTH($A208),Conversion!$A$1:$B$12,2),FALSE)</f>
        <v>0</v>
      </c>
      <c r="C208" t="str">
        <f>IF(VLOOKUP((IF(MONTH($A208)=10,YEAR($A208),IF(MONTH($A208)=11,YEAR($A208),IF(MONTH($A208)=12, YEAR($A208),YEAR($A208)-1)))),File_1.prn!$A$2:$AA$58,VLOOKUP(MONTH($A208),'Patch Conversion'!$A$1:$B$12,2),FALSE)="","",VLOOKUP((IF(MONTH($A208)=10,YEAR($A208),IF(MONTH($A208)=11,YEAR($A208),IF(MONTH($A208)=12, YEAR($A208),YEAR($A208)-1)))),File_1.prn!$A$2:$AA$58,VLOOKUP(MONTH($A208),'Patch Conversion'!$A$1:$B$12,2),FALSE))</f>
        <v/>
      </c>
      <c r="F208">
        <f>VLOOKUP((IF(MONTH($A208)=10,YEAR($A208),IF(MONTH($A208)=11,YEAR($A208),IF(MONTH($A208)=12, YEAR($A208),YEAR($A208)-1)))),FirstSim!$A$1:$Z$84,VLOOKUP(MONTH($A208),Conversion!$A$1:$B$12,2),FALSE)</f>
        <v>0.01</v>
      </c>
      <c r="J208" s="4" t="e">
        <f>VLOOKUP((IF(MONTH($A208)=10,YEAR($A208),IF(MONTH($A208)=11,YEAR($A208),IF(MONTH($A208)=12, YEAR($A208),YEAR($A208)-1)))),#REF!,VLOOKUP(MONTH($A208),Conversion!$A$1:$B$12,2),FALSE)</f>
        <v>#REF!</v>
      </c>
      <c r="K208" t="e">
        <f>VLOOKUP((IF(MONTH($A208)=10,YEAR($A208),IF(MONTH($A208)=11,YEAR($A208),IF(MONTH($A208)=12, YEAR($A208),YEAR($A208)-1)))),#REF!,VLOOKUP(MONTH($A208),'Patch Conversion'!$A$1:$B$12,2),FALSE)</f>
        <v>#REF!</v>
      </c>
      <c r="L208" t="e">
        <f>IF(K208="","",J208)</f>
        <v>#REF!</v>
      </c>
    </row>
    <row r="209" spans="1:12" x14ac:dyDescent="0.25">
      <c r="A209" s="2">
        <v>24047</v>
      </c>
      <c r="B209">
        <f>VLOOKUP((IF(MONTH($A209)=10,YEAR($A209),IF(MONTH($A209)=11,YEAR($A209),IF(MONTH($A209)=12, YEAR($A209),YEAR($A209)-1)))),File_1.prn!$A$2:$AA$58,VLOOKUP(MONTH($A209),Conversion!$A$1:$B$12,2),FALSE)</f>
        <v>0</v>
      </c>
      <c r="C209" t="str">
        <f>IF(VLOOKUP((IF(MONTH($A209)=10,YEAR($A209),IF(MONTH($A209)=11,YEAR($A209),IF(MONTH($A209)=12, YEAR($A209),YEAR($A209)-1)))),File_1.prn!$A$2:$AA$58,VLOOKUP(MONTH($A209),'Patch Conversion'!$A$1:$B$12,2),FALSE)="","",VLOOKUP((IF(MONTH($A209)=10,YEAR($A209),IF(MONTH($A209)=11,YEAR($A209),IF(MONTH($A209)=12, YEAR($A209),YEAR($A209)-1)))),File_1.prn!$A$2:$AA$58,VLOOKUP(MONTH($A209),'Patch Conversion'!$A$1:$B$12,2),FALSE))</f>
        <v/>
      </c>
      <c r="F209">
        <f>VLOOKUP((IF(MONTH($A209)=10,YEAR($A209),IF(MONTH($A209)=11,YEAR($A209),IF(MONTH($A209)=12, YEAR($A209),YEAR($A209)-1)))),FirstSim!$A$1:$Z$84,VLOOKUP(MONTH($A209),Conversion!$A$1:$B$12,2),FALSE)</f>
        <v>0.01</v>
      </c>
      <c r="J209" s="4" t="e">
        <f>VLOOKUP((IF(MONTH($A209)=10,YEAR($A209),IF(MONTH($A209)=11,YEAR($A209),IF(MONTH($A209)=12, YEAR($A209),YEAR($A209)-1)))),#REF!,VLOOKUP(MONTH($A209),Conversion!$A$1:$B$12,2),FALSE)</f>
        <v>#REF!</v>
      </c>
      <c r="K209" t="e">
        <f>VLOOKUP((IF(MONTH($A209)=10,YEAR($A209),IF(MONTH($A209)=11,YEAR($A209),IF(MONTH($A209)=12, YEAR($A209),YEAR($A209)-1)))),#REF!,VLOOKUP(MONTH($A209),'Patch Conversion'!$A$1:$B$12,2),FALSE)</f>
        <v>#REF!</v>
      </c>
    </row>
    <row r="210" spans="1:12" x14ac:dyDescent="0.25">
      <c r="A210" s="2">
        <v>24077</v>
      </c>
      <c r="B210">
        <f>VLOOKUP((IF(MONTH($A210)=10,YEAR($A210),IF(MONTH($A210)=11,YEAR($A210),IF(MONTH($A210)=12, YEAR($A210),YEAR($A210)-1)))),File_1.prn!$A$2:$AA$58,VLOOKUP(MONTH($A210),Conversion!$A$1:$B$12,2),FALSE)</f>
        <v>0</v>
      </c>
      <c r="C210" t="str">
        <f>IF(VLOOKUP((IF(MONTH($A210)=10,YEAR($A210),IF(MONTH($A210)=11,YEAR($A210),IF(MONTH($A210)=12, YEAR($A210),YEAR($A210)-1)))),File_1.prn!$A$2:$AA$58,VLOOKUP(MONTH($A210),'Patch Conversion'!$A$1:$B$12,2),FALSE)="","",VLOOKUP((IF(MONTH($A210)=10,YEAR($A210),IF(MONTH($A210)=11,YEAR($A210),IF(MONTH($A210)=12, YEAR($A210),YEAR($A210)-1)))),File_1.prn!$A$2:$AA$58,VLOOKUP(MONTH($A210),'Patch Conversion'!$A$1:$B$12,2),FALSE))</f>
        <v/>
      </c>
      <c r="F210">
        <f>VLOOKUP((IF(MONTH($A210)=10,YEAR($A210),IF(MONTH($A210)=11,YEAR($A210),IF(MONTH($A210)=12, YEAR($A210),YEAR($A210)-1)))),FirstSim!$A$1:$Z$84,VLOOKUP(MONTH($A210),Conversion!$A$1:$B$12,2),FALSE)</f>
        <v>0.01</v>
      </c>
      <c r="J210" s="4" t="e">
        <f>VLOOKUP((IF(MONTH($A210)=10,YEAR($A210),IF(MONTH($A210)=11,YEAR($A210),IF(MONTH($A210)=12, YEAR($A210),YEAR($A210)-1)))),#REF!,VLOOKUP(MONTH($A210),Conversion!$A$1:$B$12,2),FALSE)</f>
        <v>#REF!</v>
      </c>
      <c r="K210" t="e">
        <f>VLOOKUP((IF(MONTH($A210)=10,YEAR($A210),IF(MONTH($A210)=11,YEAR($A210),IF(MONTH($A210)=12, YEAR($A210),YEAR($A210)-1)))),#REF!,VLOOKUP(MONTH($A210),'Patch Conversion'!$A$1:$B$12,2),FALSE)</f>
        <v>#REF!</v>
      </c>
    </row>
    <row r="211" spans="1:12" x14ac:dyDescent="0.25">
      <c r="A211" s="2">
        <v>24108</v>
      </c>
      <c r="B211">
        <f>VLOOKUP((IF(MONTH($A211)=10,YEAR($A211),IF(MONTH($A211)=11,YEAR($A211),IF(MONTH($A211)=12, YEAR($A211),YEAR($A211)-1)))),File_1.prn!$A$2:$AA$58,VLOOKUP(MONTH($A211),Conversion!$A$1:$B$12,2),FALSE)</f>
        <v>0</v>
      </c>
      <c r="C211" t="str">
        <f>IF(VLOOKUP((IF(MONTH($A211)=10,YEAR($A211),IF(MONTH($A211)=11,YEAR($A211),IF(MONTH($A211)=12, YEAR($A211),YEAR($A211)-1)))),File_1.prn!$A$2:$AA$58,VLOOKUP(MONTH($A211),'Patch Conversion'!$A$1:$B$12,2),FALSE)="","",VLOOKUP((IF(MONTH($A211)=10,YEAR($A211),IF(MONTH($A211)=11,YEAR($A211),IF(MONTH($A211)=12, YEAR($A211),YEAR($A211)-1)))),File_1.prn!$A$2:$AA$58,VLOOKUP(MONTH($A211),'Patch Conversion'!$A$1:$B$12,2),FALSE))</f>
        <v/>
      </c>
      <c r="F211">
        <f>VLOOKUP((IF(MONTH($A211)=10,YEAR($A211),IF(MONTH($A211)=11,YEAR($A211),IF(MONTH($A211)=12, YEAR($A211),YEAR($A211)-1)))),FirstSim!$A$1:$Z$84,VLOOKUP(MONTH($A211),Conversion!$A$1:$B$12,2),FALSE)</f>
        <v>26.37</v>
      </c>
      <c r="J211" s="4" t="e">
        <f>VLOOKUP((IF(MONTH($A211)=10,YEAR($A211),IF(MONTH($A211)=11,YEAR($A211),IF(MONTH($A211)=12, YEAR($A211),YEAR($A211)-1)))),#REF!,VLOOKUP(MONTH($A211),Conversion!$A$1:$B$12,2),FALSE)</f>
        <v>#REF!</v>
      </c>
      <c r="K211" t="e">
        <f>VLOOKUP((IF(MONTH($A211)=10,YEAR($A211),IF(MONTH($A211)=11,YEAR($A211),IF(MONTH($A211)=12, YEAR($A211),YEAR($A211)-1)))),#REF!,VLOOKUP(MONTH($A211),'Patch Conversion'!$A$1:$B$12,2),FALSE)</f>
        <v>#REF!</v>
      </c>
      <c r="L211" t="e">
        <f>IF(K211="","",J211)</f>
        <v>#REF!</v>
      </c>
    </row>
    <row r="212" spans="1:12" x14ac:dyDescent="0.25">
      <c r="A212" s="2">
        <v>24139</v>
      </c>
      <c r="B212">
        <f>VLOOKUP((IF(MONTH($A212)=10,YEAR($A212),IF(MONTH($A212)=11,YEAR($A212),IF(MONTH($A212)=12, YEAR($A212),YEAR($A212)-1)))),File_1.prn!$A$2:$AA$58,VLOOKUP(MONTH($A212),Conversion!$A$1:$B$12,2),FALSE)</f>
        <v>0</v>
      </c>
      <c r="C212" t="str">
        <f>IF(VLOOKUP((IF(MONTH($A212)=10,YEAR($A212),IF(MONTH($A212)=11,YEAR($A212),IF(MONTH($A212)=12, YEAR($A212),YEAR($A212)-1)))),File_1.prn!$A$2:$AA$58,VLOOKUP(MONTH($A212),'Patch Conversion'!$A$1:$B$12,2),FALSE)="","",VLOOKUP((IF(MONTH($A212)=10,YEAR($A212),IF(MONTH($A212)=11,YEAR($A212),IF(MONTH($A212)=12, YEAR($A212),YEAR($A212)-1)))),File_1.prn!$A$2:$AA$58,VLOOKUP(MONTH($A212),'Patch Conversion'!$A$1:$B$12,2),FALSE))</f>
        <v/>
      </c>
      <c r="F212">
        <f>VLOOKUP((IF(MONTH($A212)=10,YEAR($A212),IF(MONTH($A212)=11,YEAR($A212),IF(MONTH($A212)=12, YEAR($A212),YEAR($A212)-1)))),FirstSim!$A$1:$Z$84,VLOOKUP(MONTH($A212),Conversion!$A$1:$B$12,2),FALSE)</f>
        <v>11.81</v>
      </c>
      <c r="J212" s="4" t="e">
        <f>VLOOKUP((IF(MONTH($A212)=10,YEAR($A212),IF(MONTH($A212)=11,YEAR($A212),IF(MONTH($A212)=12, YEAR($A212),YEAR($A212)-1)))),#REF!,VLOOKUP(MONTH($A212),Conversion!$A$1:$B$12,2),FALSE)</f>
        <v>#REF!</v>
      </c>
      <c r="K212" t="e">
        <f>VLOOKUP((IF(MONTH($A212)=10,YEAR($A212),IF(MONTH($A212)=11,YEAR($A212),IF(MONTH($A212)=12, YEAR($A212),YEAR($A212)-1)))),#REF!,VLOOKUP(MONTH($A212),'Patch Conversion'!$A$1:$B$12,2),FALSE)</f>
        <v>#REF!</v>
      </c>
    </row>
    <row r="213" spans="1:12" x14ac:dyDescent="0.25">
      <c r="A213" s="2">
        <v>24167</v>
      </c>
      <c r="B213">
        <f>VLOOKUP((IF(MONTH($A213)=10,YEAR($A213),IF(MONTH($A213)=11,YEAR($A213),IF(MONTH($A213)=12, YEAR($A213),YEAR($A213)-1)))),File_1.prn!$A$2:$AA$58,VLOOKUP(MONTH($A213),Conversion!$A$1:$B$12,2),FALSE)</f>
        <v>0</v>
      </c>
      <c r="C213" t="str">
        <f>IF(VLOOKUP((IF(MONTH($A213)=10,YEAR($A213),IF(MONTH($A213)=11,YEAR($A213),IF(MONTH($A213)=12, YEAR($A213),YEAR($A213)-1)))),File_1.prn!$A$2:$AA$58,VLOOKUP(MONTH($A213),'Patch Conversion'!$A$1:$B$12,2),FALSE)="","",VLOOKUP((IF(MONTH($A213)=10,YEAR($A213),IF(MONTH($A213)=11,YEAR($A213),IF(MONTH($A213)=12, YEAR($A213),YEAR($A213)-1)))),File_1.prn!$A$2:$AA$58,VLOOKUP(MONTH($A213),'Patch Conversion'!$A$1:$B$12,2),FALSE))</f>
        <v/>
      </c>
      <c r="F213">
        <f>VLOOKUP((IF(MONTH($A213)=10,YEAR($A213),IF(MONTH($A213)=11,YEAR($A213),IF(MONTH($A213)=12, YEAR($A213),YEAR($A213)-1)))),FirstSim!$A$1:$Z$84,VLOOKUP(MONTH($A213),Conversion!$A$1:$B$12,2),FALSE)</f>
        <v>0.5</v>
      </c>
      <c r="J213" s="4" t="e">
        <f>VLOOKUP((IF(MONTH($A213)=10,YEAR($A213),IF(MONTH($A213)=11,YEAR($A213),IF(MONTH($A213)=12, YEAR($A213),YEAR($A213)-1)))),#REF!,VLOOKUP(MONTH($A213),Conversion!$A$1:$B$12,2),FALSE)</f>
        <v>#REF!</v>
      </c>
      <c r="K213" t="e">
        <f>VLOOKUP((IF(MONTH($A213)=10,YEAR($A213),IF(MONTH($A213)=11,YEAR($A213),IF(MONTH($A213)=12, YEAR($A213),YEAR($A213)-1)))),#REF!,VLOOKUP(MONTH($A213),'Patch Conversion'!$A$1:$B$12,2),FALSE)</f>
        <v>#REF!</v>
      </c>
      <c r="L213" t="e">
        <f>IF(K213="","",J213)</f>
        <v>#REF!</v>
      </c>
    </row>
    <row r="214" spans="1:12" x14ac:dyDescent="0.25">
      <c r="A214" s="2">
        <v>24198</v>
      </c>
      <c r="B214">
        <f>VLOOKUP((IF(MONTH($A214)=10,YEAR($A214),IF(MONTH($A214)=11,YEAR($A214),IF(MONTH($A214)=12, YEAR($A214),YEAR($A214)-1)))),File_1.prn!$A$2:$AA$58,VLOOKUP(MONTH($A214),Conversion!$A$1:$B$12,2),FALSE)</f>
        <v>0</v>
      </c>
      <c r="C214" t="str">
        <f>IF(VLOOKUP((IF(MONTH($A214)=10,YEAR($A214),IF(MONTH($A214)=11,YEAR($A214),IF(MONTH($A214)=12, YEAR($A214),YEAR($A214)-1)))),File_1.prn!$A$2:$AA$58,VLOOKUP(MONTH($A214),'Patch Conversion'!$A$1:$B$12,2),FALSE)="","",VLOOKUP((IF(MONTH($A214)=10,YEAR($A214),IF(MONTH($A214)=11,YEAR($A214),IF(MONTH($A214)=12, YEAR($A214),YEAR($A214)-1)))),File_1.prn!$A$2:$AA$58,VLOOKUP(MONTH($A214),'Patch Conversion'!$A$1:$B$12,2),FALSE))</f>
        <v/>
      </c>
      <c r="F214">
        <f>VLOOKUP((IF(MONTH($A214)=10,YEAR($A214),IF(MONTH($A214)=11,YEAR($A214),IF(MONTH($A214)=12, YEAR($A214),YEAR($A214)-1)))),FirstSim!$A$1:$Z$84,VLOOKUP(MONTH($A214),Conversion!$A$1:$B$12,2),FALSE)</f>
        <v>0.08</v>
      </c>
      <c r="J214" s="4" t="e">
        <f>VLOOKUP((IF(MONTH($A214)=10,YEAR($A214),IF(MONTH($A214)=11,YEAR($A214),IF(MONTH($A214)=12, YEAR($A214),YEAR($A214)-1)))),#REF!,VLOOKUP(MONTH($A214),Conversion!$A$1:$B$12,2),FALSE)</f>
        <v>#REF!</v>
      </c>
      <c r="K214" t="e">
        <f>VLOOKUP((IF(MONTH($A214)=10,YEAR($A214),IF(MONTH($A214)=11,YEAR($A214),IF(MONTH($A214)=12, YEAR($A214),YEAR($A214)-1)))),#REF!,VLOOKUP(MONTH($A214),'Patch Conversion'!$A$1:$B$12,2),FALSE)</f>
        <v>#REF!</v>
      </c>
    </row>
    <row r="215" spans="1:12" x14ac:dyDescent="0.25">
      <c r="A215" s="2">
        <v>24228</v>
      </c>
      <c r="B215">
        <f>VLOOKUP((IF(MONTH($A215)=10,YEAR($A215),IF(MONTH($A215)=11,YEAR($A215),IF(MONTH($A215)=12, YEAR($A215),YEAR($A215)-1)))),File_1.prn!$A$2:$AA$58,VLOOKUP(MONTH($A215),Conversion!$A$1:$B$12,2),FALSE)</f>
        <v>0</v>
      </c>
      <c r="C215" t="str">
        <f>IF(VLOOKUP((IF(MONTH($A215)=10,YEAR($A215),IF(MONTH($A215)=11,YEAR($A215),IF(MONTH($A215)=12, YEAR($A215),YEAR($A215)-1)))),File_1.prn!$A$2:$AA$58,VLOOKUP(MONTH($A215),'Patch Conversion'!$A$1:$B$12,2),FALSE)="","",VLOOKUP((IF(MONTH($A215)=10,YEAR($A215),IF(MONTH($A215)=11,YEAR($A215),IF(MONTH($A215)=12, YEAR($A215),YEAR($A215)-1)))),File_1.prn!$A$2:$AA$58,VLOOKUP(MONTH($A215),'Patch Conversion'!$A$1:$B$12,2),FALSE))</f>
        <v/>
      </c>
      <c r="F215">
        <f>VLOOKUP((IF(MONTH($A215)=10,YEAR($A215),IF(MONTH($A215)=11,YEAR($A215),IF(MONTH($A215)=12, YEAR($A215),YEAR($A215)-1)))),FirstSim!$A$1:$Z$84,VLOOKUP(MONTH($A215),Conversion!$A$1:$B$12,2),FALSE)</f>
        <v>0.02</v>
      </c>
      <c r="J215" s="4" t="e">
        <f>VLOOKUP((IF(MONTH($A215)=10,YEAR($A215),IF(MONTH($A215)=11,YEAR($A215),IF(MONTH($A215)=12, YEAR($A215),YEAR($A215)-1)))),#REF!,VLOOKUP(MONTH($A215),Conversion!$A$1:$B$12,2),FALSE)</f>
        <v>#REF!</v>
      </c>
      <c r="K215" t="e">
        <f>VLOOKUP((IF(MONTH($A215)=10,YEAR($A215),IF(MONTH($A215)=11,YEAR($A215),IF(MONTH($A215)=12, YEAR($A215),YEAR($A215)-1)))),#REF!,VLOOKUP(MONTH($A215),'Patch Conversion'!$A$1:$B$12,2),FALSE)</f>
        <v>#REF!</v>
      </c>
    </row>
    <row r="216" spans="1:12" x14ac:dyDescent="0.25">
      <c r="A216" s="2">
        <v>24259</v>
      </c>
      <c r="B216">
        <f>VLOOKUP((IF(MONTH($A216)=10,YEAR($A216),IF(MONTH($A216)=11,YEAR($A216),IF(MONTH($A216)=12, YEAR($A216),YEAR($A216)-1)))),File_1.prn!$A$2:$AA$58,VLOOKUP(MONTH($A216),Conversion!$A$1:$B$12,2),FALSE)</f>
        <v>0</v>
      </c>
      <c r="C216" t="str">
        <f>IF(VLOOKUP((IF(MONTH($A216)=10,YEAR($A216),IF(MONTH($A216)=11,YEAR($A216),IF(MONTH($A216)=12, YEAR($A216),YEAR($A216)-1)))),File_1.prn!$A$2:$AA$58,VLOOKUP(MONTH($A216),'Patch Conversion'!$A$1:$B$12,2),FALSE)="","",VLOOKUP((IF(MONTH($A216)=10,YEAR($A216),IF(MONTH($A216)=11,YEAR($A216),IF(MONTH($A216)=12, YEAR($A216),YEAR($A216)-1)))),File_1.prn!$A$2:$AA$58,VLOOKUP(MONTH($A216),'Patch Conversion'!$A$1:$B$12,2),FALSE))</f>
        <v/>
      </c>
      <c r="F216">
        <f>VLOOKUP((IF(MONTH($A216)=10,YEAR($A216),IF(MONTH($A216)=11,YEAR($A216),IF(MONTH($A216)=12, YEAR($A216),YEAR($A216)-1)))),FirstSim!$A$1:$Z$84,VLOOKUP(MONTH($A216),Conversion!$A$1:$B$12,2),FALSE)</f>
        <v>0.01</v>
      </c>
      <c r="J216" s="4" t="e">
        <f>VLOOKUP((IF(MONTH($A216)=10,YEAR($A216),IF(MONTH($A216)=11,YEAR($A216),IF(MONTH($A216)=12, YEAR($A216),YEAR($A216)-1)))),#REF!,VLOOKUP(MONTH($A216),Conversion!$A$1:$B$12,2),FALSE)</f>
        <v>#REF!</v>
      </c>
      <c r="K216" t="e">
        <f>VLOOKUP((IF(MONTH($A216)=10,YEAR($A216),IF(MONTH($A216)=11,YEAR($A216),IF(MONTH($A216)=12, YEAR($A216),YEAR($A216)-1)))),#REF!,VLOOKUP(MONTH($A216),'Patch Conversion'!$A$1:$B$12,2),FALSE)</f>
        <v>#REF!</v>
      </c>
    </row>
    <row r="217" spans="1:12" x14ac:dyDescent="0.25">
      <c r="A217" s="2">
        <v>24289</v>
      </c>
      <c r="B217">
        <f>VLOOKUP((IF(MONTH($A217)=10,YEAR($A217),IF(MONTH($A217)=11,YEAR($A217),IF(MONTH($A217)=12, YEAR($A217),YEAR($A217)-1)))),File_1.prn!$A$2:$AA$58,VLOOKUP(MONTH($A217),Conversion!$A$1:$B$12,2),FALSE)</f>
        <v>0</v>
      </c>
      <c r="C217" t="str">
        <f>IF(VLOOKUP((IF(MONTH($A217)=10,YEAR($A217),IF(MONTH($A217)=11,YEAR($A217),IF(MONTH($A217)=12, YEAR($A217),YEAR($A217)-1)))),File_1.prn!$A$2:$AA$58,VLOOKUP(MONTH($A217),'Patch Conversion'!$A$1:$B$12,2),FALSE)="","",VLOOKUP((IF(MONTH($A217)=10,YEAR($A217),IF(MONTH($A217)=11,YEAR($A217),IF(MONTH($A217)=12, YEAR($A217),YEAR($A217)-1)))),File_1.prn!$A$2:$AA$58,VLOOKUP(MONTH($A217),'Patch Conversion'!$A$1:$B$12,2),FALSE))</f>
        <v/>
      </c>
      <c r="F217">
        <f>VLOOKUP((IF(MONTH($A217)=10,YEAR($A217),IF(MONTH($A217)=11,YEAR($A217),IF(MONTH($A217)=12, YEAR($A217),YEAR($A217)-1)))),FirstSim!$A$1:$Z$84,VLOOKUP(MONTH($A217),Conversion!$A$1:$B$12,2),FALSE)</f>
        <v>0.01</v>
      </c>
      <c r="J217" s="4" t="e">
        <f>VLOOKUP((IF(MONTH($A217)=10,YEAR($A217),IF(MONTH($A217)=11,YEAR($A217),IF(MONTH($A217)=12, YEAR($A217),YEAR($A217)-1)))),#REF!,VLOOKUP(MONTH($A217),Conversion!$A$1:$B$12,2),FALSE)</f>
        <v>#REF!</v>
      </c>
      <c r="K217" t="e">
        <f>VLOOKUP((IF(MONTH($A217)=10,YEAR($A217),IF(MONTH($A217)=11,YEAR($A217),IF(MONTH($A217)=12, YEAR($A217),YEAR($A217)-1)))),#REF!,VLOOKUP(MONTH($A217),'Patch Conversion'!$A$1:$B$12,2),FALSE)</f>
        <v>#REF!</v>
      </c>
    </row>
    <row r="218" spans="1:12" x14ac:dyDescent="0.25">
      <c r="A218" s="2">
        <v>24320</v>
      </c>
      <c r="B218">
        <f>VLOOKUP((IF(MONTH($A218)=10,YEAR($A218),IF(MONTH($A218)=11,YEAR($A218),IF(MONTH($A218)=12, YEAR($A218),YEAR($A218)-1)))),File_1.prn!$A$2:$AA$58,VLOOKUP(MONTH($A218),Conversion!$A$1:$B$12,2),FALSE)</f>
        <v>0</v>
      </c>
      <c r="C218" t="str">
        <f>IF(VLOOKUP((IF(MONTH($A218)=10,YEAR($A218),IF(MONTH($A218)=11,YEAR($A218),IF(MONTH($A218)=12, YEAR($A218),YEAR($A218)-1)))),File_1.prn!$A$2:$AA$58,VLOOKUP(MONTH($A218),'Patch Conversion'!$A$1:$B$12,2),FALSE)="","",VLOOKUP((IF(MONTH($A218)=10,YEAR($A218),IF(MONTH($A218)=11,YEAR($A218),IF(MONTH($A218)=12, YEAR($A218),YEAR($A218)-1)))),File_1.prn!$A$2:$AA$58,VLOOKUP(MONTH($A218),'Patch Conversion'!$A$1:$B$12,2),FALSE))</f>
        <v/>
      </c>
      <c r="F218">
        <f>VLOOKUP((IF(MONTH($A218)=10,YEAR($A218),IF(MONTH($A218)=11,YEAR($A218),IF(MONTH($A218)=12, YEAR($A218),YEAR($A218)-1)))),FirstSim!$A$1:$Z$84,VLOOKUP(MONTH($A218),Conversion!$A$1:$B$12,2),FALSE)</f>
        <v>0.01</v>
      </c>
      <c r="J218" s="4" t="e">
        <f>VLOOKUP((IF(MONTH($A218)=10,YEAR($A218),IF(MONTH($A218)=11,YEAR($A218),IF(MONTH($A218)=12, YEAR($A218),YEAR($A218)-1)))),#REF!,VLOOKUP(MONTH($A218),Conversion!$A$1:$B$12,2),FALSE)</f>
        <v>#REF!</v>
      </c>
      <c r="K218" t="e">
        <f>VLOOKUP((IF(MONTH($A218)=10,YEAR($A218),IF(MONTH($A218)=11,YEAR($A218),IF(MONTH($A218)=12, YEAR($A218),YEAR($A218)-1)))),#REF!,VLOOKUP(MONTH($A218),'Patch Conversion'!$A$1:$B$12,2),FALSE)</f>
        <v>#REF!</v>
      </c>
    </row>
    <row r="219" spans="1:12" x14ac:dyDescent="0.25">
      <c r="A219" s="2">
        <v>24351</v>
      </c>
      <c r="B219">
        <f>VLOOKUP((IF(MONTH($A219)=10,YEAR($A219),IF(MONTH($A219)=11,YEAR($A219),IF(MONTH($A219)=12, YEAR($A219),YEAR($A219)-1)))),File_1.prn!$A$2:$AA$58,VLOOKUP(MONTH($A219),Conversion!$A$1:$B$12,2),FALSE)</f>
        <v>0</v>
      </c>
      <c r="C219" t="str">
        <f>IF(VLOOKUP((IF(MONTH($A219)=10,YEAR($A219),IF(MONTH($A219)=11,YEAR($A219),IF(MONTH($A219)=12, YEAR($A219),YEAR($A219)-1)))),File_1.prn!$A$2:$AA$58,VLOOKUP(MONTH($A219),'Patch Conversion'!$A$1:$B$12,2),FALSE)="","",VLOOKUP((IF(MONTH($A219)=10,YEAR($A219),IF(MONTH($A219)=11,YEAR($A219),IF(MONTH($A219)=12, YEAR($A219),YEAR($A219)-1)))),File_1.prn!$A$2:$AA$58,VLOOKUP(MONTH($A219),'Patch Conversion'!$A$1:$B$12,2),FALSE))</f>
        <v/>
      </c>
      <c r="F219">
        <f>VLOOKUP((IF(MONTH($A219)=10,YEAR($A219),IF(MONTH($A219)=11,YEAR($A219),IF(MONTH($A219)=12, YEAR($A219),YEAR($A219)-1)))),FirstSim!$A$1:$Z$84,VLOOKUP(MONTH($A219),Conversion!$A$1:$B$12,2),FALSE)</f>
        <v>0</v>
      </c>
      <c r="J219" s="4" t="e">
        <f>VLOOKUP((IF(MONTH($A219)=10,YEAR($A219),IF(MONTH($A219)=11,YEAR($A219),IF(MONTH($A219)=12, YEAR($A219),YEAR($A219)-1)))),#REF!,VLOOKUP(MONTH($A219),Conversion!$A$1:$B$12,2),FALSE)</f>
        <v>#REF!</v>
      </c>
      <c r="K219" t="e">
        <f>VLOOKUP((IF(MONTH($A219)=10,YEAR($A219),IF(MONTH($A219)=11,YEAR($A219),IF(MONTH($A219)=12, YEAR($A219),YEAR($A219)-1)))),#REF!,VLOOKUP(MONTH($A219),'Patch Conversion'!$A$1:$B$12,2),FALSE)</f>
        <v>#REF!</v>
      </c>
    </row>
    <row r="220" spans="1:12" x14ac:dyDescent="0.25">
      <c r="A220" s="2">
        <v>24381</v>
      </c>
      <c r="B220">
        <f>VLOOKUP((IF(MONTH($A220)=10,YEAR($A220),IF(MONTH($A220)=11,YEAR($A220),IF(MONTH($A220)=12, YEAR($A220),YEAR($A220)-1)))),File_1.prn!$A$2:$AA$58,VLOOKUP(MONTH($A220),Conversion!$A$1:$B$12,2),FALSE)</f>
        <v>0</v>
      </c>
      <c r="C220" t="str">
        <f>IF(VLOOKUP((IF(MONTH($A220)=10,YEAR($A220),IF(MONTH($A220)=11,YEAR($A220),IF(MONTH($A220)=12, YEAR($A220),YEAR($A220)-1)))),File_1.prn!$A$2:$AA$58,VLOOKUP(MONTH($A220),'Patch Conversion'!$A$1:$B$12,2),FALSE)="","",VLOOKUP((IF(MONTH($A220)=10,YEAR($A220),IF(MONTH($A220)=11,YEAR($A220),IF(MONTH($A220)=12, YEAR($A220),YEAR($A220)-1)))),File_1.prn!$A$2:$AA$58,VLOOKUP(MONTH($A220),'Patch Conversion'!$A$1:$B$12,2),FALSE))</f>
        <v/>
      </c>
      <c r="D220" t="str">
        <f t="shared" ref="D220:D227" si="1">IF(C220="","",B220)</f>
        <v/>
      </c>
      <c r="F220">
        <f>VLOOKUP((IF(MONTH($A220)=10,YEAR($A220),IF(MONTH($A220)=11,YEAR($A220),IF(MONTH($A220)=12, YEAR($A220),YEAR($A220)-1)))),FirstSim!$A$1:$Z$84,VLOOKUP(MONTH($A220),Conversion!$A$1:$B$12,2),FALSE)</f>
        <v>0</v>
      </c>
      <c r="J220" s="4" t="e">
        <f>VLOOKUP((IF(MONTH($A220)=10,YEAR($A220),IF(MONTH($A220)=11,YEAR($A220),IF(MONTH($A220)=12, YEAR($A220),YEAR($A220)-1)))),#REF!,VLOOKUP(MONTH($A220),Conversion!$A$1:$B$12,2),FALSE)</f>
        <v>#REF!</v>
      </c>
      <c r="K220" t="e">
        <f>VLOOKUP((IF(MONTH($A220)=10,YEAR($A220),IF(MONTH($A220)=11,YEAR($A220),IF(MONTH($A220)=12, YEAR($A220),YEAR($A220)-1)))),#REF!,VLOOKUP(MONTH($A220),'Patch Conversion'!$A$1:$B$12,2),FALSE)</f>
        <v>#REF!</v>
      </c>
    </row>
    <row r="221" spans="1:12" x14ac:dyDescent="0.25">
      <c r="A221" s="2">
        <v>24412</v>
      </c>
      <c r="B221">
        <f>VLOOKUP((IF(MONTH($A221)=10,YEAR($A221),IF(MONTH($A221)=11,YEAR($A221),IF(MONTH($A221)=12, YEAR($A221),YEAR($A221)-1)))),File_1.prn!$A$2:$AA$58,VLOOKUP(MONTH($A221),Conversion!$A$1:$B$12,2),FALSE)</f>
        <v>0</v>
      </c>
      <c r="C221" t="str">
        <f>IF(VLOOKUP((IF(MONTH($A221)=10,YEAR($A221),IF(MONTH($A221)=11,YEAR($A221),IF(MONTH($A221)=12, YEAR($A221),YEAR($A221)-1)))),File_1.prn!$A$2:$AA$58,VLOOKUP(MONTH($A221),'Patch Conversion'!$A$1:$B$12,2),FALSE)="","",VLOOKUP((IF(MONTH($A221)=10,YEAR($A221),IF(MONTH($A221)=11,YEAR($A221),IF(MONTH($A221)=12, YEAR($A221),YEAR($A221)-1)))),File_1.prn!$A$2:$AA$58,VLOOKUP(MONTH($A221),'Patch Conversion'!$A$1:$B$12,2),FALSE))</f>
        <v/>
      </c>
      <c r="D221" t="str">
        <f t="shared" si="1"/>
        <v/>
      </c>
      <c r="F221">
        <f>VLOOKUP((IF(MONTH($A221)=10,YEAR($A221),IF(MONTH($A221)=11,YEAR($A221),IF(MONTH($A221)=12, YEAR($A221),YEAR($A221)-1)))),FirstSim!$A$1:$Z$84,VLOOKUP(MONTH($A221),Conversion!$A$1:$B$12,2),FALSE)</f>
        <v>0</v>
      </c>
      <c r="J221" s="4" t="e">
        <f>VLOOKUP((IF(MONTH($A221)=10,YEAR($A221),IF(MONTH($A221)=11,YEAR($A221),IF(MONTH($A221)=12, YEAR($A221),YEAR($A221)-1)))),#REF!,VLOOKUP(MONTH($A221),Conversion!$A$1:$B$12,2),FALSE)</f>
        <v>#REF!</v>
      </c>
      <c r="K221" t="e">
        <f>VLOOKUP((IF(MONTH($A221)=10,YEAR($A221),IF(MONTH($A221)=11,YEAR($A221),IF(MONTH($A221)=12, YEAR($A221),YEAR($A221)-1)))),#REF!,VLOOKUP(MONTH($A221),'Patch Conversion'!$A$1:$B$12,2),FALSE)</f>
        <v>#REF!</v>
      </c>
    </row>
    <row r="222" spans="1:12" x14ac:dyDescent="0.25">
      <c r="A222" s="2">
        <v>24442</v>
      </c>
      <c r="B222">
        <f>VLOOKUP((IF(MONTH($A222)=10,YEAR($A222),IF(MONTH($A222)=11,YEAR($A222),IF(MONTH($A222)=12, YEAR($A222),YEAR($A222)-1)))),File_1.prn!$A$2:$AA$58,VLOOKUP(MONTH($A222),Conversion!$A$1:$B$12,2),FALSE)</f>
        <v>0</v>
      </c>
      <c r="C222" t="str">
        <f>IF(VLOOKUP((IF(MONTH($A222)=10,YEAR($A222),IF(MONTH($A222)=11,YEAR($A222),IF(MONTH($A222)=12, YEAR($A222),YEAR($A222)-1)))),File_1.prn!$A$2:$AA$58,VLOOKUP(MONTH($A222),'Patch Conversion'!$A$1:$B$12,2),FALSE)="","",VLOOKUP((IF(MONTH($A222)=10,YEAR($A222),IF(MONTH($A222)=11,YEAR($A222),IF(MONTH($A222)=12, YEAR($A222),YEAR($A222)-1)))),File_1.prn!$A$2:$AA$58,VLOOKUP(MONTH($A222),'Patch Conversion'!$A$1:$B$12,2),FALSE))</f>
        <v/>
      </c>
      <c r="D222" t="str">
        <f t="shared" si="1"/>
        <v/>
      </c>
      <c r="F222">
        <f>VLOOKUP((IF(MONTH($A222)=10,YEAR($A222),IF(MONTH($A222)=11,YEAR($A222),IF(MONTH($A222)=12, YEAR($A222),YEAR($A222)-1)))),FirstSim!$A$1:$Z$84,VLOOKUP(MONTH($A222),Conversion!$A$1:$B$12,2),FALSE)</f>
        <v>0.26</v>
      </c>
      <c r="J222" s="4" t="e">
        <f>VLOOKUP((IF(MONTH($A222)=10,YEAR($A222),IF(MONTH($A222)=11,YEAR($A222),IF(MONTH($A222)=12, YEAR($A222),YEAR($A222)-1)))),#REF!,VLOOKUP(MONTH($A222),Conversion!$A$1:$B$12,2),FALSE)</f>
        <v>#REF!</v>
      </c>
      <c r="K222" t="e">
        <f>VLOOKUP((IF(MONTH($A222)=10,YEAR($A222),IF(MONTH($A222)=11,YEAR($A222),IF(MONTH($A222)=12, YEAR($A222),YEAR($A222)-1)))),#REF!,VLOOKUP(MONTH($A222),'Patch Conversion'!$A$1:$B$12,2),FALSE)</f>
        <v>#REF!</v>
      </c>
    </row>
    <row r="223" spans="1:12" x14ac:dyDescent="0.25">
      <c r="A223" s="2">
        <v>24473</v>
      </c>
      <c r="B223">
        <f>VLOOKUP((IF(MONTH($A223)=10,YEAR($A223),IF(MONTH($A223)=11,YEAR($A223),IF(MONTH($A223)=12, YEAR($A223),YEAR($A223)-1)))),File_1.prn!$A$2:$AA$58,VLOOKUP(MONTH($A223),Conversion!$A$1:$B$12,2),FALSE)</f>
        <v>0</v>
      </c>
      <c r="C223" t="str">
        <f>IF(VLOOKUP((IF(MONTH($A223)=10,YEAR($A223),IF(MONTH($A223)=11,YEAR($A223),IF(MONTH($A223)=12, YEAR($A223),YEAR($A223)-1)))),File_1.prn!$A$2:$AA$58,VLOOKUP(MONTH($A223),'Patch Conversion'!$A$1:$B$12,2),FALSE)="","",VLOOKUP((IF(MONTH($A223)=10,YEAR($A223),IF(MONTH($A223)=11,YEAR($A223),IF(MONTH($A223)=12, YEAR($A223),YEAR($A223)-1)))),File_1.prn!$A$2:$AA$58,VLOOKUP(MONTH($A223),'Patch Conversion'!$A$1:$B$12,2),FALSE))</f>
        <v/>
      </c>
      <c r="D223" t="str">
        <f t="shared" si="1"/>
        <v/>
      </c>
      <c r="F223">
        <f>VLOOKUP((IF(MONTH($A223)=10,YEAR($A223),IF(MONTH($A223)=11,YEAR($A223),IF(MONTH($A223)=12, YEAR($A223),YEAR($A223)-1)))),FirstSim!$A$1:$Z$84,VLOOKUP(MONTH($A223),Conversion!$A$1:$B$12,2),FALSE)</f>
        <v>7.09</v>
      </c>
      <c r="J223" s="4" t="e">
        <f>VLOOKUP((IF(MONTH($A223)=10,YEAR($A223),IF(MONTH($A223)=11,YEAR($A223),IF(MONTH($A223)=12, YEAR($A223),YEAR($A223)-1)))),#REF!,VLOOKUP(MONTH($A223),Conversion!$A$1:$B$12,2),FALSE)</f>
        <v>#REF!</v>
      </c>
      <c r="K223" t="e">
        <f>VLOOKUP((IF(MONTH($A223)=10,YEAR($A223),IF(MONTH($A223)=11,YEAR($A223),IF(MONTH($A223)=12, YEAR($A223),YEAR($A223)-1)))),#REF!,VLOOKUP(MONTH($A223),'Patch Conversion'!$A$1:$B$12,2),FALSE)</f>
        <v>#REF!</v>
      </c>
      <c r="L223" t="e">
        <f>IF(K223="","",J223)</f>
        <v>#REF!</v>
      </c>
    </row>
    <row r="224" spans="1:12" x14ac:dyDescent="0.25">
      <c r="A224" s="2">
        <v>24504</v>
      </c>
      <c r="B224">
        <f>VLOOKUP((IF(MONTH($A224)=10,YEAR($A224),IF(MONTH($A224)=11,YEAR($A224),IF(MONTH($A224)=12, YEAR($A224),YEAR($A224)-1)))),File_1.prn!$A$2:$AA$58,VLOOKUP(MONTH($A224),Conversion!$A$1:$B$12,2),FALSE)</f>
        <v>0</v>
      </c>
      <c r="C224" t="str">
        <f>IF(VLOOKUP((IF(MONTH($A224)=10,YEAR($A224),IF(MONTH($A224)=11,YEAR($A224),IF(MONTH($A224)=12, YEAR($A224),YEAR($A224)-1)))),File_1.prn!$A$2:$AA$58,VLOOKUP(MONTH($A224),'Patch Conversion'!$A$1:$B$12,2),FALSE)="","",VLOOKUP((IF(MONTH($A224)=10,YEAR($A224),IF(MONTH($A224)=11,YEAR($A224),IF(MONTH($A224)=12, YEAR($A224),YEAR($A224)-1)))),File_1.prn!$A$2:$AA$58,VLOOKUP(MONTH($A224),'Patch Conversion'!$A$1:$B$12,2),FALSE))</f>
        <v/>
      </c>
      <c r="D224" t="str">
        <f t="shared" si="1"/>
        <v/>
      </c>
      <c r="F224">
        <f>VLOOKUP((IF(MONTH($A224)=10,YEAR($A224),IF(MONTH($A224)=11,YEAR($A224),IF(MONTH($A224)=12, YEAR($A224),YEAR($A224)-1)))),FirstSim!$A$1:$Z$84,VLOOKUP(MONTH($A224),Conversion!$A$1:$B$12,2),FALSE)</f>
        <v>3.14</v>
      </c>
      <c r="J224" s="4" t="e">
        <f>VLOOKUP((IF(MONTH($A224)=10,YEAR($A224),IF(MONTH($A224)=11,YEAR($A224),IF(MONTH($A224)=12, YEAR($A224),YEAR($A224)-1)))),#REF!,VLOOKUP(MONTH($A224),Conversion!$A$1:$B$12,2),FALSE)</f>
        <v>#REF!</v>
      </c>
      <c r="K224" t="e">
        <f>VLOOKUP((IF(MONTH($A224)=10,YEAR($A224),IF(MONTH($A224)=11,YEAR($A224),IF(MONTH($A224)=12, YEAR($A224),YEAR($A224)-1)))),#REF!,VLOOKUP(MONTH($A224),'Patch Conversion'!$A$1:$B$12,2),FALSE)</f>
        <v>#REF!</v>
      </c>
    </row>
    <row r="225" spans="1:12" x14ac:dyDescent="0.25">
      <c r="A225" s="2">
        <v>24532</v>
      </c>
      <c r="B225">
        <f>VLOOKUP((IF(MONTH($A225)=10,YEAR($A225),IF(MONTH($A225)=11,YEAR($A225),IF(MONTH($A225)=12, YEAR($A225),YEAR($A225)-1)))),File_1.prn!$A$2:$AA$58,VLOOKUP(MONTH($A225),Conversion!$A$1:$B$12,2),FALSE)</f>
        <v>0</v>
      </c>
      <c r="C225" t="str">
        <f>IF(VLOOKUP((IF(MONTH($A225)=10,YEAR($A225),IF(MONTH($A225)=11,YEAR($A225),IF(MONTH($A225)=12, YEAR($A225),YEAR($A225)-1)))),File_1.prn!$A$2:$AA$58,VLOOKUP(MONTH($A225),'Patch Conversion'!$A$1:$B$12,2),FALSE)="","",VLOOKUP((IF(MONTH($A225)=10,YEAR($A225),IF(MONTH($A225)=11,YEAR($A225),IF(MONTH($A225)=12, YEAR($A225),YEAR($A225)-1)))),File_1.prn!$A$2:$AA$58,VLOOKUP(MONTH($A225),'Patch Conversion'!$A$1:$B$12,2),FALSE))</f>
        <v/>
      </c>
      <c r="D225" t="str">
        <f t="shared" si="1"/>
        <v/>
      </c>
      <c r="F225">
        <f>VLOOKUP((IF(MONTH($A225)=10,YEAR($A225),IF(MONTH($A225)=11,YEAR($A225),IF(MONTH($A225)=12, YEAR($A225),YEAR($A225)-1)))),FirstSim!$A$1:$Z$84,VLOOKUP(MONTH($A225),Conversion!$A$1:$B$12,2),FALSE)</f>
        <v>0.77</v>
      </c>
      <c r="J225" s="4" t="e">
        <f>VLOOKUP((IF(MONTH($A225)=10,YEAR($A225),IF(MONTH($A225)=11,YEAR($A225),IF(MONTH($A225)=12, YEAR($A225),YEAR($A225)-1)))),#REF!,VLOOKUP(MONTH($A225),Conversion!$A$1:$B$12,2),FALSE)</f>
        <v>#REF!</v>
      </c>
      <c r="K225" t="e">
        <f>VLOOKUP((IF(MONTH($A225)=10,YEAR($A225),IF(MONTH($A225)=11,YEAR($A225),IF(MONTH($A225)=12, YEAR($A225),YEAR($A225)-1)))),#REF!,VLOOKUP(MONTH($A225),'Patch Conversion'!$A$1:$B$12,2),FALSE)</f>
        <v>#REF!</v>
      </c>
    </row>
    <row r="226" spans="1:12" x14ac:dyDescent="0.25">
      <c r="A226" s="2">
        <v>24563</v>
      </c>
      <c r="B226">
        <f>VLOOKUP((IF(MONTH($A226)=10,YEAR($A226),IF(MONTH($A226)=11,YEAR($A226),IF(MONTH($A226)=12, YEAR($A226),YEAR($A226)-1)))),File_1.prn!$A$2:$AA$58,VLOOKUP(MONTH($A226),Conversion!$A$1:$B$12,2),FALSE)</f>
        <v>0</v>
      </c>
      <c r="C226" t="str">
        <f>IF(VLOOKUP((IF(MONTH($A226)=10,YEAR($A226),IF(MONTH($A226)=11,YEAR($A226),IF(MONTH($A226)=12, YEAR($A226),YEAR($A226)-1)))),File_1.prn!$A$2:$AA$58,VLOOKUP(MONTH($A226),'Patch Conversion'!$A$1:$B$12,2),FALSE)="","",VLOOKUP((IF(MONTH($A226)=10,YEAR($A226),IF(MONTH($A226)=11,YEAR($A226),IF(MONTH($A226)=12, YEAR($A226),YEAR($A226)-1)))),File_1.prn!$A$2:$AA$58,VLOOKUP(MONTH($A226),'Patch Conversion'!$A$1:$B$12,2),FALSE))</f>
        <v/>
      </c>
      <c r="D226" t="str">
        <f t="shared" si="1"/>
        <v/>
      </c>
      <c r="F226">
        <f>VLOOKUP((IF(MONTH($A226)=10,YEAR($A226),IF(MONTH($A226)=11,YEAR($A226),IF(MONTH($A226)=12, YEAR($A226),YEAR($A226)-1)))),FirstSim!$A$1:$Z$84,VLOOKUP(MONTH($A226),Conversion!$A$1:$B$12,2),FALSE)</f>
        <v>5.77</v>
      </c>
      <c r="J226" s="4" t="e">
        <f>VLOOKUP((IF(MONTH($A226)=10,YEAR($A226),IF(MONTH($A226)=11,YEAR($A226),IF(MONTH($A226)=12, YEAR($A226),YEAR($A226)-1)))),#REF!,VLOOKUP(MONTH($A226),Conversion!$A$1:$B$12,2),FALSE)</f>
        <v>#REF!</v>
      </c>
      <c r="K226" t="e">
        <f>VLOOKUP((IF(MONTH($A226)=10,YEAR($A226),IF(MONTH($A226)=11,YEAR($A226),IF(MONTH($A226)=12, YEAR($A226),YEAR($A226)-1)))),#REF!,VLOOKUP(MONTH($A226),'Patch Conversion'!$A$1:$B$12,2),FALSE)</f>
        <v>#REF!</v>
      </c>
    </row>
    <row r="227" spans="1:12" x14ac:dyDescent="0.25">
      <c r="A227" s="2">
        <v>24593</v>
      </c>
      <c r="B227">
        <f>VLOOKUP((IF(MONTH($A227)=10,YEAR($A227),IF(MONTH($A227)=11,YEAR($A227),IF(MONTH($A227)=12, YEAR($A227),YEAR($A227)-1)))),File_1.prn!$A$2:$AA$58,VLOOKUP(MONTH($A227),Conversion!$A$1:$B$12,2),FALSE)</f>
        <v>0</v>
      </c>
      <c r="C227" t="str">
        <f>IF(VLOOKUP((IF(MONTH($A227)=10,YEAR($A227),IF(MONTH($A227)=11,YEAR($A227),IF(MONTH($A227)=12, YEAR($A227),YEAR($A227)-1)))),File_1.prn!$A$2:$AA$58,VLOOKUP(MONTH($A227),'Patch Conversion'!$A$1:$B$12,2),FALSE)="","",VLOOKUP((IF(MONTH($A227)=10,YEAR($A227),IF(MONTH($A227)=11,YEAR($A227),IF(MONTH($A227)=12, YEAR($A227),YEAR($A227)-1)))),File_1.prn!$A$2:$AA$58,VLOOKUP(MONTH($A227),'Patch Conversion'!$A$1:$B$12,2),FALSE))</f>
        <v/>
      </c>
      <c r="D227" t="str">
        <f t="shared" si="1"/>
        <v/>
      </c>
      <c r="F227">
        <f>VLOOKUP((IF(MONTH($A227)=10,YEAR($A227),IF(MONTH($A227)=11,YEAR($A227),IF(MONTH($A227)=12, YEAR($A227),YEAR($A227)-1)))),FirstSim!$A$1:$Z$84,VLOOKUP(MONTH($A227),Conversion!$A$1:$B$12,2),FALSE)</f>
        <v>3.73</v>
      </c>
      <c r="J227" s="4" t="e">
        <f>VLOOKUP((IF(MONTH($A227)=10,YEAR($A227),IF(MONTH($A227)=11,YEAR($A227),IF(MONTH($A227)=12, YEAR($A227),YEAR($A227)-1)))),#REF!,VLOOKUP(MONTH($A227),Conversion!$A$1:$B$12,2),FALSE)</f>
        <v>#REF!</v>
      </c>
      <c r="K227" t="e">
        <f>VLOOKUP((IF(MONTH($A227)=10,YEAR($A227),IF(MONTH($A227)=11,YEAR($A227),IF(MONTH($A227)=12, YEAR($A227),YEAR($A227)-1)))),#REF!,VLOOKUP(MONTH($A227),'Patch Conversion'!$A$1:$B$12,2),FALSE)</f>
        <v>#REF!</v>
      </c>
    </row>
    <row r="228" spans="1:12" x14ac:dyDescent="0.25">
      <c r="A228" s="2">
        <v>24624</v>
      </c>
      <c r="B228">
        <f>VLOOKUP((IF(MONTH($A228)=10,YEAR($A228),IF(MONTH($A228)=11,YEAR($A228),IF(MONTH($A228)=12, YEAR($A228),YEAR($A228)-1)))),File_1.prn!$A$2:$AA$58,VLOOKUP(MONTH($A228),Conversion!$A$1:$B$12,2),FALSE)</f>
        <v>0</v>
      </c>
      <c r="C228" t="str">
        <f>IF(VLOOKUP((IF(MONTH($A228)=10,YEAR($A228),IF(MONTH($A228)=11,YEAR($A228),IF(MONTH($A228)=12, YEAR($A228),YEAR($A228)-1)))),File_1.prn!$A$2:$AA$58,VLOOKUP(MONTH($A228),'Patch Conversion'!$A$1:$B$12,2),FALSE)="","",VLOOKUP((IF(MONTH($A228)=10,YEAR($A228),IF(MONTH($A228)=11,YEAR($A228),IF(MONTH($A228)=12, YEAR($A228),YEAR($A228)-1)))),File_1.prn!$A$2:$AA$58,VLOOKUP(MONTH($A228),'Patch Conversion'!$A$1:$B$12,2),FALSE))</f>
        <v/>
      </c>
      <c r="F228">
        <f>VLOOKUP((IF(MONTH($A228)=10,YEAR($A228),IF(MONTH($A228)=11,YEAR($A228),IF(MONTH($A228)=12, YEAR($A228),YEAR($A228)-1)))),FirstSim!$A$1:$Z$84,VLOOKUP(MONTH($A228),Conversion!$A$1:$B$12,2),FALSE)</f>
        <v>1.59</v>
      </c>
      <c r="J228" s="4" t="e">
        <f>VLOOKUP((IF(MONTH($A228)=10,YEAR($A228),IF(MONTH($A228)=11,YEAR($A228),IF(MONTH($A228)=12, YEAR($A228),YEAR($A228)-1)))),#REF!,VLOOKUP(MONTH($A228),Conversion!$A$1:$B$12,2),FALSE)</f>
        <v>#REF!</v>
      </c>
      <c r="K228" t="e">
        <f>VLOOKUP((IF(MONTH($A228)=10,YEAR($A228),IF(MONTH($A228)=11,YEAR($A228),IF(MONTH($A228)=12, YEAR($A228),YEAR($A228)-1)))),#REF!,VLOOKUP(MONTH($A228),'Patch Conversion'!$A$1:$B$12,2),FALSE)</f>
        <v>#REF!</v>
      </c>
      <c r="L228" t="e">
        <f>IF(K228="","",J228)</f>
        <v>#REF!</v>
      </c>
    </row>
    <row r="229" spans="1:12" x14ac:dyDescent="0.25">
      <c r="A229" s="2">
        <v>24654</v>
      </c>
      <c r="B229">
        <f>VLOOKUP((IF(MONTH($A229)=10,YEAR($A229),IF(MONTH($A229)=11,YEAR($A229),IF(MONTH($A229)=12, YEAR($A229),YEAR($A229)-1)))),File_1.prn!$A$2:$AA$58,VLOOKUP(MONTH($A229),Conversion!$A$1:$B$12,2),FALSE)</f>
        <v>0</v>
      </c>
      <c r="C229" t="str">
        <f>IF(VLOOKUP((IF(MONTH($A229)=10,YEAR($A229),IF(MONTH($A229)=11,YEAR($A229),IF(MONTH($A229)=12, YEAR($A229),YEAR($A229)-1)))),File_1.prn!$A$2:$AA$58,VLOOKUP(MONTH($A229),'Patch Conversion'!$A$1:$B$12,2),FALSE)="","",VLOOKUP((IF(MONTH($A229)=10,YEAR($A229),IF(MONTH($A229)=11,YEAR($A229),IF(MONTH($A229)=12, YEAR($A229),YEAR($A229)-1)))),File_1.prn!$A$2:$AA$58,VLOOKUP(MONTH($A229),'Patch Conversion'!$A$1:$B$12,2),FALSE))</f>
        <v/>
      </c>
      <c r="F229">
        <f>VLOOKUP((IF(MONTH($A229)=10,YEAR($A229),IF(MONTH($A229)=11,YEAR($A229),IF(MONTH($A229)=12, YEAR($A229),YEAR($A229)-1)))),FirstSim!$A$1:$Z$84,VLOOKUP(MONTH($A229),Conversion!$A$1:$B$12,2),FALSE)</f>
        <v>0.9</v>
      </c>
      <c r="J229" s="4" t="e">
        <f>VLOOKUP((IF(MONTH($A229)=10,YEAR($A229),IF(MONTH($A229)=11,YEAR($A229),IF(MONTH($A229)=12, YEAR($A229),YEAR($A229)-1)))),#REF!,VLOOKUP(MONTH($A229),Conversion!$A$1:$B$12,2),FALSE)</f>
        <v>#REF!</v>
      </c>
      <c r="K229" t="e">
        <f>VLOOKUP((IF(MONTH($A229)=10,YEAR($A229),IF(MONTH($A229)=11,YEAR($A229),IF(MONTH($A229)=12, YEAR($A229),YEAR($A229)-1)))),#REF!,VLOOKUP(MONTH($A229),'Patch Conversion'!$A$1:$B$12,2),FALSE)</f>
        <v>#REF!</v>
      </c>
      <c r="L229" t="e">
        <f>IF(K229="","",J229)</f>
        <v>#REF!</v>
      </c>
    </row>
    <row r="230" spans="1:12" x14ac:dyDescent="0.25">
      <c r="A230" s="2">
        <v>24685</v>
      </c>
      <c r="B230">
        <f>VLOOKUP((IF(MONTH($A230)=10,YEAR($A230),IF(MONTH($A230)=11,YEAR($A230),IF(MONTH($A230)=12, YEAR($A230),YEAR($A230)-1)))),File_1.prn!$A$2:$AA$58,VLOOKUP(MONTH($A230),Conversion!$A$1:$B$12,2),FALSE)</f>
        <v>0</v>
      </c>
      <c r="C230" t="str">
        <f>IF(VLOOKUP((IF(MONTH($A230)=10,YEAR($A230),IF(MONTH($A230)=11,YEAR($A230),IF(MONTH($A230)=12, YEAR($A230),YEAR($A230)-1)))),File_1.prn!$A$2:$AA$58,VLOOKUP(MONTH($A230),'Patch Conversion'!$A$1:$B$12,2),FALSE)="","",VLOOKUP((IF(MONTH($A230)=10,YEAR($A230),IF(MONTH($A230)=11,YEAR($A230),IF(MONTH($A230)=12, YEAR($A230),YEAR($A230)-1)))),File_1.prn!$A$2:$AA$58,VLOOKUP(MONTH($A230),'Patch Conversion'!$A$1:$B$12,2),FALSE))</f>
        <v/>
      </c>
      <c r="F230">
        <f>VLOOKUP((IF(MONTH($A230)=10,YEAR($A230),IF(MONTH($A230)=11,YEAR($A230),IF(MONTH($A230)=12, YEAR($A230),YEAR($A230)-1)))),FirstSim!$A$1:$Z$84,VLOOKUP(MONTH($A230),Conversion!$A$1:$B$12,2),FALSE)</f>
        <v>0.42</v>
      </c>
      <c r="J230" s="4" t="e">
        <f>VLOOKUP((IF(MONTH($A230)=10,YEAR($A230),IF(MONTH($A230)=11,YEAR($A230),IF(MONTH($A230)=12, YEAR($A230),YEAR($A230)-1)))),#REF!,VLOOKUP(MONTH($A230),Conversion!$A$1:$B$12,2),FALSE)</f>
        <v>#REF!</v>
      </c>
      <c r="K230" t="e">
        <f>VLOOKUP((IF(MONTH($A230)=10,YEAR($A230),IF(MONTH($A230)=11,YEAR($A230),IF(MONTH($A230)=12, YEAR($A230),YEAR($A230)-1)))),#REF!,VLOOKUP(MONTH($A230),'Patch Conversion'!$A$1:$B$12,2),FALSE)</f>
        <v>#REF!</v>
      </c>
    </row>
    <row r="231" spans="1:12" x14ac:dyDescent="0.25">
      <c r="A231" s="2">
        <v>24716</v>
      </c>
      <c r="B231">
        <f>VLOOKUP((IF(MONTH($A231)=10,YEAR($A231),IF(MONTH($A231)=11,YEAR($A231),IF(MONTH($A231)=12, YEAR($A231),YEAR($A231)-1)))),File_1.prn!$A$2:$AA$58,VLOOKUP(MONTH($A231),Conversion!$A$1:$B$12,2),FALSE)</f>
        <v>0</v>
      </c>
      <c r="C231" t="str">
        <f>IF(VLOOKUP((IF(MONTH($A231)=10,YEAR($A231),IF(MONTH($A231)=11,YEAR($A231),IF(MONTH($A231)=12, YEAR($A231),YEAR($A231)-1)))),File_1.prn!$A$2:$AA$58,VLOOKUP(MONTH($A231),'Patch Conversion'!$A$1:$B$12,2),FALSE)="","",VLOOKUP((IF(MONTH($A231)=10,YEAR($A231),IF(MONTH($A231)=11,YEAR($A231),IF(MONTH($A231)=12, YEAR($A231),YEAR($A231)-1)))),File_1.prn!$A$2:$AA$58,VLOOKUP(MONTH($A231),'Patch Conversion'!$A$1:$B$12,2),FALSE))</f>
        <v/>
      </c>
      <c r="F231">
        <f>VLOOKUP((IF(MONTH($A231)=10,YEAR($A231),IF(MONTH($A231)=11,YEAR($A231),IF(MONTH($A231)=12, YEAR($A231),YEAR($A231)-1)))),FirstSim!$A$1:$Z$84,VLOOKUP(MONTH($A231),Conversion!$A$1:$B$12,2),FALSE)</f>
        <v>0.11</v>
      </c>
      <c r="J231" s="4" t="e">
        <f>VLOOKUP((IF(MONTH($A231)=10,YEAR($A231),IF(MONTH($A231)=11,YEAR($A231),IF(MONTH($A231)=12, YEAR($A231),YEAR($A231)-1)))),#REF!,VLOOKUP(MONTH($A231),Conversion!$A$1:$B$12,2),FALSE)</f>
        <v>#REF!</v>
      </c>
      <c r="K231" t="e">
        <f>VLOOKUP((IF(MONTH($A231)=10,YEAR($A231),IF(MONTH($A231)=11,YEAR($A231),IF(MONTH($A231)=12, YEAR($A231),YEAR($A231)-1)))),#REF!,VLOOKUP(MONTH($A231),'Patch Conversion'!$A$1:$B$12,2),FALSE)</f>
        <v>#REF!</v>
      </c>
      <c r="L231" t="e">
        <f>IF(K231="","",J231)</f>
        <v>#REF!</v>
      </c>
    </row>
    <row r="232" spans="1:12" x14ac:dyDescent="0.25">
      <c r="A232" s="2">
        <v>24746</v>
      </c>
      <c r="B232">
        <f>VLOOKUP((IF(MONTH($A232)=10,YEAR($A232),IF(MONTH($A232)=11,YEAR($A232),IF(MONTH($A232)=12, YEAR($A232),YEAR($A232)-1)))),File_1.prn!$A$2:$AA$58,VLOOKUP(MONTH($A232),Conversion!$A$1:$B$12,2),FALSE)</f>
        <v>0</v>
      </c>
      <c r="C232" t="str">
        <f>IF(VLOOKUP((IF(MONTH($A232)=10,YEAR($A232),IF(MONTH($A232)=11,YEAR($A232),IF(MONTH($A232)=12, YEAR($A232),YEAR($A232)-1)))),File_1.prn!$A$2:$AA$58,VLOOKUP(MONTH($A232),'Patch Conversion'!$A$1:$B$12,2),FALSE)="","",VLOOKUP((IF(MONTH($A232)=10,YEAR($A232),IF(MONTH($A232)=11,YEAR($A232),IF(MONTH($A232)=12, YEAR($A232),YEAR($A232)-1)))),File_1.prn!$A$2:$AA$58,VLOOKUP(MONTH($A232),'Patch Conversion'!$A$1:$B$12,2),FALSE))</f>
        <v/>
      </c>
      <c r="F232">
        <f>VLOOKUP((IF(MONTH($A232)=10,YEAR($A232),IF(MONTH($A232)=11,YEAR($A232),IF(MONTH($A232)=12, YEAR($A232),YEAR($A232)-1)))),FirstSim!$A$1:$Z$84,VLOOKUP(MONTH($A232),Conversion!$A$1:$B$12,2),FALSE)</f>
        <v>0.04</v>
      </c>
      <c r="J232" s="4" t="e">
        <f>VLOOKUP((IF(MONTH($A232)=10,YEAR($A232),IF(MONTH($A232)=11,YEAR($A232),IF(MONTH($A232)=12, YEAR($A232),YEAR($A232)-1)))),#REF!,VLOOKUP(MONTH($A232),Conversion!$A$1:$B$12,2),FALSE)</f>
        <v>#REF!</v>
      </c>
      <c r="K232" t="e">
        <f>VLOOKUP((IF(MONTH($A232)=10,YEAR($A232),IF(MONTH($A232)=11,YEAR($A232),IF(MONTH($A232)=12, YEAR($A232),YEAR($A232)-1)))),#REF!,VLOOKUP(MONTH($A232),'Patch Conversion'!$A$1:$B$12,2),FALSE)</f>
        <v>#REF!</v>
      </c>
      <c r="L232" t="e">
        <f>IF(K232="","",J232)</f>
        <v>#REF!</v>
      </c>
    </row>
    <row r="233" spans="1:12" x14ac:dyDescent="0.25">
      <c r="A233" s="2">
        <v>24777</v>
      </c>
      <c r="B233">
        <f>VLOOKUP((IF(MONTH($A233)=10,YEAR($A233),IF(MONTH($A233)=11,YEAR($A233),IF(MONTH($A233)=12, YEAR($A233),YEAR($A233)-1)))),File_1.prn!$A$2:$AA$58,VLOOKUP(MONTH($A233),Conversion!$A$1:$B$12,2),FALSE)</f>
        <v>0</v>
      </c>
      <c r="C233" t="str">
        <f>IF(VLOOKUP((IF(MONTH($A233)=10,YEAR($A233),IF(MONTH($A233)=11,YEAR($A233),IF(MONTH($A233)=12, YEAR($A233),YEAR($A233)-1)))),File_1.prn!$A$2:$AA$58,VLOOKUP(MONTH($A233),'Patch Conversion'!$A$1:$B$12,2),FALSE)="","",VLOOKUP((IF(MONTH($A233)=10,YEAR($A233),IF(MONTH($A233)=11,YEAR($A233),IF(MONTH($A233)=12, YEAR($A233),YEAR($A233)-1)))),File_1.prn!$A$2:$AA$58,VLOOKUP(MONTH($A233),'Patch Conversion'!$A$1:$B$12,2),FALSE))</f>
        <v/>
      </c>
      <c r="F233">
        <f>VLOOKUP((IF(MONTH($A233)=10,YEAR($A233),IF(MONTH($A233)=11,YEAR($A233),IF(MONTH($A233)=12, YEAR($A233),YEAR($A233)-1)))),FirstSim!$A$1:$Z$84,VLOOKUP(MONTH($A233),Conversion!$A$1:$B$12,2),FALSE)</f>
        <v>0.03</v>
      </c>
      <c r="J233" s="4" t="e">
        <f>VLOOKUP((IF(MONTH($A233)=10,YEAR($A233),IF(MONTH($A233)=11,YEAR($A233),IF(MONTH($A233)=12, YEAR($A233),YEAR($A233)-1)))),#REF!,VLOOKUP(MONTH($A233),Conversion!$A$1:$B$12,2),FALSE)</f>
        <v>#REF!</v>
      </c>
      <c r="K233" t="e">
        <f>VLOOKUP((IF(MONTH($A233)=10,YEAR($A233),IF(MONTH($A233)=11,YEAR($A233),IF(MONTH($A233)=12, YEAR($A233),YEAR($A233)-1)))),#REF!,VLOOKUP(MONTH($A233),'Patch Conversion'!$A$1:$B$12,2),FALSE)</f>
        <v>#REF!</v>
      </c>
      <c r="L233" t="e">
        <f>IF(K233="","",J233)</f>
        <v>#REF!</v>
      </c>
    </row>
    <row r="234" spans="1:12" x14ac:dyDescent="0.25">
      <c r="A234" s="2">
        <v>24807</v>
      </c>
      <c r="B234">
        <f>VLOOKUP((IF(MONTH($A234)=10,YEAR($A234),IF(MONTH($A234)=11,YEAR($A234),IF(MONTH($A234)=12, YEAR($A234),YEAR($A234)-1)))),File_1.prn!$A$2:$AA$58,VLOOKUP(MONTH($A234),Conversion!$A$1:$B$12,2),FALSE)</f>
        <v>0</v>
      </c>
      <c r="C234" t="str">
        <f>IF(VLOOKUP((IF(MONTH($A234)=10,YEAR($A234),IF(MONTH($A234)=11,YEAR($A234),IF(MONTH($A234)=12, YEAR($A234),YEAR($A234)-1)))),File_1.prn!$A$2:$AA$58,VLOOKUP(MONTH($A234),'Patch Conversion'!$A$1:$B$12,2),FALSE)="","",VLOOKUP((IF(MONTH($A234)=10,YEAR($A234),IF(MONTH($A234)=11,YEAR($A234),IF(MONTH($A234)=12, YEAR($A234),YEAR($A234)-1)))),File_1.prn!$A$2:$AA$58,VLOOKUP(MONTH($A234),'Patch Conversion'!$A$1:$B$12,2),FALSE))</f>
        <v/>
      </c>
      <c r="D234" t="str">
        <f>IF(C234="","",B234)</f>
        <v/>
      </c>
      <c r="F234">
        <f>VLOOKUP((IF(MONTH($A234)=10,YEAR($A234),IF(MONTH($A234)=11,YEAR($A234),IF(MONTH($A234)=12, YEAR($A234),YEAR($A234)-1)))),FirstSim!$A$1:$Z$84,VLOOKUP(MONTH($A234),Conversion!$A$1:$B$12,2),FALSE)</f>
        <v>0.02</v>
      </c>
      <c r="J234" s="4" t="e">
        <f>VLOOKUP((IF(MONTH($A234)=10,YEAR($A234),IF(MONTH($A234)=11,YEAR($A234),IF(MONTH($A234)=12, YEAR($A234),YEAR($A234)-1)))),#REF!,VLOOKUP(MONTH($A234),Conversion!$A$1:$B$12,2),FALSE)</f>
        <v>#REF!</v>
      </c>
      <c r="K234" t="e">
        <f>VLOOKUP((IF(MONTH($A234)=10,YEAR($A234),IF(MONTH($A234)=11,YEAR($A234),IF(MONTH($A234)=12, YEAR($A234),YEAR($A234)-1)))),#REF!,VLOOKUP(MONTH($A234),'Patch Conversion'!$A$1:$B$12,2),FALSE)</f>
        <v>#REF!</v>
      </c>
    </row>
    <row r="235" spans="1:12" x14ac:dyDescent="0.25">
      <c r="A235" s="2">
        <v>24838</v>
      </c>
      <c r="B235">
        <f>VLOOKUP((IF(MONTH($A235)=10,YEAR($A235),IF(MONTH($A235)=11,YEAR($A235),IF(MONTH($A235)=12, YEAR($A235),YEAR($A235)-1)))),File_1.prn!$A$2:$AA$58,VLOOKUP(MONTH($A235),Conversion!$A$1:$B$12,2),FALSE)</f>
        <v>0</v>
      </c>
      <c r="C235" t="str">
        <f>IF(VLOOKUP((IF(MONTH($A235)=10,YEAR($A235),IF(MONTH($A235)=11,YEAR($A235),IF(MONTH($A235)=12, YEAR($A235),YEAR($A235)-1)))),File_1.prn!$A$2:$AA$58,VLOOKUP(MONTH($A235),'Patch Conversion'!$A$1:$B$12,2),FALSE)="","",VLOOKUP((IF(MONTH($A235)=10,YEAR($A235),IF(MONTH($A235)=11,YEAR($A235),IF(MONTH($A235)=12, YEAR($A235),YEAR($A235)-1)))),File_1.prn!$A$2:$AA$58,VLOOKUP(MONTH($A235),'Patch Conversion'!$A$1:$B$12,2),FALSE))</f>
        <v/>
      </c>
      <c r="F235">
        <f>VLOOKUP((IF(MONTH($A235)=10,YEAR($A235),IF(MONTH($A235)=11,YEAR($A235),IF(MONTH($A235)=12, YEAR($A235),YEAR($A235)-1)))),FirstSim!$A$1:$Z$84,VLOOKUP(MONTH($A235),Conversion!$A$1:$B$12,2),FALSE)</f>
        <v>0</v>
      </c>
      <c r="J235" s="4" t="e">
        <f>VLOOKUP((IF(MONTH($A235)=10,YEAR($A235),IF(MONTH($A235)=11,YEAR($A235),IF(MONTH($A235)=12, YEAR($A235),YEAR($A235)-1)))),#REF!,VLOOKUP(MONTH($A235),Conversion!$A$1:$B$12,2),FALSE)</f>
        <v>#REF!</v>
      </c>
      <c r="K235" t="e">
        <f>VLOOKUP((IF(MONTH($A235)=10,YEAR($A235),IF(MONTH($A235)=11,YEAR($A235),IF(MONTH($A235)=12, YEAR($A235),YEAR($A235)-1)))),#REF!,VLOOKUP(MONTH($A235),'Patch Conversion'!$A$1:$B$12,2),FALSE)</f>
        <v>#REF!</v>
      </c>
      <c r="L235" t="e">
        <f>IF(K235="","",J235)</f>
        <v>#REF!</v>
      </c>
    </row>
    <row r="236" spans="1:12" x14ac:dyDescent="0.25">
      <c r="A236" s="2">
        <v>24869</v>
      </c>
      <c r="B236">
        <f>VLOOKUP((IF(MONTH($A236)=10,YEAR($A236),IF(MONTH($A236)=11,YEAR($A236),IF(MONTH($A236)=12, YEAR($A236),YEAR($A236)-1)))),File_1.prn!$A$2:$AA$58,VLOOKUP(MONTH($A236),Conversion!$A$1:$B$12,2),FALSE)</f>
        <v>0</v>
      </c>
      <c r="C236" t="str">
        <f>IF(VLOOKUP((IF(MONTH($A236)=10,YEAR($A236),IF(MONTH($A236)=11,YEAR($A236),IF(MONTH($A236)=12, YEAR($A236),YEAR($A236)-1)))),File_1.prn!$A$2:$AA$58,VLOOKUP(MONTH($A236),'Patch Conversion'!$A$1:$B$12,2),FALSE)="","",VLOOKUP((IF(MONTH($A236)=10,YEAR($A236),IF(MONTH($A236)=11,YEAR($A236),IF(MONTH($A236)=12, YEAR($A236),YEAR($A236)-1)))),File_1.prn!$A$2:$AA$58,VLOOKUP(MONTH($A236),'Patch Conversion'!$A$1:$B$12,2),FALSE))</f>
        <v/>
      </c>
      <c r="F236">
        <f>VLOOKUP((IF(MONTH($A236)=10,YEAR($A236),IF(MONTH($A236)=11,YEAR($A236),IF(MONTH($A236)=12, YEAR($A236),YEAR($A236)-1)))),FirstSim!$A$1:$Z$84,VLOOKUP(MONTH($A236),Conversion!$A$1:$B$12,2),FALSE)</f>
        <v>0</v>
      </c>
      <c r="J236" s="4" t="e">
        <f>VLOOKUP((IF(MONTH($A236)=10,YEAR($A236),IF(MONTH($A236)=11,YEAR($A236),IF(MONTH($A236)=12, YEAR($A236),YEAR($A236)-1)))),#REF!,VLOOKUP(MONTH($A236),Conversion!$A$1:$B$12,2),FALSE)</f>
        <v>#REF!</v>
      </c>
      <c r="K236" t="e">
        <f>VLOOKUP((IF(MONTH($A236)=10,YEAR($A236),IF(MONTH($A236)=11,YEAR($A236),IF(MONTH($A236)=12, YEAR($A236),YEAR($A236)-1)))),#REF!,VLOOKUP(MONTH($A236),'Patch Conversion'!$A$1:$B$12,2),FALSE)</f>
        <v>#REF!</v>
      </c>
      <c r="L236" t="e">
        <f>IF(K236="","",J236)</f>
        <v>#REF!</v>
      </c>
    </row>
    <row r="237" spans="1:12" x14ac:dyDescent="0.25">
      <c r="A237" s="2">
        <v>24898</v>
      </c>
      <c r="B237">
        <f>VLOOKUP((IF(MONTH($A237)=10,YEAR($A237),IF(MONTH($A237)=11,YEAR($A237),IF(MONTH($A237)=12, YEAR($A237),YEAR($A237)-1)))),File_1.prn!$A$2:$AA$58,VLOOKUP(MONTH($A237),Conversion!$A$1:$B$12,2),FALSE)</f>
        <v>0</v>
      </c>
      <c r="C237" t="str">
        <f>IF(VLOOKUP((IF(MONTH($A237)=10,YEAR($A237),IF(MONTH($A237)=11,YEAR($A237),IF(MONTH($A237)=12, YEAR($A237),YEAR($A237)-1)))),File_1.prn!$A$2:$AA$58,VLOOKUP(MONTH($A237),'Patch Conversion'!$A$1:$B$12,2),FALSE)="","",VLOOKUP((IF(MONTH($A237)=10,YEAR($A237),IF(MONTH($A237)=11,YEAR($A237),IF(MONTH($A237)=12, YEAR($A237),YEAR($A237)-1)))),File_1.prn!$A$2:$AA$58,VLOOKUP(MONTH($A237),'Patch Conversion'!$A$1:$B$12,2),FALSE))</f>
        <v/>
      </c>
      <c r="F237">
        <f>VLOOKUP((IF(MONTH($A237)=10,YEAR($A237),IF(MONTH($A237)=11,YEAR($A237),IF(MONTH($A237)=12, YEAR($A237),YEAR($A237)-1)))),FirstSim!$A$1:$Z$84,VLOOKUP(MONTH($A237),Conversion!$A$1:$B$12,2),FALSE)</f>
        <v>0.91</v>
      </c>
      <c r="J237" s="4" t="e">
        <f>VLOOKUP((IF(MONTH($A237)=10,YEAR($A237),IF(MONTH($A237)=11,YEAR($A237),IF(MONTH($A237)=12, YEAR($A237),YEAR($A237)-1)))),#REF!,VLOOKUP(MONTH($A237),Conversion!$A$1:$B$12,2),FALSE)</f>
        <v>#REF!</v>
      </c>
      <c r="K237" t="e">
        <f>VLOOKUP((IF(MONTH($A237)=10,YEAR($A237),IF(MONTH($A237)=11,YEAR($A237),IF(MONTH($A237)=12, YEAR($A237),YEAR($A237)-1)))),#REF!,VLOOKUP(MONTH($A237),'Patch Conversion'!$A$1:$B$12,2),FALSE)</f>
        <v>#REF!</v>
      </c>
    </row>
    <row r="238" spans="1:12" x14ac:dyDescent="0.25">
      <c r="A238" s="2">
        <v>24929</v>
      </c>
      <c r="B238">
        <f>VLOOKUP((IF(MONTH($A238)=10,YEAR($A238),IF(MONTH($A238)=11,YEAR($A238),IF(MONTH($A238)=12, YEAR($A238),YEAR($A238)-1)))),File_1.prn!$A$2:$AA$58,VLOOKUP(MONTH($A238),Conversion!$A$1:$B$12,2),FALSE)</f>
        <v>0</v>
      </c>
      <c r="C238" t="str">
        <f>IF(VLOOKUP((IF(MONTH($A238)=10,YEAR($A238),IF(MONTH($A238)=11,YEAR($A238),IF(MONTH($A238)=12, YEAR($A238),YEAR($A238)-1)))),File_1.prn!$A$2:$AA$58,VLOOKUP(MONTH($A238),'Patch Conversion'!$A$1:$B$12,2),FALSE)="","",VLOOKUP((IF(MONTH($A238)=10,YEAR($A238),IF(MONTH($A238)=11,YEAR($A238),IF(MONTH($A238)=12, YEAR($A238),YEAR($A238)-1)))),File_1.prn!$A$2:$AA$58,VLOOKUP(MONTH($A238),'Patch Conversion'!$A$1:$B$12,2),FALSE))</f>
        <v/>
      </c>
      <c r="F238">
        <f>VLOOKUP((IF(MONTH($A238)=10,YEAR($A238),IF(MONTH($A238)=11,YEAR($A238),IF(MONTH($A238)=12, YEAR($A238),YEAR($A238)-1)))),FirstSim!$A$1:$Z$84,VLOOKUP(MONTH($A238),Conversion!$A$1:$B$12,2),FALSE)</f>
        <v>2.88</v>
      </c>
      <c r="J238" s="4" t="e">
        <f>VLOOKUP((IF(MONTH($A238)=10,YEAR($A238),IF(MONTH($A238)=11,YEAR($A238),IF(MONTH($A238)=12, YEAR($A238),YEAR($A238)-1)))),#REF!,VLOOKUP(MONTH($A238),Conversion!$A$1:$B$12,2),FALSE)</f>
        <v>#REF!</v>
      </c>
      <c r="K238" t="e">
        <f>VLOOKUP((IF(MONTH($A238)=10,YEAR($A238),IF(MONTH($A238)=11,YEAR($A238),IF(MONTH($A238)=12, YEAR($A238),YEAR($A238)-1)))),#REF!,VLOOKUP(MONTH($A238),'Patch Conversion'!$A$1:$B$12,2),FALSE)</f>
        <v>#REF!</v>
      </c>
      <c r="L238" t="e">
        <f>IF(K238="","",J238)</f>
        <v>#REF!</v>
      </c>
    </row>
    <row r="239" spans="1:12" x14ac:dyDescent="0.25">
      <c r="A239" s="2">
        <v>24959</v>
      </c>
      <c r="B239">
        <f>VLOOKUP((IF(MONTH($A239)=10,YEAR($A239),IF(MONTH($A239)=11,YEAR($A239),IF(MONTH($A239)=12, YEAR($A239),YEAR($A239)-1)))),File_1.prn!$A$2:$AA$58,VLOOKUP(MONTH($A239),Conversion!$A$1:$B$12,2),FALSE)</f>
        <v>0</v>
      </c>
      <c r="C239" t="str">
        <f>IF(VLOOKUP((IF(MONTH($A239)=10,YEAR($A239),IF(MONTH($A239)=11,YEAR($A239),IF(MONTH($A239)=12, YEAR($A239),YEAR($A239)-1)))),File_1.prn!$A$2:$AA$58,VLOOKUP(MONTH($A239),'Patch Conversion'!$A$1:$B$12,2),FALSE)="","",VLOOKUP((IF(MONTH($A239)=10,YEAR($A239),IF(MONTH($A239)=11,YEAR($A239),IF(MONTH($A239)=12, YEAR($A239),YEAR($A239)-1)))),File_1.prn!$A$2:$AA$58,VLOOKUP(MONTH($A239),'Patch Conversion'!$A$1:$B$12,2),FALSE))</f>
        <v/>
      </c>
      <c r="F239">
        <f>VLOOKUP((IF(MONTH($A239)=10,YEAR($A239),IF(MONTH($A239)=11,YEAR($A239),IF(MONTH($A239)=12, YEAR($A239),YEAR($A239)-1)))),FirstSim!$A$1:$Z$84,VLOOKUP(MONTH($A239),Conversion!$A$1:$B$12,2),FALSE)</f>
        <v>1.64</v>
      </c>
      <c r="J239" s="4" t="e">
        <f>VLOOKUP((IF(MONTH($A239)=10,YEAR($A239),IF(MONTH($A239)=11,YEAR($A239),IF(MONTH($A239)=12, YEAR($A239),YEAR($A239)-1)))),#REF!,VLOOKUP(MONTH($A239),Conversion!$A$1:$B$12,2),FALSE)</f>
        <v>#REF!</v>
      </c>
      <c r="K239" t="e">
        <f>VLOOKUP((IF(MONTH($A239)=10,YEAR($A239),IF(MONTH($A239)=11,YEAR($A239),IF(MONTH($A239)=12, YEAR($A239),YEAR($A239)-1)))),#REF!,VLOOKUP(MONTH($A239),'Patch Conversion'!$A$1:$B$12,2),FALSE)</f>
        <v>#REF!</v>
      </c>
    </row>
    <row r="240" spans="1:12" x14ac:dyDescent="0.25">
      <c r="A240" s="2">
        <v>24990</v>
      </c>
      <c r="B240">
        <f>VLOOKUP((IF(MONTH($A240)=10,YEAR($A240),IF(MONTH($A240)=11,YEAR($A240),IF(MONTH($A240)=12, YEAR($A240),YEAR($A240)-1)))),File_1.prn!$A$2:$AA$58,VLOOKUP(MONTH($A240),Conversion!$A$1:$B$12,2),FALSE)</f>
        <v>0</v>
      </c>
      <c r="C240" t="str">
        <f>IF(VLOOKUP((IF(MONTH($A240)=10,YEAR($A240),IF(MONTH($A240)=11,YEAR($A240),IF(MONTH($A240)=12, YEAR($A240),YEAR($A240)-1)))),File_1.prn!$A$2:$AA$58,VLOOKUP(MONTH($A240),'Patch Conversion'!$A$1:$B$12,2),FALSE)="","",VLOOKUP((IF(MONTH($A240)=10,YEAR($A240),IF(MONTH($A240)=11,YEAR($A240),IF(MONTH($A240)=12, YEAR($A240),YEAR($A240)-1)))),File_1.prn!$A$2:$AA$58,VLOOKUP(MONTH($A240),'Patch Conversion'!$A$1:$B$12,2),FALSE))</f>
        <v/>
      </c>
      <c r="F240">
        <f>VLOOKUP((IF(MONTH($A240)=10,YEAR($A240),IF(MONTH($A240)=11,YEAR($A240),IF(MONTH($A240)=12, YEAR($A240),YEAR($A240)-1)))),FirstSim!$A$1:$Z$84,VLOOKUP(MONTH($A240),Conversion!$A$1:$B$12,2),FALSE)</f>
        <v>0.68</v>
      </c>
      <c r="J240" s="4" t="e">
        <f>VLOOKUP((IF(MONTH($A240)=10,YEAR($A240),IF(MONTH($A240)=11,YEAR($A240),IF(MONTH($A240)=12, YEAR($A240),YEAR($A240)-1)))),#REF!,VLOOKUP(MONTH($A240),Conversion!$A$1:$B$12,2),FALSE)</f>
        <v>#REF!</v>
      </c>
      <c r="K240" t="e">
        <f>VLOOKUP((IF(MONTH($A240)=10,YEAR($A240),IF(MONTH($A240)=11,YEAR($A240),IF(MONTH($A240)=12, YEAR($A240),YEAR($A240)-1)))),#REF!,VLOOKUP(MONTH($A240),'Patch Conversion'!$A$1:$B$12,2),FALSE)</f>
        <v>#REF!</v>
      </c>
    </row>
    <row r="241" spans="1:11" x14ac:dyDescent="0.25">
      <c r="A241" s="2">
        <v>25020</v>
      </c>
      <c r="B241">
        <f>VLOOKUP((IF(MONTH($A241)=10,YEAR($A241),IF(MONTH($A241)=11,YEAR($A241),IF(MONTH($A241)=12, YEAR($A241),YEAR($A241)-1)))),File_1.prn!$A$2:$AA$58,VLOOKUP(MONTH($A241),Conversion!$A$1:$B$12,2),FALSE)</f>
        <v>0</v>
      </c>
      <c r="C241" t="str">
        <f>IF(VLOOKUP((IF(MONTH($A241)=10,YEAR($A241),IF(MONTH($A241)=11,YEAR($A241),IF(MONTH($A241)=12, YEAR($A241),YEAR($A241)-1)))),File_1.prn!$A$2:$AA$58,VLOOKUP(MONTH($A241),'Patch Conversion'!$A$1:$B$12,2),FALSE)="","",VLOOKUP((IF(MONTH($A241)=10,YEAR($A241),IF(MONTH($A241)=11,YEAR($A241),IF(MONTH($A241)=12, YEAR($A241),YEAR($A241)-1)))),File_1.prn!$A$2:$AA$58,VLOOKUP(MONTH($A241),'Patch Conversion'!$A$1:$B$12,2),FALSE))</f>
        <v/>
      </c>
      <c r="F241">
        <f>VLOOKUP((IF(MONTH($A241)=10,YEAR($A241),IF(MONTH($A241)=11,YEAR($A241),IF(MONTH($A241)=12, YEAR($A241),YEAR($A241)-1)))),FirstSim!$A$1:$Z$84,VLOOKUP(MONTH($A241),Conversion!$A$1:$B$12,2),FALSE)</f>
        <v>0.35</v>
      </c>
      <c r="J241" s="4" t="e">
        <f>VLOOKUP((IF(MONTH($A241)=10,YEAR($A241),IF(MONTH($A241)=11,YEAR($A241),IF(MONTH($A241)=12, YEAR($A241),YEAR($A241)-1)))),#REF!,VLOOKUP(MONTH($A241),Conversion!$A$1:$B$12,2),FALSE)</f>
        <v>#REF!</v>
      </c>
      <c r="K241" t="e">
        <f>VLOOKUP((IF(MONTH($A241)=10,YEAR($A241),IF(MONTH($A241)=11,YEAR($A241),IF(MONTH($A241)=12, YEAR($A241),YEAR($A241)-1)))),#REF!,VLOOKUP(MONTH($A241),'Patch Conversion'!$A$1:$B$12,2),FALSE)</f>
        <v>#REF!</v>
      </c>
    </row>
    <row r="242" spans="1:11" x14ac:dyDescent="0.25">
      <c r="A242" s="2">
        <v>25051</v>
      </c>
      <c r="B242">
        <f>VLOOKUP((IF(MONTH($A242)=10,YEAR($A242),IF(MONTH($A242)=11,YEAR($A242),IF(MONTH($A242)=12, YEAR($A242),YEAR($A242)-1)))),File_1.prn!$A$2:$AA$58,VLOOKUP(MONTH($A242),Conversion!$A$1:$B$12,2),FALSE)</f>
        <v>0</v>
      </c>
      <c r="C242" t="str">
        <f>IF(VLOOKUP((IF(MONTH($A242)=10,YEAR($A242),IF(MONTH($A242)=11,YEAR($A242),IF(MONTH($A242)=12, YEAR($A242),YEAR($A242)-1)))),File_1.prn!$A$2:$AA$58,VLOOKUP(MONTH($A242),'Patch Conversion'!$A$1:$B$12,2),FALSE)="","",VLOOKUP((IF(MONTH($A242)=10,YEAR($A242),IF(MONTH($A242)=11,YEAR($A242),IF(MONTH($A242)=12, YEAR($A242),YEAR($A242)-1)))),File_1.prn!$A$2:$AA$58,VLOOKUP(MONTH($A242),'Patch Conversion'!$A$1:$B$12,2),FALSE))</f>
        <v/>
      </c>
      <c r="F242">
        <f>VLOOKUP((IF(MONTH($A242)=10,YEAR($A242),IF(MONTH($A242)=11,YEAR($A242),IF(MONTH($A242)=12, YEAR($A242),YEAR($A242)-1)))),FirstSim!$A$1:$Z$84,VLOOKUP(MONTH($A242),Conversion!$A$1:$B$12,2),FALSE)</f>
        <v>0.13</v>
      </c>
      <c r="J242" s="4" t="e">
        <f>VLOOKUP((IF(MONTH($A242)=10,YEAR($A242),IF(MONTH($A242)=11,YEAR($A242),IF(MONTH($A242)=12, YEAR($A242),YEAR($A242)-1)))),#REF!,VLOOKUP(MONTH($A242),Conversion!$A$1:$B$12,2),FALSE)</f>
        <v>#REF!</v>
      </c>
      <c r="K242" t="e">
        <f>VLOOKUP((IF(MONTH($A242)=10,YEAR($A242),IF(MONTH($A242)=11,YEAR($A242),IF(MONTH($A242)=12, YEAR($A242),YEAR($A242)-1)))),#REF!,VLOOKUP(MONTH($A242),'Patch Conversion'!$A$1:$B$12,2),FALSE)</f>
        <v>#REF!</v>
      </c>
    </row>
    <row r="243" spans="1:11" x14ac:dyDescent="0.25">
      <c r="A243" s="2">
        <v>25082</v>
      </c>
      <c r="B243">
        <f>VLOOKUP((IF(MONTH($A243)=10,YEAR($A243),IF(MONTH($A243)=11,YEAR($A243),IF(MONTH($A243)=12, YEAR($A243),YEAR($A243)-1)))),File_1.prn!$A$2:$AA$58,VLOOKUP(MONTH($A243),Conversion!$A$1:$B$12,2),FALSE)</f>
        <v>0</v>
      </c>
      <c r="C243" t="str">
        <f>IF(VLOOKUP((IF(MONTH($A243)=10,YEAR($A243),IF(MONTH($A243)=11,YEAR($A243),IF(MONTH($A243)=12, YEAR($A243),YEAR($A243)-1)))),File_1.prn!$A$2:$AA$58,VLOOKUP(MONTH($A243),'Patch Conversion'!$A$1:$B$12,2),FALSE)="","",VLOOKUP((IF(MONTH($A243)=10,YEAR($A243),IF(MONTH($A243)=11,YEAR($A243),IF(MONTH($A243)=12, YEAR($A243),YEAR($A243)-1)))),File_1.prn!$A$2:$AA$58,VLOOKUP(MONTH($A243),'Patch Conversion'!$A$1:$B$12,2),FALSE))</f>
        <v/>
      </c>
      <c r="F243">
        <f>VLOOKUP((IF(MONTH($A243)=10,YEAR($A243),IF(MONTH($A243)=11,YEAR($A243),IF(MONTH($A243)=12, YEAR($A243),YEAR($A243)-1)))),FirstSim!$A$1:$Z$84,VLOOKUP(MONTH($A243),Conversion!$A$1:$B$12,2),FALSE)</f>
        <v>0.03</v>
      </c>
      <c r="J243" s="4" t="e">
        <f>VLOOKUP((IF(MONTH($A243)=10,YEAR($A243),IF(MONTH($A243)=11,YEAR($A243),IF(MONTH($A243)=12, YEAR($A243),YEAR($A243)-1)))),#REF!,VLOOKUP(MONTH($A243),Conversion!$A$1:$B$12,2),FALSE)</f>
        <v>#REF!</v>
      </c>
      <c r="K243" t="e">
        <f>VLOOKUP((IF(MONTH($A243)=10,YEAR($A243),IF(MONTH($A243)=11,YEAR($A243),IF(MONTH($A243)=12, YEAR($A243),YEAR($A243)-1)))),#REF!,VLOOKUP(MONTH($A243),'Patch Conversion'!$A$1:$B$12,2),FALSE)</f>
        <v>#REF!</v>
      </c>
    </row>
    <row r="244" spans="1:11" x14ac:dyDescent="0.25">
      <c r="A244" s="2">
        <v>25112</v>
      </c>
      <c r="B244">
        <f>VLOOKUP((IF(MONTH($A244)=10,YEAR($A244),IF(MONTH($A244)=11,YEAR($A244),IF(MONTH($A244)=12, YEAR($A244),YEAR($A244)-1)))),File_1.prn!$A$2:$AA$58,VLOOKUP(MONTH($A244),Conversion!$A$1:$B$12,2),FALSE)</f>
        <v>0</v>
      </c>
      <c r="C244" t="str">
        <f>IF(VLOOKUP((IF(MONTH($A244)=10,YEAR($A244),IF(MONTH($A244)=11,YEAR($A244),IF(MONTH($A244)=12, YEAR($A244),YEAR($A244)-1)))),File_1.prn!$A$2:$AA$58,VLOOKUP(MONTH($A244),'Patch Conversion'!$A$1:$B$12,2),FALSE)="","",VLOOKUP((IF(MONTH($A244)=10,YEAR($A244),IF(MONTH($A244)=11,YEAR($A244),IF(MONTH($A244)=12, YEAR($A244),YEAR($A244)-1)))),File_1.prn!$A$2:$AA$58,VLOOKUP(MONTH($A244),'Patch Conversion'!$A$1:$B$12,2),FALSE))</f>
        <v/>
      </c>
      <c r="F244">
        <f>VLOOKUP((IF(MONTH($A244)=10,YEAR($A244),IF(MONTH($A244)=11,YEAR($A244),IF(MONTH($A244)=12, YEAR($A244),YEAR($A244)-1)))),FirstSim!$A$1:$Z$84,VLOOKUP(MONTH($A244),Conversion!$A$1:$B$12,2),FALSE)</f>
        <v>0.01</v>
      </c>
      <c r="J244" s="4" t="e">
        <f>VLOOKUP((IF(MONTH($A244)=10,YEAR($A244),IF(MONTH($A244)=11,YEAR($A244),IF(MONTH($A244)=12, YEAR($A244),YEAR($A244)-1)))),#REF!,VLOOKUP(MONTH($A244),Conversion!$A$1:$B$12,2),FALSE)</f>
        <v>#REF!</v>
      </c>
      <c r="K244" t="e">
        <f>VLOOKUP((IF(MONTH($A244)=10,YEAR($A244),IF(MONTH($A244)=11,YEAR($A244),IF(MONTH($A244)=12, YEAR($A244),YEAR($A244)-1)))),#REF!,VLOOKUP(MONTH($A244),'Patch Conversion'!$A$1:$B$12,2),FALSE)</f>
        <v>#REF!</v>
      </c>
    </row>
    <row r="245" spans="1:11" x14ac:dyDescent="0.25">
      <c r="A245" s="2">
        <v>25143</v>
      </c>
      <c r="B245">
        <f>VLOOKUP((IF(MONTH($A245)=10,YEAR($A245),IF(MONTH($A245)=11,YEAR($A245),IF(MONTH($A245)=12, YEAR($A245),YEAR($A245)-1)))),File_1.prn!$A$2:$AA$58,VLOOKUP(MONTH($A245),Conversion!$A$1:$B$12,2),FALSE)</f>
        <v>0</v>
      </c>
      <c r="C245" t="str">
        <f>IF(VLOOKUP((IF(MONTH($A245)=10,YEAR($A245),IF(MONTH($A245)=11,YEAR($A245),IF(MONTH($A245)=12, YEAR($A245),YEAR($A245)-1)))),File_1.prn!$A$2:$AA$58,VLOOKUP(MONTH($A245),'Patch Conversion'!$A$1:$B$12,2),FALSE)="","",VLOOKUP((IF(MONTH($A245)=10,YEAR($A245),IF(MONTH($A245)=11,YEAR($A245),IF(MONTH($A245)=12, YEAR($A245),YEAR($A245)-1)))),File_1.prn!$A$2:$AA$58,VLOOKUP(MONTH($A245),'Patch Conversion'!$A$1:$B$12,2),FALSE))</f>
        <v/>
      </c>
      <c r="D245" t="str">
        <f>IF(C245="","",B245)</f>
        <v/>
      </c>
      <c r="F245">
        <f>VLOOKUP((IF(MONTH($A245)=10,YEAR($A245),IF(MONTH($A245)=11,YEAR($A245),IF(MONTH($A245)=12, YEAR($A245),YEAR($A245)-1)))),FirstSim!$A$1:$Z$84,VLOOKUP(MONTH($A245),Conversion!$A$1:$B$12,2),FALSE)</f>
        <v>0.01</v>
      </c>
      <c r="J245" s="4" t="e">
        <f>VLOOKUP((IF(MONTH($A245)=10,YEAR($A245),IF(MONTH($A245)=11,YEAR($A245),IF(MONTH($A245)=12, YEAR($A245),YEAR($A245)-1)))),#REF!,VLOOKUP(MONTH($A245),Conversion!$A$1:$B$12,2),FALSE)</f>
        <v>#REF!</v>
      </c>
      <c r="K245" t="e">
        <f>VLOOKUP((IF(MONTH($A245)=10,YEAR($A245),IF(MONTH($A245)=11,YEAR($A245),IF(MONTH($A245)=12, YEAR($A245),YEAR($A245)-1)))),#REF!,VLOOKUP(MONTH($A245),'Patch Conversion'!$A$1:$B$12,2),FALSE)</f>
        <v>#REF!</v>
      </c>
    </row>
    <row r="246" spans="1:11" x14ac:dyDescent="0.25">
      <c r="A246" s="2">
        <v>25173</v>
      </c>
      <c r="B246">
        <f>VLOOKUP((IF(MONTH($A246)=10,YEAR($A246),IF(MONTH($A246)=11,YEAR($A246),IF(MONTH($A246)=12, YEAR($A246),YEAR($A246)-1)))),File_1.prn!$A$2:$AA$58,VLOOKUP(MONTH($A246),Conversion!$A$1:$B$12,2),FALSE)</f>
        <v>0</v>
      </c>
      <c r="C246" t="str">
        <f>IF(VLOOKUP((IF(MONTH($A246)=10,YEAR($A246),IF(MONTH($A246)=11,YEAR($A246),IF(MONTH($A246)=12, YEAR($A246),YEAR($A246)-1)))),File_1.prn!$A$2:$AA$58,VLOOKUP(MONTH($A246),'Patch Conversion'!$A$1:$B$12,2),FALSE)="","",VLOOKUP((IF(MONTH($A246)=10,YEAR($A246),IF(MONTH($A246)=11,YEAR($A246),IF(MONTH($A246)=12, YEAR($A246),YEAR($A246)-1)))),File_1.prn!$A$2:$AA$58,VLOOKUP(MONTH($A246),'Patch Conversion'!$A$1:$B$12,2),FALSE))</f>
        <v/>
      </c>
      <c r="F246">
        <f>VLOOKUP((IF(MONTH($A246)=10,YEAR($A246),IF(MONTH($A246)=11,YEAR($A246),IF(MONTH($A246)=12, YEAR($A246),YEAR($A246)-1)))),FirstSim!$A$1:$Z$84,VLOOKUP(MONTH($A246),Conversion!$A$1:$B$12,2),FALSE)</f>
        <v>0.18</v>
      </c>
      <c r="J246" s="4" t="e">
        <f>VLOOKUP((IF(MONTH($A246)=10,YEAR($A246),IF(MONTH($A246)=11,YEAR($A246),IF(MONTH($A246)=12, YEAR($A246),YEAR($A246)-1)))),#REF!,VLOOKUP(MONTH($A246),Conversion!$A$1:$B$12,2),FALSE)</f>
        <v>#REF!</v>
      </c>
      <c r="K246" t="e">
        <f>VLOOKUP((IF(MONTH($A246)=10,YEAR($A246),IF(MONTH($A246)=11,YEAR($A246),IF(MONTH($A246)=12, YEAR($A246),YEAR($A246)-1)))),#REF!,VLOOKUP(MONTH($A246),'Patch Conversion'!$A$1:$B$12,2),FALSE)</f>
        <v>#REF!</v>
      </c>
    </row>
    <row r="247" spans="1:11" x14ac:dyDescent="0.25">
      <c r="A247" s="2">
        <v>25204</v>
      </c>
      <c r="B247">
        <f>VLOOKUP((IF(MONTH($A247)=10,YEAR($A247),IF(MONTH($A247)=11,YEAR($A247),IF(MONTH($A247)=12, YEAR($A247),YEAR($A247)-1)))),File_1.prn!$A$2:$AA$58,VLOOKUP(MONTH($A247),Conversion!$A$1:$B$12,2),FALSE)</f>
        <v>0</v>
      </c>
      <c r="C247" t="str">
        <f>IF(VLOOKUP((IF(MONTH($A247)=10,YEAR($A247),IF(MONTH($A247)=11,YEAR($A247),IF(MONTH($A247)=12, YEAR($A247),YEAR($A247)-1)))),File_1.prn!$A$2:$AA$58,VLOOKUP(MONTH($A247),'Patch Conversion'!$A$1:$B$12,2),FALSE)="","",VLOOKUP((IF(MONTH($A247)=10,YEAR($A247),IF(MONTH($A247)=11,YEAR($A247),IF(MONTH($A247)=12, YEAR($A247),YEAR($A247)-1)))),File_1.prn!$A$2:$AA$58,VLOOKUP(MONTH($A247),'Patch Conversion'!$A$1:$B$12,2),FALSE))</f>
        <v/>
      </c>
      <c r="F247">
        <f>VLOOKUP((IF(MONTH($A247)=10,YEAR($A247),IF(MONTH($A247)=11,YEAR($A247),IF(MONTH($A247)=12, YEAR($A247),YEAR($A247)-1)))),FirstSim!$A$1:$Z$84,VLOOKUP(MONTH($A247),Conversion!$A$1:$B$12,2),FALSE)</f>
        <v>0.09</v>
      </c>
      <c r="J247" s="4" t="e">
        <f>VLOOKUP((IF(MONTH($A247)=10,YEAR($A247),IF(MONTH($A247)=11,YEAR($A247),IF(MONTH($A247)=12, YEAR($A247),YEAR($A247)-1)))),#REF!,VLOOKUP(MONTH($A247),Conversion!$A$1:$B$12,2),FALSE)</f>
        <v>#REF!</v>
      </c>
      <c r="K247" t="e">
        <f>VLOOKUP((IF(MONTH($A247)=10,YEAR($A247),IF(MONTH($A247)=11,YEAR($A247),IF(MONTH($A247)=12, YEAR($A247),YEAR($A247)-1)))),#REF!,VLOOKUP(MONTH($A247),'Patch Conversion'!$A$1:$B$12,2),FALSE)</f>
        <v>#REF!</v>
      </c>
    </row>
    <row r="248" spans="1:11" x14ac:dyDescent="0.25">
      <c r="A248" s="2">
        <v>25235</v>
      </c>
      <c r="B248">
        <f>VLOOKUP((IF(MONTH($A248)=10,YEAR($A248),IF(MONTH($A248)=11,YEAR($A248),IF(MONTH($A248)=12, YEAR($A248),YEAR($A248)-1)))),File_1.prn!$A$2:$AA$58,VLOOKUP(MONTH($A248),Conversion!$A$1:$B$12,2),FALSE)</f>
        <v>0</v>
      </c>
      <c r="C248" t="str">
        <f>IF(VLOOKUP((IF(MONTH($A248)=10,YEAR($A248),IF(MONTH($A248)=11,YEAR($A248),IF(MONTH($A248)=12, YEAR($A248),YEAR($A248)-1)))),File_1.prn!$A$2:$AA$58,VLOOKUP(MONTH($A248),'Patch Conversion'!$A$1:$B$12,2),FALSE)="","",VLOOKUP((IF(MONTH($A248)=10,YEAR($A248),IF(MONTH($A248)=11,YEAR($A248),IF(MONTH($A248)=12, YEAR($A248),YEAR($A248)-1)))),File_1.prn!$A$2:$AA$58,VLOOKUP(MONTH($A248),'Patch Conversion'!$A$1:$B$12,2),FALSE))</f>
        <v/>
      </c>
      <c r="F248">
        <f>VLOOKUP((IF(MONTH($A248)=10,YEAR($A248),IF(MONTH($A248)=11,YEAR($A248),IF(MONTH($A248)=12, YEAR($A248),YEAR($A248)-1)))),FirstSim!$A$1:$Z$84,VLOOKUP(MONTH($A248),Conversion!$A$1:$B$12,2),FALSE)</f>
        <v>1.28</v>
      </c>
      <c r="J248" s="4" t="e">
        <f>VLOOKUP((IF(MONTH($A248)=10,YEAR($A248),IF(MONTH($A248)=11,YEAR($A248),IF(MONTH($A248)=12, YEAR($A248),YEAR($A248)-1)))),#REF!,VLOOKUP(MONTH($A248),Conversion!$A$1:$B$12,2),FALSE)</f>
        <v>#REF!</v>
      </c>
      <c r="K248" t="e">
        <f>VLOOKUP((IF(MONTH($A248)=10,YEAR($A248),IF(MONTH($A248)=11,YEAR($A248),IF(MONTH($A248)=12, YEAR($A248),YEAR($A248)-1)))),#REF!,VLOOKUP(MONTH($A248),'Patch Conversion'!$A$1:$B$12,2),FALSE)</f>
        <v>#REF!</v>
      </c>
    </row>
    <row r="249" spans="1:11" x14ac:dyDescent="0.25">
      <c r="A249" s="2">
        <v>25263</v>
      </c>
      <c r="B249">
        <f>VLOOKUP((IF(MONTH($A249)=10,YEAR($A249),IF(MONTH($A249)=11,YEAR($A249),IF(MONTH($A249)=12, YEAR($A249),YEAR($A249)-1)))),File_1.prn!$A$2:$AA$58,VLOOKUP(MONTH($A249),Conversion!$A$1:$B$12,2),FALSE)</f>
        <v>0</v>
      </c>
      <c r="C249" t="str">
        <f>IF(VLOOKUP((IF(MONTH($A249)=10,YEAR($A249),IF(MONTH($A249)=11,YEAR($A249),IF(MONTH($A249)=12, YEAR($A249),YEAR($A249)-1)))),File_1.prn!$A$2:$AA$58,VLOOKUP(MONTH($A249),'Patch Conversion'!$A$1:$B$12,2),FALSE)="","",VLOOKUP((IF(MONTH($A249)=10,YEAR($A249),IF(MONTH($A249)=11,YEAR($A249),IF(MONTH($A249)=12, YEAR($A249),YEAR($A249)-1)))),File_1.prn!$A$2:$AA$58,VLOOKUP(MONTH($A249),'Patch Conversion'!$A$1:$B$12,2),FALSE))</f>
        <v/>
      </c>
      <c r="F249">
        <f>VLOOKUP((IF(MONTH($A249)=10,YEAR($A249),IF(MONTH($A249)=11,YEAR($A249),IF(MONTH($A249)=12, YEAR($A249),YEAR($A249)-1)))),FirstSim!$A$1:$Z$84,VLOOKUP(MONTH($A249),Conversion!$A$1:$B$12,2),FALSE)</f>
        <v>1.43</v>
      </c>
      <c r="J249" s="4" t="e">
        <f>VLOOKUP((IF(MONTH($A249)=10,YEAR($A249),IF(MONTH($A249)=11,YEAR($A249),IF(MONTH($A249)=12, YEAR($A249),YEAR($A249)-1)))),#REF!,VLOOKUP(MONTH($A249),Conversion!$A$1:$B$12,2),FALSE)</f>
        <v>#REF!</v>
      </c>
      <c r="K249" t="e">
        <f>VLOOKUP((IF(MONTH($A249)=10,YEAR($A249),IF(MONTH($A249)=11,YEAR($A249),IF(MONTH($A249)=12, YEAR($A249),YEAR($A249)-1)))),#REF!,VLOOKUP(MONTH($A249),'Patch Conversion'!$A$1:$B$12,2),FALSE)</f>
        <v>#REF!</v>
      </c>
    </row>
    <row r="250" spans="1:11" x14ac:dyDescent="0.25">
      <c r="A250" s="2">
        <v>25294</v>
      </c>
      <c r="B250">
        <f>VLOOKUP((IF(MONTH($A250)=10,YEAR($A250),IF(MONTH($A250)=11,YEAR($A250),IF(MONTH($A250)=12, YEAR($A250),YEAR($A250)-1)))),File_1.prn!$A$2:$AA$58,VLOOKUP(MONTH($A250),Conversion!$A$1:$B$12,2),FALSE)</f>
        <v>0</v>
      </c>
      <c r="C250" t="str">
        <f>IF(VLOOKUP((IF(MONTH($A250)=10,YEAR($A250),IF(MONTH($A250)=11,YEAR($A250),IF(MONTH($A250)=12, YEAR($A250),YEAR($A250)-1)))),File_1.prn!$A$2:$AA$58,VLOOKUP(MONTH($A250),'Patch Conversion'!$A$1:$B$12,2),FALSE)="","",VLOOKUP((IF(MONTH($A250)=10,YEAR($A250),IF(MONTH($A250)=11,YEAR($A250),IF(MONTH($A250)=12, YEAR($A250),YEAR($A250)-1)))),File_1.prn!$A$2:$AA$58,VLOOKUP(MONTH($A250),'Patch Conversion'!$A$1:$B$12,2),FALSE))</f>
        <v/>
      </c>
      <c r="F250">
        <f>VLOOKUP((IF(MONTH($A250)=10,YEAR($A250),IF(MONTH($A250)=11,YEAR($A250),IF(MONTH($A250)=12, YEAR($A250),YEAR($A250)-1)))),FirstSim!$A$1:$Z$84,VLOOKUP(MONTH($A250),Conversion!$A$1:$B$12,2),FALSE)</f>
        <v>0.94</v>
      </c>
      <c r="J250" s="4" t="e">
        <f>VLOOKUP((IF(MONTH($A250)=10,YEAR($A250),IF(MONTH($A250)=11,YEAR($A250),IF(MONTH($A250)=12, YEAR($A250),YEAR($A250)-1)))),#REF!,VLOOKUP(MONTH($A250),Conversion!$A$1:$B$12,2),FALSE)</f>
        <v>#REF!</v>
      </c>
      <c r="K250" t="e">
        <f>VLOOKUP((IF(MONTH($A250)=10,YEAR($A250),IF(MONTH($A250)=11,YEAR($A250),IF(MONTH($A250)=12, YEAR($A250),YEAR($A250)-1)))),#REF!,VLOOKUP(MONTH($A250),'Patch Conversion'!$A$1:$B$12,2),FALSE)</f>
        <v>#REF!</v>
      </c>
    </row>
    <row r="251" spans="1:11" x14ac:dyDescent="0.25">
      <c r="A251" s="2">
        <v>25324</v>
      </c>
      <c r="B251">
        <f>VLOOKUP((IF(MONTH($A251)=10,YEAR($A251),IF(MONTH($A251)=11,YEAR($A251),IF(MONTH($A251)=12, YEAR($A251),YEAR($A251)-1)))),File_1.prn!$A$2:$AA$58,VLOOKUP(MONTH($A251),Conversion!$A$1:$B$12,2),FALSE)</f>
        <v>0</v>
      </c>
      <c r="C251" t="str">
        <f>IF(VLOOKUP((IF(MONTH($A251)=10,YEAR($A251),IF(MONTH($A251)=11,YEAR($A251),IF(MONTH($A251)=12, YEAR($A251),YEAR($A251)-1)))),File_1.prn!$A$2:$AA$58,VLOOKUP(MONTH($A251),'Patch Conversion'!$A$1:$B$12,2),FALSE)="","",VLOOKUP((IF(MONTH($A251)=10,YEAR($A251),IF(MONTH($A251)=11,YEAR($A251),IF(MONTH($A251)=12, YEAR($A251),YEAR($A251)-1)))),File_1.prn!$A$2:$AA$58,VLOOKUP(MONTH($A251),'Patch Conversion'!$A$1:$B$12,2),FALSE))</f>
        <v/>
      </c>
      <c r="F251">
        <f>VLOOKUP((IF(MONTH($A251)=10,YEAR($A251),IF(MONTH($A251)=11,YEAR($A251),IF(MONTH($A251)=12, YEAR($A251),YEAR($A251)-1)))),FirstSim!$A$1:$Z$84,VLOOKUP(MONTH($A251),Conversion!$A$1:$B$12,2),FALSE)</f>
        <v>0.62</v>
      </c>
      <c r="J251" s="4" t="e">
        <f>VLOOKUP((IF(MONTH($A251)=10,YEAR($A251),IF(MONTH($A251)=11,YEAR($A251),IF(MONTH($A251)=12, YEAR($A251),YEAR($A251)-1)))),#REF!,VLOOKUP(MONTH($A251),Conversion!$A$1:$B$12,2),FALSE)</f>
        <v>#REF!</v>
      </c>
      <c r="K251" t="e">
        <f>VLOOKUP((IF(MONTH($A251)=10,YEAR($A251),IF(MONTH($A251)=11,YEAR($A251),IF(MONTH($A251)=12, YEAR($A251),YEAR($A251)-1)))),#REF!,VLOOKUP(MONTH($A251),'Patch Conversion'!$A$1:$B$12,2),FALSE)</f>
        <v>#REF!</v>
      </c>
    </row>
    <row r="252" spans="1:11" x14ac:dyDescent="0.25">
      <c r="A252" s="2">
        <v>25355</v>
      </c>
      <c r="B252">
        <f>VLOOKUP((IF(MONTH($A252)=10,YEAR($A252),IF(MONTH($A252)=11,YEAR($A252),IF(MONTH($A252)=12, YEAR($A252),YEAR($A252)-1)))),File_1.prn!$A$2:$AA$58,VLOOKUP(MONTH($A252),Conversion!$A$1:$B$12,2),FALSE)</f>
        <v>0</v>
      </c>
      <c r="C252" t="str">
        <f>IF(VLOOKUP((IF(MONTH($A252)=10,YEAR($A252),IF(MONTH($A252)=11,YEAR($A252),IF(MONTH($A252)=12, YEAR($A252),YEAR($A252)-1)))),File_1.prn!$A$2:$AA$58,VLOOKUP(MONTH($A252),'Patch Conversion'!$A$1:$B$12,2),FALSE)="","",VLOOKUP((IF(MONTH($A252)=10,YEAR($A252),IF(MONTH($A252)=11,YEAR($A252),IF(MONTH($A252)=12, YEAR($A252),YEAR($A252)-1)))),File_1.prn!$A$2:$AA$58,VLOOKUP(MONTH($A252),'Patch Conversion'!$A$1:$B$12,2),FALSE))</f>
        <v/>
      </c>
      <c r="F252">
        <f>VLOOKUP((IF(MONTH($A252)=10,YEAR($A252),IF(MONTH($A252)=11,YEAR($A252),IF(MONTH($A252)=12, YEAR($A252),YEAR($A252)-1)))),FirstSim!$A$1:$Z$84,VLOOKUP(MONTH($A252),Conversion!$A$1:$B$12,2),FALSE)</f>
        <v>0.36</v>
      </c>
      <c r="J252" s="4" t="e">
        <f>VLOOKUP((IF(MONTH($A252)=10,YEAR($A252),IF(MONTH($A252)=11,YEAR($A252),IF(MONTH($A252)=12, YEAR($A252),YEAR($A252)-1)))),#REF!,VLOOKUP(MONTH($A252),Conversion!$A$1:$B$12,2),FALSE)</f>
        <v>#REF!</v>
      </c>
      <c r="K252" t="e">
        <f>VLOOKUP((IF(MONTH($A252)=10,YEAR($A252),IF(MONTH($A252)=11,YEAR($A252),IF(MONTH($A252)=12, YEAR($A252),YEAR($A252)-1)))),#REF!,VLOOKUP(MONTH($A252),'Patch Conversion'!$A$1:$B$12,2),FALSE)</f>
        <v>#REF!</v>
      </c>
    </row>
    <row r="253" spans="1:11" x14ac:dyDescent="0.25">
      <c r="A253" s="2">
        <v>25385</v>
      </c>
      <c r="B253">
        <f>VLOOKUP((IF(MONTH($A253)=10,YEAR($A253),IF(MONTH($A253)=11,YEAR($A253),IF(MONTH($A253)=12, YEAR($A253),YEAR($A253)-1)))),File_1.prn!$A$2:$AA$58,VLOOKUP(MONTH($A253),Conversion!$A$1:$B$12,2),FALSE)</f>
        <v>0</v>
      </c>
      <c r="C253" t="str">
        <f>IF(VLOOKUP((IF(MONTH($A253)=10,YEAR($A253),IF(MONTH($A253)=11,YEAR($A253),IF(MONTH($A253)=12, YEAR($A253),YEAR($A253)-1)))),File_1.prn!$A$2:$AA$58,VLOOKUP(MONTH($A253),'Patch Conversion'!$A$1:$B$12,2),FALSE)="","",VLOOKUP((IF(MONTH($A253)=10,YEAR($A253),IF(MONTH($A253)=11,YEAR($A253),IF(MONTH($A253)=12, YEAR($A253),YEAR($A253)-1)))),File_1.prn!$A$2:$AA$58,VLOOKUP(MONTH($A253),'Patch Conversion'!$A$1:$B$12,2),FALSE))</f>
        <v/>
      </c>
      <c r="F253">
        <f>VLOOKUP((IF(MONTH($A253)=10,YEAR($A253),IF(MONTH($A253)=11,YEAR($A253),IF(MONTH($A253)=12, YEAR($A253),YEAR($A253)-1)))),FirstSim!$A$1:$Z$84,VLOOKUP(MONTH($A253),Conversion!$A$1:$B$12,2),FALSE)</f>
        <v>0.15</v>
      </c>
      <c r="J253" s="4" t="e">
        <f>VLOOKUP((IF(MONTH($A253)=10,YEAR($A253),IF(MONTH($A253)=11,YEAR($A253),IF(MONTH($A253)=12, YEAR($A253),YEAR($A253)-1)))),#REF!,VLOOKUP(MONTH($A253),Conversion!$A$1:$B$12,2),FALSE)</f>
        <v>#REF!</v>
      </c>
      <c r="K253" t="e">
        <f>VLOOKUP((IF(MONTH($A253)=10,YEAR($A253),IF(MONTH($A253)=11,YEAR($A253),IF(MONTH($A253)=12, YEAR($A253),YEAR($A253)-1)))),#REF!,VLOOKUP(MONTH($A253),'Patch Conversion'!$A$1:$B$12,2),FALSE)</f>
        <v>#REF!</v>
      </c>
    </row>
    <row r="254" spans="1:11" x14ac:dyDescent="0.25">
      <c r="A254" s="2">
        <v>25416</v>
      </c>
      <c r="B254">
        <f>VLOOKUP((IF(MONTH($A254)=10,YEAR($A254),IF(MONTH($A254)=11,YEAR($A254),IF(MONTH($A254)=12, YEAR($A254),YEAR($A254)-1)))),File_1.prn!$A$2:$AA$58,VLOOKUP(MONTH($A254),Conversion!$A$1:$B$12,2),FALSE)</f>
        <v>0</v>
      </c>
      <c r="C254" t="str">
        <f>IF(VLOOKUP((IF(MONTH($A254)=10,YEAR($A254),IF(MONTH($A254)=11,YEAR($A254),IF(MONTH($A254)=12, YEAR($A254),YEAR($A254)-1)))),File_1.prn!$A$2:$AA$58,VLOOKUP(MONTH($A254),'Patch Conversion'!$A$1:$B$12,2),FALSE)="","",VLOOKUP((IF(MONTH($A254)=10,YEAR($A254),IF(MONTH($A254)=11,YEAR($A254),IF(MONTH($A254)=12, YEAR($A254),YEAR($A254)-1)))),File_1.prn!$A$2:$AA$58,VLOOKUP(MONTH($A254),'Patch Conversion'!$A$1:$B$12,2),FALSE))</f>
        <v/>
      </c>
      <c r="F254">
        <f>VLOOKUP((IF(MONTH($A254)=10,YEAR($A254),IF(MONTH($A254)=11,YEAR($A254),IF(MONTH($A254)=12, YEAR($A254),YEAR($A254)-1)))),FirstSim!$A$1:$Z$84,VLOOKUP(MONTH($A254),Conversion!$A$1:$B$12,2),FALSE)</f>
        <v>0.05</v>
      </c>
      <c r="J254" s="4" t="e">
        <f>VLOOKUP((IF(MONTH($A254)=10,YEAR($A254),IF(MONTH($A254)=11,YEAR($A254),IF(MONTH($A254)=12, YEAR($A254),YEAR($A254)-1)))),#REF!,VLOOKUP(MONTH($A254),Conversion!$A$1:$B$12,2),FALSE)</f>
        <v>#REF!</v>
      </c>
      <c r="K254" t="e">
        <f>VLOOKUP((IF(MONTH($A254)=10,YEAR($A254),IF(MONTH($A254)=11,YEAR($A254),IF(MONTH($A254)=12, YEAR($A254),YEAR($A254)-1)))),#REF!,VLOOKUP(MONTH($A254),'Patch Conversion'!$A$1:$B$12,2),FALSE)</f>
        <v>#REF!</v>
      </c>
    </row>
    <row r="255" spans="1:11" x14ac:dyDescent="0.25">
      <c r="A255" s="2">
        <v>25447</v>
      </c>
      <c r="B255">
        <f>VLOOKUP((IF(MONTH($A255)=10,YEAR($A255),IF(MONTH($A255)=11,YEAR($A255),IF(MONTH($A255)=12, YEAR($A255),YEAR($A255)-1)))),File_1.prn!$A$2:$AA$58,VLOOKUP(MONTH($A255),Conversion!$A$1:$B$12,2),FALSE)</f>
        <v>0</v>
      </c>
      <c r="C255" t="str">
        <f>IF(VLOOKUP((IF(MONTH($A255)=10,YEAR($A255),IF(MONTH($A255)=11,YEAR($A255),IF(MONTH($A255)=12, YEAR($A255),YEAR($A255)-1)))),File_1.prn!$A$2:$AA$58,VLOOKUP(MONTH($A255),'Patch Conversion'!$A$1:$B$12,2),FALSE)="","",VLOOKUP((IF(MONTH($A255)=10,YEAR($A255),IF(MONTH($A255)=11,YEAR($A255),IF(MONTH($A255)=12, YEAR($A255),YEAR($A255)-1)))),File_1.prn!$A$2:$AA$58,VLOOKUP(MONTH($A255),'Patch Conversion'!$A$1:$B$12,2),FALSE))</f>
        <v/>
      </c>
      <c r="F255">
        <f>VLOOKUP((IF(MONTH($A255)=10,YEAR($A255),IF(MONTH($A255)=11,YEAR($A255),IF(MONTH($A255)=12, YEAR($A255),YEAR($A255)-1)))),FirstSim!$A$1:$Z$84,VLOOKUP(MONTH($A255),Conversion!$A$1:$B$12,2),FALSE)</f>
        <v>0.02</v>
      </c>
      <c r="J255" s="4" t="e">
        <f>VLOOKUP((IF(MONTH($A255)=10,YEAR($A255),IF(MONTH($A255)=11,YEAR($A255),IF(MONTH($A255)=12, YEAR($A255),YEAR($A255)-1)))),#REF!,VLOOKUP(MONTH($A255),Conversion!$A$1:$B$12,2),FALSE)</f>
        <v>#REF!</v>
      </c>
      <c r="K255" t="e">
        <f>VLOOKUP((IF(MONTH($A255)=10,YEAR($A255),IF(MONTH($A255)=11,YEAR($A255),IF(MONTH($A255)=12, YEAR($A255),YEAR($A255)-1)))),#REF!,VLOOKUP(MONTH($A255),'Patch Conversion'!$A$1:$B$12,2),FALSE)</f>
        <v>#REF!</v>
      </c>
    </row>
    <row r="256" spans="1:11" x14ac:dyDescent="0.25">
      <c r="A256" s="2">
        <v>25477</v>
      </c>
      <c r="B256">
        <f>VLOOKUP((IF(MONTH($A256)=10,YEAR($A256),IF(MONTH($A256)=11,YEAR($A256),IF(MONTH($A256)=12, YEAR($A256),YEAR($A256)-1)))),File_1.prn!$A$2:$AA$58,VLOOKUP(MONTH($A256),Conversion!$A$1:$B$12,2),FALSE)</f>
        <v>0</v>
      </c>
      <c r="C256" t="str">
        <f>IF(VLOOKUP((IF(MONTH($A256)=10,YEAR($A256),IF(MONTH($A256)=11,YEAR($A256),IF(MONTH($A256)=12, YEAR($A256),YEAR($A256)-1)))),File_1.prn!$A$2:$AA$58,VLOOKUP(MONTH($A256),'Patch Conversion'!$A$1:$B$12,2),FALSE)="","",VLOOKUP((IF(MONTH($A256)=10,YEAR($A256),IF(MONTH($A256)=11,YEAR($A256),IF(MONTH($A256)=12, YEAR($A256),YEAR($A256)-1)))),File_1.prn!$A$2:$AA$58,VLOOKUP(MONTH($A256),'Patch Conversion'!$A$1:$B$12,2),FALSE))</f>
        <v/>
      </c>
      <c r="F256">
        <f>VLOOKUP((IF(MONTH($A256)=10,YEAR($A256),IF(MONTH($A256)=11,YEAR($A256),IF(MONTH($A256)=12, YEAR($A256),YEAR($A256)-1)))),FirstSim!$A$1:$Z$84,VLOOKUP(MONTH($A256),Conversion!$A$1:$B$12,2),FALSE)</f>
        <v>0.55000000000000004</v>
      </c>
      <c r="J256" s="4" t="e">
        <f>VLOOKUP((IF(MONTH($A256)=10,YEAR($A256),IF(MONTH($A256)=11,YEAR($A256),IF(MONTH($A256)=12, YEAR($A256),YEAR($A256)-1)))),#REF!,VLOOKUP(MONTH($A256),Conversion!$A$1:$B$12,2),FALSE)</f>
        <v>#REF!</v>
      </c>
      <c r="K256" t="e">
        <f>VLOOKUP((IF(MONTH($A256)=10,YEAR($A256),IF(MONTH($A256)=11,YEAR($A256),IF(MONTH($A256)=12, YEAR($A256),YEAR($A256)-1)))),#REF!,VLOOKUP(MONTH($A256),'Patch Conversion'!$A$1:$B$12,2),FALSE)</f>
        <v>#REF!</v>
      </c>
    </row>
    <row r="257" spans="1:11" x14ac:dyDescent="0.25">
      <c r="A257" s="2">
        <v>25508</v>
      </c>
      <c r="B257">
        <f>VLOOKUP((IF(MONTH($A257)=10,YEAR($A257),IF(MONTH($A257)=11,YEAR($A257),IF(MONTH($A257)=12, YEAR($A257),YEAR($A257)-1)))),File_1.prn!$A$2:$AA$58,VLOOKUP(MONTH($A257),Conversion!$A$1:$B$12,2),FALSE)</f>
        <v>0</v>
      </c>
      <c r="C257" t="str">
        <f>IF(VLOOKUP((IF(MONTH($A257)=10,YEAR($A257),IF(MONTH($A257)=11,YEAR($A257),IF(MONTH($A257)=12, YEAR($A257),YEAR($A257)-1)))),File_1.prn!$A$2:$AA$58,VLOOKUP(MONTH($A257),'Patch Conversion'!$A$1:$B$12,2),FALSE)="","",VLOOKUP((IF(MONTH($A257)=10,YEAR($A257),IF(MONTH($A257)=11,YEAR($A257),IF(MONTH($A257)=12, YEAR($A257),YEAR($A257)-1)))),File_1.prn!$A$2:$AA$58,VLOOKUP(MONTH($A257),'Patch Conversion'!$A$1:$B$12,2),FALSE))</f>
        <v/>
      </c>
      <c r="D257" t="str">
        <f>IF(C257="","",B257)</f>
        <v/>
      </c>
      <c r="F257">
        <f>VLOOKUP((IF(MONTH($A257)=10,YEAR($A257),IF(MONTH($A257)=11,YEAR($A257),IF(MONTH($A257)=12, YEAR($A257),YEAR($A257)-1)))),FirstSim!$A$1:$Z$84,VLOOKUP(MONTH($A257),Conversion!$A$1:$B$12,2),FALSE)</f>
        <v>0.35</v>
      </c>
      <c r="J257" s="4" t="e">
        <f>VLOOKUP((IF(MONTH($A257)=10,YEAR($A257),IF(MONTH($A257)=11,YEAR($A257),IF(MONTH($A257)=12, YEAR($A257),YEAR($A257)-1)))),#REF!,VLOOKUP(MONTH($A257),Conversion!$A$1:$B$12,2),FALSE)</f>
        <v>#REF!</v>
      </c>
      <c r="K257" t="e">
        <f>VLOOKUP((IF(MONTH($A257)=10,YEAR($A257),IF(MONTH($A257)=11,YEAR($A257),IF(MONTH($A257)=12, YEAR($A257),YEAR($A257)-1)))),#REF!,VLOOKUP(MONTH($A257),'Patch Conversion'!$A$1:$B$12,2),FALSE)</f>
        <v>#REF!</v>
      </c>
    </row>
    <row r="258" spans="1:11" x14ac:dyDescent="0.25">
      <c r="A258" s="2">
        <v>25538</v>
      </c>
      <c r="B258">
        <f>VLOOKUP((IF(MONTH($A258)=10,YEAR($A258),IF(MONTH($A258)=11,YEAR($A258),IF(MONTH($A258)=12, YEAR($A258),YEAR($A258)-1)))),File_1.prn!$A$2:$AA$58,VLOOKUP(MONTH($A258),Conversion!$A$1:$B$12,2),FALSE)</f>
        <v>0</v>
      </c>
      <c r="C258" t="str">
        <f>IF(VLOOKUP((IF(MONTH($A258)=10,YEAR($A258),IF(MONTH($A258)=11,YEAR($A258),IF(MONTH($A258)=12, YEAR($A258),YEAR($A258)-1)))),File_1.prn!$A$2:$AA$58,VLOOKUP(MONTH($A258),'Patch Conversion'!$A$1:$B$12,2),FALSE)="","",VLOOKUP((IF(MONTH($A258)=10,YEAR($A258),IF(MONTH($A258)=11,YEAR($A258),IF(MONTH($A258)=12, YEAR($A258),YEAR($A258)-1)))),File_1.prn!$A$2:$AA$58,VLOOKUP(MONTH($A258),'Patch Conversion'!$A$1:$B$12,2),FALSE))</f>
        <v/>
      </c>
      <c r="D258" t="str">
        <f>IF(C258="","",B258)</f>
        <v/>
      </c>
      <c r="F258">
        <f>VLOOKUP((IF(MONTH($A258)=10,YEAR($A258),IF(MONTH($A258)=11,YEAR($A258),IF(MONTH($A258)=12, YEAR($A258),YEAR($A258)-1)))),FirstSim!$A$1:$Z$84,VLOOKUP(MONTH($A258),Conversion!$A$1:$B$12,2),FALSE)</f>
        <v>0.02</v>
      </c>
      <c r="J258" s="4" t="e">
        <f>VLOOKUP((IF(MONTH($A258)=10,YEAR($A258),IF(MONTH($A258)=11,YEAR($A258),IF(MONTH($A258)=12, YEAR($A258),YEAR($A258)-1)))),#REF!,VLOOKUP(MONTH($A258),Conversion!$A$1:$B$12,2),FALSE)</f>
        <v>#REF!</v>
      </c>
      <c r="K258" t="e">
        <f>VLOOKUP((IF(MONTH($A258)=10,YEAR($A258),IF(MONTH($A258)=11,YEAR($A258),IF(MONTH($A258)=12, YEAR($A258),YEAR($A258)-1)))),#REF!,VLOOKUP(MONTH($A258),'Patch Conversion'!$A$1:$B$12,2),FALSE)</f>
        <v>#REF!</v>
      </c>
    </row>
    <row r="259" spans="1:11" x14ac:dyDescent="0.25">
      <c r="A259" s="2">
        <v>25569</v>
      </c>
      <c r="B259">
        <f>VLOOKUP((IF(MONTH($A259)=10,YEAR($A259),IF(MONTH($A259)=11,YEAR($A259),IF(MONTH($A259)=12, YEAR($A259),YEAR($A259)-1)))),File_1.prn!$A$2:$AA$58,VLOOKUP(MONTH($A259),Conversion!$A$1:$B$12,2),FALSE)</f>
        <v>0</v>
      </c>
      <c r="C259" t="str">
        <f>IF(VLOOKUP((IF(MONTH($A259)=10,YEAR($A259),IF(MONTH($A259)=11,YEAR($A259),IF(MONTH($A259)=12, YEAR($A259),YEAR($A259)-1)))),File_1.prn!$A$2:$AA$58,VLOOKUP(MONTH($A259),'Patch Conversion'!$A$1:$B$12,2),FALSE)="","",VLOOKUP((IF(MONTH($A259)=10,YEAR($A259),IF(MONTH($A259)=11,YEAR($A259),IF(MONTH($A259)=12, YEAR($A259),YEAR($A259)-1)))),File_1.prn!$A$2:$AA$58,VLOOKUP(MONTH($A259),'Patch Conversion'!$A$1:$B$12,2),FALSE))</f>
        <v/>
      </c>
      <c r="F259">
        <f>VLOOKUP((IF(MONTH($A259)=10,YEAR($A259),IF(MONTH($A259)=11,YEAR($A259),IF(MONTH($A259)=12, YEAR($A259),YEAR($A259)-1)))),FirstSim!$A$1:$Z$84,VLOOKUP(MONTH($A259),Conversion!$A$1:$B$12,2),FALSE)</f>
        <v>0.01</v>
      </c>
      <c r="J259" s="4" t="e">
        <f>VLOOKUP((IF(MONTH($A259)=10,YEAR($A259),IF(MONTH($A259)=11,YEAR($A259),IF(MONTH($A259)=12, YEAR($A259),YEAR($A259)-1)))),#REF!,VLOOKUP(MONTH($A259),Conversion!$A$1:$B$12,2),FALSE)</f>
        <v>#REF!</v>
      </c>
      <c r="K259" t="e">
        <f>VLOOKUP((IF(MONTH($A259)=10,YEAR($A259),IF(MONTH($A259)=11,YEAR($A259),IF(MONTH($A259)=12, YEAR($A259),YEAR($A259)-1)))),#REF!,VLOOKUP(MONTH($A259),'Patch Conversion'!$A$1:$B$12,2),FALSE)</f>
        <v>#REF!</v>
      </c>
    </row>
    <row r="260" spans="1:11" x14ac:dyDescent="0.25">
      <c r="A260" s="2">
        <v>25600</v>
      </c>
      <c r="B260">
        <f>VLOOKUP((IF(MONTH($A260)=10,YEAR($A260),IF(MONTH($A260)=11,YEAR($A260),IF(MONTH($A260)=12, YEAR($A260),YEAR($A260)-1)))),File_1.prn!$A$2:$AA$58,VLOOKUP(MONTH($A260),Conversion!$A$1:$B$12,2),FALSE)</f>
        <v>0</v>
      </c>
      <c r="C260" t="str">
        <f>IF(VLOOKUP((IF(MONTH($A260)=10,YEAR($A260),IF(MONTH($A260)=11,YEAR($A260),IF(MONTH($A260)=12, YEAR($A260),YEAR($A260)-1)))),File_1.prn!$A$2:$AA$58,VLOOKUP(MONTH($A260),'Patch Conversion'!$A$1:$B$12,2),FALSE)="","",VLOOKUP((IF(MONTH($A260)=10,YEAR($A260),IF(MONTH($A260)=11,YEAR($A260),IF(MONTH($A260)=12, YEAR($A260),YEAR($A260)-1)))),File_1.prn!$A$2:$AA$58,VLOOKUP(MONTH($A260),'Patch Conversion'!$A$1:$B$12,2),FALSE))</f>
        <v/>
      </c>
      <c r="F260">
        <f>VLOOKUP((IF(MONTH($A260)=10,YEAR($A260),IF(MONTH($A260)=11,YEAR($A260),IF(MONTH($A260)=12, YEAR($A260),YEAR($A260)-1)))),FirstSim!$A$1:$Z$84,VLOOKUP(MONTH($A260),Conversion!$A$1:$B$12,2),FALSE)</f>
        <v>0.01</v>
      </c>
      <c r="J260" s="4" t="e">
        <f>VLOOKUP((IF(MONTH($A260)=10,YEAR($A260),IF(MONTH($A260)=11,YEAR($A260),IF(MONTH($A260)=12, YEAR($A260),YEAR($A260)-1)))),#REF!,VLOOKUP(MONTH($A260),Conversion!$A$1:$B$12,2),FALSE)</f>
        <v>#REF!</v>
      </c>
      <c r="K260" t="e">
        <f>VLOOKUP((IF(MONTH($A260)=10,YEAR($A260),IF(MONTH($A260)=11,YEAR($A260),IF(MONTH($A260)=12, YEAR($A260),YEAR($A260)-1)))),#REF!,VLOOKUP(MONTH($A260),'Patch Conversion'!$A$1:$B$12,2),FALSE)</f>
        <v>#REF!</v>
      </c>
    </row>
    <row r="261" spans="1:11" x14ac:dyDescent="0.25">
      <c r="A261" s="2">
        <v>25628</v>
      </c>
      <c r="B261">
        <f>VLOOKUP((IF(MONTH($A261)=10,YEAR($A261),IF(MONTH($A261)=11,YEAR($A261),IF(MONTH($A261)=12, YEAR($A261),YEAR($A261)-1)))),File_1.prn!$A$2:$AA$58,VLOOKUP(MONTH($A261),Conversion!$A$1:$B$12,2),FALSE)</f>
        <v>0</v>
      </c>
      <c r="C261" t="str">
        <f>IF(VLOOKUP((IF(MONTH($A261)=10,YEAR($A261),IF(MONTH($A261)=11,YEAR($A261),IF(MONTH($A261)=12, YEAR($A261),YEAR($A261)-1)))),File_1.prn!$A$2:$AA$58,VLOOKUP(MONTH($A261),'Patch Conversion'!$A$1:$B$12,2),FALSE)="","",VLOOKUP((IF(MONTH($A261)=10,YEAR($A261),IF(MONTH($A261)=11,YEAR($A261),IF(MONTH($A261)=12, YEAR($A261),YEAR($A261)-1)))),File_1.prn!$A$2:$AA$58,VLOOKUP(MONTH($A261),'Patch Conversion'!$A$1:$B$12,2),FALSE))</f>
        <v/>
      </c>
      <c r="F261">
        <f>VLOOKUP((IF(MONTH($A261)=10,YEAR($A261),IF(MONTH($A261)=11,YEAR($A261),IF(MONTH($A261)=12, YEAR($A261),YEAR($A261)-1)))),FirstSim!$A$1:$Z$84,VLOOKUP(MONTH($A261),Conversion!$A$1:$B$12,2),FALSE)</f>
        <v>0.01</v>
      </c>
      <c r="J261" s="4" t="e">
        <f>VLOOKUP((IF(MONTH($A261)=10,YEAR($A261),IF(MONTH($A261)=11,YEAR($A261),IF(MONTH($A261)=12, YEAR($A261),YEAR($A261)-1)))),#REF!,VLOOKUP(MONTH($A261),Conversion!$A$1:$B$12,2),FALSE)</f>
        <v>#REF!</v>
      </c>
      <c r="K261" t="e">
        <f>VLOOKUP((IF(MONTH($A261)=10,YEAR($A261),IF(MONTH($A261)=11,YEAR($A261),IF(MONTH($A261)=12, YEAR($A261),YEAR($A261)-1)))),#REF!,VLOOKUP(MONTH($A261),'Patch Conversion'!$A$1:$B$12,2),FALSE)</f>
        <v>#REF!</v>
      </c>
    </row>
    <row r="262" spans="1:11" x14ac:dyDescent="0.25">
      <c r="A262" s="2">
        <v>25659</v>
      </c>
      <c r="B262">
        <f>VLOOKUP((IF(MONTH($A262)=10,YEAR($A262),IF(MONTH($A262)=11,YEAR($A262),IF(MONTH($A262)=12, YEAR($A262),YEAR($A262)-1)))),File_1.prn!$A$2:$AA$58,VLOOKUP(MONTH($A262),Conversion!$A$1:$B$12,2),FALSE)</f>
        <v>0</v>
      </c>
      <c r="C262" t="str">
        <f>IF(VLOOKUP((IF(MONTH($A262)=10,YEAR($A262),IF(MONTH($A262)=11,YEAR($A262),IF(MONTH($A262)=12, YEAR($A262),YEAR($A262)-1)))),File_1.prn!$A$2:$AA$58,VLOOKUP(MONTH($A262),'Patch Conversion'!$A$1:$B$12,2),FALSE)="","",VLOOKUP((IF(MONTH($A262)=10,YEAR($A262),IF(MONTH($A262)=11,YEAR($A262),IF(MONTH($A262)=12, YEAR($A262),YEAR($A262)-1)))),File_1.prn!$A$2:$AA$58,VLOOKUP(MONTH($A262),'Patch Conversion'!$A$1:$B$12,2),FALSE))</f>
        <v/>
      </c>
      <c r="F262">
        <f>VLOOKUP((IF(MONTH($A262)=10,YEAR($A262),IF(MONTH($A262)=11,YEAR($A262),IF(MONTH($A262)=12, YEAR($A262),YEAR($A262)-1)))),FirstSim!$A$1:$Z$84,VLOOKUP(MONTH($A262),Conversion!$A$1:$B$12,2),FALSE)</f>
        <v>0</v>
      </c>
      <c r="J262" s="4" t="e">
        <f>VLOOKUP((IF(MONTH($A262)=10,YEAR($A262),IF(MONTH($A262)=11,YEAR($A262),IF(MONTH($A262)=12, YEAR($A262),YEAR($A262)-1)))),#REF!,VLOOKUP(MONTH($A262),Conversion!$A$1:$B$12,2),FALSE)</f>
        <v>#REF!</v>
      </c>
      <c r="K262" t="e">
        <f>VLOOKUP((IF(MONTH($A262)=10,YEAR($A262),IF(MONTH($A262)=11,YEAR($A262),IF(MONTH($A262)=12, YEAR($A262),YEAR($A262)-1)))),#REF!,VLOOKUP(MONTH($A262),'Patch Conversion'!$A$1:$B$12,2),FALSE)</f>
        <v>#REF!</v>
      </c>
    </row>
    <row r="263" spans="1:11" x14ac:dyDescent="0.25">
      <c r="A263" s="2">
        <v>25689</v>
      </c>
      <c r="B263">
        <f>VLOOKUP((IF(MONTH($A263)=10,YEAR($A263),IF(MONTH($A263)=11,YEAR($A263),IF(MONTH($A263)=12, YEAR($A263),YEAR($A263)-1)))),File_1.prn!$A$2:$AA$58,VLOOKUP(MONTH($A263),Conversion!$A$1:$B$12,2),FALSE)</f>
        <v>0</v>
      </c>
      <c r="C263" t="str">
        <f>IF(VLOOKUP((IF(MONTH($A263)=10,YEAR($A263),IF(MONTH($A263)=11,YEAR($A263),IF(MONTH($A263)=12, YEAR($A263),YEAR($A263)-1)))),File_1.prn!$A$2:$AA$58,VLOOKUP(MONTH($A263),'Patch Conversion'!$A$1:$B$12,2),FALSE)="","",VLOOKUP((IF(MONTH($A263)=10,YEAR($A263),IF(MONTH($A263)=11,YEAR($A263),IF(MONTH($A263)=12, YEAR($A263),YEAR($A263)-1)))),File_1.prn!$A$2:$AA$58,VLOOKUP(MONTH($A263),'Patch Conversion'!$A$1:$B$12,2),FALSE))</f>
        <v/>
      </c>
      <c r="F263">
        <f>VLOOKUP((IF(MONTH($A263)=10,YEAR($A263),IF(MONTH($A263)=11,YEAR($A263),IF(MONTH($A263)=12, YEAR($A263),YEAR($A263)-1)))),FirstSim!$A$1:$Z$84,VLOOKUP(MONTH($A263),Conversion!$A$1:$B$12,2),FALSE)</f>
        <v>0</v>
      </c>
      <c r="J263" s="4" t="e">
        <f>VLOOKUP((IF(MONTH($A263)=10,YEAR($A263),IF(MONTH($A263)=11,YEAR($A263),IF(MONTH($A263)=12, YEAR($A263),YEAR($A263)-1)))),#REF!,VLOOKUP(MONTH($A263),Conversion!$A$1:$B$12,2),FALSE)</f>
        <v>#REF!</v>
      </c>
      <c r="K263" t="e">
        <f>VLOOKUP((IF(MONTH($A263)=10,YEAR($A263),IF(MONTH($A263)=11,YEAR($A263),IF(MONTH($A263)=12, YEAR($A263),YEAR($A263)-1)))),#REF!,VLOOKUP(MONTH($A263),'Patch Conversion'!$A$1:$B$12,2),FALSE)</f>
        <v>#REF!</v>
      </c>
    </row>
    <row r="264" spans="1:11" x14ac:dyDescent="0.25">
      <c r="A264" s="2">
        <v>25720</v>
      </c>
      <c r="B264">
        <f>VLOOKUP((IF(MONTH($A264)=10,YEAR($A264),IF(MONTH($A264)=11,YEAR($A264),IF(MONTH($A264)=12, YEAR($A264),YEAR($A264)-1)))),File_1.prn!$A$2:$AA$58,VLOOKUP(MONTH($A264),Conversion!$A$1:$B$12,2),FALSE)</f>
        <v>0</v>
      </c>
      <c r="C264" t="str">
        <f>IF(VLOOKUP((IF(MONTH($A264)=10,YEAR($A264),IF(MONTH($A264)=11,YEAR($A264),IF(MONTH($A264)=12, YEAR($A264),YEAR($A264)-1)))),File_1.prn!$A$2:$AA$58,VLOOKUP(MONTH($A264),'Patch Conversion'!$A$1:$B$12,2),FALSE)="","",VLOOKUP((IF(MONTH($A264)=10,YEAR($A264),IF(MONTH($A264)=11,YEAR($A264),IF(MONTH($A264)=12, YEAR($A264),YEAR($A264)-1)))),File_1.prn!$A$2:$AA$58,VLOOKUP(MONTH($A264),'Patch Conversion'!$A$1:$B$12,2),FALSE))</f>
        <v/>
      </c>
      <c r="F264">
        <f>VLOOKUP((IF(MONTH($A264)=10,YEAR($A264),IF(MONTH($A264)=11,YEAR($A264),IF(MONTH($A264)=12, YEAR($A264),YEAR($A264)-1)))),FirstSim!$A$1:$Z$84,VLOOKUP(MONTH($A264),Conversion!$A$1:$B$12,2),FALSE)</f>
        <v>0</v>
      </c>
      <c r="J264" s="4" t="e">
        <f>VLOOKUP((IF(MONTH($A264)=10,YEAR($A264),IF(MONTH($A264)=11,YEAR($A264),IF(MONTH($A264)=12, YEAR($A264),YEAR($A264)-1)))),#REF!,VLOOKUP(MONTH($A264),Conversion!$A$1:$B$12,2),FALSE)</f>
        <v>#REF!</v>
      </c>
      <c r="K264" t="e">
        <f>VLOOKUP((IF(MONTH($A264)=10,YEAR($A264),IF(MONTH($A264)=11,YEAR($A264),IF(MONTH($A264)=12, YEAR($A264),YEAR($A264)-1)))),#REF!,VLOOKUP(MONTH($A264),'Patch Conversion'!$A$1:$B$12,2),FALSE)</f>
        <v>#REF!</v>
      </c>
    </row>
    <row r="265" spans="1:11" x14ac:dyDescent="0.25">
      <c r="A265" s="2">
        <v>25750</v>
      </c>
      <c r="B265">
        <f>VLOOKUP((IF(MONTH($A265)=10,YEAR($A265),IF(MONTH($A265)=11,YEAR($A265),IF(MONTH($A265)=12, YEAR($A265),YEAR($A265)-1)))),File_1.prn!$A$2:$AA$58,VLOOKUP(MONTH($A265),Conversion!$A$1:$B$12,2),FALSE)</f>
        <v>0</v>
      </c>
      <c r="C265" t="str">
        <f>IF(VLOOKUP((IF(MONTH($A265)=10,YEAR($A265),IF(MONTH($A265)=11,YEAR($A265),IF(MONTH($A265)=12, YEAR($A265),YEAR($A265)-1)))),File_1.prn!$A$2:$AA$58,VLOOKUP(MONTH($A265),'Patch Conversion'!$A$1:$B$12,2),FALSE)="","",VLOOKUP((IF(MONTH($A265)=10,YEAR($A265),IF(MONTH($A265)=11,YEAR($A265),IF(MONTH($A265)=12, YEAR($A265),YEAR($A265)-1)))),File_1.prn!$A$2:$AA$58,VLOOKUP(MONTH($A265),'Patch Conversion'!$A$1:$B$12,2),FALSE))</f>
        <v/>
      </c>
      <c r="F265">
        <f>VLOOKUP((IF(MONTH($A265)=10,YEAR($A265),IF(MONTH($A265)=11,YEAR($A265),IF(MONTH($A265)=12, YEAR($A265),YEAR($A265)-1)))),FirstSim!$A$1:$Z$84,VLOOKUP(MONTH($A265),Conversion!$A$1:$B$12,2),FALSE)</f>
        <v>0.01</v>
      </c>
      <c r="J265" s="4" t="e">
        <f>VLOOKUP((IF(MONTH($A265)=10,YEAR($A265),IF(MONTH($A265)=11,YEAR($A265),IF(MONTH($A265)=12, YEAR($A265),YEAR($A265)-1)))),#REF!,VLOOKUP(MONTH($A265),Conversion!$A$1:$B$12,2),FALSE)</f>
        <v>#REF!</v>
      </c>
      <c r="K265" t="e">
        <f>VLOOKUP((IF(MONTH($A265)=10,YEAR($A265),IF(MONTH($A265)=11,YEAR($A265),IF(MONTH($A265)=12, YEAR($A265),YEAR($A265)-1)))),#REF!,VLOOKUP(MONTH($A265),'Patch Conversion'!$A$1:$B$12,2),FALSE)</f>
        <v>#REF!</v>
      </c>
    </row>
    <row r="266" spans="1:11" x14ac:dyDescent="0.25">
      <c r="A266" s="2">
        <v>25781</v>
      </c>
      <c r="B266">
        <f>VLOOKUP((IF(MONTH($A266)=10,YEAR($A266),IF(MONTH($A266)=11,YEAR($A266),IF(MONTH($A266)=12, YEAR($A266),YEAR($A266)-1)))),File_1.prn!$A$2:$AA$58,VLOOKUP(MONTH($A266),Conversion!$A$1:$B$12,2),FALSE)</f>
        <v>0</v>
      </c>
      <c r="C266" t="str">
        <f>IF(VLOOKUP((IF(MONTH($A266)=10,YEAR($A266),IF(MONTH($A266)=11,YEAR($A266),IF(MONTH($A266)=12, YEAR($A266),YEAR($A266)-1)))),File_1.prn!$A$2:$AA$58,VLOOKUP(MONTH($A266),'Patch Conversion'!$A$1:$B$12,2),FALSE)="","",VLOOKUP((IF(MONTH($A266)=10,YEAR($A266),IF(MONTH($A266)=11,YEAR($A266),IF(MONTH($A266)=12, YEAR($A266),YEAR($A266)-1)))),File_1.prn!$A$2:$AA$58,VLOOKUP(MONTH($A266),'Patch Conversion'!$A$1:$B$12,2),FALSE))</f>
        <v/>
      </c>
      <c r="F266">
        <f>VLOOKUP((IF(MONTH($A266)=10,YEAR($A266),IF(MONTH($A266)=11,YEAR($A266),IF(MONTH($A266)=12, YEAR($A266),YEAR($A266)-1)))),FirstSim!$A$1:$Z$84,VLOOKUP(MONTH($A266),Conversion!$A$1:$B$12,2),FALSE)</f>
        <v>0.01</v>
      </c>
      <c r="J266" s="4" t="e">
        <f>VLOOKUP((IF(MONTH($A266)=10,YEAR($A266),IF(MONTH($A266)=11,YEAR($A266),IF(MONTH($A266)=12, YEAR($A266),YEAR($A266)-1)))),#REF!,VLOOKUP(MONTH($A266),Conversion!$A$1:$B$12,2),FALSE)</f>
        <v>#REF!</v>
      </c>
      <c r="K266" t="e">
        <f>VLOOKUP((IF(MONTH($A266)=10,YEAR($A266),IF(MONTH($A266)=11,YEAR($A266),IF(MONTH($A266)=12, YEAR($A266),YEAR($A266)-1)))),#REF!,VLOOKUP(MONTH($A266),'Patch Conversion'!$A$1:$B$12,2),FALSE)</f>
        <v>#REF!</v>
      </c>
    </row>
    <row r="267" spans="1:11" x14ac:dyDescent="0.25">
      <c r="A267" s="2">
        <v>25812</v>
      </c>
      <c r="B267">
        <f>VLOOKUP((IF(MONTH($A267)=10,YEAR($A267),IF(MONTH($A267)=11,YEAR($A267),IF(MONTH($A267)=12, YEAR($A267),YEAR($A267)-1)))),File_1.prn!$A$2:$AA$58,VLOOKUP(MONTH($A267),Conversion!$A$1:$B$12,2),FALSE)</f>
        <v>0</v>
      </c>
      <c r="C267" t="str">
        <f>IF(VLOOKUP((IF(MONTH($A267)=10,YEAR($A267),IF(MONTH($A267)=11,YEAR($A267),IF(MONTH($A267)=12, YEAR($A267),YEAR($A267)-1)))),File_1.prn!$A$2:$AA$58,VLOOKUP(MONTH($A267),'Patch Conversion'!$A$1:$B$12,2),FALSE)="","",VLOOKUP((IF(MONTH($A267)=10,YEAR($A267),IF(MONTH($A267)=11,YEAR($A267),IF(MONTH($A267)=12, YEAR($A267),YEAR($A267)-1)))),File_1.prn!$A$2:$AA$58,VLOOKUP(MONTH($A267),'Patch Conversion'!$A$1:$B$12,2),FALSE))</f>
        <v/>
      </c>
      <c r="F267">
        <f>VLOOKUP((IF(MONTH($A267)=10,YEAR($A267),IF(MONTH($A267)=11,YEAR($A267),IF(MONTH($A267)=12, YEAR($A267),YEAR($A267)-1)))),FirstSim!$A$1:$Z$84,VLOOKUP(MONTH($A267),Conversion!$A$1:$B$12,2),FALSE)</f>
        <v>0.04</v>
      </c>
      <c r="J267" s="4" t="e">
        <f>VLOOKUP((IF(MONTH($A267)=10,YEAR($A267),IF(MONTH($A267)=11,YEAR($A267),IF(MONTH($A267)=12, YEAR($A267),YEAR($A267)-1)))),#REF!,VLOOKUP(MONTH($A267),Conversion!$A$1:$B$12,2),FALSE)</f>
        <v>#REF!</v>
      </c>
      <c r="K267" t="e">
        <f>VLOOKUP((IF(MONTH($A267)=10,YEAR($A267),IF(MONTH($A267)=11,YEAR($A267),IF(MONTH($A267)=12, YEAR($A267),YEAR($A267)-1)))),#REF!,VLOOKUP(MONTH($A267),'Patch Conversion'!$A$1:$B$12,2),FALSE)</f>
        <v>#REF!</v>
      </c>
    </row>
    <row r="268" spans="1:11" x14ac:dyDescent="0.25">
      <c r="A268" s="2">
        <v>25842</v>
      </c>
      <c r="B268">
        <f>VLOOKUP((IF(MONTH($A268)=10,YEAR($A268),IF(MONTH($A268)=11,YEAR($A268),IF(MONTH($A268)=12, YEAR($A268),YEAR($A268)-1)))),File_1.prn!$A$2:$AA$58,VLOOKUP(MONTH($A268),Conversion!$A$1:$B$12,2),FALSE)</f>
        <v>0</v>
      </c>
      <c r="C268" t="str">
        <f>IF(VLOOKUP((IF(MONTH($A268)=10,YEAR($A268),IF(MONTH($A268)=11,YEAR($A268),IF(MONTH($A268)=12, YEAR($A268),YEAR($A268)-1)))),File_1.prn!$A$2:$AA$58,VLOOKUP(MONTH($A268),'Patch Conversion'!$A$1:$B$12,2),FALSE)="","",VLOOKUP((IF(MONTH($A268)=10,YEAR($A268),IF(MONTH($A268)=11,YEAR($A268),IF(MONTH($A268)=12, YEAR($A268),YEAR($A268)-1)))),File_1.prn!$A$2:$AA$58,VLOOKUP(MONTH($A268),'Patch Conversion'!$A$1:$B$12,2),FALSE))</f>
        <v/>
      </c>
      <c r="F268">
        <f>VLOOKUP((IF(MONTH($A268)=10,YEAR($A268),IF(MONTH($A268)=11,YEAR($A268),IF(MONTH($A268)=12, YEAR($A268),YEAR($A268)-1)))),FirstSim!$A$1:$Z$84,VLOOKUP(MONTH($A268),Conversion!$A$1:$B$12,2),FALSE)</f>
        <v>0.06</v>
      </c>
      <c r="J268" s="4" t="e">
        <f>VLOOKUP((IF(MONTH($A268)=10,YEAR($A268),IF(MONTH($A268)=11,YEAR($A268),IF(MONTH($A268)=12, YEAR($A268),YEAR($A268)-1)))),#REF!,VLOOKUP(MONTH($A268),Conversion!$A$1:$B$12,2),FALSE)</f>
        <v>#REF!</v>
      </c>
      <c r="K268" t="e">
        <f>VLOOKUP((IF(MONTH($A268)=10,YEAR($A268),IF(MONTH($A268)=11,YEAR($A268),IF(MONTH($A268)=12, YEAR($A268),YEAR($A268)-1)))),#REF!,VLOOKUP(MONTH($A268),'Patch Conversion'!$A$1:$B$12,2),FALSE)</f>
        <v>#REF!</v>
      </c>
    </row>
    <row r="269" spans="1:11" x14ac:dyDescent="0.25">
      <c r="A269" s="2">
        <v>25873</v>
      </c>
      <c r="B269">
        <f>VLOOKUP((IF(MONTH($A269)=10,YEAR($A269),IF(MONTH($A269)=11,YEAR($A269),IF(MONTH($A269)=12, YEAR($A269),YEAR($A269)-1)))),File_1.prn!$A$2:$AA$58,VLOOKUP(MONTH($A269),Conversion!$A$1:$B$12,2),FALSE)</f>
        <v>0</v>
      </c>
      <c r="C269" t="str">
        <f>IF(VLOOKUP((IF(MONTH($A269)=10,YEAR($A269),IF(MONTH($A269)=11,YEAR($A269),IF(MONTH($A269)=12, YEAR($A269),YEAR($A269)-1)))),File_1.prn!$A$2:$AA$58,VLOOKUP(MONTH($A269),'Patch Conversion'!$A$1:$B$12,2),FALSE)="","",VLOOKUP((IF(MONTH($A269)=10,YEAR($A269),IF(MONTH($A269)=11,YEAR($A269),IF(MONTH($A269)=12, YEAR($A269),YEAR($A269)-1)))),File_1.prn!$A$2:$AA$58,VLOOKUP(MONTH($A269),'Patch Conversion'!$A$1:$B$12,2),FALSE))</f>
        <v/>
      </c>
      <c r="F269">
        <f>VLOOKUP((IF(MONTH($A269)=10,YEAR($A269),IF(MONTH($A269)=11,YEAR($A269),IF(MONTH($A269)=12, YEAR($A269),YEAR($A269)-1)))),FirstSim!$A$1:$Z$84,VLOOKUP(MONTH($A269),Conversion!$A$1:$B$12,2),FALSE)</f>
        <v>0.04</v>
      </c>
      <c r="J269" s="4" t="e">
        <f>VLOOKUP((IF(MONTH($A269)=10,YEAR($A269),IF(MONTH($A269)=11,YEAR($A269),IF(MONTH($A269)=12, YEAR($A269),YEAR($A269)-1)))),#REF!,VLOOKUP(MONTH($A269),Conversion!$A$1:$B$12,2),FALSE)</f>
        <v>#REF!</v>
      </c>
      <c r="K269" t="e">
        <f>VLOOKUP((IF(MONTH($A269)=10,YEAR($A269),IF(MONTH($A269)=11,YEAR($A269),IF(MONTH($A269)=12, YEAR($A269),YEAR($A269)-1)))),#REF!,VLOOKUP(MONTH($A269),'Patch Conversion'!$A$1:$B$12,2),FALSE)</f>
        <v>#REF!</v>
      </c>
    </row>
    <row r="270" spans="1:11" x14ac:dyDescent="0.25">
      <c r="A270" s="2">
        <v>25903</v>
      </c>
      <c r="B270">
        <f>VLOOKUP((IF(MONTH($A270)=10,YEAR($A270),IF(MONTH($A270)=11,YEAR($A270),IF(MONTH($A270)=12, YEAR($A270),YEAR($A270)-1)))),File_1.prn!$A$2:$AA$58,VLOOKUP(MONTH($A270),Conversion!$A$1:$B$12,2),FALSE)</f>
        <v>0</v>
      </c>
      <c r="C270" t="str">
        <f>IF(VLOOKUP((IF(MONTH($A270)=10,YEAR($A270),IF(MONTH($A270)=11,YEAR($A270),IF(MONTH($A270)=12, YEAR($A270),YEAR($A270)-1)))),File_1.prn!$A$2:$AA$58,VLOOKUP(MONTH($A270),'Patch Conversion'!$A$1:$B$12,2),FALSE)="","",VLOOKUP((IF(MONTH($A270)=10,YEAR($A270),IF(MONTH($A270)=11,YEAR($A270),IF(MONTH($A270)=12, YEAR($A270),YEAR($A270)-1)))),File_1.prn!$A$2:$AA$58,VLOOKUP(MONTH($A270),'Patch Conversion'!$A$1:$B$12,2),FALSE))</f>
        <v/>
      </c>
      <c r="D270" t="str">
        <f>IF(C270="","",B270)</f>
        <v/>
      </c>
      <c r="F270">
        <f>VLOOKUP((IF(MONTH($A270)=10,YEAR($A270),IF(MONTH($A270)=11,YEAR($A270),IF(MONTH($A270)=12, YEAR($A270),YEAR($A270)-1)))),FirstSim!$A$1:$Z$84,VLOOKUP(MONTH($A270),Conversion!$A$1:$B$12,2),FALSE)</f>
        <v>0.11</v>
      </c>
      <c r="J270" s="4" t="e">
        <f>VLOOKUP((IF(MONTH($A270)=10,YEAR($A270),IF(MONTH($A270)=11,YEAR($A270),IF(MONTH($A270)=12, YEAR($A270),YEAR($A270)-1)))),#REF!,VLOOKUP(MONTH($A270),Conversion!$A$1:$B$12,2),FALSE)</f>
        <v>#REF!</v>
      </c>
      <c r="K270" t="e">
        <f>VLOOKUP((IF(MONTH($A270)=10,YEAR($A270),IF(MONTH($A270)=11,YEAR($A270),IF(MONTH($A270)=12, YEAR($A270),YEAR($A270)-1)))),#REF!,VLOOKUP(MONTH($A270),'Patch Conversion'!$A$1:$B$12,2),FALSE)</f>
        <v>#REF!</v>
      </c>
    </row>
    <row r="271" spans="1:11" x14ac:dyDescent="0.25">
      <c r="A271" s="2">
        <v>25934</v>
      </c>
      <c r="B271">
        <f>VLOOKUP((IF(MONTH($A271)=10,YEAR($A271),IF(MONTH($A271)=11,YEAR($A271),IF(MONTH($A271)=12, YEAR($A271),YEAR($A271)-1)))),File_1.prn!$A$2:$AA$58,VLOOKUP(MONTH($A271),Conversion!$A$1:$B$12,2),FALSE)</f>
        <v>0</v>
      </c>
      <c r="C271" t="str">
        <f>IF(VLOOKUP((IF(MONTH($A271)=10,YEAR($A271),IF(MONTH($A271)=11,YEAR($A271),IF(MONTH($A271)=12, YEAR($A271),YEAR($A271)-1)))),File_1.prn!$A$2:$AA$58,VLOOKUP(MONTH($A271),'Patch Conversion'!$A$1:$B$12,2),FALSE)="","",VLOOKUP((IF(MONTH($A271)=10,YEAR($A271),IF(MONTH($A271)=11,YEAR($A271),IF(MONTH($A271)=12, YEAR($A271),YEAR($A271)-1)))),File_1.prn!$A$2:$AA$58,VLOOKUP(MONTH($A271),'Patch Conversion'!$A$1:$B$12,2),FALSE))</f>
        <v/>
      </c>
      <c r="D271" t="str">
        <f>IF(C271="","",B271)</f>
        <v/>
      </c>
      <c r="F271">
        <f>VLOOKUP((IF(MONTH($A271)=10,YEAR($A271),IF(MONTH($A271)=11,YEAR($A271),IF(MONTH($A271)=12, YEAR($A271),YEAR($A271)-1)))),FirstSim!$A$1:$Z$84,VLOOKUP(MONTH($A271),Conversion!$A$1:$B$12,2),FALSE)</f>
        <v>0.39</v>
      </c>
      <c r="J271" s="4" t="e">
        <f>VLOOKUP((IF(MONTH($A271)=10,YEAR($A271),IF(MONTH($A271)=11,YEAR($A271),IF(MONTH($A271)=12, YEAR($A271),YEAR($A271)-1)))),#REF!,VLOOKUP(MONTH($A271),Conversion!$A$1:$B$12,2),FALSE)</f>
        <v>#REF!</v>
      </c>
      <c r="K271" t="e">
        <f>VLOOKUP((IF(MONTH($A271)=10,YEAR($A271),IF(MONTH($A271)=11,YEAR($A271),IF(MONTH($A271)=12, YEAR($A271),YEAR($A271)-1)))),#REF!,VLOOKUP(MONTH($A271),'Patch Conversion'!$A$1:$B$12,2),FALSE)</f>
        <v>#REF!</v>
      </c>
    </row>
    <row r="272" spans="1:11" x14ac:dyDescent="0.25">
      <c r="A272" s="2">
        <v>25965</v>
      </c>
      <c r="B272">
        <f>VLOOKUP((IF(MONTH($A272)=10,YEAR($A272),IF(MONTH($A272)=11,YEAR($A272),IF(MONTH($A272)=12, YEAR($A272),YEAR($A272)-1)))),File_1.prn!$A$2:$AA$58,VLOOKUP(MONTH($A272),Conversion!$A$1:$B$12,2),FALSE)</f>
        <v>0</v>
      </c>
      <c r="C272" t="str">
        <f>IF(VLOOKUP((IF(MONTH($A272)=10,YEAR($A272),IF(MONTH($A272)=11,YEAR($A272),IF(MONTH($A272)=12, YEAR($A272),YEAR($A272)-1)))),File_1.prn!$A$2:$AA$58,VLOOKUP(MONTH($A272),'Patch Conversion'!$A$1:$B$12,2),FALSE)="","",VLOOKUP((IF(MONTH($A272)=10,YEAR($A272),IF(MONTH($A272)=11,YEAR($A272),IF(MONTH($A272)=12, YEAR($A272),YEAR($A272)-1)))),File_1.prn!$A$2:$AA$58,VLOOKUP(MONTH($A272),'Patch Conversion'!$A$1:$B$12,2),FALSE))</f>
        <v/>
      </c>
      <c r="D272" t="str">
        <f>IF(C272="","",B272)</f>
        <v/>
      </c>
      <c r="F272">
        <f>VLOOKUP((IF(MONTH($A272)=10,YEAR($A272),IF(MONTH($A272)=11,YEAR($A272),IF(MONTH($A272)=12, YEAR($A272),YEAR($A272)-1)))),FirstSim!$A$1:$Z$84,VLOOKUP(MONTH($A272),Conversion!$A$1:$B$12,2),FALSE)</f>
        <v>1.32</v>
      </c>
      <c r="J272" s="4" t="e">
        <f>VLOOKUP((IF(MONTH($A272)=10,YEAR($A272),IF(MONTH($A272)=11,YEAR($A272),IF(MONTH($A272)=12, YEAR($A272),YEAR($A272)-1)))),#REF!,VLOOKUP(MONTH($A272),Conversion!$A$1:$B$12,2),FALSE)</f>
        <v>#REF!</v>
      </c>
      <c r="K272" t="e">
        <f>VLOOKUP((IF(MONTH($A272)=10,YEAR($A272),IF(MONTH($A272)=11,YEAR($A272),IF(MONTH($A272)=12, YEAR($A272),YEAR($A272)-1)))),#REF!,VLOOKUP(MONTH($A272),'Patch Conversion'!$A$1:$B$12,2),FALSE)</f>
        <v>#REF!</v>
      </c>
    </row>
    <row r="273" spans="1:11" x14ac:dyDescent="0.25">
      <c r="A273" s="2">
        <v>25993</v>
      </c>
      <c r="B273">
        <f>VLOOKUP((IF(MONTH($A273)=10,YEAR($A273),IF(MONTH($A273)=11,YEAR($A273),IF(MONTH($A273)=12, YEAR($A273),YEAR($A273)-1)))),File_1.prn!$A$2:$AA$58,VLOOKUP(MONTH($A273),Conversion!$A$1:$B$12,2),FALSE)</f>
        <v>0</v>
      </c>
      <c r="C273" t="str">
        <f>IF(VLOOKUP((IF(MONTH($A273)=10,YEAR($A273),IF(MONTH($A273)=11,YEAR($A273),IF(MONTH($A273)=12, YEAR($A273),YEAR($A273)-1)))),File_1.prn!$A$2:$AA$58,VLOOKUP(MONTH($A273),'Patch Conversion'!$A$1:$B$12,2),FALSE)="","",VLOOKUP((IF(MONTH($A273)=10,YEAR($A273),IF(MONTH($A273)=11,YEAR($A273),IF(MONTH($A273)=12, YEAR($A273),YEAR($A273)-1)))),File_1.prn!$A$2:$AA$58,VLOOKUP(MONTH($A273),'Patch Conversion'!$A$1:$B$12,2),FALSE))</f>
        <v/>
      </c>
      <c r="D273" t="str">
        <f>IF(C273="","",B273)</f>
        <v/>
      </c>
      <c r="F273">
        <f>VLOOKUP((IF(MONTH($A273)=10,YEAR($A273),IF(MONTH($A273)=11,YEAR($A273),IF(MONTH($A273)=12, YEAR($A273),YEAR($A273)-1)))),FirstSim!$A$1:$Z$84,VLOOKUP(MONTH($A273),Conversion!$A$1:$B$12,2),FALSE)</f>
        <v>0.68</v>
      </c>
      <c r="J273" s="4" t="e">
        <f>VLOOKUP((IF(MONTH($A273)=10,YEAR($A273),IF(MONTH($A273)=11,YEAR($A273),IF(MONTH($A273)=12, YEAR($A273),YEAR($A273)-1)))),#REF!,VLOOKUP(MONTH($A273),Conversion!$A$1:$B$12,2),FALSE)</f>
        <v>#REF!</v>
      </c>
      <c r="K273" t="e">
        <f>VLOOKUP((IF(MONTH($A273)=10,YEAR($A273),IF(MONTH($A273)=11,YEAR($A273),IF(MONTH($A273)=12, YEAR($A273),YEAR($A273)-1)))),#REF!,VLOOKUP(MONTH($A273),'Patch Conversion'!$A$1:$B$12,2),FALSE)</f>
        <v>#REF!</v>
      </c>
    </row>
    <row r="274" spans="1:11" x14ac:dyDescent="0.25">
      <c r="A274" s="2">
        <v>26024</v>
      </c>
      <c r="B274">
        <f>VLOOKUP((IF(MONTH($A274)=10,YEAR($A274),IF(MONTH($A274)=11,YEAR($A274),IF(MONTH($A274)=12, YEAR($A274),YEAR($A274)-1)))),File_1.prn!$A$2:$AA$58,VLOOKUP(MONTH($A274),Conversion!$A$1:$B$12,2),FALSE)</f>
        <v>0</v>
      </c>
      <c r="C274" t="str">
        <f>IF(VLOOKUP((IF(MONTH($A274)=10,YEAR($A274),IF(MONTH($A274)=11,YEAR($A274),IF(MONTH($A274)=12, YEAR($A274),YEAR($A274)-1)))),File_1.prn!$A$2:$AA$58,VLOOKUP(MONTH($A274),'Patch Conversion'!$A$1:$B$12,2),FALSE)="","",VLOOKUP((IF(MONTH($A274)=10,YEAR($A274),IF(MONTH($A274)=11,YEAR($A274),IF(MONTH($A274)=12, YEAR($A274),YEAR($A274)-1)))),File_1.prn!$A$2:$AA$58,VLOOKUP(MONTH($A274),'Patch Conversion'!$A$1:$B$12,2),FALSE))</f>
        <v/>
      </c>
      <c r="D274" t="str">
        <f>IF(C274="","",B274)</f>
        <v/>
      </c>
      <c r="F274">
        <f>VLOOKUP((IF(MONTH($A274)=10,YEAR($A274),IF(MONTH($A274)=11,YEAR($A274),IF(MONTH($A274)=12, YEAR($A274),YEAR($A274)-1)))),FirstSim!$A$1:$Z$84,VLOOKUP(MONTH($A274),Conversion!$A$1:$B$12,2),FALSE)</f>
        <v>0.34</v>
      </c>
      <c r="J274" s="4" t="e">
        <f>VLOOKUP((IF(MONTH($A274)=10,YEAR($A274),IF(MONTH($A274)=11,YEAR($A274),IF(MONTH($A274)=12, YEAR($A274),YEAR($A274)-1)))),#REF!,VLOOKUP(MONTH($A274),Conversion!$A$1:$B$12,2),FALSE)</f>
        <v>#REF!</v>
      </c>
      <c r="K274" t="e">
        <f>VLOOKUP((IF(MONTH($A274)=10,YEAR($A274),IF(MONTH($A274)=11,YEAR($A274),IF(MONTH($A274)=12, YEAR($A274),YEAR($A274)-1)))),#REF!,VLOOKUP(MONTH($A274),'Patch Conversion'!$A$1:$B$12,2),FALSE)</f>
        <v>#REF!</v>
      </c>
    </row>
    <row r="275" spans="1:11" x14ac:dyDescent="0.25">
      <c r="A275" s="2">
        <v>26054</v>
      </c>
      <c r="B275">
        <f>VLOOKUP((IF(MONTH($A275)=10,YEAR($A275),IF(MONTH($A275)=11,YEAR($A275),IF(MONTH($A275)=12, YEAR($A275),YEAR($A275)-1)))),File_1.prn!$A$2:$AA$58,VLOOKUP(MONTH($A275),Conversion!$A$1:$B$12,2),FALSE)</f>
        <v>0</v>
      </c>
      <c r="C275" t="str">
        <f>IF(VLOOKUP((IF(MONTH($A275)=10,YEAR($A275),IF(MONTH($A275)=11,YEAR($A275),IF(MONTH($A275)=12, YEAR($A275),YEAR($A275)-1)))),File_1.prn!$A$2:$AA$58,VLOOKUP(MONTH($A275),'Patch Conversion'!$A$1:$B$12,2),FALSE)="","",VLOOKUP((IF(MONTH($A275)=10,YEAR($A275),IF(MONTH($A275)=11,YEAR($A275),IF(MONTH($A275)=12, YEAR($A275),YEAR($A275)-1)))),File_1.prn!$A$2:$AA$58,VLOOKUP(MONTH($A275),'Patch Conversion'!$A$1:$B$12,2),FALSE))</f>
        <v/>
      </c>
      <c r="F275">
        <f>VLOOKUP((IF(MONTH($A275)=10,YEAR($A275),IF(MONTH($A275)=11,YEAR($A275),IF(MONTH($A275)=12, YEAR($A275),YEAR($A275)-1)))),FirstSim!$A$1:$Z$84,VLOOKUP(MONTH($A275),Conversion!$A$1:$B$12,2),FALSE)</f>
        <v>0.42</v>
      </c>
      <c r="J275" s="4" t="e">
        <f>VLOOKUP((IF(MONTH($A275)=10,YEAR($A275),IF(MONTH($A275)=11,YEAR($A275),IF(MONTH($A275)=12, YEAR($A275),YEAR($A275)-1)))),#REF!,VLOOKUP(MONTH($A275),Conversion!$A$1:$B$12,2),FALSE)</f>
        <v>#REF!</v>
      </c>
      <c r="K275" t="e">
        <f>VLOOKUP((IF(MONTH($A275)=10,YEAR($A275),IF(MONTH($A275)=11,YEAR($A275),IF(MONTH($A275)=12, YEAR($A275),YEAR($A275)-1)))),#REF!,VLOOKUP(MONTH($A275),'Patch Conversion'!$A$1:$B$12,2),FALSE)</f>
        <v>#REF!</v>
      </c>
    </row>
    <row r="276" spans="1:11" x14ac:dyDescent="0.25">
      <c r="A276" s="2">
        <v>26085</v>
      </c>
      <c r="B276">
        <f>VLOOKUP((IF(MONTH($A276)=10,YEAR($A276),IF(MONTH($A276)=11,YEAR($A276),IF(MONTH($A276)=12, YEAR($A276),YEAR($A276)-1)))),File_1.prn!$A$2:$AA$58,VLOOKUP(MONTH($A276),Conversion!$A$1:$B$12,2),FALSE)</f>
        <v>0</v>
      </c>
      <c r="C276" t="str">
        <f>IF(VLOOKUP((IF(MONTH($A276)=10,YEAR($A276),IF(MONTH($A276)=11,YEAR($A276),IF(MONTH($A276)=12, YEAR($A276),YEAR($A276)-1)))),File_1.prn!$A$2:$AA$58,VLOOKUP(MONTH($A276),'Patch Conversion'!$A$1:$B$12,2),FALSE)="","",VLOOKUP((IF(MONTH($A276)=10,YEAR($A276),IF(MONTH($A276)=11,YEAR($A276),IF(MONTH($A276)=12, YEAR($A276),YEAR($A276)-1)))),File_1.prn!$A$2:$AA$58,VLOOKUP(MONTH($A276),'Patch Conversion'!$A$1:$B$12,2),FALSE))</f>
        <v/>
      </c>
      <c r="F276">
        <f>VLOOKUP((IF(MONTH($A276)=10,YEAR($A276),IF(MONTH($A276)=11,YEAR($A276),IF(MONTH($A276)=12, YEAR($A276),YEAR($A276)-1)))),FirstSim!$A$1:$Z$84,VLOOKUP(MONTH($A276),Conversion!$A$1:$B$12,2),FALSE)</f>
        <v>0.35</v>
      </c>
      <c r="J276" s="4" t="e">
        <f>VLOOKUP((IF(MONTH($A276)=10,YEAR($A276),IF(MONTH($A276)=11,YEAR($A276),IF(MONTH($A276)=12, YEAR($A276),YEAR($A276)-1)))),#REF!,VLOOKUP(MONTH($A276),Conversion!$A$1:$B$12,2),FALSE)</f>
        <v>#REF!</v>
      </c>
      <c r="K276" t="e">
        <f>VLOOKUP((IF(MONTH($A276)=10,YEAR($A276),IF(MONTH($A276)=11,YEAR($A276),IF(MONTH($A276)=12, YEAR($A276),YEAR($A276)-1)))),#REF!,VLOOKUP(MONTH($A276),'Patch Conversion'!$A$1:$B$12,2),FALSE)</f>
        <v>#REF!</v>
      </c>
    </row>
    <row r="277" spans="1:11" x14ac:dyDescent="0.25">
      <c r="A277" s="2">
        <v>26115</v>
      </c>
      <c r="B277">
        <f>VLOOKUP((IF(MONTH($A277)=10,YEAR($A277),IF(MONTH($A277)=11,YEAR($A277),IF(MONTH($A277)=12, YEAR($A277),YEAR($A277)-1)))),File_1.prn!$A$2:$AA$58,VLOOKUP(MONTH($A277),Conversion!$A$1:$B$12,2),FALSE)</f>
        <v>0</v>
      </c>
      <c r="C277" t="str">
        <f>IF(VLOOKUP((IF(MONTH($A277)=10,YEAR($A277),IF(MONTH($A277)=11,YEAR($A277),IF(MONTH($A277)=12, YEAR($A277),YEAR($A277)-1)))),File_1.prn!$A$2:$AA$58,VLOOKUP(MONTH($A277),'Patch Conversion'!$A$1:$B$12,2),FALSE)="","",VLOOKUP((IF(MONTH($A277)=10,YEAR($A277),IF(MONTH($A277)=11,YEAR($A277),IF(MONTH($A277)=12, YEAR($A277),YEAR($A277)-1)))),File_1.prn!$A$2:$AA$58,VLOOKUP(MONTH($A277),'Patch Conversion'!$A$1:$B$12,2),FALSE))</f>
        <v/>
      </c>
      <c r="F277">
        <f>VLOOKUP((IF(MONTH($A277)=10,YEAR($A277),IF(MONTH($A277)=11,YEAR($A277),IF(MONTH($A277)=12, YEAR($A277),YEAR($A277)-1)))),FirstSim!$A$1:$Z$84,VLOOKUP(MONTH($A277),Conversion!$A$1:$B$12,2),FALSE)</f>
        <v>0.19</v>
      </c>
      <c r="J277" s="4" t="e">
        <f>VLOOKUP((IF(MONTH($A277)=10,YEAR($A277),IF(MONTH($A277)=11,YEAR($A277),IF(MONTH($A277)=12, YEAR($A277),YEAR($A277)-1)))),#REF!,VLOOKUP(MONTH($A277),Conversion!$A$1:$B$12,2),FALSE)</f>
        <v>#REF!</v>
      </c>
      <c r="K277" t="e">
        <f>VLOOKUP((IF(MONTH($A277)=10,YEAR($A277),IF(MONTH($A277)=11,YEAR($A277),IF(MONTH($A277)=12, YEAR($A277),YEAR($A277)-1)))),#REF!,VLOOKUP(MONTH($A277),'Patch Conversion'!$A$1:$B$12,2),FALSE)</f>
        <v>#REF!</v>
      </c>
    </row>
    <row r="278" spans="1:11" x14ac:dyDescent="0.25">
      <c r="A278" s="2">
        <v>26146</v>
      </c>
      <c r="B278">
        <f>VLOOKUP((IF(MONTH($A278)=10,YEAR($A278),IF(MONTH($A278)=11,YEAR($A278),IF(MONTH($A278)=12, YEAR($A278),YEAR($A278)-1)))),File_1.prn!$A$2:$AA$58,VLOOKUP(MONTH($A278),Conversion!$A$1:$B$12,2),FALSE)</f>
        <v>0</v>
      </c>
      <c r="C278" t="str">
        <f>IF(VLOOKUP((IF(MONTH($A278)=10,YEAR($A278),IF(MONTH($A278)=11,YEAR($A278),IF(MONTH($A278)=12, YEAR($A278),YEAR($A278)-1)))),File_1.prn!$A$2:$AA$58,VLOOKUP(MONTH($A278),'Patch Conversion'!$A$1:$B$12,2),FALSE)="","",VLOOKUP((IF(MONTH($A278)=10,YEAR($A278),IF(MONTH($A278)=11,YEAR($A278),IF(MONTH($A278)=12, YEAR($A278),YEAR($A278)-1)))),File_1.prn!$A$2:$AA$58,VLOOKUP(MONTH($A278),'Patch Conversion'!$A$1:$B$12,2),FALSE))</f>
        <v/>
      </c>
      <c r="F278">
        <f>VLOOKUP((IF(MONTH($A278)=10,YEAR($A278),IF(MONTH($A278)=11,YEAR($A278),IF(MONTH($A278)=12, YEAR($A278),YEAR($A278)-1)))),FirstSim!$A$1:$Z$84,VLOOKUP(MONTH($A278),Conversion!$A$1:$B$12,2),FALSE)</f>
        <v>0.05</v>
      </c>
      <c r="J278" s="4" t="e">
        <f>VLOOKUP((IF(MONTH($A278)=10,YEAR($A278),IF(MONTH($A278)=11,YEAR($A278),IF(MONTH($A278)=12, YEAR($A278),YEAR($A278)-1)))),#REF!,VLOOKUP(MONTH($A278),Conversion!$A$1:$B$12,2),FALSE)</f>
        <v>#REF!</v>
      </c>
      <c r="K278" t="e">
        <f>VLOOKUP((IF(MONTH($A278)=10,YEAR($A278),IF(MONTH($A278)=11,YEAR($A278),IF(MONTH($A278)=12, YEAR($A278),YEAR($A278)-1)))),#REF!,VLOOKUP(MONTH($A278),'Patch Conversion'!$A$1:$B$12,2),FALSE)</f>
        <v>#REF!</v>
      </c>
    </row>
    <row r="279" spans="1:11" x14ac:dyDescent="0.25">
      <c r="A279" s="2">
        <v>26177</v>
      </c>
      <c r="B279">
        <f>VLOOKUP((IF(MONTH($A279)=10,YEAR($A279),IF(MONTH($A279)=11,YEAR($A279),IF(MONTH($A279)=12, YEAR($A279),YEAR($A279)-1)))),File_1.prn!$A$2:$AA$58,VLOOKUP(MONTH($A279),Conversion!$A$1:$B$12,2),FALSE)</f>
        <v>0</v>
      </c>
      <c r="C279" t="str">
        <f>IF(VLOOKUP((IF(MONTH($A279)=10,YEAR($A279),IF(MONTH($A279)=11,YEAR($A279),IF(MONTH($A279)=12, YEAR($A279),YEAR($A279)-1)))),File_1.prn!$A$2:$AA$58,VLOOKUP(MONTH($A279),'Patch Conversion'!$A$1:$B$12,2),FALSE)="","",VLOOKUP((IF(MONTH($A279)=10,YEAR($A279),IF(MONTH($A279)=11,YEAR($A279),IF(MONTH($A279)=12, YEAR($A279),YEAR($A279)-1)))),File_1.prn!$A$2:$AA$58,VLOOKUP(MONTH($A279),'Patch Conversion'!$A$1:$B$12,2),FALSE))</f>
        <v/>
      </c>
      <c r="F279">
        <f>VLOOKUP((IF(MONTH($A279)=10,YEAR($A279),IF(MONTH($A279)=11,YEAR($A279),IF(MONTH($A279)=12, YEAR($A279),YEAR($A279)-1)))),FirstSim!$A$1:$Z$84,VLOOKUP(MONTH($A279),Conversion!$A$1:$B$12,2),FALSE)</f>
        <v>0.02</v>
      </c>
      <c r="J279" s="4" t="e">
        <f>VLOOKUP((IF(MONTH($A279)=10,YEAR($A279),IF(MONTH($A279)=11,YEAR($A279),IF(MONTH($A279)=12, YEAR($A279),YEAR($A279)-1)))),#REF!,VLOOKUP(MONTH($A279),Conversion!$A$1:$B$12,2),FALSE)</f>
        <v>#REF!</v>
      </c>
      <c r="K279" t="e">
        <f>VLOOKUP((IF(MONTH($A279)=10,YEAR($A279),IF(MONTH($A279)=11,YEAR($A279),IF(MONTH($A279)=12, YEAR($A279),YEAR($A279)-1)))),#REF!,VLOOKUP(MONTH($A279),'Patch Conversion'!$A$1:$B$12,2),FALSE)</f>
        <v>#REF!</v>
      </c>
    </row>
    <row r="280" spans="1:11" x14ac:dyDescent="0.25">
      <c r="A280" s="2">
        <v>26207</v>
      </c>
      <c r="B280">
        <f>VLOOKUP((IF(MONTH($A280)=10,YEAR($A280),IF(MONTH($A280)=11,YEAR($A280),IF(MONTH($A280)=12, YEAR($A280),YEAR($A280)-1)))),File_1.prn!$A$2:$AA$58,VLOOKUP(MONTH($A280),Conversion!$A$1:$B$12,2),FALSE)</f>
        <v>0</v>
      </c>
      <c r="C280" t="str">
        <f>IF(VLOOKUP((IF(MONTH($A280)=10,YEAR($A280),IF(MONTH($A280)=11,YEAR($A280),IF(MONTH($A280)=12, YEAR($A280),YEAR($A280)-1)))),File_1.prn!$A$2:$AA$58,VLOOKUP(MONTH($A280),'Patch Conversion'!$A$1:$B$12,2),FALSE)="","",VLOOKUP((IF(MONTH($A280)=10,YEAR($A280),IF(MONTH($A280)=11,YEAR($A280),IF(MONTH($A280)=12, YEAR($A280),YEAR($A280)-1)))),File_1.prn!$A$2:$AA$58,VLOOKUP(MONTH($A280),'Patch Conversion'!$A$1:$B$12,2),FALSE))</f>
        <v/>
      </c>
      <c r="F280">
        <f>VLOOKUP((IF(MONTH($A280)=10,YEAR($A280),IF(MONTH($A280)=11,YEAR($A280),IF(MONTH($A280)=12, YEAR($A280),YEAR($A280)-1)))),FirstSim!$A$1:$Z$84,VLOOKUP(MONTH($A280),Conversion!$A$1:$B$12,2),FALSE)</f>
        <v>0.01</v>
      </c>
      <c r="J280" s="4" t="e">
        <f>VLOOKUP((IF(MONTH($A280)=10,YEAR($A280),IF(MONTH($A280)=11,YEAR($A280),IF(MONTH($A280)=12, YEAR($A280),YEAR($A280)-1)))),#REF!,VLOOKUP(MONTH($A280),Conversion!$A$1:$B$12,2),FALSE)</f>
        <v>#REF!</v>
      </c>
      <c r="K280" t="e">
        <f>VLOOKUP((IF(MONTH($A280)=10,YEAR($A280),IF(MONTH($A280)=11,YEAR($A280),IF(MONTH($A280)=12, YEAR($A280),YEAR($A280)-1)))),#REF!,VLOOKUP(MONTH($A280),'Patch Conversion'!$A$1:$B$12,2),FALSE)</f>
        <v>#REF!</v>
      </c>
    </row>
    <row r="281" spans="1:11" x14ac:dyDescent="0.25">
      <c r="A281" s="2">
        <v>26238</v>
      </c>
      <c r="B281">
        <f>VLOOKUP((IF(MONTH($A281)=10,YEAR($A281),IF(MONTH($A281)=11,YEAR($A281),IF(MONTH($A281)=12, YEAR($A281),YEAR($A281)-1)))),File_1.prn!$A$2:$AA$58,VLOOKUP(MONTH($A281),Conversion!$A$1:$B$12,2),FALSE)</f>
        <v>0</v>
      </c>
      <c r="C281" t="str">
        <f>IF(VLOOKUP((IF(MONTH($A281)=10,YEAR($A281),IF(MONTH($A281)=11,YEAR($A281),IF(MONTH($A281)=12, YEAR($A281),YEAR($A281)-1)))),File_1.prn!$A$2:$AA$58,VLOOKUP(MONTH($A281),'Patch Conversion'!$A$1:$B$12,2),FALSE)="","",VLOOKUP((IF(MONTH($A281)=10,YEAR($A281),IF(MONTH($A281)=11,YEAR($A281),IF(MONTH($A281)=12, YEAR($A281),YEAR($A281)-1)))),File_1.prn!$A$2:$AA$58,VLOOKUP(MONTH($A281),'Patch Conversion'!$A$1:$B$12,2),FALSE))</f>
        <v/>
      </c>
      <c r="F281">
        <f>VLOOKUP((IF(MONTH($A281)=10,YEAR($A281),IF(MONTH($A281)=11,YEAR($A281),IF(MONTH($A281)=12, YEAR($A281),YEAR($A281)-1)))),FirstSim!$A$1:$Z$84,VLOOKUP(MONTH($A281),Conversion!$A$1:$B$12,2),FALSE)</f>
        <v>0.01</v>
      </c>
      <c r="J281" s="4" t="e">
        <f>VLOOKUP((IF(MONTH($A281)=10,YEAR($A281),IF(MONTH($A281)=11,YEAR($A281),IF(MONTH($A281)=12, YEAR($A281),YEAR($A281)-1)))),#REF!,VLOOKUP(MONTH($A281),Conversion!$A$1:$B$12,2),FALSE)</f>
        <v>#REF!</v>
      </c>
      <c r="K281" t="e">
        <f>VLOOKUP((IF(MONTH($A281)=10,YEAR($A281),IF(MONTH($A281)=11,YEAR($A281),IF(MONTH($A281)=12, YEAR($A281),YEAR($A281)-1)))),#REF!,VLOOKUP(MONTH($A281),'Patch Conversion'!$A$1:$B$12,2),FALSE)</f>
        <v>#REF!</v>
      </c>
    </row>
    <row r="282" spans="1:11" x14ac:dyDescent="0.25">
      <c r="A282" s="2">
        <v>26268</v>
      </c>
      <c r="B282">
        <f>VLOOKUP((IF(MONTH($A282)=10,YEAR($A282),IF(MONTH($A282)=11,YEAR($A282),IF(MONTH($A282)=12, YEAR($A282),YEAR($A282)-1)))),File_1.prn!$A$2:$AA$58,VLOOKUP(MONTH($A282),Conversion!$A$1:$B$12,2),FALSE)</f>
        <v>0</v>
      </c>
      <c r="C282" t="str">
        <f>IF(VLOOKUP((IF(MONTH($A282)=10,YEAR($A282),IF(MONTH($A282)=11,YEAR($A282),IF(MONTH($A282)=12, YEAR($A282),YEAR($A282)-1)))),File_1.prn!$A$2:$AA$58,VLOOKUP(MONTH($A282),'Patch Conversion'!$A$1:$B$12,2),FALSE)="","",VLOOKUP((IF(MONTH($A282)=10,YEAR($A282),IF(MONTH($A282)=11,YEAR($A282),IF(MONTH($A282)=12, YEAR($A282),YEAR($A282)-1)))),File_1.prn!$A$2:$AA$58,VLOOKUP(MONTH($A282),'Patch Conversion'!$A$1:$B$12,2),FALSE))</f>
        <v/>
      </c>
      <c r="F282">
        <f>VLOOKUP((IF(MONTH($A282)=10,YEAR($A282),IF(MONTH($A282)=11,YEAR($A282),IF(MONTH($A282)=12, YEAR($A282),YEAR($A282)-1)))),FirstSim!$A$1:$Z$84,VLOOKUP(MONTH($A282),Conversion!$A$1:$B$12,2),FALSE)</f>
        <v>0.02</v>
      </c>
      <c r="J282" s="4" t="e">
        <f>VLOOKUP((IF(MONTH($A282)=10,YEAR($A282),IF(MONTH($A282)=11,YEAR($A282),IF(MONTH($A282)=12, YEAR($A282),YEAR($A282)-1)))),#REF!,VLOOKUP(MONTH($A282),Conversion!$A$1:$B$12,2),FALSE)</f>
        <v>#REF!</v>
      </c>
      <c r="K282" t="e">
        <f>VLOOKUP((IF(MONTH($A282)=10,YEAR($A282),IF(MONTH($A282)=11,YEAR($A282),IF(MONTH($A282)=12, YEAR($A282),YEAR($A282)-1)))),#REF!,VLOOKUP(MONTH($A282),'Patch Conversion'!$A$1:$B$12,2),FALSE)</f>
        <v>#REF!</v>
      </c>
    </row>
    <row r="283" spans="1:11" x14ac:dyDescent="0.25">
      <c r="A283" s="2">
        <v>26299</v>
      </c>
      <c r="B283">
        <f>VLOOKUP((IF(MONTH($A283)=10,YEAR($A283),IF(MONTH($A283)=11,YEAR($A283),IF(MONTH($A283)=12, YEAR($A283),YEAR($A283)-1)))),File_1.prn!$A$2:$AA$58,VLOOKUP(MONTH($A283),Conversion!$A$1:$B$12,2),FALSE)</f>
        <v>0</v>
      </c>
      <c r="C283" t="str">
        <f>IF(VLOOKUP((IF(MONTH($A283)=10,YEAR($A283),IF(MONTH($A283)=11,YEAR($A283),IF(MONTH($A283)=12, YEAR($A283),YEAR($A283)-1)))),File_1.prn!$A$2:$AA$58,VLOOKUP(MONTH($A283),'Patch Conversion'!$A$1:$B$12,2),FALSE)="","",VLOOKUP((IF(MONTH($A283)=10,YEAR($A283),IF(MONTH($A283)=11,YEAR($A283),IF(MONTH($A283)=12, YEAR($A283),YEAR($A283)-1)))),File_1.prn!$A$2:$AA$58,VLOOKUP(MONTH($A283),'Patch Conversion'!$A$1:$B$12,2),FALSE))</f>
        <v/>
      </c>
      <c r="D283" t="str">
        <f>IF(C283="","",B283)</f>
        <v/>
      </c>
      <c r="F283">
        <f>VLOOKUP((IF(MONTH($A283)=10,YEAR($A283),IF(MONTH($A283)=11,YEAR($A283),IF(MONTH($A283)=12, YEAR($A283),YEAR($A283)-1)))),FirstSim!$A$1:$Z$84,VLOOKUP(MONTH($A283),Conversion!$A$1:$B$12,2),FALSE)</f>
        <v>3.16</v>
      </c>
      <c r="J283" s="4" t="e">
        <f>VLOOKUP((IF(MONTH($A283)=10,YEAR($A283),IF(MONTH($A283)=11,YEAR($A283),IF(MONTH($A283)=12, YEAR($A283),YEAR($A283)-1)))),#REF!,VLOOKUP(MONTH($A283),Conversion!$A$1:$B$12,2),FALSE)</f>
        <v>#REF!</v>
      </c>
      <c r="K283" t="e">
        <f>VLOOKUP((IF(MONTH($A283)=10,YEAR($A283),IF(MONTH($A283)=11,YEAR($A283),IF(MONTH($A283)=12, YEAR($A283),YEAR($A283)-1)))),#REF!,VLOOKUP(MONTH($A283),'Patch Conversion'!$A$1:$B$12,2),FALSE)</f>
        <v>#REF!</v>
      </c>
    </row>
    <row r="284" spans="1:11" x14ac:dyDescent="0.25">
      <c r="A284" s="2">
        <v>26330</v>
      </c>
      <c r="B284">
        <f>VLOOKUP((IF(MONTH($A284)=10,YEAR($A284),IF(MONTH($A284)=11,YEAR($A284),IF(MONTH($A284)=12, YEAR($A284),YEAR($A284)-1)))),File_1.prn!$A$2:$AA$58,VLOOKUP(MONTH($A284),Conversion!$A$1:$B$12,2),FALSE)</f>
        <v>0</v>
      </c>
      <c r="C284" t="str">
        <f>IF(VLOOKUP((IF(MONTH($A284)=10,YEAR($A284),IF(MONTH($A284)=11,YEAR($A284),IF(MONTH($A284)=12, YEAR($A284),YEAR($A284)-1)))),File_1.prn!$A$2:$AA$58,VLOOKUP(MONTH($A284),'Patch Conversion'!$A$1:$B$12,2),FALSE)="","",VLOOKUP((IF(MONTH($A284)=10,YEAR($A284),IF(MONTH($A284)=11,YEAR($A284),IF(MONTH($A284)=12, YEAR($A284),YEAR($A284)-1)))),File_1.prn!$A$2:$AA$58,VLOOKUP(MONTH($A284),'Patch Conversion'!$A$1:$B$12,2),FALSE))</f>
        <v/>
      </c>
      <c r="D284" t="str">
        <f>IF(C284="","",B284)</f>
        <v/>
      </c>
      <c r="F284">
        <f>VLOOKUP((IF(MONTH($A284)=10,YEAR($A284),IF(MONTH($A284)=11,YEAR($A284),IF(MONTH($A284)=12, YEAR($A284),YEAR($A284)-1)))),FirstSim!$A$1:$Z$84,VLOOKUP(MONTH($A284),Conversion!$A$1:$B$12,2),FALSE)</f>
        <v>13.54</v>
      </c>
      <c r="J284" s="4" t="e">
        <f>VLOOKUP((IF(MONTH($A284)=10,YEAR($A284),IF(MONTH($A284)=11,YEAR($A284),IF(MONTH($A284)=12, YEAR($A284),YEAR($A284)-1)))),#REF!,VLOOKUP(MONTH($A284),Conversion!$A$1:$B$12,2),FALSE)</f>
        <v>#REF!</v>
      </c>
      <c r="K284" t="e">
        <f>VLOOKUP((IF(MONTH($A284)=10,YEAR($A284),IF(MONTH($A284)=11,YEAR($A284),IF(MONTH($A284)=12, YEAR($A284),YEAR($A284)-1)))),#REF!,VLOOKUP(MONTH($A284),'Patch Conversion'!$A$1:$B$12,2),FALSE)</f>
        <v>#REF!</v>
      </c>
    </row>
    <row r="285" spans="1:11" x14ac:dyDescent="0.25">
      <c r="A285" s="2">
        <v>26359</v>
      </c>
      <c r="B285">
        <f>VLOOKUP((IF(MONTH($A285)=10,YEAR($A285),IF(MONTH($A285)=11,YEAR($A285),IF(MONTH($A285)=12, YEAR($A285),YEAR($A285)-1)))),File_1.prn!$A$2:$AA$58,VLOOKUP(MONTH($A285),Conversion!$A$1:$B$12,2),FALSE)</f>
        <v>0</v>
      </c>
      <c r="C285" t="str">
        <f>IF(VLOOKUP((IF(MONTH($A285)=10,YEAR($A285),IF(MONTH($A285)=11,YEAR($A285),IF(MONTH($A285)=12, YEAR($A285),YEAR($A285)-1)))),File_1.prn!$A$2:$AA$58,VLOOKUP(MONTH($A285),'Patch Conversion'!$A$1:$B$12,2),FALSE)="","",VLOOKUP((IF(MONTH($A285)=10,YEAR($A285),IF(MONTH($A285)=11,YEAR($A285),IF(MONTH($A285)=12, YEAR($A285),YEAR($A285)-1)))),File_1.prn!$A$2:$AA$58,VLOOKUP(MONTH($A285),'Patch Conversion'!$A$1:$B$12,2),FALSE))</f>
        <v/>
      </c>
      <c r="D285" t="str">
        <f>IF(C285="","",B285)</f>
        <v/>
      </c>
      <c r="F285">
        <f>VLOOKUP((IF(MONTH($A285)=10,YEAR($A285),IF(MONTH($A285)=11,YEAR($A285),IF(MONTH($A285)=12, YEAR($A285),YEAR($A285)-1)))),FirstSim!$A$1:$Z$84,VLOOKUP(MONTH($A285),Conversion!$A$1:$B$12,2),FALSE)</f>
        <v>13.78</v>
      </c>
      <c r="J285" s="4" t="e">
        <f>VLOOKUP((IF(MONTH($A285)=10,YEAR($A285),IF(MONTH($A285)=11,YEAR($A285),IF(MONTH($A285)=12, YEAR($A285),YEAR($A285)-1)))),#REF!,VLOOKUP(MONTH($A285),Conversion!$A$1:$B$12,2),FALSE)</f>
        <v>#REF!</v>
      </c>
      <c r="K285" t="e">
        <f>VLOOKUP((IF(MONTH($A285)=10,YEAR($A285),IF(MONTH($A285)=11,YEAR($A285),IF(MONTH($A285)=12, YEAR($A285),YEAR($A285)-1)))),#REF!,VLOOKUP(MONTH($A285),'Patch Conversion'!$A$1:$B$12,2),FALSE)</f>
        <v>#REF!</v>
      </c>
    </row>
    <row r="286" spans="1:11" x14ac:dyDescent="0.25">
      <c r="A286" s="2">
        <v>26390</v>
      </c>
      <c r="B286">
        <f>VLOOKUP((IF(MONTH($A286)=10,YEAR($A286),IF(MONTH($A286)=11,YEAR($A286),IF(MONTH($A286)=12, YEAR($A286),YEAR($A286)-1)))),File_1.prn!$A$2:$AA$58,VLOOKUP(MONTH($A286),Conversion!$A$1:$B$12,2),FALSE)</f>
        <v>0</v>
      </c>
      <c r="C286" t="str">
        <f>IF(VLOOKUP((IF(MONTH($A286)=10,YEAR($A286),IF(MONTH($A286)=11,YEAR($A286),IF(MONTH($A286)=12, YEAR($A286),YEAR($A286)-1)))),File_1.prn!$A$2:$AA$58,VLOOKUP(MONTH($A286),'Patch Conversion'!$A$1:$B$12,2),FALSE)="","",VLOOKUP((IF(MONTH($A286)=10,YEAR($A286),IF(MONTH($A286)=11,YEAR($A286),IF(MONTH($A286)=12, YEAR($A286),YEAR($A286)-1)))),File_1.prn!$A$2:$AA$58,VLOOKUP(MONTH($A286),'Patch Conversion'!$A$1:$B$12,2),FALSE))</f>
        <v/>
      </c>
      <c r="D286" t="str">
        <f>IF(C286="","",B286)</f>
        <v/>
      </c>
      <c r="F286">
        <f>VLOOKUP((IF(MONTH($A286)=10,YEAR($A286),IF(MONTH($A286)=11,YEAR($A286),IF(MONTH($A286)=12, YEAR($A286),YEAR($A286)-1)))),FirstSim!$A$1:$Z$84,VLOOKUP(MONTH($A286),Conversion!$A$1:$B$12,2),FALSE)</f>
        <v>4.53</v>
      </c>
      <c r="J286" s="4" t="e">
        <f>VLOOKUP((IF(MONTH($A286)=10,YEAR($A286),IF(MONTH($A286)=11,YEAR($A286),IF(MONTH($A286)=12, YEAR($A286),YEAR($A286)-1)))),#REF!,VLOOKUP(MONTH($A286),Conversion!$A$1:$B$12,2),FALSE)</f>
        <v>#REF!</v>
      </c>
      <c r="K286" t="e">
        <f>VLOOKUP((IF(MONTH($A286)=10,YEAR($A286),IF(MONTH($A286)=11,YEAR($A286),IF(MONTH($A286)=12, YEAR($A286),YEAR($A286)-1)))),#REF!,VLOOKUP(MONTH($A286),'Patch Conversion'!$A$1:$B$12,2),FALSE)</f>
        <v>#REF!</v>
      </c>
    </row>
    <row r="287" spans="1:11" x14ac:dyDescent="0.25">
      <c r="A287" s="2">
        <v>26420</v>
      </c>
      <c r="B287">
        <f>VLOOKUP((IF(MONTH($A287)=10,YEAR($A287),IF(MONTH($A287)=11,YEAR($A287),IF(MONTH($A287)=12, YEAR($A287),YEAR($A287)-1)))),File_1.prn!$A$2:$AA$58,VLOOKUP(MONTH($A287),Conversion!$A$1:$B$12,2),FALSE)</f>
        <v>0</v>
      </c>
      <c r="C287" t="str">
        <f>IF(VLOOKUP((IF(MONTH($A287)=10,YEAR($A287),IF(MONTH($A287)=11,YEAR($A287),IF(MONTH($A287)=12, YEAR($A287),YEAR($A287)-1)))),File_1.prn!$A$2:$AA$58,VLOOKUP(MONTH($A287),'Patch Conversion'!$A$1:$B$12,2),FALSE)="","",VLOOKUP((IF(MONTH($A287)=10,YEAR($A287),IF(MONTH($A287)=11,YEAR($A287),IF(MONTH($A287)=12, YEAR($A287),YEAR($A287)-1)))),File_1.prn!$A$2:$AA$58,VLOOKUP(MONTH($A287),'Patch Conversion'!$A$1:$B$12,2),FALSE))</f>
        <v/>
      </c>
      <c r="F287">
        <f>VLOOKUP((IF(MONTH($A287)=10,YEAR($A287),IF(MONTH($A287)=11,YEAR($A287),IF(MONTH($A287)=12, YEAR($A287),YEAR($A287)-1)))),FirstSim!$A$1:$Z$84,VLOOKUP(MONTH($A287),Conversion!$A$1:$B$12,2),FALSE)</f>
        <v>0.77</v>
      </c>
      <c r="J287" s="4" t="e">
        <f>VLOOKUP((IF(MONTH($A287)=10,YEAR($A287),IF(MONTH($A287)=11,YEAR($A287),IF(MONTH($A287)=12, YEAR($A287),YEAR($A287)-1)))),#REF!,VLOOKUP(MONTH($A287),Conversion!$A$1:$B$12,2),FALSE)</f>
        <v>#REF!</v>
      </c>
      <c r="K287" t="e">
        <f>VLOOKUP((IF(MONTH($A287)=10,YEAR($A287),IF(MONTH($A287)=11,YEAR($A287),IF(MONTH($A287)=12, YEAR($A287),YEAR($A287)-1)))),#REF!,VLOOKUP(MONTH($A287),'Patch Conversion'!$A$1:$B$12,2),FALSE)</f>
        <v>#REF!</v>
      </c>
    </row>
    <row r="288" spans="1:11" x14ac:dyDescent="0.25">
      <c r="A288" s="2">
        <v>26451</v>
      </c>
      <c r="B288">
        <f>VLOOKUP((IF(MONTH($A288)=10,YEAR($A288),IF(MONTH($A288)=11,YEAR($A288),IF(MONTH($A288)=12, YEAR($A288),YEAR($A288)-1)))),File_1.prn!$A$2:$AA$58,VLOOKUP(MONTH($A288),Conversion!$A$1:$B$12,2),FALSE)</f>
        <v>0</v>
      </c>
      <c r="C288" t="str">
        <f>IF(VLOOKUP((IF(MONTH($A288)=10,YEAR($A288),IF(MONTH($A288)=11,YEAR($A288),IF(MONTH($A288)=12, YEAR($A288),YEAR($A288)-1)))),File_1.prn!$A$2:$AA$58,VLOOKUP(MONTH($A288),'Patch Conversion'!$A$1:$B$12,2),FALSE)="","",VLOOKUP((IF(MONTH($A288)=10,YEAR($A288),IF(MONTH($A288)=11,YEAR($A288),IF(MONTH($A288)=12, YEAR($A288),YEAR($A288)-1)))),File_1.prn!$A$2:$AA$58,VLOOKUP(MONTH($A288),'Patch Conversion'!$A$1:$B$12,2),FALSE))</f>
        <v/>
      </c>
      <c r="F288">
        <f>VLOOKUP((IF(MONTH($A288)=10,YEAR($A288),IF(MONTH($A288)=11,YEAR($A288),IF(MONTH($A288)=12, YEAR($A288),YEAR($A288)-1)))),FirstSim!$A$1:$Z$84,VLOOKUP(MONTH($A288),Conversion!$A$1:$B$12,2),FALSE)</f>
        <v>0.38</v>
      </c>
      <c r="J288" s="4" t="e">
        <f>VLOOKUP((IF(MONTH($A288)=10,YEAR($A288),IF(MONTH($A288)=11,YEAR($A288),IF(MONTH($A288)=12, YEAR($A288),YEAR($A288)-1)))),#REF!,VLOOKUP(MONTH($A288),Conversion!$A$1:$B$12,2),FALSE)</f>
        <v>#REF!</v>
      </c>
      <c r="K288" t="e">
        <f>VLOOKUP((IF(MONTH($A288)=10,YEAR($A288),IF(MONTH($A288)=11,YEAR($A288),IF(MONTH($A288)=12, YEAR($A288),YEAR($A288)-1)))),#REF!,VLOOKUP(MONTH($A288),'Patch Conversion'!$A$1:$B$12,2),FALSE)</f>
        <v>#REF!</v>
      </c>
    </row>
    <row r="289" spans="1:12" x14ac:dyDescent="0.25">
      <c r="A289" s="2">
        <v>26481</v>
      </c>
      <c r="B289">
        <f>VLOOKUP((IF(MONTH($A289)=10,YEAR($A289),IF(MONTH($A289)=11,YEAR($A289),IF(MONTH($A289)=12, YEAR($A289),YEAR($A289)-1)))),File_1.prn!$A$2:$AA$58,VLOOKUP(MONTH($A289),Conversion!$A$1:$B$12,2),FALSE)</f>
        <v>0</v>
      </c>
      <c r="C289" t="str">
        <f>IF(VLOOKUP((IF(MONTH($A289)=10,YEAR($A289),IF(MONTH($A289)=11,YEAR($A289),IF(MONTH($A289)=12, YEAR($A289),YEAR($A289)-1)))),File_1.prn!$A$2:$AA$58,VLOOKUP(MONTH($A289),'Patch Conversion'!$A$1:$B$12,2),FALSE)="","",VLOOKUP((IF(MONTH($A289)=10,YEAR($A289),IF(MONTH($A289)=11,YEAR($A289),IF(MONTH($A289)=12, YEAR($A289),YEAR($A289)-1)))),File_1.prn!$A$2:$AA$58,VLOOKUP(MONTH($A289),'Patch Conversion'!$A$1:$B$12,2),FALSE))</f>
        <v/>
      </c>
      <c r="F289">
        <f>VLOOKUP((IF(MONTH($A289)=10,YEAR($A289),IF(MONTH($A289)=11,YEAR($A289),IF(MONTH($A289)=12, YEAR($A289),YEAR($A289)-1)))),FirstSim!$A$1:$Z$84,VLOOKUP(MONTH($A289),Conversion!$A$1:$B$12,2),FALSE)</f>
        <v>0.18</v>
      </c>
      <c r="J289" s="4" t="e">
        <f>VLOOKUP((IF(MONTH($A289)=10,YEAR($A289),IF(MONTH($A289)=11,YEAR($A289),IF(MONTH($A289)=12, YEAR($A289),YEAR($A289)-1)))),#REF!,VLOOKUP(MONTH($A289),Conversion!$A$1:$B$12,2),FALSE)</f>
        <v>#REF!</v>
      </c>
      <c r="K289" t="e">
        <f>VLOOKUP((IF(MONTH($A289)=10,YEAR($A289),IF(MONTH($A289)=11,YEAR($A289),IF(MONTH($A289)=12, YEAR($A289),YEAR($A289)-1)))),#REF!,VLOOKUP(MONTH($A289),'Patch Conversion'!$A$1:$B$12,2),FALSE)</f>
        <v>#REF!</v>
      </c>
    </row>
    <row r="290" spans="1:12" x14ac:dyDescent="0.25">
      <c r="A290" s="2">
        <v>26512</v>
      </c>
      <c r="B290">
        <f>VLOOKUP((IF(MONTH($A290)=10,YEAR($A290),IF(MONTH($A290)=11,YEAR($A290),IF(MONTH($A290)=12, YEAR($A290),YEAR($A290)-1)))),File_1.prn!$A$2:$AA$58,VLOOKUP(MONTH($A290),Conversion!$A$1:$B$12,2),FALSE)</f>
        <v>0</v>
      </c>
      <c r="C290" t="str">
        <f>IF(VLOOKUP((IF(MONTH($A290)=10,YEAR($A290),IF(MONTH($A290)=11,YEAR($A290),IF(MONTH($A290)=12, YEAR($A290),YEAR($A290)-1)))),File_1.prn!$A$2:$AA$58,VLOOKUP(MONTH($A290),'Patch Conversion'!$A$1:$B$12,2),FALSE)="","",VLOOKUP((IF(MONTH($A290)=10,YEAR($A290),IF(MONTH($A290)=11,YEAR($A290),IF(MONTH($A290)=12, YEAR($A290),YEAR($A290)-1)))),File_1.prn!$A$2:$AA$58,VLOOKUP(MONTH($A290),'Patch Conversion'!$A$1:$B$12,2),FALSE))</f>
        <v/>
      </c>
      <c r="F290">
        <f>VLOOKUP((IF(MONTH($A290)=10,YEAR($A290),IF(MONTH($A290)=11,YEAR($A290),IF(MONTH($A290)=12, YEAR($A290),YEAR($A290)-1)))),FirstSim!$A$1:$Z$84,VLOOKUP(MONTH($A290),Conversion!$A$1:$B$12,2),FALSE)</f>
        <v>0.05</v>
      </c>
      <c r="J290" s="4" t="e">
        <f>VLOOKUP((IF(MONTH($A290)=10,YEAR($A290),IF(MONTH($A290)=11,YEAR($A290),IF(MONTH($A290)=12, YEAR($A290),YEAR($A290)-1)))),#REF!,VLOOKUP(MONTH($A290),Conversion!$A$1:$B$12,2),FALSE)</f>
        <v>#REF!</v>
      </c>
      <c r="K290" t="e">
        <f>VLOOKUP((IF(MONTH($A290)=10,YEAR($A290),IF(MONTH($A290)=11,YEAR($A290),IF(MONTH($A290)=12, YEAR($A290),YEAR($A290)-1)))),#REF!,VLOOKUP(MONTH($A290),'Patch Conversion'!$A$1:$B$12,2),FALSE)</f>
        <v>#REF!</v>
      </c>
    </row>
    <row r="291" spans="1:12" x14ac:dyDescent="0.25">
      <c r="A291" s="2">
        <v>26543</v>
      </c>
      <c r="B291">
        <f>VLOOKUP((IF(MONTH($A291)=10,YEAR($A291),IF(MONTH($A291)=11,YEAR($A291),IF(MONTH($A291)=12, YEAR($A291),YEAR($A291)-1)))),File_1.prn!$A$2:$AA$58,VLOOKUP(MONTH($A291),Conversion!$A$1:$B$12,2),FALSE)</f>
        <v>0</v>
      </c>
      <c r="C291" t="str">
        <f>IF(VLOOKUP((IF(MONTH($A291)=10,YEAR($A291),IF(MONTH($A291)=11,YEAR($A291),IF(MONTH($A291)=12, YEAR($A291),YEAR($A291)-1)))),File_1.prn!$A$2:$AA$58,VLOOKUP(MONTH($A291),'Patch Conversion'!$A$1:$B$12,2),FALSE)="","",VLOOKUP((IF(MONTH($A291)=10,YEAR($A291),IF(MONTH($A291)=11,YEAR($A291),IF(MONTH($A291)=12, YEAR($A291),YEAR($A291)-1)))),File_1.prn!$A$2:$AA$58,VLOOKUP(MONTH($A291),'Patch Conversion'!$A$1:$B$12,2),FALSE))</f>
        <v/>
      </c>
      <c r="F291">
        <f>VLOOKUP((IF(MONTH($A291)=10,YEAR($A291),IF(MONTH($A291)=11,YEAR($A291),IF(MONTH($A291)=12, YEAR($A291),YEAR($A291)-1)))),FirstSim!$A$1:$Z$84,VLOOKUP(MONTH($A291),Conversion!$A$1:$B$12,2),FALSE)</f>
        <v>0.02</v>
      </c>
      <c r="J291" s="4" t="e">
        <f>VLOOKUP((IF(MONTH($A291)=10,YEAR($A291),IF(MONTH($A291)=11,YEAR($A291),IF(MONTH($A291)=12, YEAR($A291),YEAR($A291)-1)))),#REF!,VLOOKUP(MONTH($A291),Conversion!$A$1:$B$12,2),FALSE)</f>
        <v>#REF!</v>
      </c>
      <c r="K291" t="e">
        <f>VLOOKUP((IF(MONTH($A291)=10,YEAR($A291),IF(MONTH($A291)=11,YEAR($A291),IF(MONTH($A291)=12, YEAR($A291),YEAR($A291)-1)))),#REF!,VLOOKUP(MONTH($A291),'Patch Conversion'!$A$1:$B$12,2),FALSE)</f>
        <v>#REF!</v>
      </c>
    </row>
    <row r="292" spans="1:12" x14ac:dyDescent="0.25">
      <c r="A292" s="2">
        <v>26573</v>
      </c>
      <c r="B292">
        <f>VLOOKUP((IF(MONTH($A292)=10,YEAR($A292),IF(MONTH($A292)=11,YEAR($A292),IF(MONTH($A292)=12, YEAR($A292),YEAR($A292)-1)))),File_1.prn!$A$2:$AA$58,VLOOKUP(MONTH($A292),Conversion!$A$1:$B$12,2),FALSE)</f>
        <v>0</v>
      </c>
      <c r="C292" t="str">
        <f>IF(VLOOKUP((IF(MONTH($A292)=10,YEAR($A292),IF(MONTH($A292)=11,YEAR($A292),IF(MONTH($A292)=12, YEAR($A292),YEAR($A292)-1)))),File_1.prn!$A$2:$AA$58,VLOOKUP(MONTH($A292),'Patch Conversion'!$A$1:$B$12,2),FALSE)="","",VLOOKUP((IF(MONTH($A292)=10,YEAR($A292),IF(MONTH($A292)=11,YEAR($A292),IF(MONTH($A292)=12, YEAR($A292),YEAR($A292)-1)))),File_1.prn!$A$2:$AA$58,VLOOKUP(MONTH($A292),'Patch Conversion'!$A$1:$B$12,2),FALSE))</f>
        <v/>
      </c>
      <c r="F292">
        <f>VLOOKUP((IF(MONTH($A292)=10,YEAR($A292),IF(MONTH($A292)=11,YEAR($A292),IF(MONTH($A292)=12, YEAR($A292),YEAR($A292)-1)))),FirstSim!$A$1:$Z$84,VLOOKUP(MONTH($A292),Conversion!$A$1:$B$12,2),FALSE)</f>
        <v>0.04</v>
      </c>
      <c r="J292" s="4" t="e">
        <f>VLOOKUP((IF(MONTH($A292)=10,YEAR($A292),IF(MONTH($A292)=11,YEAR($A292),IF(MONTH($A292)=12, YEAR($A292),YEAR($A292)-1)))),#REF!,VLOOKUP(MONTH($A292),Conversion!$A$1:$B$12,2),FALSE)</f>
        <v>#REF!</v>
      </c>
      <c r="K292" t="e">
        <f>VLOOKUP((IF(MONTH($A292)=10,YEAR($A292),IF(MONTH($A292)=11,YEAR($A292),IF(MONTH($A292)=12, YEAR($A292),YEAR($A292)-1)))),#REF!,VLOOKUP(MONTH($A292),'Patch Conversion'!$A$1:$B$12,2),FALSE)</f>
        <v>#REF!</v>
      </c>
    </row>
    <row r="293" spans="1:12" x14ac:dyDescent="0.25">
      <c r="A293" s="2">
        <v>26604</v>
      </c>
      <c r="B293">
        <f>VLOOKUP((IF(MONTH($A293)=10,YEAR($A293),IF(MONTH($A293)=11,YEAR($A293),IF(MONTH($A293)=12, YEAR($A293),YEAR($A293)-1)))),File_1.prn!$A$2:$AA$58,VLOOKUP(MONTH($A293),Conversion!$A$1:$B$12,2),FALSE)</f>
        <v>0</v>
      </c>
      <c r="C293" t="str">
        <f>IF(VLOOKUP((IF(MONTH($A293)=10,YEAR($A293),IF(MONTH($A293)=11,YEAR($A293),IF(MONTH($A293)=12, YEAR($A293),YEAR($A293)-1)))),File_1.prn!$A$2:$AA$58,VLOOKUP(MONTH($A293),'Patch Conversion'!$A$1:$B$12,2),FALSE)="","",VLOOKUP((IF(MONTH($A293)=10,YEAR($A293),IF(MONTH($A293)=11,YEAR($A293),IF(MONTH($A293)=12, YEAR($A293),YEAR($A293)-1)))),File_1.prn!$A$2:$AA$58,VLOOKUP(MONTH($A293),'Patch Conversion'!$A$1:$B$12,2),FALSE))</f>
        <v/>
      </c>
      <c r="F293">
        <f>VLOOKUP((IF(MONTH($A293)=10,YEAR($A293),IF(MONTH($A293)=11,YEAR($A293),IF(MONTH($A293)=12, YEAR($A293),YEAR($A293)-1)))),FirstSim!$A$1:$Z$84,VLOOKUP(MONTH($A293),Conversion!$A$1:$B$12,2),FALSE)</f>
        <v>0.03</v>
      </c>
      <c r="J293" s="4" t="e">
        <f>VLOOKUP((IF(MONTH($A293)=10,YEAR($A293),IF(MONTH($A293)=11,YEAR($A293),IF(MONTH($A293)=12, YEAR($A293),YEAR($A293)-1)))),#REF!,VLOOKUP(MONTH($A293),Conversion!$A$1:$B$12,2),FALSE)</f>
        <v>#REF!</v>
      </c>
      <c r="K293" t="e">
        <f>VLOOKUP((IF(MONTH($A293)=10,YEAR($A293),IF(MONTH($A293)=11,YEAR($A293),IF(MONTH($A293)=12, YEAR($A293),YEAR($A293)-1)))),#REF!,VLOOKUP(MONTH($A293),'Patch Conversion'!$A$1:$B$12,2),FALSE)</f>
        <v>#REF!</v>
      </c>
    </row>
    <row r="294" spans="1:12" x14ac:dyDescent="0.25">
      <c r="A294" s="2">
        <v>26634</v>
      </c>
      <c r="B294">
        <f>VLOOKUP((IF(MONTH($A294)=10,YEAR($A294),IF(MONTH($A294)=11,YEAR($A294),IF(MONTH($A294)=12, YEAR($A294),YEAR($A294)-1)))),File_1.prn!$A$2:$AA$58,VLOOKUP(MONTH($A294),Conversion!$A$1:$B$12,2),FALSE)</f>
        <v>0</v>
      </c>
      <c r="C294" t="str">
        <f>IF(VLOOKUP((IF(MONTH($A294)=10,YEAR($A294),IF(MONTH($A294)=11,YEAR($A294),IF(MONTH($A294)=12, YEAR($A294),YEAR($A294)-1)))),File_1.prn!$A$2:$AA$58,VLOOKUP(MONTH($A294),'Patch Conversion'!$A$1:$B$12,2),FALSE)="","",VLOOKUP((IF(MONTH($A294)=10,YEAR($A294),IF(MONTH($A294)=11,YEAR($A294),IF(MONTH($A294)=12, YEAR($A294),YEAR($A294)-1)))),File_1.prn!$A$2:$AA$58,VLOOKUP(MONTH($A294),'Patch Conversion'!$A$1:$B$12,2),FALSE))</f>
        <v/>
      </c>
      <c r="F294">
        <f>VLOOKUP((IF(MONTH($A294)=10,YEAR($A294),IF(MONTH($A294)=11,YEAR($A294),IF(MONTH($A294)=12, YEAR($A294),YEAR($A294)-1)))),FirstSim!$A$1:$Z$84,VLOOKUP(MONTH($A294),Conversion!$A$1:$B$12,2),FALSE)</f>
        <v>0.01</v>
      </c>
      <c r="J294" s="4" t="e">
        <f>VLOOKUP((IF(MONTH($A294)=10,YEAR($A294),IF(MONTH($A294)=11,YEAR($A294),IF(MONTH($A294)=12, YEAR($A294),YEAR($A294)-1)))),#REF!,VLOOKUP(MONTH($A294),Conversion!$A$1:$B$12,2),FALSE)</f>
        <v>#REF!</v>
      </c>
      <c r="K294" t="e">
        <f>VLOOKUP((IF(MONTH($A294)=10,YEAR($A294),IF(MONTH($A294)=11,YEAR($A294),IF(MONTH($A294)=12, YEAR($A294),YEAR($A294)-1)))),#REF!,VLOOKUP(MONTH($A294),'Patch Conversion'!$A$1:$B$12,2),FALSE)</f>
        <v>#REF!</v>
      </c>
    </row>
    <row r="295" spans="1:12" x14ac:dyDescent="0.25">
      <c r="A295" s="2">
        <v>26665</v>
      </c>
      <c r="B295">
        <f>VLOOKUP((IF(MONTH($A295)=10,YEAR($A295),IF(MONTH($A295)=11,YEAR($A295),IF(MONTH($A295)=12, YEAR($A295),YEAR($A295)-1)))),File_1.prn!$A$2:$AA$58,VLOOKUP(MONTH($A295),Conversion!$A$1:$B$12,2),FALSE)</f>
        <v>0</v>
      </c>
      <c r="C295" t="str">
        <f>IF(VLOOKUP((IF(MONTH($A295)=10,YEAR($A295),IF(MONTH($A295)=11,YEAR($A295),IF(MONTH($A295)=12, YEAR($A295),YEAR($A295)-1)))),File_1.prn!$A$2:$AA$58,VLOOKUP(MONTH($A295),'Patch Conversion'!$A$1:$B$12,2),FALSE)="","",VLOOKUP((IF(MONTH($A295)=10,YEAR($A295),IF(MONTH($A295)=11,YEAR($A295),IF(MONTH($A295)=12, YEAR($A295),YEAR($A295)-1)))),File_1.prn!$A$2:$AA$58,VLOOKUP(MONTH($A295),'Patch Conversion'!$A$1:$B$12,2),FALSE))</f>
        <v/>
      </c>
      <c r="F295">
        <f>VLOOKUP((IF(MONTH($A295)=10,YEAR($A295),IF(MONTH($A295)=11,YEAR($A295),IF(MONTH($A295)=12, YEAR($A295),YEAR($A295)-1)))),FirstSim!$A$1:$Z$84,VLOOKUP(MONTH($A295),Conversion!$A$1:$B$12,2),FALSE)</f>
        <v>0</v>
      </c>
      <c r="J295" s="4" t="e">
        <f>VLOOKUP((IF(MONTH($A295)=10,YEAR($A295),IF(MONTH($A295)=11,YEAR($A295),IF(MONTH($A295)=12, YEAR($A295),YEAR($A295)-1)))),#REF!,VLOOKUP(MONTH($A295),Conversion!$A$1:$B$12,2),FALSE)</f>
        <v>#REF!</v>
      </c>
      <c r="K295" t="e">
        <f>VLOOKUP((IF(MONTH($A295)=10,YEAR($A295),IF(MONTH($A295)=11,YEAR($A295),IF(MONTH($A295)=12, YEAR($A295),YEAR($A295)-1)))),#REF!,VLOOKUP(MONTH($A295),'Patch Conversion'!$A$1:$B$12,2),FALSE)</f>
        <v>#REF!</v>
      </c>
    </row>
    <row r="296" spans="1:12" x14ac:dyDescent="0.25">
      <c r="A296" s="2">
        <v>26696</v>
      </c>
      <c r="B296">
        <f>VLOOKUP((IF(MONTH($A296)=10,YEAR($A296),IF(MONTH($A296)=11,YEAR($A296),IF(MONTH($A296)=12, YEAR($A296),YEAR($A296)-1)))),File_1.prn!$A$2:$AA$58,VLOOKUP(MONTH($A296),Conversion!$A$1:$B$12,2),FALSE)</f>
        <v>0</v>
      </c>
      <c r="C296" t="str">
        <f>IF(VLOOKUP((IF(MONTH($A296)=10,YEAR($A296),IF(MONTH($A296)=11,YEAR($A296),IF(MONTH($A296)=12, YEAR($A296),YEAR($A296)-1)))),File_1.prn!$A$2:$AA$58,VLOOKUP(MONTH($A296),'Patch Conversion'!$A$1:$B$12,2),FALSE)="","",VLOOKUP((IF(MONTH($A296)=10,YEAR($A296),IF(MONTH($A296)=11,YEAR($A296),IF(MONTH($A296)=12, YEAR($A296),YEAR($A296)-1)))),File_1.prn!$A$2:$AA$58,VLOOKUP(MONTH($A296),'Patch Conversion'!$A$1:$B$12,2),FALSE))</f>
        <v/>
      </c>
      <c r="D296" t="str">
        <f>IF(C296="","",B296)</f>
        <v/>
      </c>
      <c r="F296">
        <f>VLOOKUP((IF(MONTH($A296)=10,YEAR($A296),IF(MONTH($A296)=11,YEAR($A296),IF(MONTH($A296)=12, YEAR($A296),YEAR($A296)-1)))),FirstSim!$A$1:$Z$84,VLOOKUP(MONTH($A296),Conversion!$A$1:$B$12,2),FALSE)</f>
        <v>0.2</v>
      </c>
      <c r="J296" s="4" t="e">
        <f>VLOOKUP((IF(MONTH($A296)=10,YEAR($A296),IF(MONTH($A296)=11,YEAR($A296),IF(MONTH($A296)=12, YEAR($A296),YEAR($A296)-1)))),#REF!,VLOOKUP(MONTH($A296),Conversion!$A$1:$B$12,2),FALSE)</f>
        <v>#REF!</v>
      </c>
      <c r="K296" t="e">
        <f>VLOOKUP((IF(MONTH($A296)=10,YEAR($A296),IF(MONTH($A296)=11,YEAR($A296),IF(MONTH($A296)=12, YEAR($A296),YEAR($A296)-1)))),#REF!,VLOOKUP(MONTH($A296),'Patch Conversion'!$A$1:$B$12,2),FALSE)</f>
        <v>#REF!</v>
      </c>
    </row>
    <row r="297" spans="1:12" x14ac:dyDescent="0.25">
      <c r="A297" s="2">
        <v>26724</v>
      </c>
      <c r="B297">
        <f>VLOOKUP((IF(MONTH($A297)=10,YEAR($A297),IF(MONTH($A297)=11,YEAR($A297),IF(MONTH($A297)=12, YEAR($A297),YEAR($A297)-1)))),File_1.prn!$A$2:$AA$58,VLOOKUP(MONTH($A297),Conversion!$A$1:$B$12,2),FALSE)</f>
        <v>0</v>
      </c>
      <c r="C297" t="str">
        <f>IF(VLOOKUP((IF(MONTH($A297)=10,YEAR($A297),IF(MONTH($A297)=11,YEAR($A297),IF(MONTH($A297)=12, YEAR($A297),YEAR($A297)-1)))),File_1.prn!$A$2:$AA$58,VLOOKUP(MONTH($A297),'Patch Conversion'!$A$1:$B$12,2),FALSE)="","",VLOOKUP((IF(MONTH($A297)=10,YEAR($A297),IF(MONTH($A297)=11,YEAR($A297),IF(MONTH($A297)=12, YEAR($A297),YEAR($A297)-1)))),File_1.prn!$A$2:$AA$58,VLOOKUP(MONTH($A297),'Patch Conversion'!$A$1:$B$12,2),FALSE))</f>
        <v/>
      </c>
      <c r="F297">
        <f>VLOOKUP((IF(MONTH($A297)=10,YEAR($A297),IF(MONTH($A297)=11,YEAR($A297),IF(MONTH($A297)=12, YEAR($A297),YEAR($A297)-1)))),FirstSim!$A$1:$Z$84,VLOOKUP(MONTH($A297),Conversion!$A$1:$B$12,2),FALSE)</f>
        <v>0.12</v>
      </c>
      <c r="J297" s="4" t="e">
        <f>VLOOKUP((IF(MONTH($A297)=10,YEAR($A297),IF(MONTH($A297)=11,YEAR($A297),IF(MONTH($A297)=12, YEAR($A297),YEAR($A297)-1)))),#REF!,VLOOKUP(MONTH($A297),Conversion!$A$1:$B$12,2),FALSE)</f>
        <v>#REF!</v>
      </c>
      <c r="K297" t="e">
        <f>VLOOKUP((IF(MONTH($A297)=10,YEAR($A297),IF(MONTH($A297)=11,YEAR($A297),IF(MONTH($A297)=12, YEAR($A297),YEAR($A297)-1)))),#REF!,VLOOKUP(MONTH($A297),'Patch Conversion'!$A$1:$B$12,2),FALSE)</f>
        <v>#REF!</v>
      </c>
    </row>
    <row r="298" spans="1:12" x14ac:dyDescent="0.25">
      <c r="A298" s="2">
        <v>26755</v>
      </c>
      <c r="B298">
        <f>VLOOKUP((IF(MONTH($A298)=10,YEAR($A298),IF(MONTH($A298)=11,YEAR($A298),IF(MONTH($A298)=12, YEAR($A298),YEAR($A298)-1)))),File_1.prn!$A$2:$AA$58,VLOOKUP(MONTH($A298),Conversion!$A$1:$B$12,2),FALSE)</f>
        <v>0</v>
      </c>
      <c r="C298" t="str">
        <f>IF(VLOOKUP((IF(MONTH($A298)=10,YEAR($A298),IF(MONTH($A298)=11,YEAR($A298),IF(MONTH($A298)=12, YEAR($A298),YEAR($A298)-1)))),File_1.prn!$A$2:$AA$58,VLOOKUP(MONTH($A298),'Patch Conversion'!$A$1:$B$12,2),FALSE)="","",VLOOKUP((IF(MONTH($A298)=10,YEAR($A298),IF(MONTH($A298)=11,YEAR($A298),IF(MONTH($A298)=12, YEAR($A298),YEAR($A298)-1)))),File_1.prn!$A$2:$AA$58,VLOOKUP(MONTH($A298),'Patch Conversion'!$A$1:$B$12,2),FALSE))</f>
        <v/>
      </c>
      <c r="D298" t="str">
        <f>IF(C298="","",B298)</f>
        <v/>
      </c>
      <c r="F298">
        <f>VLOOKUP((IF(MONTH($A298)=10,YEAR($A298),IF(MONTH($A298)=11,YEAR($A298),IF(MONTH($A298)=12, YEAR($A298),YEAR($A298)-1)))),FirstSim!$A$1:$Z$84,VLOOKUP(MONTH($A298),Conversion!$A$1:$B$12,2),FALSE)</f>
        <v>0.05</v>
      </c>
      <c r="J298" s="4" t="e">
        <f>VLOOKUP((IF(MONTH($A298)=10,YEAR($A298),IF(MONTH($A298)=11,YEAR($A298),IF(MONTH($A298)=12, YEAR($A298),YEAR($A298)-1)))),#REF!,VLOOKUP(MONTH($A298),Conversion!$A$1:$B$12,2),FALSE)</f>
        <v>#REF!</v>
      </c>
      <c r="K298" t="e">
        <f>VLOOKUP((IF(MONTH($A298)=10,YEAR($A298),IF(MONTH($A298)=11,YEAR($A298),IF(MONTH($A298)=12, YEAR($A298),YEAR($A298)-1)))),#REF!,VLOOKUP(MONTH($A298),'Patch Conversion'!$A$1:$B$12,2),FALSE)</f>
        <v>#REF!</v>
      </c>
      <c r="L298" t="e">
        <f>IF(K298="","",J298)</f>
        <v>#REF!</v>
      </c>
    </row>
    <row r="299" spans="1:12" x14ac:dyDescent="0.25">
      <c r="A299" s="2">
        <v>26785</v>
      </c>
      <c r="B299">
        <f>VLOOKUP((IF(MONTH($A299)=10,YEAR($A299),IF(MONTH($A299)=11,YEAR($A299),IF(MONTH($A299)=12, YEAR($A299),YEAR($A299)-1)))),File_1.prn!$A$2:$AA$58,VLOOKUP(MONTH($A299),Conversion!$A$1:$B$12,2),FALSE)</f>
        <v>0</v>
      </c>
      <c r="C299" t="str">
        <f>IF(VLOOKUP((IF(MONTH($A299)=10,YEAR($A299),IF(MONTH($A299)=11,YEAR($A299),IF(MONTH($A299)=12, YEAR($A299),YEAR($A299)-1)))),File_1.prn!$A$2:$AA$58,VLOOKUP(MONTH($A299),'Patch Conversion'!$A$1:$B$12,2),FALSE)="","",VLOOKUP((IF(MONTH($A299)=10,YEAR($A299),IF(MONTH($A299)=11,YEAR($A299),IF(MONTH($A299)=12, YEAR($A299),YEAR($A299)-1)))),File_1.prn!$A$2:$AA$58,VLOOKUP(MONTH($A299),'Patch Conversion'!$A$1:$B$12,2),FALSE))</f>
        <v/>
      </c>
      <c r="F299">
        <f>VLOOKUP((IF(MONTH($A299)=10,YEAR($A299),IF(MONTH($A299)=11,YEAR($A299),IF(MONTH($A299)=12, YEAR($A299),YEAR($A299)-1)))),FirstSim!$A$1:$Z$84,VLOOKUP(MONTH($A299),Conversion!$A$1:$B$12,2),FALSE)</f>
        <v>0.05</v>
      </c>
      <c r="J299" s="4" t="e">
        <f>VLOOKUP((IF(MONTH($A299)=10,YEAR($A299),IF(MONTH($A299)=11,YEAR($A299),IF(MONTH($A299)=12, YEAR($A299),YEAR($A299)-1)))),#REF!,VLOOKUP(MONTH($A299),Conversion!$A$1:$B$12,2),FALSE)</f>
        <v>#REF!</v>
      </c>
      <c r="K299" t="e">
        <f>VLOOKUP((IF(MONTH($A299)=10,YEAR($A299),IF(MONTH($A299)=11,YEAR($A299),IF(MONTH($A299)=12, YEAR($A299),YEAR($A299)-1)))),#REF!,VLOOKUP(MONTH($A299),'Patch Conversion'!$A$1:$B$12,2),FALSE)</f>
        <v>#REF!</v>
      </c>
    </row>
    <row r="300" spans="1:12" x14ac:dyDescent="0.25">
      <c r="A300" s="2">
        <v>26816</v>
      </c>
      <c r="B300">
        <f>VLOOKUP((IF(MONTH($A300)=10,YEAR($A300),IF(MONTH($A300)=11,YEAR($A300),IF(MONTH($A300)=12, YEAR($A300),YEAR($A300)-1)))),File_1.prn!$A$2:$AA$58,VLOOKUP(MONTH($A300),Conversion!$A$1:$B$12,2),FALSE)</f>
        <v>0</v>
      </c>
      <c r="C300" t="str">
        <f>IF(VLOOKUP((IF(MONTH($A300)=10,YEAR($A300),IF(MONTH($A300)=11,YEAR($A300),IF(MONTH($A300)=12, YEAR($A300),YEAR($A300)-1)))),File_1.prn!$A$2:$AA$58,VLOOKUP(MONTH($A300),'Patch Conversion'!$A$1:$B$12,2),FALSE)="","",VLOOKUP((IF(MONTH($A300)=10,YEAR($A300),IF(MONTH($A300)=11,YEAR($A300),IF(MONTH($A300)=12, YEAR($A300),YEAR($A300)-1)))),File_1.prn!$A$2:$AA$58,VLOOKUP(MONTH($A300),'Patch Conversion'!$A$1:$B$12,2),FALSE))</f>
        <v/>
      </c>
      <c r="F300">
        <f>VLOOKUP((IF(MONTH($A300)=10,YEAR($A300),IF(MONTH($A300)=11,YEAR($A300),IF(MONTH($A300)=12, YEAR($A300),YEAR($A300)-1)))),FirstSim!$A$1:$Z$84,VLOOKUP(MONTH($A300),Conversion!$A$1:$B$12,2),FALSE)</f>
        <v>0.03</v>
      </c>
      <c r="J300" s="4" t="e">
        <f>VLOOKUP((IF(MONTH($A300)=10,YEAR($A300),IF(MONTH($A300)=11,YEAR($A300),IF(MONTH($A300)=12, YEAR($A300),YEAR($A300)-1)))),#REF!,VLOOKUP(MONTH($A300),Conversion!$A$1:$B$12,2),FALSE)</f>
        <v>#REF!</v>
      </c>
      <c r="K300" t="e">
        <f>VLOOKUP((IF(MONTH($A300)=10,YEAR($A300),IF(MONTH($A300)=11,YEAR($A300),IF(MONTH($A300)=12, YEAR($A300),YEAR($A300)-1)))),#REF!,VLOOKUP(MONTH($A300),'Patch Conversion'!$A$1:$B$12,2),FALSE)</f>
        <v>#REF!</v>
      </c>
    </row>
    <row r="301" spans="1:12" x14ac:dyDescent="0.25">
      <c r="A301" s="2">
        <v>26846</v>
      </c>
      <c r="B301">
        <f>VLOOKUP((IF(MONTH($A301)=10,YEAR($A301),IF(MONTH($A301)=11,YEAR($A301),IF(MONTH($A301)=12, YEAR($A301),YEAR($A301)-1)))),File_1.prn!$A$2:$AA$58,VLOOKUP(MONTH($A301),Conversion!$A$1:$B$12,2),FALSE)</f>
        <v>0</v>
      </c>
      <c r="C301" t="str">
        <f>IF(VLOOKUP((IF(MONTH($A301)=10,YEAR($A301),IF(MONTH($A301)=11,YEAR($A301),IF(MONTH($A301)=12, YEAR($A301),YEAR($A301)-1)))),File_1.prn!$A$2:$AA$58,VLOOKUP(MONTH($A301),'Patch Conversion'!$A$1:$B$12,2),FALSE)="","",VLOOKUP((IF(MONTH($A301)=10,YEAR($A301),IF(MONTH($A301)=11,YEAR($A301),IF(MONTH($A301)=12, YEAR($A301),YEAR($A301)-1)))),File_1.prn!$A$2:$AA$58,VLOOKUP(MONTH($A301),'Patch Conversion'!$A$1:$B$12,2),FALSE))</f>
        <v/>
      </c>
      <c r="F301">
        <f>VLOOKUP((IF(MONTH($A301)=10,YEAR($A301),IF(MONTH($A301)=11,YEAR($A301),IF(MONTH($A301)=12, YEAR($A301),YEAR($A301)-1)))),FirstSim!$A$1:$Z$84,VLOOKUP(MONTH($A301),Conversion!$A$1:$B$12,2),FALSE)</f>
        <v>0.02</v>
      </c>
      <c r="J301" s="4" t="e">
        <f>VLOOKUP((IF(MONTH($A301)=10,YEAR($A301),IF(MONTH($A301)=11,YEAR($A301),IF(MONTH($A301)=12, YEAR($A301),YEAR($A301)-1)))),#REF!,VLOOKUP(MONTH($A301),Conversion!$A$1:$B$12,2),FALSE)</f>
        <v>#REF!</v>
      </c>
      <c r="K301" t="e">
        <f>VLOOKUP((IF(MONTH($A301)=10,YEAR($A301),IF(MONTH($A301)=11,YEAR($A301),IF(MONTH($A301)=12, YEAR($A301),YEAR($A301)-1)))),#REF!,VLOOKUP(MONTH($A301),'Patch Conversion'!$A$1:$B$12,2),FALSE)</f>
        <v>#REF!</v>
      </c>
    </row>
    <row r="302" spans="1:12" x14ac:dyDescent="0.25">
      <c r="A302" s="2">
        <v>26877</v>
      </c>
      <c r="B302">
        <f>VLOOKUP((IF(MONTH($A302)=10,YEAR($A302),IF(MONTH($A302)=11,YEAR($A302),IF(MONTH($A302)=12, YEAR($A302),YEAR($A302)-1)))),File_1.prn!$A$2:$AA$58,VLOOKUP(MONTH($A302),Conversion!$A$1:$B$12,2),FALSE)</f>
        <v>0</v>
      </c>
      <c r="C302" t="str">
        <f>IF(VLOOKUP((IF(MONTH($A302)=10,YEAR($A302),IF(MONTH($A302)=11,YEAR($A302),IF(MONTH($A302)=12, YEAR($A302),YEAR($A302)-1)))),File_1.prn!$A$2:$AA$58,VLOOKUP(MONTH($A302),'Patch Conversion'!$A$1:$B$12,2),FALSE)="","",VLOOKUP((IF(MONTH($A302)=10,YEAR($A302),IF(MONTH($A302)=11,YEAR($A302),IF(MONTH($A302)=12, YEAR($A302),YEAR($A302)-1)))),File_1.prn!$A$2:$AA$58,VLOOKUP(MONTH($A302),'Patch Conversion'!$A$1:$B$12,2),FALSE))</f>
        <v/>
      </c>
      <c r="F302">
        <f>VLOOKUP((IF(MONTH($A302)=10,YEAR($A302),IF(MONTH($A302)=11,YEAR($A302),IF(MONTH($A302)=12, YEAR($A302),YEAR($A302)-1)))),FirstSim!$A$1:$Z$84,VLOOKUP(MONTH($A302),Conversion!$A$1:$B$12,2),FALSE)</f>
        <v>0.02</v>
      </c>
      <c r="J302" s="4" t="e">
        <f>VLOOKUP((IF(MONTH($A302)=10,YEAR($A302),IF(MONTH($A302)=11,YEAR($A302),IF(MONTH($A302)=12, YEAR($A302),YEAR($A302)-1)))),#REF!,VLOOKUP(MONTH($A302),Conversion!$A$1:$B$12,2),FALSE)</f>
        <v>#REF!</v>
      </c>
      <c r="K302" t="e">
        <f>VLOOKUP((IF(MONTH($A302)=10,YEAR($A302),IF(MONTH($A302)=11,YEAR($A302),IF(MONTH($A302)=12, YEAR($A302),YEAR($A302)-1)))),#REF!,VLOOKUP(MONTH($A302),'Patch Conversion'!$A$1:$B$12,2),FALSE)</f>
        <v>#REF!</v>
      </c>
    </row>
    <row r="303" spans="1:12" x14ac:dyDescent="0.25">
      <c r="A303" s="2">
        <v>26908</v>
      </c>
      <c r="B303">
        <f>VLOOKUP((IF(MONTH($A303)=10,YEAR($A303),IF(MONTH($A303)=11,YEAR($A303),IF(MONTH($A303)=12, YEAR($A303),YEAR($A303)-1)))),File_1.prn!$A$2:$AA$58,VLOOKUP(MONTH($A303),Conversion!$A$1:$B$12,2),FALSE)</f>
        <v>0</v>
      </c>
      <c r="C303" t="str">
        <f>IF(VLOOKUP((IF(MONTH($A303)=10,YEAR($A303),IF(MONTH($A303)=11,YEAR($A303),IF(MONTH($A303)=12, YEAR($A303),YEAR($A303)-1)))),File_1.prn!$A$2:$AA$58,VLOOKUP(MONTH($A303),'Patch Conversion'!$A$1:$B$12,2),FALSE)="","",VLOOKUP((IF(MONTH($A303)=10,YEAR($A303),IF(MONTH($A303)=11,YEAR($A303),IF(MONTH($A303)=12, YEAR($A303),YEAR($A303)-1)))),File_1.prn!$A$2:$AA$58,VLOOKUP(MONTH($A303),'Patch Conversion'!$A$1:$B$12,2),FALSE))</f>
        <v/>
      </c>
      <c r="D303" t="str">
        <f>IF(C303="","",B303)</f>
        <v/>
      </c>
      <c r="F303">
        <f>VLOOKUP((IF(MONTH($A303)=10,YEAR($A303),IF(MONTH($A303)=11,YEAR($A303),IF(MONTH($A303)=12, YEAR($A303),YEAR($A303)-1)))),FirstSim!$A$1:$Z$84,VLOOKUP(MONTH($A303),Conversion!$A$1:$B$12,2),FALSE)</f>
        <v>0.04</v>
      </c>
      <c r="J303" s="4" t="e">
        <f>VLOOKUP((IF(MONTH($A303)=10,YEAR($A303),IF(MONTH($A303)=11,YEAR($A303),IF(MONTH($A303)=12, YEAR($A303),YEAR($A303)-1)))),#REF!,VLOOKUP(MONTH($A303),Conversion!$A$1:$B$12,2),FALSE)</f>
        <v>#REF!</v>
      </c>
      <c r="K303" t="e">
        <f>VLOOKUP((IF(MONTH($A303)=10,YEAR($A303),IF(MONTH($A303)=11,YEAR($A303),IF(MONTH($A303)=12, YEAR($A303),YEAR($A303)-1)))),#REF!,VLOOKUP(MONTH($A303),'Patch Conversion'!$A$1:$B$12,2),FALSE)</f>
        <v>#REF!</v>
      </c>
    </row>
    <row r="304" spans="1:12" x14ac:dyDescent="0.25">
      <c r="A304" s="2">
        <v>26938</v>
      </c>
      <c r="B304">
        <f>VLOOKUP((IF(MONTH($A304)=10,YEAR($A304),IF(MONTH($A304)=11,YEAR($A304),IF(MONTH($A304)=12, YEAR($A304),YEAR($A304)-1)))),File_1.prn!$A$2:$AA$58,VLOOKUP(MONTH($A304),Conversion!$A$1:$B$12,2),FALSE)</f>
        <v>0</v>
      </c>
      <c r="C304" t="str">
        <f>IF(VLOOKUP((IF(MONTH($A304)=10,YEAR($A304),IF(MONTH($A304)=11,YEAR($A304),IF(MONTH($A304)=12, YEAR($A304),YEAR($A304)-1)))),File_1.prn!$A$2:$AA$58,VLOOKUP(MONTH($A304),'Patch Conversion'!$A$1:$B$12,2),FALSE)="","",VLOOKUP((IF(MONTH($A304)=10,YEAR($A304),IF(MONTH($A304)=11,YEAR($A304),IF(MONTH($A304)=12, YEAR($A304),YEAR($A304)-1)))),File_1.prn!$A$2:$AA$58,VLOOKUP(MONTH($A304),'Patch Conversion'!$A$1:$B$12,2),FALSE))</f>
        <v/>
      </c>
      <c r="D304" t="str">
        <f>IF(C304="","",B304)</f>
        <v/>
      </c>
      <c r="F304">
        <f>VLOOKUP((IF(MONTH($A304)=10,YEAR($A304),IF(MONTH($A304)=11,YEAR($A304),IF(MONTH($A304)=12, YEAR($A304),YEAR($A304)-1)))),FirstSim!$A$1:$Z$84,VLOOKUP(MONTH($A304),Conversion!$A$1:$B$12,2),FALSE)</f>
        <v>0.03</v>
      </c>
      <c r="J304" s="4" t="e">
        <f>VLOOKUP((IF(MONTH($A304)=10,YEAR($A304),IF(MONTH($A304)=11,YEAR($A304),IF(MONTH($A304)=12, YEAR($A304),YEAR($A304)-1)))),#REF!,VLOOKUP(MONTH($A304),Conversion!$A$1:$B$12,2),FALSE)</f>
        <v>#REF!</v>
      </c>
      <c r="K304" t="e">
        <f>VLOOKUP((IF(MONTH($A304)=10,YEAR($A304),IF(MONTH($A304)=11,YEAR($A304),IF(MONTH($A304)=12, YEAR($A304),YEAR($A304)-1)))),#REF!,VLOOKUP(MONTH($A304),'Patch Conversion'!$A$1:$B$12,2),FALSE)</f>
        <v>#REF!</v>
      </c>
    </row>
    <row r="305" spans="1:11" x14ac:dyDescent="0.25">
      <c r="A305" s="2">
        <v>26969</v>
      </c>
      <c r="B305">
        <f>VLOOKUP((IF(MONTH($A305)=10,YEAR($A305),IF(MONTH($A305)=11,YEAR($A305),IF(MONTH($A305)=12, YEAR($A305),YEAR($A305)-1)))),File_1.prn!$A$2:$AA$58,VLOOKUP(MONTH($A305),Conversion!$A$1:$B$12,2),FALSE)</f>
        <v>0</v>
      </c>
      <c r="C305" t="str">
        <f>IF(VLOOKUP((IF(MONTH($A305)=10,YEAR($A305),IF(MONTH($A305)=11,YEAR($A305),IF(MONTH($A305)=12, YEAR($A305),YEAR($A305)-1)))),File_1.prn!$A$2:$AA$58,VLOOKUP(MONTH($A305),'Patch Conversion'!$A$1:$B$12,2),FALSE)="","",VLOOKUP((IF(MONTH($A305)=10,YEAR($A305),IF(MONTH($A305)=11,YEAR($A305),IF(MONTH($A305)=12, YEAR($A305),YEAR($A305)-1)))),File_1.prn!$A$2:$AA$58,VLOOKUP(MONTH($A305),'Patch Conversion'!$A$1:$B$12,2),FALSE))</f>
        <v/>
      </c>
      <c r="F305">
        <f>VLOOKUP((IF(MONTH($A305)=10,YEAR($A305),IF(MONTH($A305)=11,YEAR($A305),IF(MONTH($A305)=12, YEAR($A305),YEAR($A305)-1)))),FirstSim!$A$1:$Z$84,VLOOKUP(MONTH($A305),Conversion!$A$1:$B$12,2),FALSE)</f>
        <v>0.02</v>
      </c>
      <c r="J305" s="4" t="e">
        <f>VLOOKUP((IF(MONTH($A305)=10,YEAR($A305),IF(MONTH($A305)=11,YEAR($A305),IF(MONTH($A305)=12, YEAR($A305),YEAR($A305)-1)))),#REF!,VLOOKUP(MONTH($A305),Conversion!$A$1:$B$12,2),FALSE)</f>
        <v>#REF!</v>
      </c>
      <c r="K305" t="e">
        <f>VLOOKUP((IF(MONTH($A305)=10,YEAR($A305),IF(MONTH($A305)=11,YEAR($A305),IF(MONTH($A305)=12, YEAR($A305),YEAR($A305)-1)))),#REF!,VLOOKUP(MONTH($A305),'Patch Conversion'!$A$1:$B$12,2),FALSE)</f>
        <v>#REF!</v>
      </c>
    </row>
    <row r="306" spans="1:11" x14ac:dyDescent="0.25">
      <c r="A306" s="2">
        <v>26999</v>
      </c>
      <c r="B306">
        <f>VLOOKUP((IF(MONTH($A306)=10,YEAR($A306),IF(MONTH($A306)=11,YEAR($A306),IF(MONTH($A306)=12, YEAR($A306),YEAR($A306)-1)))),File_1.prn!$A$2:$AA$58,VLOOKUP(MONTH($A306),Conversion!$A$1:$B$12,2),FALSE)</f>
        <v>0</v>
      </c>
      <c r="C306" t="str">
        <f>IF(VLOOKUP((IF(MONTH($A306)=10,YEAR($A306),IF(MONTH($A306)=11,YEAR($A306),IF(MONTH($A306)=12, YEAR($A306),YEAR($A306)-1)))),File_1.prn!$A$2:$AA$58,VLOOKUP(MONTH($A306),'Patch Conversion'!$A$1:$B$12,2),FALSE)="","",VLOOKUP((IF(MONTH($A306)=10,YEAR($A306),IF(MONTH($A306)=11,YEAR($A306),IF(MONTH($A306)=12, YEAR($A306),YEAR($A306)-1)))),File_1.prn!$A$2:$AA$58,VLOOKUP(MONTH($A306),'Patch Conversion'!$A$1:$B$12,2),FALSE))</f>
        <v/>
      </c>
      <c r="D306" t="str">
        <f>IF(C306="","",B306)</f>
        <v/>
      </c>
      <c r="F306">
        <f>VLOOKUP((IF(MONTH($A306)=10,YEAR($A306),IF(MONTH($A306)=11,YEAR($A306),IF(MONTH($A306)=12, YEAR($A306),YEAR($A306)-1)))),FirstSim!$A$1:$Z$84,VLOOKUP(MONTH($A306),Conversion!$A$1:$B$12,2),FALSE)</f>
        <v>0.2</v>
      </c>
      <c r="J306" s="4" t="e">
        <f>VLOOKUP((IF(MONTH($A306)=10,YEAR($A306),IF(MONTH($A306)=11,YEAR($A306),IF(MONTH($A306)=12, YEAR($A306),YEAR($A306)-1)))),#REF!,VLOOKUP(MONTH($A306),Conversion!$A$1:$B$12,2),FALSE)</f>
        <v>#REF!</v>
      </c>
      <c r="K306" t="e">
        <f>VLOOKUP((IF(MONTH($A306)=10,YEAR($A306),IF(MONTH($A306)=11,YEAR($A306),IF(MONTH($A306)=12, YEAR($A306),YEAR($A306)-1)))),#REF!,VLOOKUP(MONTH($A306),'Patch Conversion'!$A$1:$B$12,2),FALSE)</f>
        <v>#REF!</v>
      </c>
    </row>
    <row r="307" spans="1:11" x14ac:dyDescent="0.25">
      <c r="A307" s="2">
        <v>27030</v>
      </c>
      <c r="B307">
        <f>VLOOKUP((IF(MONTH($A307)=10,YEAR($A307),IF(MONTH($A307)=11,YEAR($A307),IF(MONTH($A307)=12, YEAR($A307),YEAR($A307)-1)))),File_1.prn!$A$2:$AA$58,VLOOKUP(MONTH($A307),Conversion!$A$1:$B$12,2),FALSE)</f>
        <v>0</v>
      </c>
      <c r="C307" t="str">
        <f>IF(VLOOKUP((IF(MONTH($A307)=10,YEAR($A307),IF(MONTH($A307)=11,YEAR($A307),IF(MONTH($A307)=12, YEAR($A307),YEAR($A307)-1)))),File_1.prn!$A$2:$AA$58,VLOOKUP(MONTH($A307),'Patch Conversion'!$A$1:$B$12,2),FALSE)="","",VLOOKUP((IF(MONTH($A307)=10,YEAR($A307),IF(MONTH($A307)=11,YEAR($A307),IF(MONTH($A307)=12, YEAR($A307),YEAR($A307)-1)))),File_1.prn!$A$2:$AA$58,VLOOKUP(MONTH($A307),'Patch Conversion'!$A$1:$B$12,2),FALSE))</f>
        <v/>
      </c>
      <c r="D307" t="str">
        <f>IF(C307="","",B307)</f>
        <v/>
      </c>
      <c r="F307">
        <f>VLOOKUP((IF(MONTH($A307)=10,YEAR($A307),IF(MONTH($A307)=11,YEAR($A307),IF(MONTH($A307)=12, YEAR($A307),YEAR($A307)-1)))),FirstSim!$A$1:$Z$84,VLOOKUP(MONTH($A307),Conversion!$A$1:$B$12,2),FALSE)</f>
        <v>16.37</v>
      </c>
      <c r="J307" s="4" t="e">
        <f>VLOOKUP((IF(MONTH($A307)=10,YEAR($A307),IF(MONTH($A307)=11,YEAR($A307),IF(MONTH($A307)=12, YEAR($A307),YEAR($A307)-1)))),#REF!,VLOOKUP(MONTH($A307),Conversion!$A$1:$B$12,2),FALSE)</f>
        <v>#REF!</v>
      </c>
      <c r="K307" t="e">
        <f>VLOOKUP((IF(MONTH($A307)=10,YEAR($A307),IF(MONTH($A307)=11,YEAR($A307),IF(MONTH($A307)=12, YEAR($A307),YEAR($A307)-1)))),#REF!,VLOOKUP(MONTH($A307),'Patch Conversion'!$A$1:$B$12,2),FALSE)</f>
        <v>#REF!</v>
      </c>
    </row>
    <row r="308" spans="1:11" x14ac:dyDescent="0.25">
      <c r="A308" s="2">
        <v>27061</v>
      </c>
      <c r="B308">
        <f>VLOOKUP((IF(MONTH($A308)=10,YEAR($A308),IF(MONTH($A308)=11,YEAR($A308),IF(MONTH($A308)=12, YEAR($A308),YEAR($A308)-1)))),File_1.prn!$A$2:$AA$58,VLOOKUP(MONTH($A308),Conversion!$A$1:$B$12,2),FALSE)</f>
        <v>0</v>
      </c>
      <c r="C308" t="str">
        <f>IF(VLOOKUP((IF(MONTH($A308)=10,YEAR($A308),IF(MONTH($A308)=11,YEAR($A308),IF(MONTH($A308)=12, YEAR($A308),YEAR($A308)-1)))),File_1.prn!$A$2:$AA$58,VLOOKUP(MONTH($A308),'Patch Conversion'!$A$1:$B$12,2),FALSE)="","",VLOOKUP((IF(MONTH($A308)=10,YEAR($A308),IF(MONTH($A308)=11,YEAR($A308),IF(MONTH($A308)=12, YEAR($A308),YEAR($A308)-1)))),File_1.prn!$A$2:$AA$58,VLOOKUP(MONTH($A308),'Patch Conversion'!$A$1:$B$12,2),FALSE))</f>
        <v/>
      </c>
      <c r="D308" t="str">
        <f>IF(C308="","",B308)</f>
        <v/>
      </c>
      <c r="F308">
        <f>VLOOKUP((IF(MONTH($A308)=10,YEAR($A308),IF(MONTH($A308)=11,YEAR($A308),IF(MONTH($A308)=12, YEAR($A308),YEAR($A308)-1)))),FirstSim!$A$1:$Z$84,VLOOKUP(MONTH($A308),Conversion!$A$1:$B$12,2),FALSE)</f>
        <v>16.600000000000001</v>
      </c>
      <c r="J308" s="4" t="e">
        <f>VLOOKUP((IF(MONTH($A308)=10,YEAR($A308),IF(MONTH($A308)=11,YEAR($A308),IF(MONTH($A308)=12, YEAR($A308),YEAR($A308)-1)))),#REF!,VLOOKUP(MONTH($A308),Conversion!$A$1:$B$12,2),FALSE)</f>
        <v>#REF!</v>
      </c>
      <c r="K308" t="e">
        <f>VLOOKUP((IF(MONTH($A308)=10,YEAR($A308),IF(MONTH($A308)=11,YEAR($A308),IF(MONTH($A308)=12, YEAR($A308),YEAR($A308)-1)))),#REF!,VLOOKUP(MONTH($A308),'Patch Conversion'!$A$1:$B$12,2),FALSE)</f>
        <v>#REF!</v>
      </c>
    </row>
    <row r="309" spans="1:11" x14ac:dyDescent="0.25">
      <c r="A309" s="2">
        <v>27089</v>
      </c>
      <c r="B309">
        <f>VLOOKUP((IF(MONTH($A309)=10,YEAR($A309),IF(MONTH($A309)=11,YEAR($A309),IF(MONTH($A309)=12, YEAR($A309),YEAR($A309)-1)))),File_1.prn!$A$2:$AA$58,VLOOKUP(MONTH($A309),Conversion!$A$1:$B$12,2),FALSE)</f>
        <v>0</v>
      </c>
      <c r="C309" t="str">
        <f>IF(VLOOKUP((IF(MONTH($A309)=10,YEAR($A309),IF(MONTH($A309)=11,YEAR($A309),IF(MONTH($A309)=12, YEAR($A309),YEAR($A309)-1)))),File_1.prn!$A$2:$AA$58,VLOOKUP(MONTH($A309),'Patch Conversion'!$A$1:$B$12,2),FALSE)="","",VLOOKUP((IF(MONTH($A309)=10,YEAR($A309),IF(MONTH($A309)=11,YEAR($A309),IF(MONTH($A309)=12, YEAR($A309),YEAR($A309)-1)))),File_1.prn!$A$2:$AA$58,VLOOKUP(MONTH($A309),'Patch Conversion'!$A$1:$B$12,2),FALSE))</f>
        <v/>
      </c>
      <c r="D309" t="str">
        <f>IF(C309="","",B309)</f>
        <v/>
      </c>
      <c r="F309">
        <f>VLOOKUP((IF(MONTH($A309)=10,YEAR($A309),IF(MONTH($A309)=11,YEAR($A309),IF(MONTH($A309)=12, YEAR($A309),YEAR($A309)-1)))),FirstSim!$A$1:$Z$84,VLOOKUP(MONTH($A309),Conversion!$A$1:$B$12,2),FALSE)</f>
        <v>5.95</v>
      </c>
      <c r="J309" s="4" t="e">
        <f>VLOOKUP((IF(MONTH($A309)=10,YEAR($A309),IF(MONTH($A309)=11,YEAR($A309),IF(MONTH($A309)=12, YEAR($A309),YEAR($A309)-1)))),#REF!,VLOOKUP(MONTH($A309),Conversion!$A$1:$B$12,2),FALSE)</f>
        <v>#REF!</v>
      </c>
      <c r="K309" t="e">
        <f>VLOOKUP((IF(MONTH($A309)=10,YEAR($A309),IF(MONTH($A309)=11,YEAR($A309),IF(MONTH($A309)=12, YEAR($A309),YEAR($A309)-1)))),#REF!,VLOOKUP(MONTH($A309),'Patch Conversion'!$A$1:$B$12,2),FALSE)</f>
        <v>#REF!</v>
      </c>
    </row>
    <row r="310" spans="1:11" x14ac:dyDescent="0.25">
      <c r="A310" s="2">
        <v>27120</v>
      </c>
      <c r="B310">
        <f>VLOOKUP((IF(MONTH($A310)=10,YEAR($A310),IF(MONTH($A310)=11,YEAR($A310),IF(MONTH($A310)=12, YEAR($A310),YEAR($A310)-1)))),File_1.prn!$A$2:$AA$58,VLOOKUP(MONTH($A310),Conversion!$A$1:$B$12,2),FALSE)</f>
        <v>0</v>
      </c>
      <c r="C310" t="str">
        <f>IF(VLOOKUP((IF(MONTH($A310)=10,YEAR($A310),IF(MONTH($A310)=11,YEAR($A310),IF(MONTH($A310)=12, YEAR($A310),YEAR($A310)-1)))),File_1.prn!$A$2:$AA$58,VLOOKUP(MONTH($A310),'Patch Conversion'!$A$1:$B$12,2),FALSE)="","",VLOOKUP((IF(MONTH($A310)=10,YEAR($A310),IF(MONTH($A310)=11,YEAR($A310),IF(MONTH($A310)=12, YEAR($A310),YEAR($A310)-1)))),File_1.prn!$A$2:$AA$58,VLOOKUP(MONTH($A310),'Patch Conversion'!$A$1:$B$12,2),FALSE))</f>
        <v/>
      </c>
      <c r="D310" t="str">
        <f>IF(C310="","",B310)</f>
        <v/>
      </c>
      <c r="F310">
        <f>VLOOKUP((IF(MONTH($A310)=10,YEAR($A310),IF(MONTH($A310)=11,YEAR($A310),IF(MONTH($A310)=12, YEAR($A310),YEAR($A310)-1)))),FirstSim!$A$1:$Z$84,VLOOKUP(MONTH($A310),Conversion!$A$1:$B$12,2),FALSE)</f>
        <v>1.44</v>
      </c>
      <c r="J310" s="4" t="e">
        <f>VLOOKUP((IF(MONTH($A310)=10,YEAR($A310),IF(MONTH($A310)=11,YEAR($A310),IF(MONTH($A310)=12, YEAR($A310),YEAR($A310)-1)))),#REF!,VLOOKUP(MONTH($A310),Conversion!$A$1:$B$12,2),FALSE)</f>
        <v>#REF!</v>
      </c>
      <c r="K310" t="e">
        <f>VLOOKUP((IF(MONTH($A310)=10,YEAR($A310),IF(MONTH($A310)=11,YEAR($A310),IF(MONTH($A310)=12, YEAR($A310),YEAR($A310)-1)))),#REF!,VLOOKUP(MONTH($A310),'Patch Conversion'!$A$1:$B$12,2),FALSE)</f>
        <v>#REF!</v>
      </c>
    </row>
    <row r="311" spans="1:11" x14ac:dyDescent="0.25">
      <c r="A311" s="2">
        <v>27150</v>
      </c>
      <c r="B311">
        <f>VLOOKUP((IF(MONTH($A311)=10,YEAR($A311),IF(MONTH($A311)=11,YEAR($A311),IF(MONTH($A311)=12, YEAR($A311),YEAR($A311)-1)))),File_1.prn!$A$2:$AA$58,VLOOKUP(MONTH($A311),Conversion!$A$1:$B$12,2),FALSE)</f>
        <v>0</v>
      </c>
      <c r="C311" t="str">
        <f>IF(VLOOKUP((IF(MONTH($A311)=10,YEAR($A311),IF(MONTH($A311)=11,YEAR($A311),IF(MONTH($A311)=12, YEAR($A311),YEAR($A311)-1)))),File_1.prn!$A$2:$AA$58,VLOOKUP(MONTH($A311),'Patch Conversion'!$A$1:$B$12,2),FALSE)="","",VLOOKUP((IF(MONTH($A311)=10,YEAR($A311),IF(MONTH($A311)=11,YEAR($A311),IF(MONTH($A311)=12, YEAR($A311),YEAR($A311)-1)))),File_1.prn!$A$2:$AA$58,VLOOKUP(MONTH($A311),'Patch Conversion'!$A$1:$B$12,2),FALSE))</f>
        <v/>
      </c>
      <c r="F311">
        <f>VLOOKUP((IF(MONTH($A311)=10,YEAR($A311),IF(MONTH($A311)=11,YEAR($A311),IF(MONTH($A311)=12, YEAR($A311),YEAR($A311)-1)))),FirstSim!$A$1:$Z$84,VLOOKUP(MONTH($A311),Conversion!$A$1:$B$12,2),FALSE)</f>
        <v>0.71</v>
      </c>
      <c r="J311" s="4" t="e">
        <f>VLOOKUP((IF(MONTH($A311)=10,YEAR($A311),IF(MONTH($A311)=11,YEAR($A311),IF(MONTH($A311)=12, YEAR($A311),YEAR($A311)-1)))),#REF!,VLOOKUP(MONTH($A311),Conversion!$A$1:$B$12,2),FALSE)</f>
        <v>#REF!</v>
      </c>
      <c r="K311" t="e">
        <f>VLOOKUP((IF(MONTH($A311)=10,YEAR($A311),IF(MONTH($A311)=11,YEAR($A311),IF(MONTH($A311)=12, YEAR($A311),YEAR($A311)-1)))),#REF!,VLOOKUP(MONTH($A311),'Patch Conversion'!$A$1:$B$12,2),FALSE)</f>
        <v>#REF!</v>
      </c>
    </row>
    <row r="312" spans="1:11" x14ac:dyDescent="0.25">
      <c r="A312" s="2">
        <v>27181</v>
      </c>
      <c r="B312">
        <f>VLOOKUP((IF(MONTH($A312)=10,YEAR($A312),IF(MONTH($A312)=11,YEAR($A312),IF(MONTH($A312)=12, YEAR($A312),YEAR($A312)-1)))),File_1.prn!$A$2:$AA$58,VLOOKUP(MONTH($A312),Conversion!$A$1:$B$12,2),FALSE)</f>
        <v>0</v>
      </c>
      <c r="C312" t="str">
        <f>IF(VLOOKUP((IF(MONTH($A312)=10,YEAR($A312),IF(MONTH($A312)=11,YEAR($A312),IF(MONTH($A312)=12, YEAR($A312),YEAR($A312)-1)))),File_1.prn!$A$2:$AA$58,VLOOKUP(MONTH($A312),'Patch Conversion'!$A$1:$B$12,2),FALSE)="","",VLOOKUP((IF(MONTH($A312)=10,YEAR($A312),IF(MONTH($A312)=11,YEAR($A312),IF(MONTH($A312)=12, YEAR($A312),YEAR($A312)-1)))),File_1.prn!$A$2:$AA$58,VLOOKUP(MONTH($A312),'Patch Conversion'!$A$1:$B$12,2),FALSE))</f>
        <v/>
      </c>
      <c r="F312">
        <f>VLOOKUP((IF(MONTH($A312)=10,YEAR($A312),IF(MONTH($A312)=11,YEAR($A312),IF(MONTH($A312)=12, YEAR($A312),YEAR($A312)-1)))),FirstSim!$A$1:$Z$84,VLOOKUP(MONTH($A312),Conversion!$A$1:$B$12,2),FALSE)</f>
        <v>0.41</v>
      </c>
      <c r="J312" s="4" t="e">
        <f>VLOOKUP((IF(MONTH($A312)=10,YEAR($A312),IF(MONTH($A312)=11,YEAR($A312),IF(MONTH($A312)=12, YEAR($A312),YEAR($A312)-1)))),#REF!,VLOOKUP(MONTH($A312),Conversion!$A$1:$B$12,2),FALSE)</f>
        <v>#REF!</v>
      </c>
      <c r="K312" t="e">
        <f>VLOOKUP((IF(MONTH($A312)=10,YEAR($A312),IF(MONTH($A312)=11,YEAR($A312),IF(MONTH($A312)=12, YEAR($A312),YEAR($A312)-1)))),#REF!,VLOOKUP(MONTH($A312),'Patch Conversion'!$A$1:$B$12,2),FALSE)</f>
        <v>#REF!</v>
      </c>
    </row>
    <row r="313" spans="1:11" x14ac:dyDescent="0.25">
      <c r="A313" s="2">
        <v>27211</v>
      </c>
      <c r="B313">
        <f>VLOOKUP((IF(MONTH($A313)=10,YEAR($A313),IF(MONTH($A313)=11,YEAR($A313),IF(MONTH($A313)=12, YEAR($A313),YEAR($A313)-1)))),File_1.prn!$A$2:$AA$58,VLOOKUP(MONTH($A313),Conversion!$A$1:$B$12,2),FALSE)</f>
        <v>0</v>
      </c>
      <c r="C313" t="str">
        <f>IF(VLOOKUP((IF(MONTH($A313)=10,YEAR($A313),IF(MONTH($A313)=11,YEAR($A313),IF(MONTH($A313)=12, YEAR($A313),YEAR($A313)-1)))),File_1.prn!$A$2:$AA$58,VLOOKUP(MONTH($A313),'Patch Conversion'!$A$1:$B$12,2),FALSE)="","",VLOOKUP((IF(MONTH($A313)=10,YEAR($A313),IF(MONTH($A313)=11,YEAR($A313),IF(MONTH($A313)=12, YEAR($A313),YEAR($A313)-1)))),File_1.prn!$A$2:$AA$58,VLOOKUP(MONTH($A313),'Patch Conversion'!$A$1:$B$12,2),FALSE))</f>
        <v/>
      </c>
      <c r="F313">
        <f>VLOOKUP((IF(MONTH($A313)=10,YEAR($A313),IF(MONTH($A313)=11,YEAR($A313),IF(MONTH($A313)=12, YEAR($A313),YEAR($A313)-1)))),FirstSim!$A$1:$Z$84,VLOOKUP(MONTH($A313),Conversion!$A$1:$B$12,2),FALSE)</f>
        <v>0.17</v>
      </c>
      <c r="J313" s="4" t="e">
        <f>VLOOKUP((IF(MONTH($A313)=10,YEAR($A313),IF(MONTH($A313)=11,YEAR($A313),IF(MONTH($A313)=12, YEAR($A313),YEAR($A313)-1)))),#REF!,VLOOKUP(MONTH($A313),Conversion!$A$1:$B$12,2),FALSE)</f>
        <v>#REF!</v>
      </c>
      <c r="K313" t="e">
        <f>VLOOKUP((IF(MONTH($A313)=10,YEAR($A313),IF(MONTH($A313)=11,YEAR($A313),IF(MONTH($A313)=12, YEAR($A313),YEAR($A313)-1)))),#REF!,VLOOKUP(MONTH($A313),'Patch Conversion'!$A$1:$B$12,2),FALSE)</f>
        <v>#REF!</v>
      </c>
    </row>
    <row r="314" spans="1:11" x14ac:dyDescent="0.25">
      <c r="A314" s="2">
        <v>27242</v>
      </c>
      <c r="B314">
        <f>VLOOKUP((IF(MONTH($A314)=10,YEAR($A314),IF(MONTH($A314)=11,YEAR($A314),IF(MONTH($A314)=12, YEAR($A314),YEAR($A314)-1)))),File_1.prn!$A$2:$AA$58,VLOOKUP(MONTH($A314),Conversion!$A$1:$B$12,2),FALSE)</f>
        <v>0</v>
      </c>
      <c r="C314" t="str">
        <f>IF(VLOOKUP((IF(MONTH($A314)=10,YEAR($A314),IF(MONTH($A314)=11,YEAR($A314),IF(MONTH($A314)=12, YEAR($A314),YEAR($A314)-1)))),File_1.prn!$A$2:$AA$58,VLOOKUP(MONTH($A314),'Patch Conversion'!$A$1:$B$12,2),FALSE)="","",VLOOKUP((IF(MONTH($A314)=10,YEAR($A314),IF(MONTH($A314)=11,YEAR($A314),IF(MONTH($A314)=12, YEAR($A314),YEAR($A314)-1)))),File_1.prn!$A$2:$AA$58,VLOOKUP(MONTH($A314),'Patch Conversion'!$A$1:$B$12,2),FALSE))</f>
        <v/>
      </c>
      <c r="F314">
        <f>VLOOKUP((IF(MONTH($A314)=10,YEAR($A314),IF(MONTH($A314)=11,YEAR($A314),IF(MONTH($A314)=12, YEAR($A314),YEAR($A314)-1)))),FirstSim!$A$1:$Z$84,VLOOKUP(MONTH($A314),Conversion!$A$1:$B$12,2),FALSE)</f>
        <v>0.09</v>
      </c>
      <c r="J314" s="4" t="e">
        <f>VLOOKUP((IF(MONTH($A314)=10,YEAR($A314),IF(MONTH($A314)=11,YEAR($A314),IF(MONTH($A314)=12, YEAR($A314),YEAR($A314)-1)))),#REF!,VLOOKUP(MONTH($A314),Conversion!$A$1:$B$12,2),FALSE)</f>
        <v>#REF!</v>
      </c>
      <c r="K314" t="e">
        <f>VLOOKUP((IF(MONTH($A314)=10,YEAR($A314),IF(MONTH($A314)=11,YEAR($A314),IF(MONTH($A314)=12, YEAR($A314),YEAR($A314)-1)))),#REF!,VLOOKUP(MONTH($A314),'Patch Conversion'!$A$1:$B$12,2),FALSE)</f>
        <v>#REF!</v>
      </c>
    </row>
    <row r="315" spans="1:11" x14ac:dyDescent="0.25">
      <c r="A315" s="2">
        <v>27273</v>
      </c>
      <c r="B315">
        <f>VLOOKUP((IF(MONTH($A315)=10,YEAR($A315),IF(MONTH($A315)=11,YEAR($A315),IF(MONTH($A315)=12, YEAR($A315),YEAR($A315)-1)))),File_1.prn!$A$2:$AA$58,VLOOKUP(MONTH($A315),Conversion!$A$1:$B$12,2),FALSE)</f>
        <v>0</v>
      </c>
      <c r="C315" t="str">
        <f>IF(VLOOKUP((IF(MONTH($A315)=10,YEAR($A315),IF(MONTH($A315)=11,YEAR($A315),IF(MONTH($A315)=12, YEAR($A315),YEAR($A315)-1)))),File_1.prn!$A$2:$AA$58,VLOOKUP(MONTH($A315),'Patch Conversion'!$A$1:$B$12,2),FALSE)="","",VLOOKUP((IF(MONTH($A315)=10,YEAR($A315),IF(MONTH($A315)=11,YEAR($A315),IF(MONTH($A315)=12, YEAR($A315),YEAR($A315)-1)))),File_1.prn!$A$2:$AA$58,VLOOKUP(MONTH($A315),'Patch Conversion'!$A$1:$B$12,2),FALSE))</f>
        <v/>
      </c>
      <c r="F315">
        <f>VLOOKUP((IF(MONTH($A315)=10,YEAR($A315),IF(MONTH($A315)=11,YEAR($A315),IF(MONTH($A315)=12, YEAR($A315),YEAR($A315)-1)))),FirstSim!$A$1:$Z$84,VLOOKUP(MONTH($A315),Conversion!$A$1:$B$12,2),FALSE)</f>
        <v>0.04</v>
      </c>
      <c r="J315" s="4" t="e">
        <f>VLOOKUP((IF(MONTH($A315)=10,YEAR($A315),IF(MONTH($A315)=11,YEAR($A315),IF(MONTH($A315)=12, YEAR($A315),YEAR($A315)-1)))),#REF!,VLOOKUP(MONTH($A315),Conversion!$A$1:$B$12,2),FALSE)</f>
        <v>#REF!</v>
      </c>
      <c r="K315" t="e">
        <f>VLOOKUP((IF(MONTH($A315)=10,YEAR($A315),IF(MONTH($A315)=11,YEAR($A315),IF(MONTH($A315)=12, YEAR($A315),YEAR($A315)-1)))),#REF!,VLOOKUP(MONTH($A315),'Patch Conversion'!$A$1:$B$12,2),FALSE)</f>
        <v>#REF!</v>
      </c>
    </row>
    <row r="316" spans="1:11" x14ac:dyDescent="0.25">
      <c r="A316" s="2">
        <v>27303</v>
      </c>
      <c r="B316">
        <f>VLOOKUP((IF(MONTH($A316)=10,YEAR($A316),IF(MONTH($A316)=11,YEAR($A316),IF(MONTH($A316)=12, YEAR($A316),YEAR($A316)-1)))),File_1.prn!$A$2:$AA$58,VLOOKUP(MONTH($A316),Conversion!$A$1:$B$12,2),FALSE)</f>
        <v>0</v>
      </c>
      <c r="C316" t="str">
        <f>IF(VLOOKUP((IF(MONTH($A316)=10,YEAR($A316),IF(MONTH($A316)=11,YEAR($A316),IF(MONTH($A316)=12, YEAR($A316),YEAR($A316)-1)))),File_1.prn!$A$2:$AA$58,VLOOKUP(MONTH($A316),'Patch Conversion'!$A$1:$B$12,2),FALSE)="","",VLOOKUP((IF(MONTH($A316)=10,YEAR($A316),IF(MONTH($A316)=11,YEAR($A316),IF(MONTH($A316)=12, YEAR($A316),YEAR($A316)-1)))),File_1.prn!$A$2:$AA$58,VLOOKUP(MONTH($A316),'Patch Conversion'!$A$1:$B$12,2),FALSE))</f>
        <v/>
      </c>
      <c r="F316">
        <f>VLOOKUP((IF(MONTH($A316)=10,YEAR($A316),IF(MONTH($A316)=11,YEAR($A316),IF(MONTH($A316)=12, YEAR($A316),YEAR($A316)-1)))),FirstSim!$A$1:$Z$84,VLOOKUP(MONTH($A316),Conversion!$A$1:$B$12,2),FALSE)</f>
        <v>0.02</v>
      </c>
      <c r="J316" s="4" t="e">
        <f>VLOOKUP((IF(MONTH($A316)=10,YEAR($A316),IF(MONTH($A316)=11,YEAR($A316),IF(MONTH($A316)=12, YEAR($A316),YEAR($A316)-1)))),#REF!,VLOOKUP(MONTH($A316),Conversion!$A$1:$B$12,2),FALSE)</f>
        <v>#REF!</v>
      </c>
      <c r="K316" t="e">
        <f>VLOOKUP((IF(MONTH($A316)=10,YEAR($A316),IF(MONTH($A316)=11,YEAR($A316),IF(MONTH($A316)=12, YEAR($A316),YEAR($A316)-1)))),#REF!,VLOOKUP(MONTH($A316),'Patch Conversion'!$A$1:$B$12,2),FALSE)</f>
        <v>#REF!</v>
      </c>
    </row>
    <row r="317" spans="1:11" x14ac:dyDescent="0.25">
      <c r="A317" s="2">
        <v>27334</v>
      </c>
      <c r="B317">
        <f>VLOOKUP((IF(MONTH($A317)=10,YEAR($A317),IF(MONTH($A317)=11,YEAR($A317),IF(MONTH($A317)=12, YEAR($A317),YEAR($A317)-1)))),File_1.prn!$A$2:$AA$58,VLOOKUP(MONTH($A317),Conversion!$A$1:$B$12,2),FALSE)</f>
        <v>0</v>
      </c>
      <c r="C317" t="str">
        <f>IF(VLOOKUP((IF(MONTH($A317)=10,YEAR($A317),IF(MONTH($A317)=11,YEAR($A317),IF(MONTH($A317)=12, YEAR($A317),YEAR($A317)-1)))),File_1.prn!$A$2:$AA$58,VLOOKUP(MONTH($A317),'Patch Conversion'!$A$1:$B$12,2),FALSE)="","",VLOOKUP((IF(MONTH($A317)=10,YEAR($A317),IF(MONTH($A317)=11,YEAR($A317),IF(MONTH($A317)=12, YEAR($A317),YEAR($A317)-1)))),File_1.prn!$A$2:$AA$58,VLOOKUP(MONTH($A317),'Patch Conversion'!$A$1:$B$12,2),FALSE))</f>
        <v/>
      </c>
      <c r="F317">
        <f>VLOOKUP((IF(MONTH($A317)=10,YEAR($A317),IF(MONTH($A317)=11,YEAR($A317),IF(MONTH($A317)=12, YEAR($A317),YEAR($A317)-1)))),FirstSim!$A$1:$Z$84,VLOOKUP(MONTH($A317),Conversion!$A$1:$B$12,2),FALSE)</f>
        <v>0.52</v>
      </c>
      <c r="J317" s="4" t="e">
        <f>VLOOKUP((IF(MONTH($A317)=10,YEAR($A317),IF(MONTH($A317)=11,YEAR($A317),IF(MONTH($A317)=12, YEAR($A317),YEAR($A317)-1)))),#REF!,VLOOKUP(MONTH($A317),Conversion!$A$1:$B$12,2),FALSE)</f>
        <v>#REF!</v>
      </c>
      <c r="K317" t="e">
        <f>VLOOKUP((IF(MONTH($A317)=10,YEAR($A317),IF(MONTH($A317)=11,YEAR($A317),IF(MONTH($A317)=12, YEAR($A317),YEAR($A317)-1)))),#REF!,VLOOKUP(MONTH($A317),'Patch Conversion'!$A$1:$B$12,2),FALSE)</f>
        <v>#REF!</v>
      </c>
    </row>
    <row r="318" spans="1:11" x14ac:dyDescent="0.25">
      <c r="A318" s="2">
        <v>27364</v>
      </c>
      <c r="B318">
        <f>VLOOKUP((IF(MONTH($A318)=10,YEAR($A318),IF(MONTH($A318)=11,YEAR($A318),IF(MONTH($A318)=12, YEAR($A318),YEAR($A318)-1)))),File_1.prn!$A$2:$AA$58,VLOOKUP(MONTH($A318),Conversion!$A$1:$B$12,2),FALSE)</f>
        <v>0</v>
      </c>
      <c r="C318" t="str">
        <f>IF(VLOOKUP((IF(MONTH($A318)=10,YEAR($A318),IF(MONTH($A318)=11,YEAR($A318),IF(MONTH($A318)=12, YEAR($A318),YEAR($A318)-1)))),File_1.prn!$A$2:$AA$58,VLOOKUP(MONTH($A318),'Patch Conversion'!$A$1:$B$12,2),FALSE)="","",VLOOKUP((IF(MONTH($A318)=10,YEAR($A318),IF(MONTH($A318)=11,YEAR($A318),IF(MONTH($A318)=12, YEAR($A318),YEAR($A318)-1)))),File_1.prn!$A$2:$AA$58,VLOOKUP(MONTH($A318),'Patch Conversion'!$A$1:$B$12,2),FALSE))</f>
        <v/>
      </c>
      <c r="D318" t="str">
        <f>IF(C318="","",B318)</f>
        <v/>
      </c>
      <c r="F318">
        <f>VLOOKUP((IF(MONTH($A318)=10,YEAR($A318),IF(MONTH($A318)=11,YEAR($A318),IF(MONTH($A318)=12, YEAR($A318),YEAR($A318)-1)))),FirstSim!$A$1:$Z$84,VLOOKUP(MONTH($A318),Conversion!$A$1:$B$12,2),FALSE)</f>
        <v>0.46</v>
      </c>
      <c r="J318" s="4" t="e">
        <f>VLOOKUP((IF(MONTH($A318)=10,YEAR($A318),IF(MONTH($A318)=11,YEAR($A318),IF(MONTH($A318)=12, YEAR($A318),YEAR($A318)-1)))),#REF!,VLOOKUP(MONTH($A318),Conversion!$A$1:$B$12,2),FALSE)</f>
        <v>#REF!</v>
      </c>
      <c r="K318" t="e">
        <f>VLOOKUP((IF(MONTH($A318)=10,YEAR($A318),IF(MONTH($A318)=11,YEAR($A318),IF(MONTH($A318)=12, YEAR($A318),YEAR($A318)-1)))),#REF!,VLOOKUP(MONTH($A318),'Patch Conversion'!$A$1:$B$12,2),FALSE)</f>
        <v>#REF!</v>
      </c>
    </row>
    <row r="319" spans="1:11" x14ac:dyDescent="0.25">
      <c r="A319" s="2">
        <v>27395</v>
      </c>
      <c r="B319">
        <f>VLOOKUP((IF(MONTH($A319)=10,YEAR($A319),IF(MONTH($A319)=11,YEAR($A319),IF(MONTH($A319)=12, YEAR($A319),YEAR($A319)-1)))),File_1.prn!$A$2:$AA$58,VLOOKUP(MONTH($A319),Conversion!$A$1:$B$12,2),FALSE)</f>
        <v>0</v>
      </c>
      <c r="C319" t="str">
        <f>IF(VLOOKUP((IF(MONTH($A319)=10,YEAR($A319),IF(MONTH($A319)=11,YEAR($A319),IF(MONTH($A319)=12, YEAR($A319),YEAR($A319)-1)))),File_1.prn!$A$2:$AA$58,VLOOKUP(MONTH($A319),'Patch Conversion'!$A$1:$B$12,2),FALSE)="","",VLOOKUP((IF(MONTH($A319)=10,YEAR($A319),IF(MONTH($A319)=11,YEAR($A319),IF(MONTH($A319)=12, YEAR($A319),YEAR($A319)-1)))),File_1.prn!$A$2:$AA$58,VLOOKUP(MONTH($A319),'Patch Conversion'!$A$1:$B$12,2),FALSE))</f>
        <v/>
      </c>
      <c r="D319" t="str">
        <f>IF(C319="","",B319)</f>
        <v/>
      </c>
      <c r="F319">
        <f>VLOOKUP((IF(MONTH($A319)=10,YEAR($A319),IF(MONTH($A319)=11,YEAR($A319),IF(MONTH($A319)=12, YEAR($A319),YEAR($A319)-1)))),FirstSim!$A$1:$Z$84,VLOOKUP(MONTH($A319),Conversion!$A$1:$B$12,2),FALSE)</f>
        <v>0.06</v>
      </c>
      <c r="J319" s="4" t="e">
        <f>VLOOKUP((IF(MONTH($A319)=10,YEAR($A319),IF(MONTH($A319)=11,YEAR($A319),IF(MONTH($A319)=12, YEAR($A319),YEAR($A319)-1)))),#REF!,VLOOKUP(MONTH($A319),Conversion!$A$1:$B$12,2),FALSE)</f>
        <v>#REF!</v>
      </c>
      <c r="K319" t="e">
        <f>VLOOKUP((IF(MONTH($A319)=10,YEAR($A319),IF(MONTH($A319)=11,YEAR($A319),IF(MONTH($A319)=12, YEAR($A319),YEAR($A319)-1)))),#REF!,VLOOKUP(MONTH($A319),'Patch Conversion'!$A$1:$B$12,2),FALSE)</f>
        <v>#REF!</v>
      </c>
    </row>
    <row r="320" spans="1:11" x14ac:dyDescent="0.25">
      <c r="A320" s="2">
        <v>27426</v>
      </c>
      <c r="B320">
        <f>VLOOKUP((IF(MONTH($A320)=10,YEAR($A320),IF(MONTH($A320)=11,YEAR($A320),IF(MONTH($A320)=12, YEAR($A320),YEAR($A320)-1)))),File_1.prn!$A$2:$AA$58,VLOOKUP(MONTH($A320),Conversion!$A$1:$B$12,2),FALSE)</f>
        <v>0</v>
      </c>
      <c r="C320" t="str">
        <f>IF(VLOOKUP((IF(MONTH($A320)=10,YEAR($A320),IF(MONTH($A320)=11,YEAR($A320),IF(MONTH($A320)=12, YEAR($A320),YEAR($A320)-1)))),File_1.prn!$A$2:$AA$58,VLOOKUP(MONTH($A320),'Patch Conversion'!$A$1:$B$12,2),FALSE)="","",VLOOKUP((IF(MONTH($A320)=10,YEAR($A320),IF(MONTH($A320)=11,YEAR($A320),IF(MONTH($A320)=12, YEAR($A320),YEAR($A320)-1)))),File_1.prn!$A$2:$AA$58,VLOOKUP(MONTH($A320),'Patch Conversion'!$A$1:$B$12,2),FALSE))</f>
        <v/>
      </c>
      <c r="D320" t="str">
        <f>IF(C320="","",B320)</f>
        <v/>
      </c>
      <c r="F320">
        <f>VLOOKUP((IF(MONTH($A320)=10,YEAR($A320),IF(MONTH($A320)=11,YEAR($A320),IF(MONTH($A320)=12, YEAR($A320),YEAR($A320)-1)))),FirstSim!$A$1:$Z$84,VLOOKUP(MONTH($A320),Conversion!$A$1:$B$12,2),FALSE)</f>
        <v>1.68</v>
      </c>
      <c r="J320" s="4" t="e">
        <f>VLOOKUP((IF(MONTH($A320)=10,YEAR($A320),IF(MONTH($A320)=11,YEAR($A320),IF(MONTH($A320)=12, YEAR($A320),YEAR($A320)-1)))),#REF!,VLOOKUP(MONTH($A320),Conversion!$A$1:$B$12,2),FALSE)</f>
        <v>#REF!</v>
      </c>
      <c r="K320" t="e">
        <f>VLOOKUP((IF(MONTH($A320)=10,YEAR($A320),IF(MONTH($A320)=11,YEAR($A320),IF(MONTH($A320)=12, YEAR($A320),YEAR($A320)-1)))),#REF!,VLOOKUP(MONTH($A320),'Patch Conversion'!$A$1:$B$12,2),FALSE)</f>
        <v>#REF!</v>
      </c>
    </row>
    <row r="321" spans="1:12" x14ac:dyDescent="0.25">
      <c r="A321" s="2">
        <v>27454</v>
      </c>
      <c r="B321">
        <f>VLOOKUP((IF(MONTH($A321)=10,YEAR($A321),IF(MONTH($A321)=11,YEAR($A321),IF(MONTH($A321)=12, YEAR($A321),YEAR($A321)-1)))),File_1.prn!$A$2:$AA$58,VLOOKUP(MONTH($A321),Conversion!$A$1:$B$12,2),FALSE)</f>
        <v>0</v>
      </c>
      <c r="C321" t="str">
        <f>IF(VLOOKUP((IF(MONTH($A321)=10,YEAR($A321),IF(MONTH($A321)=11,YEAR($A321),IF(MONTH($A321)=12, YEAR($A321),YEAR($A321)-1)))),File_1.prn!$A$2:$AA$58,VLOOKUP(MONTH($A321),'Patch Conversion'!$A$1:$B$12,2),FALSE)="","",VLOOKUP((IF(MONTH($A321)=10,YEAR($A321),IF(MONTH($A321)=11,YEAR($A321),IF(MONTH($A321)=12, YEAR($A321),YEAR($A321)-1)))),File_1.prn!$A$2:$AA$58,VLOOKUP(MONTH($A321),'Patch Conversion'!$A$1:$B$12,2),FALSE))</f>
        <v/>
      </c>
      <c r="D321" t="str">
        <f>IF(C321="","",B321)</f>
        <v/>
      </c>
      <c r="F321">
        <f>VLOOKUP((IF(MONTH($A321)=10,YEAR($A321),IF(MONTH($A321)=11,YEAR($A321),IF(MONTH($A321)=12, YEAR($A321),YEAR($A321)-1)))),FirstSim!$A$1:$Z$84,VLOOKUP(MONTH($A321),Conversion!$A$1:$B$12,2),FALSE)</f>
        <v>1.1399999999999999</v>
      </c>
      <c r="J321" s="4" t="e">
        <f>VLOOKUP((IF(MONTH($A321)=10,YEAR($A321),IF(MONTH($A321)=11,YEAR($A321),IF(MONTH($A321)=12, YEAR($A321),YEAR($A321)-1)))),#REF!,VLOOKUP(MONTH($A321),Conversion!$A$1:$B$12,2),FALSE)</f>
        <v>#REF!</v>
      </c>
      <c r="K321" t="e">
        <f>VLOOKUP((IF(MONTH($A321)=10,YEAR($A321),IF(MONTH($A321)=11,YEAR($A321),IF(MONTH($A321)=12, YEAR($A321),YEAR($A321)-1)))),#REF!,VLOOKUP(MONTH($A321),'Patch Conversion'!$A$1:$B$12,2),FALSE)</f>
        <v>#REF!</v>
      </c>
    </row>
    <row r="322" spans="1:12" x14ac:dyDescent="0.25">
      <c r="A322" s="2">
        <v>27485</v>
      </c>
      <c r="B322">
        <f>VLOOKUP((IF(MONTH($A322)=10,YEAR($A322),IF(MONTH($A322)=11,YEAR($A322),IF(MONTH($A322)=12, YEAR($A322),YEAR($A322)-1)))),File_1.prn!$A$2:$AA$58,VLOOKUP(MONTH($A322),Conversion!$A$1:$B$12,2),FALSE)</f>
        <v>0</v>
      </c>
      <c r="C322" t="str">
        <f>IF(VLOOKUP((IF(MONTH($A322)=10,YEAR($A322),IF(MONTH($A322)=11,YEAR($A322),IF(MONTH($A322)=12, YEAR($A322),YEAR($A322)-1)))),File_1.prn!$A$2:$AA$58,VLOOKUP(MONTH($A322),'Patch Conversion'!$A$1:$B$12,2),FALSE)="","",VLOOKUP((IF(MONTH($A322)=10,YEAR($A322),IF(MONTH($A322)=11,YEAR($A322),IF(MONTH($A322)=12, YEAR($A322),YEAR($A322)-1)))),File_1.prn!$A$2:$AA$58,VLOOKUP(MONTH($A322),'Patch Conversion'!$A$1:$B$12,2),FALSE))</f>
        <v/>
      </c>
      <c r="D322" t="str">
        <f>IF(C322="","",B322)</f>
        <v/>
      </c>
      <c r="F322">
        <f>VLOOKUP((IF(MONTH($A322)=10,YEAR($A322),IF(MONTH($A322)=11,YEAR($A322),IF(MONTH($A322)=12, YEAR($A322),YEAR($A322)-1)))),FirstSim!$A$1:$Z$84,VLOOKUP(MONTH($A322),Conversion!$A$1:$B$12,2),FALSE)</f>
        <v>0.52</v>
      </c>
      <c r="J322" s="4" t="e">
        <f>VLOOKUP((IF(MONTH($A322)=10,YEAR($A322),IF(MONTH($A322)=11,YEAR($A322),IF(MONTH($A322)=12, YEAR($A322),YEAR($A322)-1)))),#REF!,VLOOKUP(MONTH($A322),Conversion!$A$1:$B$12,2),FALSE)</f>
        <v>#REF!</v>
      </c>
      <c r="K322" t="e">
        <f>VLOOKUP((IF(MONTH($A322)=10,YEAR($A322),IF(MONTH($A322)=11,YEAR($A322),IF(MONTH($A322)=12, YEAR($A322),YEAR($A322)-1)))),#REF!,VLOOKUP(MONTH($A322),'Patch Conversion'!$A$1:$B$12,2),FALSE)</f>
        <v>#REF!</v>
      </c>
    </row>
    <row r="323" spans="1:12" x14ac:dyDescent="0.25">
      <c r="A323" s="2">
        <v>27515</v>
      </c>
      <c r="B323">
        <f>VLOOKUP((IF(MONTH($A323)=10,YEAR($A323),IF(MONTH($A323)=11,YEAR($A323),IF(MONTH($A323)=12, YEAR($A323),YEAR($A323)-1)))),File_1.prn!$A$2:$AA$58,VLOOKUP(MONTH($A323),Conversion!$A$1:$B$12,2),FALSE)</f>
        <v>0</v>
      </c>
      <c r="C323" t="str">
        <f>IF(VLOOKUP((IF(MONTH($A323)=10,YEAR($A323),IF(MONTH($A323)=11,YEAR($A323),IF(MONTH($A323)=12, YEAR($A323),YEAR($A323)-1)))),File_1.prn!$A$2:$AA$58,VLOOKUP(MONTH($A323),'Patch Conversion'!$A$1:$B$12,2),FALSE)="","",VLOOKUP((IF(MONTH($A323)=10,YEAR($A323),IF(MONTH($A323)=11,YEAR($A323),IF(MONTH($A323)=12, YEAR($A323),YEAR($A323)-1)))),File_1.prn!$A$2:$AA$58,VLOOKUP(MONTH($A323),'Patch Conversion'!$A$1:$B$12,2),FALSE))</f>
        <v/>
      </c>
      <c r="F323">
        <f>VLOOKUP((IF(MONTH($A323)=10,YEAR($A323),IF(MONTH($A323)=11,YEAR($A323),IF(MONTH($A323)=12, YEAR($A323),YEAR($A323)-1)))),FirstSim!$A$1:$Z$84,VLOOKUP(MONTH($A323),Conversion!$A$1:$B$12,2),FALSE)</f>
        <v>0.3</v>
      </c>
      <c r="J323" s="4" t="e">
        <f>VLOOKUP((IF(MONTH($A323)=10,YEAR($A323),IF(MONTH($A323)=11,YEAR($A323),IF(MONTH($A323)=12, YEAR($A323),YEAR($A323)-1)))),#REF!,VLOOKUP(MONTH($A323),Conversion!$A$1:$B$12,2),FALSE)</f>
        <v>#REF!</v>
      </c>
      <c r="K323" t="e">
        <f>VLOOKUP((IF(MONTH($A323)=10,YEAR($A323),IF(MONTH($A323)=11,YEAR($A323),IF(MONTH($A323)=12, YEAR($A323),YEAR($A323)-1)))),#REF!,VLOOKUP(MONTH($A323),'Patch Conversion'!$A$1:$B$12,2),FALSE)</f>
        <v>#REF!</v>
      </c>
    </row>
    <row r="324" spans="1:12" x14ac:dyDescent="0.25">
      <c r="A324" s="2">
        <v>27546</v>
      </c>
      <c r="B324">
        <f>VLOOKUP((IF(MONTH($A324)=10,YEAR($A324),IF(MONTH($A324)=11,YEAR($A324),IF(MONTH($A324)=12, YEAR($A324),YEAR($A324)-1)))),File_1.prn!$A$2:$AA$58,VLOOKUP(MONTH($A324),Conversion!$A$1:$B$12,2),FALSE)</f>
        <v>0</v>
      </c>
      <c r="C324" t="str">
        <f>IF(VLOOKUP((IF(MONTH($A324)=10,YEAR($A324),IF(MONTH($A324)=11,YEAR($A324),IF(MONTH($A324)=12, YEAR($A324),YEAR($A324)-1)))),File_1.prn!$A$2:$AA$58,VLOOKUP(MONTH($A324),'Patch Conversion'!$A$1:$B$12,2),FALSE)="","",VLOOKUP((IF(MONTH($A324)=10,YEAR($A324),IF(MONTH($A324)=11,YEAR($A324),IF(MONTH($A324)=12, YEAR($A324),YEAR($A324)-1)))),File_1.prn!$A$2:$AA$58,VLOOKUP(MONTH($A324),'Patch Conversion'!$A$1:$B$12,2),FALSE))</f>
        <v/>
      </c>
      <c r="F324">
        <f>VLOOKUP((IF(MONTH($A324)=10,YEAR($A324),IF(MONTH($A324)=11,YEAR($A324),IF(MONTH($A324)=12, YEAR($A324),YEAR($A324)-1)))),FirstSim!$A$1:$Z$84,VLOOKUP(MONTH($A324),Conversion!$A$1:$B$12,2),FALSE)</f>
        <v>0.24</v>
      </c>
      <c r="J324" s="4" t="e">
        <f>VLOOKUP((IF(MONTH($A324)=10,YEAR($A324),IF(MONTH($A324)=11,YEAR($A324),IF(MONTH($A324)=12, YEAR($A324),YEAR($A324)-1)))),#REF!,VLOOKUP(MONTH($A324),Conversion!$A$1:$B$12,2),FALSE)</f>
        <v>#REF!</v>
      </c>
      <c r="K324" t="e">
        <f>VLOOKUP((IF(MONTH($A324)=10,YEAR($A324),IF(MONTH($A324)=11,YEAR($A324),IF(MONTH($A324)=12, YEAR($A324),YEAR($A324)-1)))),#REF!,VLOOKUP(MONTH($A324),'Patch Conversion'!$A$1:$B$12,2),FALSE)</f>
        <v>#REF!</v>
      </c>
    </row>
    <row r="325" spans="1:12" x14ac:dyDescent="0.25">
      <c r="A325" s="2">
        <v>27576</v>
      </c>
      <c r="B325">
        <f>VLOOKUP((IF(MONTH($A325)=10,YEAR($A325),IF(MONTH($A325)=11,YEAR($A325),IF(MONTH($A325)=12, YEAR($A325),YEAR($A325)-1)))),File_1.prn!$A$2:$AA$58,VLOOKUP(MONTH($A325),Conversion!$A$1:$B$12,2),FALSE)</f>
        <v>0</v>
      </c>
      <c r="C325" t="str">
        <f>IF(VLOOKUP((IF(MONTH($A325)=10,YEAR($A325),IF(MONTH($A325)=11,YEAR($A325),IF(MONTH($A325)=12, YEAR($A325),YEAR($A325)-1)))),File_1.prn!$A$2:$AA$58,VLOOKUP(MONTH($A325),'Patch Conversion'!$A$1:$B$12,2),FALSE)="","",VLOOKUP((IF(MONTH($A325)=10,YEAR($A325),IF(MONTH($A325)=11,YEAR($A325),IF(MONTH($A325)=12, YEAR($A325),YEAR($A325)-1)))),File_1.prn!$A$2:$AA$58,VLOOKUP(MONTH($A325),'Patch Conversion'!$A$1:$B$12,2),FALSE))</f>
        <v/>
      </c>
      <c r="F325">
        <f>VLOOKUP((IF(MONTH($A325)=10,YEAR($A325),IF(MONTH($A325)=11,YEAR($A325),IF(MONTH($A325)=12, YEAR($A325),YEAR($A325)-1)))),FirstSim!$A$1:$Z$84,VLOOKUP(MONTH($A325),Conversion!$A$1:$B$12,2),FALSE)</f>
        <v>0.21</v>
      </c>
      <c r="J325" s="4" t="e">
        <f>VLOOKUP((IF(MONTH($A325)=10,YEAR($A325),IF(MONTH($A325)=11,YEAR($A325),IF(MONTH($A325)=12, YEAR($A325),YEAR($A325)-1)))),#REF!,VLOOKUP(MONTH($A325),Conversion!$A$1:$B$12,2),FALSE)</f>
        <v>#REF!</v>
      </c>
      <c r="K325" t="e">
        <f>VLOOKUP((IF(MONTH($A325)=10,YEAR($A325),IF(MONTH($A325)=11,YEAR($A325),IF(MONTH($A325)=12, YEAR($A325),YEAR($A325)-1)))),#REF!,VLOOKUP(MONTH($A325),'Patch Conversion'!$A$1:$B$12,2),FALSE)</f>
        <v>#REF!</v>
      </c>
    </row>
    <row r="326" spans="1:12" x14ac:dyDescent="0.25">
      <c r="A326" s="2">
        <v>27607</v>
      </c>
      <c r="B326">
        <f>VLOOKUP((IF(MONTH($A326)=10,YEAR($A326),IF(MONTH($A326)=11,YEAR($A326),IF(MONTH($A326)=12, YEAR($A326),YEAR($A326)-1)))),File_1.prn!$A$2:$AA$58,VLOOKUP(MONTH($A326),Conversion!$A$1:$B$12,2),FALSE)</f>
        <v>0</v>
      </c>
      <c r="C326" t="str">
        <f>IF(VLOOKUP((IF(MONTH($A326)=10,YEAR($A326),IF(MONTH($A326)=11,YEAR($A326),IF(MONTH($A326)=12, YEAR($A326),YEAR($A326)-1)))),File_1.prn!$A$2:$AA$58,VLOOKUP(MONTH($A326),'Patch Conversion'!$A$1:$B$12,2),FALSE)="","",VLOOKUP((IF(MONTH($A326)=10,YEAR($A326),IF(MONTH($A326)=11,YEAR($A326),IF(MONTH($A326)=12, YEAR($A326),YEAR($A326)-1)))),File_1.prn!$A$2:$AA$58,VLOOKUP(MONTH($A326),'Patch Conversion'!$A$1:$B$12,2),FALSE))</f>
        <v/>
      </c>
      <c r="F326">
        <f>VLOOKUP((IF(MONTH($A326)=10,YEAR($A326),IF(MONTH($A326)=11,YEAR($A326),IF(MONTH($A326)=12, YEAR($A326),YEAR($A326)-1)))),FirstSim!$A$1:$Z$84,VLOOKUP(MONTH($A326),Conversion!$A$1:$B$12,2),FALSE)</f>
        <v>0.08</v>
      </c>
      <c r="J326" s="4" t="e">
        <f>VLOOKUP((IF(MONTH($A326)=10,YEAR($A326),IF(MONTH($A326)=11,YEAR($A326),IF(MONTH($A326)=12, YEAR($A326),YEAR($A326)-1)))),#REF!,VLOOKUP(MONTH($A326),Conversion!$A$1:$B$12,2),FALSE)</f>
        <v>#REF!</v>
      </c>
      <c r="K326" t="e">
        <f>VLOOKUP((IF(MONTH($A326)=10,YEAR($A326),IF(MONTH($A326)=11,YEAR($A326),IF(MONTH($A326)=12, YEAR($A326),YEAR($A326)-1)))),#REF!,VLOOKUP(MONTH($A326),'Patch Conversion'!$A$1:$B$12,2),FALSE)</f>
        <v>#REF!</v>
      </c>
    </row>
    <row r="327" spans="1:12" x14ac:dyDescent="0.25">
      <c r="A327" s="2">
        <v>27638</v>
      </c>
      <c r="B327">
        <f>VLOOKUP((IF(MONTH($A327)=10,YEAR($A327),IF(MONTH($A327)=11,YEAR($A327),IF(MONTH($A327)=12, YEAR($A327),YEAR($A327)-1)))),File_1.prn!$A$2:$AA$58,VLOOKUP(MONTH($A327),Conversion!$A$1:$B$12,2),FALSE)</f>
        <v>0</v>
      </c>
      <c r="C327" t="str">
        <f>IF(VLOOKUP((IF(MONTH($A327)=10,YEAR($A327),IF(MONTH($A327)=11,YEAR($A327),IF(MONTH($A327)=12, YEAR($A327),YEAR($A327)-1)))),File_1.prn!$A$2:$AA$58,VLOOKUP(MONTH($A327),'Patch Conversion'!$A$1:$B$12,2),FALSE)="","",VLOOKUP((IF(MONTH($A327)=10,YEAR($A327),IF(MONTH($A327)=11,YEAR($A327),IF(MONTH($A327)=12, YEAR($A327),YEAR($A327)-1)))),File_1.prn!$A$2:$AA$58,VLOOKUP(MONTH($A327),'Patch Conversion'!$A$1:$B$12,2),FALSE))</f>
        <v/>
      </c>
      <c r="F327">
        <f>VLOOKUP((IF(MONTH($A327)=10,YEAR($A327),IF(MONTH($A327)=11,YEAR($A327),IF(MONTH($A327)=12, YEAR($A327),YEAR($A327)-1)))),FirstSim!$A$1:$Z$84,VLOOKUP(MONTH($A327),Conversion!$A$1:$B$12,2),FALSE)</f>
        <v>0.06</v>
      </c>
      <c r="J327" s="4" t="e">
        <f>VLOOKUP((IF(MONTH($A327)=10,YEAR($A327),IF(MONTH($A327)=11,YEAR($A327),IF(MONTH($A327)=12, YEAR($A327),YEAR($A327)-1)))),#REF!,VLOOKUP(MONTH($A327),Conversion!$A$1:$B$12,2),FALSE)</f>
        <v>#REF!</v>
      </c>
      <c r="K327" t="e">
        <f>VLOOKUP((IF(MONTH($A327)=10,YEAR($A327),IF(MONTH($A327)=11,YEAR($A327),IF(MONTH($A327)=12, YEAR($A327),YEAR($A327)-1)))),#REF!,VLOOKUP(MONTH($A327),'Patch Conversion'!$A$1:$B$12,2),FALSE)</f>
        <v>#REF!</v>
      </c>
    </row>
    <row r="328" spans="1:12" x14ac:dyDescent="0.25">
      <c r="A328" s="2">
        <v>27668</v>
      </c>
      <c r="B328">
        <f>VLOOKUP((IF(MONTH($A328)=10,YEAR($A328),IF(MONTH($A328)=11,YEAR($A328),IF(MONTH($A328)=12, YEAR($A328),YEAR($A328)-1)))),File_1.prn!$A$2:$AA$58,VLOOKUP(MONTH($A328),Conversion!$A$1:$B$12,2),FALSE)</f>
        <v>0</v>
      </c>
      <c r="C328" t="str">
        <f>IF(VLOOKUP((IF(MONTH($A328)=10,YEAR($A328),IF(MONTH($A328)=11,YEAR($A328),IF(MONTH($A328)=12, YEAR($A328),YEAR($A328)-1)))),File_1.prn!$A$2:$AA$58,VLOOKUP(MONTH($A328),'Patch Conversion'!$A$1:$B$12,2),FALSE)="","",VLOOKUP((IF(MONTH($A328)=10,YEAR($A328),IF(MONTH($A328)=11,YEAR($A328),IF(MONTH($A328)=12, YEAR($A328),YEAR($A328)-1)))),File_1.prn!$A$2:$AA$58,VLOOKUP(MONTH($A328),'Patch Conversion'!$A$1:$B$12,2),FALSE))</f>
        <v/>
      </c>
      <c r="F328">
        <f>VLOOKUP((IF(MONTH($A328)=10,YEAR($A328),IF(MONTH($A328)=11,YEAR($A328),IF(MONTH($A328)=12, YEAR($A328),YEAR($A328)-1)))),FirstSim!$A$1:$Z$84,VLOOKUP(MONTH($A328),Conversion!$A$1:$B$12,2),FALSE)</f>
        <v>0.04</v>
      </c>
      <c r="J328" s="4" t="e">
        <f>VLOOKUP((IF(MONTH($A328)=10,YEAR($A328),IF(MONTH($A328)=11,YEAR($A328),IF(MONTH($A328)=12, YEAR($A328),YEAR($A328)-1)))),#REF!,VLOOKUP(MONTH($A328),Conversion!$A$1:$B$12,2),FALSE)</f>
        <v>#REF!</v>
      </c>
      <c r="K328" t="e">
        <f>VLOOKUP((IF(MONTH($A328)=10,YEAR($A328),IF(MONTH($A328)=11,YEAR($A328),IF(MONTH($A328)=12, YEAR($A328),YEAR($A328)-1)))),#REF!,VLOOKUP(MONTH($A328),'Patch Conversion'!$A$1:$B$12,2),FALSE)</f>
        <v>#REF!</v>
      </c>
    </row>
    <row r="329" spans="1:12" x14ac:dyDescent="0.25">
      <c r="A329" s="2">
        <v>27699</v>
      </c>
      <c r="B329">
        <f>VLOOKUP((IF(MONTH($A329)=10,YEAR($A329),IF(MONTH($A329)=11,YEAR($A329),IF(MONTH($A329)=12, YEAR($A329),YEAR($A329)-1)))),File_1.prn!$A$2:$AA$58,VLOOKUP(MONTH($A329),Conversion!$A$1:$B$12,2),FALSE)</f>
        <v>0</v>
      </c>
      <c r="C329" t="str">
        <f>IF(VLOOKUP((IF(MONTH($A329)=10,YEAR($A329),IF(MONTH($A329)=11,YEAR($A329),IF(MONTH($A329)=12, YEAR($A329),YEAR($A329)-1)))),File_1.prn!$A$2:$AA$58,VLOOKUP(MONTH($A329),'Patch Conversion'!$A$1:$B$12,2),FALSE)="","",VLOOKUP((IF(MONTH($A329)=10,YEAR($A329),IF(MONTH($A329)=11,YEAR($A329),IF(MONTH($A329)=12, YEAR($A329),YEAR($A329)-1)))),File_1.prn!$A$2:$AA$58,VLOOKUP(MONTH($A329),'Patch Conversion'!$A$1:$B$12,2),FALSE))</f>
        <v/>
      </c>
      <c r="F329">
        <f>VLOOKUP((IF(MONTH($A329)=10,YEAR($A329),IF(MONTH($A329)=11,YEAR($A329),IF(MONTH($A329)=12, YEAR($A329),YEAR($A329)-1)))),FirstSim!$A$1:$Z$84,VLOOKUP(MONTH($A329),Conversion!$A$1:$B$12,2),FALSE)</f>
        <v>0.2</v>
      </c>
      <c r="J329" s="4" t="e">
        <f>VLOOKUP((IF(MONTH($A329)=10,YEAR($A329),IF(MONTH($A329)=11,YEAR($A329),IF(MONTH($A329)=12, YEAR($A329),YEAR($A329)-1)))),#REF!,VLOOKUP(MONTH($A329),Conversion!$A$1:$B$12,2),FALSE)</f>
        <v>#REF!</v>
      </c>
      <c r="K329" t="e">
        <f>VLOOKUP((IF(MONTH($A329)=10,YEAR($A329),IF(MONTH($A329)=11,YEAR($A329),IF(MONTH($A329)=12, YEAR($A329),YEAR($A329)-1)))),#REF!,VLOOKUP(MONTH($A329),'Patch Conversion'!$A$1:$B$12,2),FALSE)</f>
        <v>#REF!</v>
      </c>
    </row>
    <row r="330" spans="1:12" x14ac:dyDescent="0.25">
      <c r="A330" s="2">
        <v>27729</v>
      </c>
      <c r="B330">
        <f>VLOOKUP((IF(MONTH($A330)=10,YEAR($A330),IF(MONTH($A330)=11,YEAR($A330),IF(MONTH($A330)=12, YEAR($A330),YEAR($A330)-1)))),File_1.prn!$A$2:$AA$58,VLOOKUP(MONTH($A330),Conversion!$A$1:$B$12,2),FALSE)</f>
        <v>0</v>
      </c>
      <c r="C330" t="str">
        <f>IF(VLOOKUP((IF(MONTH($A330)=10,YEAR($A330),IF(MONTH($A330)=11,YEAR($A330),IF(MONTH($A330)=12, YEAR($A330),YEAR($A330)-1)))),File_1.prn!$A$2:$AA$58,VLOOKUP(MONTH($A330),'Patch Conversion'!$A$1:$B$12,2),FALSE)="","",VLOOKUP((IF(MONTH($A330)=10,YEAR($A330),IF(MONTH($A330)=11,YEAR($A330),IF(MONTH($A330)=12, YEAR($A330),YEAR($A330)-1)))),File_1.prn!$A$2:$AA$58,VLOOKUP(MONTH($A330),'Patch Conversion'!$A$1:$B$12,2),FALSE))</f>
        <v/>
      </c>
      <c r="D330" t="str">
        <f t="shared" ref="D330:D335" si="2">IF(C330="","",B330)</f>
        <v/>
      </c>
      <c r="F330">
        <f>VLOOKUP((IF(MONTH($A330)=10,YEAR($A330),IF(MONTH($A330)=11,YEAR($A330),IF(MONTH($A330)=12, YEAR($A330),YEAR($A330)-1)))),FirstSim!$A$1:$Z$84,VLOOKUP(MONTH($A330),Conversion!$A$1:$B$12,2),FALSE)</f>
        <v>5.83</v>
      </c>
      <c r="J330" s="4" t="e">
        <f>VLOOKUP((IF(MONTH($A330)=10,YEAR($A330),IF(MONTH($A330)=11,YEAR($A330),IF(MONTH($A330)=12, YEAR($A330),YEAR($A330)-1)))),#REF!,VLOOKUP(MONTH($A330),Conversion!$A$1:$B$12,2),FALSE)</f>
        <v>#REF!</v>
      </c>
      <c r="K330" t="e">
        <f>VLOOKUP((IF(MONTH($A330)=10,YEAR($A330),IF(MONTH($A330)=11,YEAR($A330),IF(MONTH($A330)=12, YEAR($A330),YEAR($A330)-1)))),#REF!,VLOOKUP(MONTH($A330),'Patch Conversion'!$A$1:$B$12,2),FALSE)</f>
        <v>#REF!</v>
      </c>
    </row>
    <row r="331" spans="1:12" x14ac:dyDescent="0.25">
      <c r="A331" s="2">
        <v>27760</v>
      </c>
      <c r="B331">
        <f>VLOOKUP((IF(MONTH($A331)=10,YEAR($A331),IF(MONTH($A331)=11,YEAR($A331),IF(MONTH($A331)=12, YEAR($A331),YEAR($A331)-1)))),File_1.prn!$A$2:$AA$58,VLOOKUP(MONTH($A331),Conversion!$A$1:$B$12,2),FALSE)</f>
        <v>0</v>
      </c>
      <c r="C331" t="str">
        <f>IF(VLOOKUP((IF(MONTH($A331)=10,YEAR($A331),IF(MONTH($A331)=11,YEAR($A331),IF(MONTH($A331)=12, YEAR($A331),YEAR($A331)-1)))),File_1.prn!$A$2:$AA$58,VLOOKUP(MONTH($A331),'Patch Conversion'!$A$1:$B$12,2),FALSE)="","",VLOOKUP((IF(MONTH($A331)=10,YEAR($A331),IF(MONTH($A331)=11,YEAR($A331),IF(MONTH($A331)=12, YEAR($A331),YEAR($A331)-1)))),File_1.prn!$A$2:$AA$58,VLOOKUP(MONTH($A331),'Patch Conversion'!$A$1:$B$12,2),FALSE))</f>
        <v/>
      </c>
      <c r="D331" t="str">
        <f t="shared" si="2"/>
        <v/>
      </c>
      <c r="F331">
        <f>VLOOKUP((IF(MONTH($A331)=10,YEAR($A331),IF(MONTH($A331)=11,YEAR($A331),IF(MONTH($A331)=12, YEAR($A331),YEAR($A331)-1)))),FirstSim!$A$1:$Z$84,VLOOKUP(MONTH($A331),Conversion!$A$1:$B$12,2),FALSE)</f>
        <v>9.6300000000000008</v>
      </c>
      <c r="J331" s="4" t="e">
        <f>VLOOKUP((IF(MONTH($A331)=10,YEAR($A331),IF(MONTH($A331)=11,YEAR($A331),IF(MONTH($A331)=12, YEAR($A331),YEAR($A331)-1)))),#REF!,VLOOKUP(MONTH($A331),Conversion!$A$1:$B$12,2),FALSE)</f>
        <v>#REF!</v>
      </c>
      <c r="K331" t="e">
        <f>VLOOKUP((IF(MONTH($A331)=10,YEAR($A331),IF(MONTH($A331)=11,YEAR($A331),IF(MONTH($A331)=12, YEAR($A331),YEAR($A331)-1)))),#REF!,VLOOKUP(MONTH($A331),'Patch Conversion'!$A$1:$B$12,2),FALSE)</f>
        <v>#REF!</v>
      </c>
    </row>
    <row r="332" spans="1:12" x14ac:dyDescent="0.25">
      <c r="A332" s="2">
        <v>27791</v>
      </c>
      <c r="B332">
        <f>VLOOKUP((IF(MONTH($A332)=10,YEAR($A332),IF(MONTH($A332)=11,YEAR($A332),IF(MONTH($A332)=12, YEAR($A332),YEAR($A332)-1)))),File_1.prn!$A$2:$AA$58,VLOOKUP(MONTH($A332),Conversion!$A$1:$B$12,2),FALSE)</f>
        <v>0</v>
      </c>
      <c r="C332" t="str">
        <f>IF(VLOOKUP((IF(MONTH($A332)=10,YEAR($A332),IF(MONTH($A332)=11,YEAR($A332),IF(MONTH($A332)=12, YEAR($A332),YEAR($A332)-1)))),File_1.prn!$A$2:$AA$58,VLOOKUP(MONTH($A332),'Patch Conversion'!$A$1:$B$12,2),FALSE)="","",VLOOKUP((IF(MONTH($A332)=10,YEAR($A332),IF(MONTH($A332)=11,YEAR($A332),IF(MONTH($A332)=12, YEAR($A332),YEAR($A332)-1)))),File_1.prn!$A$2:$AA$58,VLOOKUP(MONTH($A332),'Patch Conversion'!$A$1:$B$12,2),FALSE))</f>
        <v/>
      </c>
      <c r="D332" t="str">
        <f t="shared" si="2"/>
        <v/>
      </c>
      <c r="F332">
        <f>VLOOKUP((IF(MONTH($A332)=10,YEAR($A332),IF(MONTH($A332)=11,YEAR($A332),IF(MONTH($A332)=12, YEAR($A332),YEAR($A332)-1)))),FirstSim!$A$1:$Z$84,VLOOKUP(MONTH($A332),Conversion!$A$1:$B$12,2),FALSE)</f>
        <v>3.92</v>
      </c>
      <c r="J332" s="4" t="e">
        <f>VLOOKUP((IF(MONTH($A332)=10,YEAR($A332),IF(MONTH($A332)=11,YEAR($A332),IF(MONTH($A332)=12, YEAR($A332),YEAR($A332)-1)))),#REF!,VLOOKUP(MONTH($A332),Conversion!$A$1:$B$12,2),FALSE)</f>
        <v>#REF!</v>
      </c>
      <c r="K332" t="e">
        <f>VLOOKUP((IF(MONTH($A332)=10,YEAR($A332),IF(MONTH($A332)=11,YEAR($A332),IF(MONTH($A332)=12, YEAR($A332),YEAR($A332)-1)))),#REF!,VLOOKUP(MONTH($A332),'Patch Conversion'!$A$1:$B$12,2),FALSE)</f>
        <v>#REF!</v>
      </c>
      <c r="L332" t="e">
        <f>IF(K332="","",J332)</f>
        <v>#REF!</v>
      </c>
    </row>
    <row r="333" spans="1:12" x14ac:dyDescent="0.25">
      <c r="A333" s="2">
        <v>27820</v>
      </c>
      <c r="B333">
        <f>VLOOKUP((IF(MONTH($A333)=10,YEAR($A333),IF(MONTH($A333)=11,YEAR($A333),IF(MONTH($A333)=12, YEAR($A333),YEAR($A333)-1)))),File_1.prn!$A$2:$AA$58,VLOOKUP(MONTH($A333),Conversion!$A$1:$B$12,2),FALSE)</f>
        <v>0</v>
      </c>
      <c r="C333" t="str">
        <f>IF(VLOOKUP((IF(MONTH($A333)=10,YEAR($A333),IF(MONTH($A333)=11,YEAR($A333),IF(MONTH($A333)=12, YEAR($A333),YEAR($A333)-1)))),File_1.prn!$A$2:$AA$58,VLOOKUP(MONTH($A333),'Patch Conversion'!$A$1:$B$12,2),FALSE)="","",VLOOKUP((IF(MONTH($A333)=10,YEAR($A333),IF(MONTH($A333)=11,YEAR($A333),IF(MONTH($A333)=12, YEAR($A333),YEAR($A333)-1)))),File_1.prn!$A$2:$AA$58,VLOOKUP(MONTH($A333),'Patch Conversion'!$A$1:$B$12,2),FALSE))</f>
        <v/>
      </c>
      <c r="D333" t="str">
        <f t="shared" si="2"/>
        <v/>
      </c>
      <c r="F333">
        <f>VLOOKUP((IF(MONTH($A333)=10,YEAR($A333),IF(MONTH($A333)=11,YEAR($A333),IF(MONTH($A333)=12, YEAR($A333),YEAR($A333)-1)))),FirstSim!$A$1:$Z$84,VLOOKUP(MONTH($A333),Conversion!$A$1:$B$12,2),FALSE)</f>
        <v>7.69</v>
      </c>
      <c r="J333" s="4" t="e">
        <f>VLOOKUP((IF(MONTH($A333)=10,YEAR($A333),IF(MONTH($A333)=11,YEAR($A333),IF(MONTH($A333)=12, YEAR($A333),YEAR($A333)-1)))),#REF!,VLOOKUP(MONTH($A333),Conversion!$A$1:$B$12,2),FALSE)</f>
        <v>#REF!</v>
      </c>
      <c r="K333" t="e">
        <f>VLOOKUP((IF(MONTH($A333)=10,YEAR($A333),IF(MONTH($A333)=11,YEAR($A333),IF(MONTH($A333)=12, YEAR($A333),YEAR($A333)-1)))),#REF!,VLOOKUP(MONTH($A333),'Patch Conversion'!$A$1:$B$12,2),FALSE)</f>
        <v>#REF!</v>
      </c>
    </row>
    <row r="334" spans="1:12" x14ac:dyDescent="0.25">
      <c r="A334" s="2">
        <v>27851</v>
      </c>
      <c r="B334">
        <f>VLOOKUP((IF(MONTH($A334)=10,YEAR($A334),IF(MONTH($A334)=11,YEAR($A334),IF(MONTH($A334)=12, YEAR($A334),YEAR($A334)-1)))),File_1.prn!$A$2:$AA$58,VLOOKUP(MONTH($A334),Conversion!$A$1:$B$12,2),FALSE)</f>
        <v>0</v>
      </c>
      <c r="C334" t="str">
        <f>IF(VLOOKUP((IF(MONTH($A334)=10,YEAR($A334),IF(MONTH($A334)=11,YEAR($A334),IF(MONTH($A334)=12, YEAR($A334),YEAR($A334)-1)))),File_1.prn!$A$2:$AA$58,VLOOKUP(MONTH($A334),'Patch Conversion'!$A$1:$B$12,2),FALSE)="","",VLOOKUP((IF(MONTH($A334)=10,YEAR($A334),IF(MONTH($A334)=11,YEAR($A334),IF(MONTH($A334)=12, YEAR($A334),YEAR($A334)-1)))),File_1.prn!$A$2:$AA$58,VLOOKUP(MONTH($A334),'Patch Conversion'!$A$1:$B$12,2),FALSE))</f>
        <v/>
      </c>
      <c r="D334" t="str">
        <f t="shared" si="2"/>
        <v/>
      </c>
      <c r="F334">
        <f>VLOOKUP((IF(MONTH($A334)=10,YEAR($A334),IF(MONTH($A334)=11,YEAR($A334),IF(MONTH($A334)=12, YEAR($A334),YEAR($A334)-1)))),FirstSim!$A$1:$Z$84,VLOOKUP(MONTH($A334),Conversion!$A$1:$B$12,2),FALSE)</f>
        <v>3.93</v>
      </c>
      <c r="J334" s="4" t="e">
        <f>VLOOKUP((IF(MONTH($A334)=10,YEAR($A334),IF(MONTH($A334)=11,YEAR($A334),IF(MONTH($A334)=12, YEAR($A334),YEAR($A334)-1)))),#REF!,VLOOKUP(MONTH($A334),Conversion!$A$1:$B$12,2),FALSE)</f>
        <v>#REF!</v>
      </c>
      <c r="K334" t="e">
        <f>VLOOKUP((IF(MONTH($A334)=10,YEAR($A334),IF(MONTH($A334)=11,YEAR($A334),IF(MONTH($A334)=12, YEAR($A334),YEAR($A334)-1)))),#REF!,VLOOKUP(MONTH($A334),'Patch Conversion'!$A$1:$B$12,2),FALSE)</f>
        <v>#REF!</v>
      </c>
    </row>
    <row r="335" spans="1:12" x14ac:dyDescent="0.25">
      <c r="A335" s="2">
        <v>27881</v>
      </c>
      <c r="B335">
        <f>VLOOKUP((IF(MONTH($A335)=10,YEAR($A335),IF(MONTH($A335)=11,YEAR($A335),IF(MONTH($A335)=12, YEAR($A335),YEAR($A335)-1)))),File_1.prn!$A$2:$AA$58,VLOOKUP(MONTH($A335),Conversion!$A$1:$B$12,2),FALSE)</f>
        <v>0</v>
      </c>
      <c r="C335" t="str">
        <f>IF(VLOOKUP((IF(MONTH($A335)=10,YEAR($A335),IF(MONTH($A335)=11,YEAR($A335),IF(MONTH($A335)=12, YEAR($A335),YEAR($A335)-1)))),File_1.prn!$A$2:$AA$58,VLOOKUP(MONTH($A335),'Patch Conversion'!$A$1:$B$12,2),FALSE)="","",VLOOKUP((IF(MONTH($A335)=10,YEAR($A335),IF(MONTH($A335)=11,YEAR($A335),IF(MONTH($A335)=12, YEAR($A335),YEAR($A335)-1)))),File_1.prn!$A$2:$AA$58,VLOOKUP(MONTH($A335),'Patch Conversion'!$A$1:$B$12,2),FALSE))</f>
        <v/>
      </c>
      <c r="D335" t="str">
        <f t="shared" si="2"/>
        <v/>
      </c>
      <c r="F335">
        <f>VLOOKUP((IF(MONTH($A335)=10,YEAR($A335),IF(MONTH($A335)=11,YEAR($A335),IF(MONTH($A335)=12, YEAR($A335),YEAR($A335)-1)))),FirstSim!$A$1:$Z$84,VLOOKUP(MONTH($A335),Conversion!$A$1:$B$12,2),FALSE)</f>
        <v>1.04</v>
      </c>
      <c r="J335" s="4" t="e">
        <f>VLOOKUP((IF(MONTH($A335)=10,YEAR($A335),IF(MONTH($A335)=11,YEAR($A335),IF(MONTH($A335)=12, YEAR($A335),YEAR($A335)-1)))),#REF!,VLOOKUP(MONTH($A335),Conversion!$A$1:$B$12,2),FALSE)</f>
        <v>#REF!</v>
      </c>
      <c r="K335" t="e">
        <f>VLOOKUP((IF(MONTH($A335)=10,YEAR($A335),IF(MONTH($A335)=11,YEAR($A335),IF(MONTH($A335)=12, YEAR($A335),YEAR($A335)-1)))),#REF!,VLOOKUP(MONTH($A335),'Patch Conversion'!$A$1:$B$12,2),FALSE)</f>
        <v>#REF!</v>
      </c>
    </row>
    <row r="336" spans="1:12" x14ac:dyDescent="0.25">
      <c r="A336" s="2">
        <v>27912</v>
      </c>
      <c r="B336">
        <f>VLOOKUP((IF(MONTH($A336)=10,YEAR($A336),IF(MONTH($A336)=11,YEAR($A336),IF(MONTH($A336)=12, YEAR($A336),YEAR($A336)-1)))),File_1.prn!$A$2:$AA$58,VLOOKUP(MONTH($A336),Conversion!$A$1:$B$12,2),FALSE)</f>
        <v>0</v>
      </c>
      <c r="C336" t="str">
        <f>IF(VLOOKUP((IF(MONTH($A336)=10,YEAR($A336),IF(MONTH($A336)=11,YEAR($A336),IF(MONTH($A336)=12, YEAR($A336),YEAR($A336)-1)))),File_1.prn!$A$2:$AA$58,VLOOKUP(MONTH($A336),'Patch Conversion'!$A$1:$B$12,2),FALSE)="","",VLOOKUP((IF(MONTH($A336)=10,YEAR($A336),IF(MONTH($A336)=11,YEAR($A336),IF(MONTH($A336)=12, YEAR($A336),YEAR($A336)-1)))),File_1.prn!$A$2:$AA$58,VLOOKUP(MONTH($A336),'Patch Conversion'!$A$1:$B$12,2),FALSE))</f>
        <v/>
      </c>
      <c r="F336">
        <f>VLOOKUP((IF(MONTH($A336)=10,YEAR($A336),IF(MONTH($A336)=11,YEAR($A336),IF(MONTH($A336)=12, YEAR($A336),YEAR($A336)-1)))),FirstSim!$A$1:$Z$84,VLOOKUP(MONTH($A336),Conversion!$A$1:$B$12,2),FALSE)</f>
        <v>0.69</v>
      </c>
      <c r="J336" s="4" t="e">
        <f>VLOOKUP((IF(MONTH($A336)=10,YEAR($A336),IF(MONTH($A336)=11,YEAR($A336),IF(MONTH($A336)=12, YEAR($A336),YEAR($A336)-1)))),#REF!,VLOOKUP(MONTH($A336),Conversion!$A$1:$B$12,2),FALSE)</f>
        <v>#REF!</v>
      </c>
      <c r="K336" t="e">
        <f>VLOOKUP((IF(MONTH($A336)=10,YEAR($A336),IF(MONTH($A336)=11,YEAR($A336),IF(MONTH($A336)=12, YEAR($A336),YEAR($A336)-1)))),#REF!,VLOOKUP(MONTH($A336),'Patch Conversion'!$A$1:$B$12,2),FALSE)</f>
        <v>#REF!</v>
      </c>
    </row>
    <row r="337" spans="1:11" x14ac:dyDescent="0.25">
      <c r="A337" s="2">
        <v>27942</v>
      </c>
      <c r="B337">
        <f>VLOOKUP((IF(MONTH($A337)=10,YEAR($A337),IF(MONTH($A337)=11,YEAR($A337),IF(MONTH($A337)=12, YEAR($A337),YEAR($A337)-1)))),File_1.prn!$A$2:$AA$58,VLOOKUP(MONTH($A337),Conversion!$A$1:$B$12,2),FALSE)</f>
        <v>0</v>
      </c>
      <c r="C337" t="str">
        <f>IF(VLOOKUP((IF(MONTH($A337)=10,YEAR($A337),IF(MONTH($A337)=11,YEAR($A337),IF(MONTH($A337)=12, YEAR($A337),YEAR($A337)-1)))),File_1.prn!$A$2:$AA$58,VLOOKUP(MONTH($A337),'Patch Conversion'!$A$1:$B$12,2),FALSE)="","",VLOOKUP((IF(MONTH($A337)=10,YEAR($A337),IF(MONTH($A337)=11,YEAR($A337),IF(MONTH($A337)=12, YEAR($A337),YEAR($A337)-1)))),File_1.prn!$A$2:$AA$58,VLOOKUP(MONTH($A337),'Patch Conversion'!$A$1:$B$12,2),FALSE))</f>
        <v/>
      </c>
      <c r="F337">
        <f>VLOOKUP((IF(MONTH($A337)=10,YEAR($A337),IF(MONTH($A337)=11,YEAR($A337),IF(MONTH($A337)=12, YEAR($A337),YEAR($A337)-1)))),FirstSim!$A$1:$Z$84,VLOOKUP(MONTH($A337),Conversion!$A$1:$B$12,2),FALSE)</f>
        <v>0.37</v>
      </c>
      <c r="J337" s="4" t="e">
        <f>VLOOKUP((IF(MONTH($A337)=10,YEAR($A337),IF(MONTH($A337)=11,YEAR($A337),IF(MONTH($A337)=12, YEAR($A337),YEAR($A337)-1)))),#REF!,VLOOKUP(MONTH($A337),Conversion!$A$1:$B$12,2),FALSE)</f>
        <v>#REF!</v>
      </c>
      <c r="K337" t="e">
        <f>VLOOKUP((IF(MONTH($A337)=10,YEAR($A337),IF(MONTH($A337)=11,YEAR($A337),IF(MONTH($A337)=12, YEAR($A337),YEAR($A337)-1)))),#REF!,VLOOKUP(MONTH($A337),'Patch Conversion'!$A$1:$B$12,2),FALSE)</f>
        <v>#REF!</v>
      </c>
    </row>
    <row r="338" spans="1:11" x14ac:dyDescent="0.25">
      <c r="A338" s="2">
        <v>27973</v>
      </c>
      <c r="B338">
        <f>VLOOKUP((IF(MONTH($A338)=10,YEAR($A338),IF(MONTH($A338)=11,YEAR($A338),IF(MONTH($A338)=12, YEAR($A338),YEAR($A338)-1)))),File_1.prn!$A$2:$AA$58,VLOOKUP(MONTH($A338),Conversion!$A$1:$B$12,2),FALSE)</f>
        <v>0</v>
      </c>
      <c r="C338" t="str">
        <f>IF(VLOOKUP((IF(MONTH($A338)=10,YEAR($A338),IF(MONTH($A338)=11,YEAR($A338),IF(MONTH($A338)=12, YEAR($A338),YEAR($A338)-1)))),File_1.prn!$A$2:$AA$58,VLOOKUP(MONTH($A338),'Patch Conversion'!$A$1:$B$12,2),FALSE)="","",VLOOKUP((IF(MONTH($A338)=10,YEAR($A338),IF(MONTH($A338)=11,YEAR($A338),IF(MONTH($A338)=12, YEAR($A338),YEAR($A338)-1)))),File_1.prn!$A$2:$AA$58,VLOOKUP(MONTH($A338),'Patch Conversion'!$A$1:$B$12,2),FALSE))</f>
        <v/>
      </c>
      <c r="F338">
        <f>VLOOKUP((IF(MONTH($A338)=10,YEAR($A338),IF(MONTH($A338)=11,YEAR($A338),IF(MONTH($A338)=12, YEAR($A338),YEAR($A338)-1)))),FirstSim!$A$1:$Z$84,VLOOKUP(MONTH($A338),Conversion!$A$1:$B$12,2),FALSE)</f>
        <v>0.09</v>
      </c>
      <c r="J338" s="4" t="e">
        <f>VLOOKUP((IF(MONTH($A338)=10,YEAR($A338),IF(MONTH($A338)=11,YEAR($A338),IF(MONTH($A338)=12, YEAR($A338),YEAR($A338)-1)))),#REF!,VLOOKUP(MONTH($A338),Conversion!$A$1:$B$12,2),FALSE)</f>
        <v>#REF!</v>
      </c>
      <c r="K338" t="e">
        <f>VLOOKUP((IF(MONTH($A338)=10,YEAR($A338),IF(MONTH($A338)=11,YEAR($A338),IF(MONTH($A338)=12, YEAR($A338),YEAR($A338)-1)))),#REF!,VLOOKUP(MONTH($A338),'Patch Conversion'!$A$1:$B$12,2),FALSE)</f>
        <v>#REF!</v>
      </c>
    </row>
    <row r="339" spans="1:11" x14ac:dyDescent="0.25">
      <c r="A339" s="2">
        <v>28004</v>
      </c>
      <c r="B339">
        <f>VLOOKUP((IF(MONTH($A339)=10,YEAR($A339),IF(MONTH($A339)=11,YEAR($A339),IF(MONTH($A339)=12, YEAR($A339),YEAR($A339)-1)))),File_1.prn!$A$2:$AA$58,VLOOKUP(MONTH($A339),Conversion!$A$1:$B$12,2),FALSE)</f>
        <v>0</v>
      </c>
      <c r="C339" t="str">
        <f>IF(VLOOKUP((IF(MONTH($A339)=10,YEAR($A339),IF(MONTH($A339)=11,YEAR($A339),IF(MONTH($A339)=12, YEAR($A339),YEAR($A339)-1)))),File_1.prn!$A$2:$AA$58,VLOOKUP(MONTH($A339),'Patch Conversion'!$A$1:$B$12,2),FALSE)="","",VLOOKUP((IF(MONTH($A339)=10,YEAR($A339),IF(MONTH($A339)=11,YEAR($A339),IF(MONTH($A339)=12, YEAR($A339),YEAR($A339)-1)))),File_1.prn!$A$2:$AA$58,VLOOKUP(MONTH($A339),'Patch Conversion'!$A$1:$B$12,2),FALSE))</f>
        <v/>
      </c>
      <c r="F339">
        <f>VLOOKUP((IF(MONTH($A339)=10,YEAR($A339),IF(MONTH($A339)=11,YEAR($A339),IF(MONTH($A339)=12, YEAR($A339),YEAR($A339)-1)))),FirstSim!$A$1:$Z$84,VLOOKUP(MONTH($A339),Conversion!$A$1:$B$12,2),FALSE)</f>
        <v>0.06</v>
      </c>
      <c r="J339" s="4" t="e">
        <f>VLOOKUP((IF(MONTH($A339)=10,YEAR($A339),IF(MONTH($A339)=11,YEAR($A339),IF(MONTH($A339)=12, YEAR($A339),YEAR($A339)-1)))),#REF!,VLOOKUP(MONTH($A339),Conversion!$A$1:$B$12,2),FALSE)</f>
        <v>#REF!</v>
      </c>
      <c r="K339" t="e">
        <f>VLOOKUP((IF(MONTH($A339)=10,YEAR($A339),IF(MONTH($A339)=11,YEAR($A339),IF(MONTH($A339)=12, YEAR($A339),YEAR($A339)-1)))),#REF!,VLOOKUP(MONTH($A339),'Patch Conversion'!$A$1:$B$12,2),FALSE)</f>
        <v>#REF!</v>
      </c>
    </row>
    <row r="340" spans="1:11" x14ac:dyDescent="0.25">
      <c r="A340" s="2">
        <v>28034</v>
      </c>
      <c r="B340">
        <f>VLOOKUP((IF(MONTH($A340)=10,YEAR($A340),IF(MONTH($A340)=11,YEAR($A340),IF(MONTH($A340)=12, YEAR($A340),YEAR($A340)-1)))),File_1.prn!$A$2:$AA$58,VLOOKUP(MONTH($A340),Conversion!$A$1:$B$12,2),FALSE)</f>
        <v>0</v>
      </c>
      <c r="C340" t="str">
        <f>IF(VLOOKUP((IF(MONTH($A340)=10,YEAR($A340),IF(MONTH($A340)=11,YEAR($A340),IF(MONTH($A340)=12, YEAR($A340),YEAR($A340)-1)))),File_1.prn!$A$2:$AA$58,VLOOKUP(MONTH($A340),'Patch Conversion'!$A$1:$B$12,2),FALSE)="","",VLOOKUP((IF(MONTH($A340)=10,YEAR($A340),IF(MONTH($A340)=11,YEAR($A340),IF(MONTH($A340)=12, YEAR($A340),YEAR($A340)-1)))),File_1.prn!$A$2:$AA$58,VLOOKUP(MONTH($A340),'Patch Conversion'!$A$1:$B$12,2),FALSE))</f>
        <v/>
      </c>
      <c r="F340">
        <f>VLOOKUP((IF(MONTH($A340)=10,YEAR($A340),IF(MONTH($A340)=11,YEAR($A340),IF(MONTH($A340)=12, YEAR($A340),YEAR($A340)-1)))),FirstSim!$A$1:$Z$84,VLOOKUP(MONTH($A340),Conversion!$A$1:$B$12,2),FALSE)</f>
        <v>1.6</v>
      </c>
      <c r="J340" s="4" t="e">
        <f>VLOOKUP((IF(MONTH($A340)=10,YEAR($A340),IF(MONTH($A340)=11,YEAR($A340),IF(MONTH($A340)=12, YEAR($A340),YEAR($A340)-1)))),#REF!,VLOOKUP(MONTH($A340),Conversion!$A$1:$B$12,2),FALSE)</f>
        <v>#REF!</v>
      </c>
      <c r="K340" t="e">
        <f>VLOOKUP((IF(MONTH($A340)=10,YEAR($A340),IF(MONTH($A340)=11,YEAR($A340),IF(MONTH($A340)=12, YEAR($A340),YEAR($A340)-1)))),#REF!,VLOOKUP(MONTH($A340),'Patch Conversion'!$A$1:$B$12,2),FALSE)</f>
        <v>#REF!</v>
      </c>
    </row>
    <row r="341" spans="1:11" x14ac:dyDescent="0.25">
      <c r="A341" s="2">
        <v>28065</v>
      </c>
      <c r="B341">
        <f>VLOOKUP((IF(MONTH($A341)=10,YEAR($A341),IF(MONTH($A341)=11,YEAR($A341),IF(MONTH($A341)=12, YEAR($A341),YEAR($A341)-1)))),File_1.prn!$A$2:$AA$58,VLOOKUP(MONTH($A341),Conversion!$A$1:$B$12,2),FALSE)</f>
        <v>0</v>
      </c>
      <c r="C341" t="str">
        <f>IF(VLOOKUP((IF(MONTH($A341)=10,YEAR($A341),IF(MONTH($A341)=11,YEAR($A341),IF(MONTH($A341)=12, YEAR($A341),YEAR($A341)-1)))),File_1.prn!$A$2:$AA$58,VLOOKUP(MONTH($A341),'Patch Conversion'!$A$1:$B$12,2),FALSE)="","",VLOOKUP((IF(MONTH($A341)=10,YEAR($A341),IF(MONTH($A341)=11,YEAR($A341),IF(MONTH($A341)=12, YEAR($A341),YEAR($A341)-1)))),File_1.prn!$A$2:$AA$58,VLOOKUP(MONTH($A341),'Patch Conversion'!$A$1:$B$12,2),FALSE))</f>
        <v/>
      </c>
      <c r="D341" t="str">
        <f>IF(C341="","",B341)</f>
        <v/>
      </c>
      <c r="F341">
        <f>VLOOKUP((IF(MONTH($A341)=10,YEAR($A341),IF(MONTH($A341)=11,YEAR($A341),IF(MONTH($A341)=12, YEAR($A341),YEAR($A341)-1)))),FirstSim!$A$1:$Z$84,VLOOKUP(MONTH($A341),Conversion!$A$1:$B$12,2),FALSE)</f>
        <v>0.83</v>
      </c>
      <c r="J341" s="4" t="e">
        <f>VLOOKUP((IF(MONTH($A341)=10,YEAR($A341),IF(MONTH($A341)=11,YEAR($A341),IF(MONTH($A341)=12, YEAR($A341),YEAR($A341)-1)))),#REF!,VLOOKUP(MONTH($A341),Conversion!$A$1:$B$12,2),FALSE)</f>
        <v>#REF!</v>
      </c>
      <c r="K341" t="e">
        <f>VLOOKUP((IF(MONTH($A341)=10,YEAR($A341),IF(MONTH($A341)=11,YEAR($A341),IF(MONTH($A341)=12, YEAR($A341),YEAR($A341)-1)))),#REF!,VLOOKUP(MONTH($A341),'Patch Conversion'!$A$1:$B$12,2),FALSE)</f>
        <v>#REF!</v>
      </c>
    </row>
    <row r="342" spans="1:11" x14ac:dyDescent="0.25">
      <c r="A342" s="2">
        <v>28095</v>
      </c>
      <c r="B342">
        <f>VLOOKUP((IF(MONTH($A342)=10,YEAR($A342),IF(MONTH($A342)=11,YEAR($A342),IF(MONTH($A342)=12, YEAR($A342),YEAR($A342)-1)))),File_1.prn!$A$2:$AA$58,VLOOKUP(MONTH($A342),Conversion!$A$1:$B$12,2),FALSE)</f>
        <v>0</v>
      </c>
      <c r="C342" t="str">
        <f>IF(VLOOKUP((IF(MONTH($A342)=10,YEAR($A342),IF(MONTH($A342)=11,YEAR($A342),IF(MONTH($A342)=12, YEAR($A342),YEAR($A342)-1)))),File_1.prn!$A$2:$AA$58,VLOOKUP(MONTH($A342),'Patch Conversion'!$A$1:$B$12,2),FALSE)="","",VLOOKUP((IF(MONTH($A342)=10,YEAR($A342),IF(MONTH($A342)=11,YEAR($A342),IF(MONTH($A342)=12, YEAR($A342),YEAR($A342)-1)))),File_1.prn!$A$2:$AA$58,VLOOKUP(MONTH($A342),'Patch Conversion'!$A$1:$B$12,2),FALSE))</f>
        <v/>
      </c>
      <c r="F342">
        <f>VLOOKUP((IF(MONTH($A342)=10,YEAR($A342),IF(MONTH($A342)=11,YEAR($A342),IF(MONTH($A342)=12, YEAR($A342),YEAR($A342)-1)))),FirstSim!$A$1:$Z$84,VLOOKUP(MONTH($A342),Conversion!$A$1:$B$12,2),FALSE)</f>
        <v>0.06</v>
      </c>
      <c r="J342" s="4" t="e">
        <f>VLOOKUP((IF(MONTH($A342)=10,YEAR($A342),IF(MONTH($A342)=11,YEAR($A342),IF(MONTH($A342)=12, YEAR($A342),YEAR($A342)-1)))),#REF!,VLOOKUP(MONTH($A342),Conversion!$A$1:$B$12,2),FALSE)</f>
        <v>#REF!</v>
      </c>
      <c r="K342" t="e">
        <f>VLOOKUP((IF(MONTH($A342)=10,YEAR($A342),IF(MONTH($A342)=11,YEAR($A342),IF(MONTH($A342)=12, YEAR($A342),YEAR($A342)-1)))),#REF!,VLOOKUP(MONTH($A342),'Patch Conversion'!$A$1:$B$12,2),FALSE)</f>
        <v>#REF!</v>
      </c>
    </row>
    <row r="343" spans="1:11" x14ac:dyDescent="0.25">
      <c r="A343" s="2">
        <v>28126</v>
      </c>
      <c r="B343">
        <f>VLOOKUP((IF(MONTH($A343)=10,YEAR($A343),IF(MONTH($A343)=11,YEAR($A343),IF(MONTH($A343)=12, YEAR($A343),YEAR($A343)-1)))),File_1.prn!$A$2:$AA$58,VLOOKUP(MONTH($A343),Conversion!$A$1:$B$12,2),FALSE)</f>
        <v>0</v>
      </c>
      <c r="C343" t="str">
        <f>IF(VLOOKUP((IF(MONTH($A343)=10,YEAR($A343),IF(MONTH($A343)=11,YEAR($A343),IF(MONTH($A343)=12, YEAR($A343),YEAR($A343)-1)))),File_1.prn!$A$2:$AA$58,VLOOKUP(MONTH($A343),'Patch Conversion'!$A$1:$B$12,2),FALSE)="","",VLOOKUP((IF(MONTH($A343)=10,YEAR($A343),IF(MONTH($A343)=11,YEAR($A343),IF(MONTH($A343)=12, YEAR($A343),YEAR($A343)-1)))),File_1.prn!$A$2:$AA$58,VLOOKUP(MONTH($A343),'Patch Conversion'!$A$1:$B$12,2),FALSE))</f>
        <v/>
      </c>
      <c r="F343">
        <f>VLOOKUP((IF(MONTH($A343)=10,YEAR($A343),IF(MONTH($A343)=11,YEAR($A343),IF(MONTH($A343)=12, YEAR($A343),YEAR($A343)-1)))),FirstSim!$A$1:$Z$84,VLOOKUP(MONTH($A343),Conversion!$A$1:$B$12,2),FALSE)</f>
        <v>0.64</v>
      </c>
      <c r="J343" s="4" t="e">
        <f>VLOOKUP((IF(MONTH($A343)=10,YEAR($A343),IF(MONTH($A343)=11,YEAR($A343),IF(MONTH($A343)=12, YEAR($A343),YEAR($A343)-1)))),#REF!,VLOOKUP(MONTH($A343),Conversion!$A$1:$B$12,2),FALSE)</f>
        <v>#REF!</v>
      </c>
      <c r="K343" t="e">
        <f>VLOOKUP((IF(MONTH($A343)=10,YEAR($A343),IF(MONTH($A343)=11,YEAR($A343),IF(MONTH($A343)=12, YEAR($A343),YEAR($A343)-1)))),#REF!,VLOOKUP(MONTH($A343),'Patch Conversion'!$A$1:$B$12,2),FALSE)</f>
        <v>#REF!</v>
      </c>
    </row>
    <row r="344" spans="1:11" x14ac:dyDescent="0.25">
      <c r="A344" s="2">
        <v>28157</v>
      </c>
      <c r="B344">
        <f>VLOOKUP((IF(MONTH($A344)=10,YEAR($A344),IF(MONTH($A344)=11,YEAR($A344),IF(MONTH($A344)=12, YEAR($A344),YEAR($A344)-1)))),File_1.prn!$A$2:$AA$58,VLOOKUP(MONTH($A344),Conversion!$A$1:$B$12,2),FALSE)</f>
        <v>0</v>
      </c>
      <c r="C344" t="str">
        <f>IF(VLOOKUP((IF(MONTH($A344)=10,YEAR($A344),IF(MONTH($A344)=11,YEAR($A344),IF(MONTH($A344)=12, YEAR($A344),YEAR($A344)-1)))),File_1.prn!$A$2:$AA$58,VLOOKUP(MONTH($A344),'Patch Conversion'!$A$1:$B$12,2),FALSE)="","",VLOOKUP((IF(MONTH($A344)=10,YEAR($A344),IF(MONTH($A344)=11,YEAR($A344),IF(MONTH($A344)=12, YEAR($A344),YEAR($A344)-1)))),File_1.prn!$A$2:$AA$58,VLOOKUP(MONTH($A344),'Patch Conversion'!$A$1:$B$12,2),FALSE))</f>
        <v/>
      </c>
      <c r="D344" t="str">
        <f>IF(C344="","",B344)</f>
        <v/>
      </c>
      <c r="F344">
        <f>VLOOKUP((IF(MONTH($A344)=10,YEAR($A344),IF(MONTH($A344)=11,YEAR($A344),IF(MONTH($A344)=12, YEAR($A344),YEAR($A344)-1)))),FirstSim!$A$1:$Z$84,VLOOKUP(MONTH($A344),Conversion!$A$1:$B$12,2),FALSE)</f>
        <v>0.49</v>
      </c>
      <c r="J344" s="4" t="e">
        <f>VLOOKUP((IF(MONTH($A344)=10,YEAR($A344),IF(MONTH($A344)=11,YEAR($A344),IF(MONTH($A344)=12, YEAR($A344),YEAR($A344)-1)))),#REF!,VLOOKUP(MONTH($A344),Conversion!$A$1:$B$12,2),FALSE)</f>
        <v>#REF!</v>
      </c>
      <c r="K344" t="e">
        <f>VLOOKUP((IF(MONTH($A344)=10,YEAR($A344),IF(MONTH($A344)=11,YEAR($A344),IF(MONTH($A344)=12, YEAR($A344),YEAR($A344)-1)))),#REF!,VLOOKUP(MONTH($A344),'Patch Conversion'!$A$1:$B$12,2),FALSE)</f>
        <v>#REF!</v>
      </c>
    </row>
    <row r="345" spans="1:11" x14ac:dyDescent="0.25">
      <c r="A345" s="2">
        <v>28185</v>
      </c>
      <c r="B345">
        <f>VLOOKUP((IF(MONTH($A345)=10,YEAR($A345),IF(MONTH($A345)=11,YEAR($A345),IF(MONTH($A345)=12, YEAR($A345),YEAR($A345)-1)))),File_1.prn!$A$2:$AA$58,VLOOKUP(MONTH($A345),Conversion!$A$1:$B$12,2),FALSE)</f>
        <v>0</v>
      </c>
      <c r="C345" t="str">
        <f>IF(VLOOKUP((IF(MONTH($A345)=10,YEAR($A345),IF(MONTH($A345)=11,YEAR($A345),IF(MONTH($A345)=12, YEAR($A345),YEAR($A345)-1)))),File_1.prn!$A$2:$AA$58,VLOOKUP(MONTH($A345),'Patch Conversion'!$A$1:$B$12,2),FALSE)="","",VLOOKUP((IF(MONTH($A345)=10,YEAR($A345),IF(MONTH($A345)=11,YEAR($A345),IF(MONTH($A345)=12, YEAR($A345),YEAR($A345)-1)))),File_1.prn!$A$2:$AA$58,VLOOKUP(MONTH($A345),'Patch Conversion'!$A$1:$B$12,2),FALSE))</f>
        <v/>
      </c>
      <c r="D345" t="str">
        <f>IF(C345="","",B345)</f>
        <v/>
      </c>
      <c r="F345">
        <f>VLOOKUP((IF(MONTH($A345)=10,YEAR($A345),IF(MONTH($A345)=11,YEAR($A345),IF(MONTH($A345)=12, YEAR($A345),YEAR($A345)-1)))),FirstSim!$A$1:$Z$84,VLOOKUP(MONTH($A345),Conversion!$A$1:$B$12,2),FALSE)</f>
        <v>0.79</v>
      </c>
      <c r="J345" s="4" t="e">
        <f>VLOOKUP((IF(MONTH($A345)=10,YEAR($A345),IF(MONTH($A345)=11,YEAR($A345),IF(MONTH($A345)=12, YEAR($A345),YEAR($A345)-1)))),#REF!,VLOOKUP(MONTH($A345),Conversion!$A$1:$B$12,2),FALSE)</f>
        <v>#REF!</v>
      </c>
      <c r="K345" t="e">
        <f>VLOOKUP((IF(MONTH($A345)=10,YEAR($A345),IF(MONTH($A345)=11,YEAR($A345),IF(MONTH($A345)=12, YEAR($A345),YEAR($A345)-1)))),#REF!,VLOOKUP(MONTH($A345),'Patch Conversion'!$A$1:$B$12,2),FALSE)</f>
        <v>#REF!</v>
      </c>
    </row>
    <row r="346" spans="1:11" x14ac:dyDescent="0.25">
      <c r="A346" s="2">
        <v>28216</v>
      </c>
      <c r="B346">
        <f>VLOOKUP((IF(MONTH($A346)=10,YEAR($A346),IF(MONTH($A346)=11,YEAR($A346),IF(MONTH($A346)=12, YEAR($A346),YEAR($A346)-1)))),File_1.prn!$A$2:$AA$58,VLOOKUP(MONTH($A346),Conversion!$A$1:$B$12,2),FALSE)</f>
        <v>0</v>
      </c>
      <c r="C346" t="str">
        <f>IF(VLOOKUP((IF(MONTH($A346)=10,YEAR($A346),IF(MONTH($A346)=11,YEAR($A346),IF(MONTH($A346)=12, YEAR($A346),YEAR($A346)-1)))),File_1.prn!$A$2:$AA$58,VLOOKUP(MONTH($A346),'Patch Conversion'!$A$1:$B$12,2),FALSE)="","",VLOOKUP((IF(MONTH($A346)=10,YEAR($A346),IF(MONTH($A346)=11,YEAR($A346),IF(MONTH($A346)=12, YEAR($A346),YEAR($A346)-1)))),File_1.prn!$A$2:$AA$58,VLOOKUP(MONTH($A346),'Patch Conversion'!$A$1:$B$12,2),FALSE))</f>
        <v/>
      </c>
      <c r="D346" t="str">
        <f>IF(C346="","",B346)</f>
        <v/>
      </c>
      <c r="F346">
        <f>VLOOKUP((IF(MONTH($A346)=10,YEAR($A346),IF(MONTH($A346)=11,YEAR($A346),IF(MONTH($A346)=12, YEAR($A346),YEAR($A346)-1)))),FirstSim!$A$1:$Z$84,VLOOKUP(MONTH($A346),Conversion!$A$1:$B$12,2),FALSE)</f>
        <v>0.39</v>
      </c>
      <c r="J346" s="4" t="e">
        <f>VLOOKUP((IF(MONTH($A346)=10,YEAR($A346),IF(MONTH($A346)=11,YEAR($A346),IF(MONTH($A346)=12, YEAR($A346),YEAR($A346)-1)))),#REF!,VLOOKUP(MONTH($A346),Conversion!$A$1:$B$12,2),FALSE)</f>
        <v>#REF!</v>
      </c>
      <c r="K346" t="e">
        <f>VLOOKUP((IF(MONTH($A346)=10,YEAR($A346),IF(MONTH($A346)=11,YEAR($A346),IF(MONTH($A346)=12, YEAR($A346),YEAR($A346)-1)))),#REF!,VLOOKUP(MONTH($A346),'Patch Conversion'!$A$1:$B$12,2),FALSE)</f>
        <v>#REF!</v>
      </c>
    </row>
    <row r="347" spans="1:11" x14ac:dyDescent="0.25">
      <c r="A347" s="2">
        <v>28246</v>
      </c>
      <c r="B347">
        <f>VLOOKUP((IF(MONTH($A347)=10,YEAR($A347),IF(MONTH($A347)=11,YEAR($A347),IF(MONTH($A347)=12, YEAR($A347),YEAR($A347)-1)))),File_1.prn!$A$2:$AA$58,VLOOKUP(MONTH($A347),Conversion!$A$1:$B$12,2),FALSE)</f>
        <v>0</v>
      </c>
      <c r="C347" t="str">
        <f>IF(VLOOKUP((IF(MONTH($A347)=10,YEAR($A347),IF(MONTH($A347)=11,YEAR($A347),IF(MONTH($A347)=12, YEAR($A347),YEAR($A347)-1)))),File_1.prn!$A$2:$AA$58,VLOOKUP(MONTH($A347),'Patch Conversion'!$A$1:$B$12,2),FALSE)="","",VLOOKUP((IF(MONTH($A347)=10,YEAR($A347),IF(MONTH($A347)=11,YEAR($A347),IF(MONTH($A347)=12, YEAR($A347),YEAR($A347)-1)))),File_1.prn!$A$2:$AA$58,VLOOKUP(MONTH($A347),'Patch Conversion'!$A$1:$B$12,2),FALSE))</f>
        <v/>
      </c>
      <c r="F347">
        <f>VLOOKUP((IF(MONTH($A347)=10,YEAR($A347),IF(MONTH($A347)=11,YEAR($A347),IF(MONTH($A347)=12, YEAR($A347),YEAR($A347)-1)))),FirstSim!$A$1:$Z$84,VLOOKUP(MONTH($A347),Conversion!$A$1:$B$12,2),FALSE)</f>
        <v>0.1</v>
      </c>
      <c r="J347" s="4" t="e">
        <f>VLOOKUP((IF(MONTH($A347)=10,YEAR($A347),IF(MONTH($A347)=11,YEAR($A347),IF(MONTH($A347)=12, YEAR($A347),YEAR($A347)-1)))),#REF!,VLOOKUP(MONTH($A347),Conversion!$A$1:$B$12,2),FALSE)</f>
        <v>#REF!</v>
      </c>
      <c r="K347" t="e">
        <f>VLOOKUP((IF(MONTH($A347)=10,YEAR($A347),IF(MONTH($A347)=11,YEAR($A347),IF(MONTH($A347)=12, YEAR($A347),YEAR($A347)-1)))),#REF!,VLOOKUP(MONTH($A347),'Patch Conversion'!$A$1:$B$12,2),FALSE)</f>
        <v>#REF!</v>
      </c>
    </row>
    <row r="348" spans="1:11" x14ac:dyDescent="0.25">
      <c r="A348" s="2">
        <v>28277</v>
      </c>
      <c r="B348">
        <f>VLOOKUP((IF(MONTH($A348)=10,YEAR($A348),IF(MONTH($A348)=11,YEAR($A348),IF(MONTH($A348)=12, YEAR($A348),YEAR($A348)-1)))),File_1.prn!$A$2:$AA$58,VLOOKUP(MONTH($A348),Conversion!$A$1:$B$12,2),FALSE)</f>
        <v>0</v>
      </c>
      <c r="C348" t="str">
        <f>IF(VLOOKUP((IF(MONTH($A348)=10,YEAR($A348),IF(MONTH($A348)=11,YEAR($A348),IF(MONTH($A348)=12, YEAR($A348),YEAR($A348)-1)))),File_1.prn!$A$2:$AA$58,VLOOKUP(MONTH($A348),'Patch Conversion'!$A$1:$B$12,2),FALSE)="","",VLOOKUP((IF(MONTH($A348)=10,YEAR($A348),IF(MONTH($A348)=11,YEAR($A348),IF(MONTH($A348)=12, YEAR($A348),YEAR($A348)-1)))),File_1.prn!$A$2:$AA$58,VLOOKUP(MONTH($A348),'Patch Conversion'!$A$1:$B$12,2),FALSE))</f>
        <v/>
      </c>
      <c r="F348">
        <f>VLOOKUP((IF(MONTH($A348)=10,YEAR($A348),IF(MONTH($A348)=11,YEAR($A348),IF(MONTH($A348)=12, YEAR($A348),YEAR($A348)-1)))),FirstSim!$A$1:$Z$84,VLOOKUP(MONTH($A348),Conversion!$A$1:$B$12,2),FALSE)</f>
        <v>0.06</v>
      </c>
      <c r="J348" s="4" t="e">
        <f>VLOOKUP((IF(MONTH($A348)=10,YEAR($A348),IF(MONTH($A348)=11,YEAR($A348),IF(MONTH($A348)=12, YEAR($A348),YEAR($A348)-1)))),#REF!,VLOOKUP(MONTH($A348),Conversion!$A$1:$B$12,2),FALSE)</f>
        <v>#REF!</v>
      </c>
      <c r="K348" t="e">
        <f>VLOOKUP((IF(MONTH($A348)=10,YEAR($A348),IF(MONTH($A348)=11,YEAR($A348),IF(MONTH($A348)=12, YEAR($A348),YEAR($A348)-1)))),#REF!,VLOOKUP(MONTH($A348),'Patch Conversion'!$A$1:$B$12,2),FALSE)</f>
        <v>#REF!</v>
      </c>
    </row>
    <row r="349" spans="1:11" x14ac:dyDescent="0.25">
      <c r="A349" s="2">
        <v>28307</v>
      </c>
      <c r="B349">
        <f>VLOOKUP((IF(MONTH($A349)=10,YEAR($A349),IF(MONTH($A349)=11,YEAR($A349),IF(MONTH($A349)=12, YEAR($A349),YEAR($A349)-1)))),File_1.prn!$A$2:$AA$58,VLOOKUP(MONTH($A349),Conversion!$A$1:$B$12,2),FALSE)</f>
        <v>0</v>
      </c>
      <c r="C349" t="str">
        <f>IF(VLOOKUP((IF(MONTH($A349)=10,YEAR($A349),IF(MONTH($A349)=11,YEAR($A349),IF(MONTH($A349)=12, YEAR($A349),YEAR($A349)-1)))),File_1.prn!$A$2:$AA$58,VLOOKUP(MONTH($A349),'Patch Conversion'!$A$1:$B$12,2),FALSE)="","",VLOOKUP((IF(MONTH($A349)=10,YEAR($A349),IF(MONTH($A349)=11,YEAR($A349),IF(MONTH($A349)=12, YEAR($A349),YEAR($A349)-1)))),File_1.prn!$A$2:$AA$58,VLOOKUP(MONTH($A349),'Patch Conversion'!$A$1:$B$12,2),FALSE))</f>
        <v/>
      </c>
      <c r="F349">
        <f>VLOOKUP((IF(MONTH($A349)=10,YEAR($A349),IF(MONTH($A349)=11,YEAR($A349),IF(MONTH($A349)=12, YEAR($A349),YEAR($A349)-1)))),FirstSim!$A$1:$Z$84,VLOOKUP(MONTH($A349),Conversion!$A$1:$B$12,2),FALSE)</f>
        <v>0.03</v>
      </c>
      <c r="J349" s="4" t="e">
        <f>VLOOKUP((IF(MONTH($A349)=10,YEAR($A349),IF(MONTH($A349)=11,YEAR($A349),IF(MONTH($A349)=12, YEAR($A349),YEAR($A349)-1)))),#REF!,VLOOKUP(MONTH($A349),Conversion!$A$1:$B$12,2),FALSE)</f>
        <v>#REF!</v>
      </c>
      <c r="K349" t="e">
        <f>VLOOKUP((IF(MONTH($A349)=10,YEAR($A349),IF(MONTH($A349)=11,YEAR($A349),IF(MONTH($A349)=12, YEAR($A349),YEAR($A349)-1)))),#REF!,VLOOKUP(MONTH($A349),'Patch Conversion'!$A$1:$B$12,2),FALSE)</f>
        <v>#REF!</v>
      </c>
    </row>
    <row r="350" spans="1:11" x14ac:dyDescent="0.25">
      <c r="A350" s="2">
        <v>28338</v>
      </c>
      <c r="B350">
        <f>VLOOKUP((IF(MONTH($A350)=10,YEAR($A350),IF(MONTH($A350)=11,YEAR($A350),IF(MONTH($A350)=12, YEAR($A350),YEAR($A350)-1)))),File_1.prn!$A$2:$AA$58,VLOOKUP(MONTH($A350),Conversion!$A$1:$B$12,2),FALSE)</f>
        <v>0</v>
      </c>
      <c r="C350" t="str">
        <f>IF(VLOOKUP((IF(MONTH($A350)=10,YEAR($A350),IF(MONTH($A350)=11,YEAR($A350),IF(MONTH($A350)=12, YEAR($A350),YEAR($A350)-1)))),File_1.prn!$A$2:$AA$58,VLOOKUP(MONTH($A350),'Patch Conversion'!$A$1:$B$12,2),FALSE)="","",VLOOKUP((IF(MONTH($A350)=10,YEAR($A350),IF(MONTH($A350)=11,YEAR($A350),IF(MONTH($A350)=12, YEAR($A350),YEAR($A350)-1)))),File_1.prn!$A$2:$AA$58,VLOOKUP(MONTH($A350),'Patch Conversion'!$A$1:$B$12,2),FALSE))</f>
        <v/>
      </c>
      <c r="F350">
        <f>VLOOKUP((IF(MONTH($A350)=10,YEAR($A350),IF(MONTH($A350)=11,YEAR($A350),IF(MONTH($A350)=12, YEAR($A350),YEAR($A350)-1)))),FirstSim!$A$1:$Z$84,VLOOKUP(MONTH($A350),Conversion!$A$1:$B$12,2),FALSE)</f>
        <v>0.02</v>
      </c>
      <c r="J350" s="4" t="e">
        <f>VLOOKUP((IF(MONTH($A350)=10,YEAR($A350),IF(MONTH($A350)=11,YEAR($A350),IF(MONTH($A350)=12, YEAR($A350),YEAR($A350)-1)))),#REF!,VLOOKUP(MONTH($A350),Conversion!$A$1:$B$12,2),FALSE)</f>
        <v>#REF!</v>
      </c>
      <c r="K350" t="e">
        <f>VLOOKUP((IF(MONTH($A350)=10,YEAR($A350),IF(MONTH($A350)=11,YEAR($A350),IF(MONTH($A350)=12, YEAR($A350),YEAR($A350)-1)))),#REF!,VLOOKUP(MONTH($A350),'Patch Conversion'!$A$1:$B$12,2),FALSE)</f>
        <v>#REF!</v>
      </c>
    </row>
    <row r="351" spans="1:11" x14ac:dyDescent="0.25">
      <c r="A351" s="2">
        <v>28369</v>
      </c>
      <c r="B351">
        <f>VLOOKUP((IF(MONTH($A351)=10,YEAR($A351),IF(MONTH($A351)=11,YEAR($A351),IF(MONTH($A351)=12, YEAR($A351),YEAR($A351)-1)))),File_1.prn!$A$2:$AA$58,VLOOKUP(MONTH($A351),Conversion!$A$1:$B$12,2),FALSE)</f>
        <v>0</v>
      </c>
      <c r="C351" t="str">
        <f>IF(VLOOKUP((IF(MONTH($A351)=10,YEAR($A351),IF(MONTH($A351)=11,YEAR($A351),IF(MONTH($A351)=12, YEAR($A351),YEAR($A351)-1)))),File_1.prn!$A$2:$AA$58,VLOOKUP(MONTH($A351),'Patch Conversion'!$A$1:$B$12,2),FALSE)="","",VLOOKUP((IF(MONTH($A351)=10,YEAR($A351),IF(MONTH($A351)=11,YEAR($A351),IF(MONTH($A351)=12, YEAR($A351),YEAR($A351)-1)))),File_1.prn!$A$2:$AA$58,VLOOKUP(MONTH($A351),'Patch Conversion'!$A$1:$B$12,2),FALSE))</f>
        <v/>
      </c>
      <c r="D351" t="str">
        <f>IF(C351="","",B351)</f>
        <v/>
      </c>
      <c r="F351">
        <f>VLOOKUP((IF(MONTH($A351)=10,YEAR($A351),IF(MONTH($A351)=11,YEAR($A351),IF(MONTH($A351)=12, YEAR($A351),YEAR($A351)-1)))),FirstSim!$A$1:$Z$84,VLOOKUP(MONTH($A351),Conversion!$A$1:$B$12,2),FALSE)</f>
        <v>0.19</v>
      </c>
      <c r="J351" s="4" t="e">
        <f>VLOOKUP((IF(MONTH($A351)=10,YEAR($A351),IF(MONTH($A351)=11,YEAR($A351),IF(MONTH($A351)=12, YEAR($A351),YEAR($A351)-1)))),#REF!,VLOOKUP(MONTH($A351),Conversion!$A$1:$B$12,2),FALSE)</f>
        <v>#REF!</v>
      </c>
      <c r="K351" t="e">
        <f>VLOOKUP((IF(MONTH($A351)=10,YEAR($A351),IF(MONTH($A351)=11,YEAR($A351),IF(MONTH($A351)=12, YEAR($A351),YEAR($A351)-1)))),#REF!,VLOOKUP(MONTH($A351),'Patch Conversion'!$A$1:$B$12,2),FALSE)</f>
        <v>#REF!</v>
      </c>
    </row>
    <row r="352" spans="1:11" x14ac:dyDescent="0.25">
      <c r="A352" s="2">
        <v>28399</v>
      </c>
      <c r="B352">
        <f>VLOOKUP((IF(MONTH($A352)=10,YEAR($A352),IF(MONTH($A352)=11,YEAR($A352),IF(MONTH($A352)=12, YEAR($A352),YEAR($A352)-1)))),File_1.prn!$A$2:$AA$58,VLOOKUP(MONTH($A352),Conversion!$A$1:$B$12,2),FALSE)</f>
        <v>0</v>
      </c>
      <c r="C352" t="str">
        <f>IF(VLOOKUP((IF(MONTH($A352)=10,YEAR($A352),IF(MONTH($A352)=11,YEAR($A352),IF(MONTH($A352)=12, YEAR($A352),YEAR($A352)-1)))),File_1.prn!$A$2:$AA$58,VLOOKUP(MONTH($A352),'Patch Conversion'!$A$1:$B$12,2),FALSE)="","",VLOOKUP((IF(MONTH($A352)=10,YEAR($A352),IF(MONTH($A352)=11,YEAR($A352),IF(MONTH($A352)=12, YEAR($A352),YEAR($A352)-1)))),File_1.prn!$A$2:$AA$58,VLOOKUP(MONTH($A352),'Patch Conversion'!$A$1:$B$12,2),FALSE))</f>
        <v/>
      </c>
      <c r="D352" t="str">
        <f>IF(C352="","",B352)</f>
        <v/>
      </c>
      <c r="F352">
        <f>VLOOKUP((IF(MONTH($A352)=10,YEAR($A352),IF(MONTH($A352)=11,YEAR($A352),IF(MONTH($A352)=12, YEAR($A352),YEAR($A352)-1)))),FirstSim!$A$1:$Z$84,VLOOKUP(MONTH($A352),Conversion!$A$1:$B$12,2),FALSE)</f>
        <v>0.28999999999999998</v>
      </c>
      <c r="J352" s="4" t="e">
        <f>VLOOKUP((IF(MONTH($A352)=10,YEAR($A352),IF(MONTH($A352)=11,YEAR($A352),IF(MONTH($A352)=12, YEAR($A352),YEAR($A352)-1)))),#REF!,VLOOKUP(MONTH($A352),Conversion!$A$1:$B$12,2),FALSE)</f>
        <v>#REF!</v>
      </c>
      <c r="K352" t="e">
        <f>VLOOKUP((IF(MONTH($A352)=10,YEAR($A352),IF(MONTH($A352)=11,YEAR($A352),IF(MONTH($A352)=12, YEAR($A352),YEAR($A352)-1)))),#REF!,VLOOKUP(MONTH($A352),'Patch Conversion'!$A$1:$B$12,2),FALSE)</f>
        <v>#REF!</v>
      </c>
    </row>
    <row r="353" spans="1:11" x14ac:dyDescent="0.25">
      <c r="A353" s="2">
        <v>28430</v>
      </c>
      <c r="B353">
        <f>VLOOKUP((IF(MONTH($A353)=10,YEAR($A353),IF(MONTH($A353)=11,YEAR($A353),IF(MONTH($A353)=12, YEAR($A353),YEAR($A353)-1)))),File_1.prn!$A$2:$AA$58,VLOOKUP(MONTH($A353),Conversion!$A$1:$B$12,2),FALSE)</f>
        <v>0</v>
      </c>
      <c r="C353" t="str">
        <f>IF(VLOOKUP((IF(MONTH($A353)=10,YEAR($A353),IF(MONTH($A353)=11,YEAR($A353),IF(MONTH($A353)=12, YEAR($A353),YEAR($A353)-1)))),File_1.prn!$A$2:$AA$58,VLOOKUP(MONTH($A353),'Patch Conversion'!$A$1:$B$12,2),FALSE)="","",VLOOKUP((IF(MONTH($A353)=10,YEAR($A353),IF(MONTH($A353)=11,YEAR($A353),IF(MONTH($A353)=12, YEAR($A353),YEAR($A353)-1)))),File_1.prn!$A$2:$AA$58,VLOOKUP(MONTH($A353),'Patch Conversion'!$A$1:$B$12,2),FALSE))</f>
        <v/>
      </c>
      <c r="F353">
        <f>VLOOKUP((IF(MONTH($A353)=10,YEAR($A353),IF(MONTH($A353)=11,YEAR($A353),IF(MONTH($A353)=12, YEAR($A353),YEAR($A353)-1)))),FirstSim!$A$1:$Z$84,VLOOKUP(MONTH($A353),Conversion!$A$1:$B$12,2),FALSE)</f>
        <v>0.17</v>
      </c>
      <c r="J353" s="4" t="e">
        <f>VLOOKUP((IF(MONTH($A353)=10,YEAR($A353),IF(MONTH($A353)=11,YEAR($A353),IF(MONTH($A353)=12, YEAR($A353),YEAR($A353)-1)))),#REF!,VLOOKUP(MONTH($A353),Conversion!$A$1:$B$12,2),FALSE)</f>
        <v>#REF!</v>
      </c>
      <c r="K353" t="e">
        <f>VLOOKUP((IF(MONTH($A353)=10,YEAR($A353),IF(MONTH($A353)=11,YEAR($A353),IF(MONTH($A353)=12, YEAR($A353),YEAR($A353)-1)))),#REF!,VLOOKUP(MONTH($A353),'Patch Conversion'!$A$1:$B$12,2),FALSE)</f>
        <v>#REF!</v>
      </c>
    </row>
    <row r="354" spans="1:11" x14ac:dyDescent="0.25">
      <c r="A354" s="2">
        <v>28460</v>
      </c>
      <c r="B354">
        <f>VLOOKUP((IF(MONTH($A354)=10,YEAR($A354),IF(MONTH($A354)=11,YEAR($A354),IF(MONTH($A354)=12, YEAR($A354),YEAR($A354)-1)))),File_1.prn!$A$2:$AA$58,VLOOKUP(MONTH($A354),Conversion!$A$1:$B$12,2),FALSE)</f>
        <v>0</v>
      </c>
      <c r="C354" t="str">
        <f>IF(VLOOKUP((IF(MONTH($A354)=10,YEAR($A354),IF(MONTH($A354)=11,YEAR($A354),IF(MONTH($A354)=12, YEAR($A354),YEAR($A354)-1)))),File_1.prn!$A$2:$AA$58,VLOOKUP(MONTH($A354),'Patch Conversion'!$A$1:$B$12,2),FALSE)="","",VLOOKUP((IF(MONTH($A354)=10,YEAR($A354),IF(MONTH($A354)=11,YEAR($A354),IF(MONTH($A354)=12, YEAR($A354),YEAR($A354)-1)))),File_1.prn!$A$2:$AA$58,VLOOKUP(MONTH($A354),'Patch Conversion'!$A$1:$B$12,2),FALSE))</f>
        <v/>
      </c>
      <c r="D354" t="str">
        <f>IF(C354="","",B354)</f>
        <v/>
      </c>
      <c r="F354">
        <f>VLOOKUP((IF(MONTH($A354)=10,YEAR($A354),IF(MONTH($A354)=11,YEAR($A354),IF(MONTH($A354)=12, YEAR($A354),YEAR($A354)-1)))),FirstSim!$A$1:$Z$84,VLOOKUP(MONTH($A354),Conversion!$A$1:$B$12,2),FALSE)</f>
        <v>0.24</v>
      </c>
      <c r="J354" s="4" t="e">
        <f>VLOOKUP((IF(MONTH($A354)=10,YEAR($A354),IF(MONTH($A354)=11,YEAR($A354),IF(MONTH($A354)=12, YEAR($A354),YEAR($A354)-1)))),#REF!,VLOOKUP(MONTH($A354),Conversion!$A$1:$B$12,2),FALSE)</f>
        <v>#REF!</v>
      </c>
      <c r="K354" t="e">
        <f>VLOOKUP((IF(MONTH($A354)=10,YEAR($A354),IF(MONTH($A354)=11,YEAR($A354),IF(MONTH($A354)=12, YEAR($A354),YEAR($A354)-1)))),#REF!,VLOOKUP(MONTH($A354),'Patch Conversion'!$A$1:$B$12,2),FALSE)</f>
        <v>#REF!</v>
      </c>
    </row>
    <row r="355" spans="1:11" x14ac:dyDescent="0.25">
      <c r="A355" s="2">
        <v>28491</v>
      </c>
      <c r="B355">
        <f>VLOOKUP((IF(MONTH($A355)=10,YEAR($A355),IF(MONTH($A355)=11,YEAR($A355),IF(MONTH($A355)=12, YEAR($A355),YEAR($A355)-1)))),File_1.prn!$A$2:$AA$58,VLOOKUP(MONTH($A355),Conversion!$A$1:$B$12,2),FALSE)</f>
        <v>0</v>
      </c>
      <c r="C355" t="str">
        <f>IF(VLOOKUP((IF(MONTH($A355)=10,YEAR($A355),IF(MONTH($A355)=11,YEAR($A355),IF(MONTH($A355)=12, YEAR($A355),YEAR($A355)-1)))),File_1.prn!$A$2:$AA$58,VLOOKUP(MONTH($A355),'Patch Conversion'!$A$1:$B$12,2),FALSE)="","",VLOOKUP((IF(MONTH($A355)=10,YEAR($A355),IF(MONTH($A355)=11,YEAR($A355),IF(MONTH($A355)=12, YEAR($A355),YEAR($A355)-1)))),File_1.prn!$A$2:$AA$58,VLOOKUP(MONTH($A355),'Patch Conversion'!$A$1:$B$12,2),FALSE))</f>
        <v/>
      </c>
      <c r="D355" t="str">
        <f>IF(C355="","",B355)</f>
        <v/>
      </c>
      <c r="F355">
        <f>VLOOKUP((IF(MONTH($A355)=10,YEAR($A355),IF(MONTH($A355)=11,YEAR($A355),IF(MONTH($A355)=12, YEAR($A355),YEAR($A355)-1)))),FirstSim!$A$1:$Z$84,VLOOKUP(MONTH($A355),Conversion!$A$1:$B$12,2),FALSE)</f>
        <v>0.35</v>
      </c>
      <c r="J355" s="4" t="e">
        <f>VLOOKUP((IF(MONTH($A355)=10,YEAR($A355),IF(MONTH($A355)=11,YEAR($A355),IF(MONTH($A355)=12, YEAR($A355),YEAR($A355)-1)))),#REF!,VLOOKUP(MONTH($A355),Conversion!$A$1:$B$12,2),FALSE)</f>
        <v>#REF!</v>
      </c>
      <c r="K355" t="e">
        <f>VLOOKUP((IF(MONTH($A355)=10,YEAR($A355),IF(MONTH($A355)=11,YEAR($A355),IF(MONTH($A355)=12, YEAR($A355),YEAR($A355)-1)))),#REF!,VLOOKUP(MONTH($A355),'Patch Conversion'!$A$1:$B$12,2),FALSE)</f>
        <v>#REF!</v>
      </c>
    </row>
    <row r="356" spans="1:11" x14ac:dyDescent="0.25">
      <c r="A356" s="2">
        <v>28522</v>
      </c>
      <c r="B356">
        <f>VLOOKUP((IF(MONTH($A356)=10,YEAR($A356),IF(MONTH($A356)=11,YEAR($A356),IF(MONTH($A356)=12, YEAR($A356),YEAR($A356)-1)))),File_1.prn!$A$2:$AA$58,VLOOKUP(MONTH($A356),Conversion!$A$1:$B$12,2),FALSE)</f>
        <v>0</v>
      </c>
      <c r="C356" t="str">
        <f>IF(VLOOKUP((IF(MONTH($A356)=10,YEAR($A356),IF(MONTH($A356)=11,YEAR($A356),IF(MONTH($A356)=12, YEAR($A356),YEAR($A356)-1)))),File_1.prn!$A$2:$AA$58,VLOOKUP(MONTH($A356),'Patch Conversion'!$A$1:$B$12,2),FALSE)="","",VLOOKUP((IF(MONTH($A356)=10,YEAR($A356),IF(MONTH($A356)=11,YEAR($A356),IF(MONTH($A356)=12, YEAR($A356),YEAR($A356)-1)))),File_1.prn!$A$2:$AA$58,VLOOKUP(MONTH($A356),'Patch Conversion'!$A$1:$B$12,2),FALSE))</f>
        <v/>
      </c>
      <c r="D356" t="str">
        <f>IF(C356="","",B356)</f>
        <v/>
      </c>
      <c r="F356">
        <f>VLOOKUP((IF(MONTH($A356)=10,YEAR($A356),IF(MONTH($A356)=11,YEAR($A356),IF(MONTH($A356)=12, YEAR($A356),YEAR($A356)-1)))),FirstSim!$A$1:$Z$84,VLOOKUP(MONTH($A356),Conversion!$A$1:$B$12,2),FALSE)</f>
        <v>0.3</v>
      </c>
      <c r="J356" s="4" t="e">
        <f>VLOOKUP((IF(MONTH($A356)=10,YEAR($A356),IF(MONTH($A356)=11,YEAR($A356),IF(MONTH($A356)=12, YEAR($A356),YEAR($A356)-1)))),#REF!,VLOOKUP(MONTH($A356),Conversion!$A$1:$B$12,2),FALSE)</f>
        <v>#REF!</v>
      </c>
      <c r="K356" t="e">
        <f>VLOOKUP((IF(MONTH($A356)=10,YEAR($A356),IF(MONTH($A356)=11,YEAR($A356),IF(MONTH($A356)=12, YEAR($A356),YEAR($A356)-1)))),#REF!,VLOOKUP(MONTH($A356),'Patch Conversion'!$A$1:$B$12,2),FALSE)</f>
        <v>#REF!</v>
      </c>
    </row>
    <row r="357" spans="1:11" x14ac:dyDescent="0.25">
      <c r="A357" s="2">
        <v>28550</v>
      </c>
      <c r="B357">
        <f>VLOOKUP((IF(MONTH($A357)=10,YEAR($A357),IF(MONTH($A357)=11,YEAR($A357),IF(MONTH($A357)=12, YEAR($A357),YEAR($A357)-1)))),File_1.prn!$A$2:$AA$58,VLOOKUP(MONTH($A357),Conversion!$A$1:$B$12,2),FALSE)</f>
        <v>0</v>
      </c>
      <c r="C357" t="str">
        <f>IF(VLOOKUP((IF(MONTH($A357)=10,YEAR($A357),IF(MONTH($A357)=11,YEAR($A357),IF(MONTH($A357)=12, YEAR($A357),YEAR($A357)-1)))),File_1.prn!$A$2:$AA$58,VLOOKUP(MONTH($A357),'Patch Conversion'!$A$1:$B$12,2),FALSE)="","",VLOOKUP((IF(MONTH($A357)=10,YEAR($A357),IF(MONTH($A357)=11,YEAR($A357),IF(MONTH($A357)=12, YEAR($A357),YEAR($A357)-1)))),File_1.prn!$A$2:$AA$58,VLOOKUP(MONTH($A357),'Patch Conversion'!$A$1:$B$12,2),FALSE))</f>
        <v/>
      </c>
      <c r="D357" t="str">
        <f>IF(C357="","",B357)</f>
        <v/>
      </c>
      <c r="F357">
        <f>VLOOKUP((IF(MONTH($A357)=10,YEAR($A357),IF(MONTH($A357)=11,YEAR($A357),IF(MONTH($A357)=12, YEAR($A357),YEAR($A357)-1)))),FirstSim!$A$1:$Z$84,VLOOKUP(MONTH($A357),Conversion!$A$1:$B$12,2),FALSE)</f>
        <v>3.9</v>
      </c>
      <c r="J357" s="4" t="e">
        <f>VLOOKUP((IF(MONTH($A357)=10,YEAR($A357),IF(MONTH($A357)=11,YEAR($A357),IF(MONTH($A357)=12, YEAR($A357),YEAR($A357)-1)))),#REF!,VLOOKUP(MONTH($A357),Conversion!$A$1:$B$12,2),FALSE)</f>
        <v>#REF!</v>
      </c>
      <c r="K357" t="e">
        <f>VLOOKUP((IF(MONTH($A357)=10,YEAR($A357),IF(MONTH($A357)=11,YEAR($A357),IF(MONTH($A357)=12, YEAR($A357),YEAR($A357)-1)))),#REF!,VLOOKUP(MONTH($A357),'Patch Conversion'!$A$1:$B$12,2),FALSE)</f>
        <v>#REF!</v>
      </c>
    </row>
    <row r="358" spans="1:11" x14ac:dyDescent="0.25">
      <c r="A358" s="2">
        <v>28581</v>
      </c>
      <c r="B358">
        <f>VLOOKUP((IF(MONTH($A358)=10,YEAR($A358),IF(MONTH($A358)=11,YEAR($A358),IF(MONTH($A358)=12, YEAR($A358),YEAR($A358)-1)))),File_1.prn!$A$2:$AA$58,VLOOKUP(MONTH($A358),Conversion!$A$1:$B$12,2),FALSE)</f>
        <v>0</v>
      </c>
      <c r="C358" t="str">
        <f>IF(VLOOKUP((IF(MONTH($A358)=10,YEAR($A358),IF(MONTH($A358)=11,YEAR($A358),IF(MONTH($A358)=12, YEAR($A358),YEAR($A358)-1)))),File_1.prn!$A$2:$AA$58,VLOOKUP(MONTH($A358),'Patch Conversion'!$A$1:$B$12,2),FALSE)="","",VLOOKUP((IF(MONTH($A358)=10,YEAR($A358),IF(MONTH($A358)=11,YEAR($A358),IF(MONTH($A358)=12, YEAR($A358),YEAR($A358)-1)))),File_1.prn!$A$2:$AA$58,VLOOKUP(MONTH($A358),'Patch Conversion'!$A$1:$B$12,2),FALSE))</f>
        <v/>
      </c>
      <c r="D358" t="str">
        <f>IF(C358="","",B358)</f>
        <v/>
      </c>
      <c r="F358">
        <f>VLOOKUP((IF(MONTH($A358)=10,YEAR($A358),IF(MONTH($A358)=11,YEAR($A358),IF(MONTH($A358)=12, YEAR($A358),YEAR($A358)-1)))),FirstSim!$A$1:$Z$84,VLOOKUP(MONTH($A358),Conversion!$A$1:$B$12,2),FALSE)</f>
        <v>3.26</v>
      </c>
      <c r="J358" s="4" t="e">
        <f>VLOOKUP((IF(MONTH($A358)=10,YEAR($A358),IF(MONTH($A358)=11,YEAR($A358),IF(MONTH($A358)=12, YEAR($A358),YEAR($A358)-1)))),#REF!,VLOOKUP(MONTH($A358),Conversion!$A$1:$B$12,2),FALSE)</f>
        <v>#REF!</v>
      </c>
      <c r="K358" t="e">
        <f>VLOOKUP((IF(MONTH($A358)=10,YEAR($A358),IF(MONTH($A358)=11,YEAR($A358),IF(MONTH($A358)=12, YEAR($A358),YEAR($A358)-1)))),#REF!,VLOOKUP(MONTH($A358),'Patch Conversion'!$A$1:$B$12,2),FALSE)</f>
        <v>#REF!</v>
      </c>
    </row>
    <row r="359" spans="1:11" x14ac:dyDescent="0.25">
      <c r="A359" s="2">
        <v>28611</v>
      </c>
      <c r="B359">
        <f>VLOOKUP((IF(MONTH($A359)=10,YEAR($A359),IF(MONTH($A359)=11,YEAR($A359),IF(MONTH($A359)=12, YEAR($A359),YEAR($A359)-1)))),File_1.prn!$A$2:$AA$58,VLOOKUP(MONTH($A359),Conversion!$A$1:$B$12,2),FALSE)</f>
        <v>0</v>
      </c>
      <c r="C359" t="str">
        <f>IF(VLOOKUP((IF(MONTH($A359)=10,YEAR($A359),IF(MONTH($A359)=11,YEAR($A359),IF(MONTH($A359)=12, YEAR($A359),YEAR($A359)-1)))),File_1.prn!$A$2:$AA$58,VLOOKUP(MONTH($A359),'Patch Conversion'!$A$1:$B$12,2),FALSE)="","",VLOOKUP((IF(MONTH($A359)=10,YEAR($A359),IF(MONTH($A359)=11,YEAR($A359),IF(MONTH($A359)=12, YEAR($A359),YEAR($A359)-1)))),File_1.prn!$A$2:$AA$58,VLOOKUP(MONTH($A359),'Patch Conversion'!$A$1:$B$12,2),FALSE))</f>
        <v/>
      </c>
      <c r="F359">
        <f>VLOOKUP((IF(MONTH($A359)=10,YEAR($A359),IF(MONTH($A359)=11,YEAR($A359),IF(MONTH($A359)=12, YEAR($A359),YEAR($A359)-1)))),FirstSim!$A$1:$Z$84,VLOOKUP(MONTH($A359),Conversion!$A$1:$B$12,2),FALSE)</f>
        <v>1.1499999999999999</v>
      </c>
      <c r="J359" s="4" t="e">
        <f>VLOOKUP((IF(MONTH($A359)=10,YEAR($A359),IF(MONTH($A359)=11,YEAR($A359),IF(MONTH($A359)=12, YEAR($A359),YEAR($A359)-1)))),#REF!,VLOOKUP(MONTH($A359),Conversion!$A$1:$B$12,2),FALSE)</f>
        <v>#REF!</v>
      </c>
      <c r="K359" t="e">
        <f>VLOOKUP((IF(MONTH($A359)=10,YEAR($A359),IF(MONTH($A359)=11,YEAR($A359),IF(MONTH($A359)=12, YEAR($A359),YEAR($A359)-1)))),#REF!,VLOOKUP(MONTH($A359),'Patch Conversion'!$A$1:$B$12,2),FALSE)</f>
        <v>#REF!</v>
      </c>
    </row>
    <row r="360" spans="1:11" x14ac:dyDescent="0.25">
      <c r="A360" s="2">
        <v>28642</v>
      </c>
      <c r="B360">
        <f>VLOOKUP((IF(MONTH($A360)=10,YEAR($A360),IF(MONTH($A360)=11,YEAR($A360),IF(MONTH($A360)=12, YEAR($A360),YEAR($A360)-1)))),File_1.prn!$A$2:$AA$58,VLOOKUP(MONTH($A360),Conversion!$A$1:$B$12,2),FALSE)</f>
        <v>0</v>
      </c>
      <c r="C360" t="str">
        <f>IF(VLOOKUP((IF(MONTH($A360)=10,YEAR($A360),IF(MONTH($A360)=11,YEAR($A360),IF(MONTH($A360)=12, YEAR($A360),YEAR($A360)-1)))),File_1.prn!$A$2:$AA$58,VLOOKUP(MONTH($A360),'Patch Conversion'!$A$1:$B$12,2),FALSE)="","",VLOOKUP((IF(MONTH($A360)=10,YEAR($A360),IF(MONTH($A360)=11,YEAR($A360),IF(MONTH($A360)=12, YEAR($A360),YEAR($A360)-1)))),File_1.prn!$A$2:$AA$58,VLOOKUP(MONTH($A360),'Patch Conversion'!$A$1:$B$12,2),FALSE))</f>
        <v/>
      </c>
      <c r="F360">
        <f>VLOOKUP((IF(MONTH($A360)=10,YEAR($A360),IF(MONTH($A360)=11,YEAR($A360),IF(MONTH($A360)=12, YEAR($A360),YEAR($A360)-1)))),FirstSim!$A$1:$Z$84,VLOOKUP(MONTH($A360),Conversion!$A$1:$B$12,2),FALSE)</f>
        <v>0.4</v>
      </c>
      <c r="J360" s="4" t="e">
        <f>VLOOKUP((IF(MONTH($A360)=10,YEAR($A360),IF(MONTH($A360)=11,YEAR($A360),IF(MONTH($A360)=12, YEAR($A360),YEAR($A360)-1)))),#REF!,VLOOKUP(MONTH($A360),Conversion!$A$1:$B$12,2),FALSE)</f>
        <v>#REF!</v>
      </c>
      <c r="K360" t="e">
        <f>VLOOKUP((IF(MONTH($A360)=10,YEAR($A360),IF(MONTH($A360)=11,YEAR($A360),IF(MONTH($A360)=12, YEAR($A360),YEAR($A360)-1)))),#REF!,VLOOKUP(MONTH($A360),'Patch Conversion'!$A$1:$B$12,2),FALSE)</f>
        <v>#REF!</v>
      </c>
    </row>
    <row r="361" spans="1:11" x14ac:dyDescent="0.25">
      <c r="A361" s="2">
        <v>28672</v>
      </c>
      <c r="B361">
        <f>VLOOKUP((IF(MONTH($A361)=10,YEAR($A361),IF(MONTH($A361)=11,YEAR($A361),IF(MONTH($A361)=12, YEAR($A361),YEAR($A361)-1)))),File_1.prn!$A$2:$AA$58,VLOOKUP(MONTH($A361),Conversion!$A$1:$B$12,2),FALSE)</f>
        <v>0</v>
      </c>
      <c r="C361" t="str">
        <f>IF(VLOOKUP((IF(MONTH($A361)=10,YEAR($A361),IF(MONTH($A361)=11,YEAR($A361),IF(MONTH($A361)=12, YEAR($A361),YEAR($A361)-1)))),File_1.prn!$A$2:$AA$58,VLOOKUP(MONTH($A361),'Patch Conversion'!$A$1:$B$12,2),FALSE)="","",VLOOKUP((IF(MONTH($A361)=10,YEAR($A361),IF(MONTH($A361)=11,YEAR($A361),IF(MONTH($A361)=12, YEAR($A361),YEAR($A361)-1)))),File_1.prn!$A$2:$AA$58,VLOOKUP(MONTH($A361),'Patch Conversion'!$A$1:$B$12,2),FALSE))</f>
        <v/>
      </c>
      <c r="F361">
        <f>VLOOKUP((IF(MONTH($A361)=10,YEAR($A361),IF(MONTH($A361)=11,YEAR($A361),IF(MONTH($A361)=12, YEAR($A361),YEAR($A361)-1)))),FirstSim!$A$1:$Z$84,VLOOKUP(MONTH($A361),Conversion!$A$1:$B$12,2),FALSE)</f>
        <v>0.11</v>
      </c>
      <c r="J361" s="4" t="e">
        <f>VLOOKUP((IF(MONTH($A361)=10,YEAR($A361),IF(MONTH($A361)=11,YEAR($A361),IF(MONTH($A361)=12, YEAR($A361),YEAR($A361)-1)))),#REF!,VLOOKUP(MONTH($A361),Conversion!$A$1:$B$12,2),FALSE)</f>
        <v>#REF!</v>
      </c>
      <c r="K361" t="e">
        <f>VLOOKUP((IF(MONTH($A361)=10,YEAR($A361),IF(MONTH($A361)=11,YEAR($A361),IF(MONTH($A361)=12, YEAR($A361),YEAR($A361)-1)))),#REF!,VLOOKUP(MONTH($A361),'Patch Conversion'!$A$1:$B$12,2),FALSE)</f>
        <v>#REF!</v>
      </c>
    </row>
    <row r="362" spans="1:11" x14ac:dyDescent="0.25">
      <c r="A362" s="2">
        <v>28703</v>
      </c>
      <c r="B362">
        <f>VLOOKUP((IF(MONTH($A362)=10,YEAR($A362),IF(MONTH($A362)=11,YEAR($A362),IF(MONTH($A362)=12, YEAR($A362),YEAR($A362)-1)))),File_1.prn!$A$2:$AA$58,VLOOKUP(MONTH($A362),Conversion!$A$1:$B$12,2),FALSE)</f>
        <v>0</v>
      </c>
      <c r="C362" t="str">
        <f>IF(VLOOKUP((IF(MONTH($A362)=10,YEAR($A362),IF(MONTH($A362)=11,YEAR($A362),IF(MONTH($A362)=12, YEAR($A362),YEAR($A362)-1)))),File_1.prn!$A$2:$AA$58,VLOOKUP(MONTH($A362),'Patch Conversion'!$A$1:$B$12,2),FALSE)="","",VLOOKUP((IF(MONTH($A362)=10,YEAR($A362),IF(MONTH($A362)=11,YEAR($A362),IF(MONTH($A362)=12, YEAR($A362),YEAR($A362)-1)))),File_1.prn!$A$2:$AA$58,VLOOKUP(MONTH($A362),'Patch Conversion'!$A$1:$B$12,2),FALSE))</f>
        <v/>
      </c>
      <c r="F362">
        <f>VLOOKUP((IF(MONTH($A362)=10,YEAR($A362),IF(MONTH($A362)=11,YEAR($A362),IF(MONTH($A362)=12, YEAR($A362),YEAR($A362)-1)))),FirstSim!$A$1:$Z$84,VLOOKUP(MONTH($A362),Conversion!$A$1:$B$12,2),FALSE)</f>
        <v>7.0000000000000007E-2</v>
      </c>
      <c r="J362" s="4" t="e">
        <f>VLOOKUP((IF(MONTH($A362)=10,YEAR($A362),IF(MONTH($A362)=11,YEAR($A362),IF(MONTH($A362)=12, YEAR($A362),YEAR($A362)-1)))),#REF!,VLOOKUP(MONTH($A362),Conversion!$A$1:$B$12,2),FALSE)</f>
        <v>#REF!</v>
      </c>
      <c r="K362" t="e">
        <f>VLOOKUP((IF(MONTH($A362)=10,YEAR($A362),IF(MONTH($A362)=11,YEAR($A362),IF(MONTH($A362)=12, YEAR($A362),YEAR($A362)-1)))),#REF!,VLOOKUP(MONTH($A362),'Patch Conversion'!$A$1:$B$12,2),FALSE)</f>
        <v>#REF!</v>
      </c>
    </row>
    <row r="363" spans="1:11" x14ac:dyDescent="0.25">
      <c r="A363" s="2">
        <v>28734</v>
      </c>
      <c r="B363">
        <f>VLOOKUP((IF(MONTH($A363)=10,YEAR($A363),IF(MONTH($A363)=11,YEAR($A363),IF(MONTH($A363)=12, YEAR($A363),YEAR($A363)-1)))),File_1.prn!$A$2:$AA$58,VLOOKUP(MONTH($A363),Conversion!$A$1:$B$12,2),FALSE)</f>
        <v>0</v>
      </c>
      <c r="C363" t="str">
        <f>IF(VLOOKUP((IF(MONTH($A363)=10,YEAR($A363),IF(MONTH($A363)=11,YEAR($A363),IF(MONTH($A363)=12, YEAR($A363),YEAR($A363)-1)))),File_1.prn!$A$2:$AA$58,VLOOKUP(MONTH($A363),'Patch Conversion'!$A$1:$B$12,2),FALSE)="","",VLOOKUP((IF(MONTH($A363)=10,YEAR($A363),IF(MONTH($A363)=11,YEAR($A363),IF(MONTH($A363)=12, YEAR($A363),YEAR($A363)-1)))),File_1.prn!$A$2:$AA$58,VLOOKUP(MONTH($A363),'Patch Conversion'!$A$1:$B$12,2),FALSE))</f>
        <v/>
      </c>
      <c r="F363">
        <f>VLOOKUP((IF(MONTH($A363)=10,YEAR($A363),IF(MONTH($A363)=11,YEAR($A363),IF(MONTH($A363)=12, YEAR($A363),YEAR($A363)-1)))),FirstSim!$A$1:$Z$84,VLOOKUP(MONTH($A363),Conversion!$A$1:$B$12,2),FALSE)</f>
        <v>0.05</v>
      </c>
      <c r="J363" s="4" t="e">
        <f>VLOOKUP((IF(MONTH($A363)=10,YEAR($A363),IF(MONTH($A363)=11,YEAR($A363),IF(MONTH($A363)=12, YEAR($A363),YEAR($A363)-1)))),#REF!,VLOOKUP(MONTH($A363),Conversion!$A$1:$B$12,2),FALSE)</f>
        <v>#REF!</v>
      </c>
      <c r="K363" t="e">
        <f>VLOOKUP((IF(MONTH($A363)=10,YEAR($A363),IF(MONTH($A363)=11,YEAR($A363),IF(MONTH($A363)=12, YEAR($A363),YEAR($A363)-1)))),#REF!,VLOOKUP(MONTH($A363),'Patch Conversion'!$A$1:$B$12,2),FALSE)</f>
        <v>#REF!</v>
      </c>
    </row>
    <row r="364" spans="1:11" x14ac:dyDescent="0.25">
      <c r="A364" s="2">
        <v>28764</v>
      </c>
      <c r="B364">
        <f>VLOOKUP((IF(MONTH($A364)=10,YEAR($A364),IF(MONTH($A364)=11,YEAR($A364),IF(MONTH($A364)=12, YEAR($A364),YEAR($A364)-1)))),File_1.prn!$A$2:$AA$58,VLOOKUP(MONTH($A364),Conversion!$A$1:$B$12,2),FALSE)</f>
        <v>0</v>
      </c>
      <c r="C364" t="str">
        <f>IF(VLOOKUP((IF(MONTH($A364)=10,YEAR($A364),IF(MONTH($A364)=11,YEAR($A364),IF(MONTH($A364)=12, YEAR($A364),YEAR($A364)-1)))),File_1.prn!$A$2:$AA$58,VLOOKUP(MONTH($A364),'Patch Conversion'!$A$1:$B$12,2),FALSE)="","",VLOOKUP((IF(MONTH($A364)=10,YEAR($A364),IF(MONTH($A364)=11,YEAR($A364),IF(MONTH($A364)=12, YEAR($A364),YEAR($A364)-1)))),File_1.prn!$A$2:$AA$58,VLOOKUP(MONTH($A364),'Patch Conversion'!$A$1:$B$12,2),FALSE))</f>
        <v/>
      </c>
      <c r="F364">
        <f>VLOOKUP((IF(MONTH($A364)=10,YEAR($A364),IF(MONTH($A364)=11,YEAR($A364),IF(MONTH($A364)=12, YEAR($A364),YEAR($A364)-1)))),FirstSim!$A$1:$Z$84,VLOOKUP(MONTH($A364),Conversion!$A$1:$B$12,2),FALSE)</f>
        <v>0.04</v>
      </c>
      <c r="J364" s="4" t="e">
        <f>VLOOKUP((IF(MONTH($A364)=10,YEAR($A364),IF(MONTH($A364)=11,YEAR($A364),IF(MONTH($A364)=12, YEAR($A364),YEAR($A364)-1)))),#REF!,VLOOKUP(MONTH($A364),Conversion!$A$1:$B$12,2),FALSE)</f>
        <v>#REF!</v>
      </c>
      <c r="K364" t="e">
        <f>VLOOKUP((IF(MONTH($A364)=10,YEAR($A364),IF(MONTH($A364)=11,YEAR($A364),IF(MONTH($A364)=12, YEAR($A364),YEAR($A364)-1)))),#REF!,VLOOKUP(MONTH($A364),'Patch Conversion'!$A$1:$B$12,2),FALSE)</f>
        <v>#REF!</v>
      </c>
    </row>
    <row r="365" spans="1:11" x14ac:dyDescent="0.25">
      <c r="A365" s="2">
        <v>28795</v>
      </c>
      <c r="B365">
        <f>VLOOKUP((IF(MONTH($A365)=10,YEAR($A365),IF(MONTH($A365)=11,YEAR($A365),IF(MONTH($A365)=12, YEAR($A365),YEAR($A365)-1)))),File_1.prn!$A$2:$AA$58,VLOOKUP(MONTH($A365),Conversion!$A$1:$B$12,2),FALSE)</f>
        <v>0</v>
      </c>
      <c r="C365" t="str">
        <f>IF(VLOOKUP((IF(MONTH($A365)=10,YEAR($A365),IF(MONTH($A365)=11,YEAR($A365),IF(MONTH($A365)=12, YEAR($A365),YEAR($A365)-1)))),File_1.prn!$A$2:$AA$58,VLOOKUP(MONTH($A365),'Patch Conversion'!$A$1:$B$12,2),FALSE)="","",VLOOKUP((IF(MONTH($A365)=10,YEAR($A365),IF(MONTH($A365)=11,YEAR($A365),IF(MONTH($A365)=12, YEAR($A365),YEAR($A365)-1)))),File_1.prn!$A$2:$AA$58,VLOOKUP(MONTH($A365),'Patch Conversion'!$A$1:$B$12,2),FALSE))</f>
        <v/>
      </c>
      <c r="F365">
        <f>VLOOKUP((IF(MONTH($A365)=10,YEAR($A365),IF(MONTH($A365)=11,YEAR($A365),IF(MONTH($A365)=12, YEAR($A365),YEAR($A365)-1)))),FirstSim!$A$1:$Z$84,VLOOKUP(MONTH($A365),Conversion!$A$1:$B$12,2),FALSE)</f>
        <v>0.02</v>
      </c>
      <c r="J365" s="4" t="e">
        <f>VLOOKUP((IF(MONTH($A365)=10,YEAR($A365),IF(MONTH($A365)=11,YEAR($A365),IF(MONTH($A365)=12, YEAR($A365),YEAR($A365)-1)))),#REF!,VLOOKUP(MONTH($A365),Conversion!$A$1:$B$12,2),FALSE)</f>
        <v>#REF!</v>
      </c>
      <c r="K365" t="e">
        <f>VLOOKUP((IF(MONTH($A365)=10,YEAR($A365),IF(MONTH($A365)=11,YEAR($A365),IF(MONTH($A365)=12, YEAR($A365),YEAR($A365)-1)))),#REF!,VLOOKUP(MONTH($A365),'Patch Conversion'!$A$1:$B$12,2),FALSE)</f>
        <v>#REF!</v>
      </c>
    </row>
    <row r="366" spans="1:11" x14ac:dyDescent="0.25">
      <c r="A366" s="2">
        <v>28825</v>
      </c>
      <c r="B366">
        <f>VLOOKUP((IF(MONTH($A366)=10,YEAR($A366),IF(MONTH($A366)=11,YEAR($A366),IF(MONTH($A366)=12, YEAR($A366),YEAR($A366)-1)))),File_1.prn!$A$2:$AA$58,VLOOKUP(MONTH($A366),Conversion!$A$1:$B$12,2),FALSE)</f>
        <v>0</v>
      </c>
      <c r="C366" t="str">
        <f>IF(VLOOKUP((IF(MONTH($A366)=10,YEAR($A366),IF(MONTH($A366)=11,YEAR($A366),IF(MONTH($A366)=12, YEAR($A366),YEAR($A366)-1)))),File_1.prn!$A$2:$AA$58,VLOOKUP(MONTH($A366),'Patch Conversion'!$A$1:$B$12,2),FALSE)="","",VLOOKUP((IF(MONTH($A366)=10,YEAR($A366),IF(MONTH($A366)=11,YEAR($A366),IF(MONTH($A366)=12, YEAR($A366),YEAR($A366)-1)))),File_1.prn!$A$2:$AA$58,VLOOKUP(MONTH($A366),'Patch Conversion'!$A$1:$B$12,2),FALSE))</f>
        <v/>
      </c>
      <c r="F366">
        <f>VLOOKUP((IF(MONTH($A366)=10,YEAR($A366),IF(MONTH($A366)=11,YEAR($A366),IF(MONTH($A366)=12, YEAR($A366),YEAR($A366)-1)))),FirstSim!$A$1:$Z$84,VLOOKUP(MONTH($A366),Conversion!$A$1:$B$12,2),FALSE)</f>
        <v>0.27</v>
      </c>
      <c r="J366" s="4" t="e">
        <f>VLOOKUP((IF(MONTH($A366)=10,YEAR($A366),IF(MONTH($A366)=11,YEAR($A366),IF(MONTH($A366)=12, YEAR($A366),YEAR($A366)-1)))),#REF!,VLOOKUP(MONTH($A366),Conversion!$A$1:$B$12,2),FALSE)</f>
        <v>#REF!</v>
      </c>
      <c r="K366" t="e">
        <f>VLOOKUP((IF(MONTH($A366)=10,YEAR($A366),IF(MONTH($A366)=11,YEAR($A366),IF(MONTH($A366)=12, YEAR($A366),YEAR($A366)-1)))),#REF!,VLOOKUP(MONTH($A366),'Patch Conversion'!$A$1:$B$12,2),FALSE)</f>
        <v>#REF!</v>
      </c>
    </row>
    <row r="367" spans="1:11" x14ac:dyDescent="0.25">
      <c r="A367" s="2">
        <v>28856</v>
      </c>
      <c r="B367">
        <f>VLOOKUP((IF(MONTH($A367)=10,YEAR($A367),IF(MONTH($A367)=11,YEAR($A367),IF(MONTH($A367)=12, YEAR($A367),YEAR($A367)-1)))),File_1.prn!$A$2:$AA$58,VLOOKUP(MONTH($A367),Conversion!$A$1:$B$12,2),FALSE)</f>
        <v>0</v>
      </c>
      <c r="C367" t="str">
        <f>IF(VLOOKUP((IF(MONTH($A367)=10,YEAR($A367),IF(MONTH($A367)=11,YEAR($A367),IF(MONTH($A367)=12, YEAR($A367),YEAR($A367)-1)))),File_1.prn!$A$2:$AA$58,VLOOKUP(MONTH($A367),'Patch Conversion'!$A$1:$B$12,2),FALSE)="","",VLOOKUP((IF(MONTH($A367)=10,YEAR($A367),IF(MONTH($A367)=11,YEAR($A367),IF(MONTH($A367)=12, YEAR($A367),YEAR($A367)-1)))),File_1.prn!$A$2:$AA$58,VLOOKUP(MONTH($A367),'Patch Conversion'!$A$1:$B$12,2),FALSE))</f>
        <v/>
      </c>
      <c r="F367">
        <f>VLOOKUP((IF(MONTH($A367)=10,YEAR($A367),IF(MONTH($A367)=11,YEAR($A367),IF(MONTH($A367)=12, YEAR($A367),YEAR($A367)-1)))),FirstSim!$A$1:$Z$84,VLOOKUP(MONTH($A367),Conversion!$A$1:$B$12,2),FALSE)</f>
        <v>0.16</v>
      </c>
      <c r="J367" s="4" t="e">
        <f>VLOOKUP((IF(MONTH($A367)=10,YEAR($A367),IF(MONTH($A367)=11,YEAR($A367),IF(MONTH($A367)=12, YEAR($A367),YEAR($A367)-1)))),#REF!,VLOOKUP(MONTH($A367),Conversion!$A$1:$B$12,2),FALSE)</f>
        <v>#REF!</v>
      </c>
      <c r="K367" t="e">
        <f>VLOOKUP((IF(MONTH($A367)=10,YEAR($A367),IF(MONTH($A367)=11,YEAR($A367),IF(MONTH($A367)=12, YEAR($A367),YEAR($A367)-1)))),#REF!,VLOOKUP(MONTH($A367),'Patch Conversion'!$A$1:$B$12,2),FALSE)</f>
        <v>#REF!</v>
      </c>
    </row>
    <row r="368" spans="1:11" x14ac:dyDescent="0.25">
      <c r="A368" s="2">
        <v>28887</v>
      </c>
      <c r="B368">
        <f>VLOOKUP((IF(MONTH($A368)=10,YEAR($A368),IF(MONTH($A368)=11,YEAR($A368),IF(MONTH($A368)=12, YEAR($A368),YEAR($A368)-1)))),File_1.prn!$A$2:$AA$58,VLOOKUP(MONTH($A368),Conversion!$A$1:$B$12,2),FALSE)</f>
        <v>0</v>
      </c>
      <c r="C368" t="str">
        <f>IF(VLOOKUP((IF(MONTH($A368)=10,YEAR($A368),IF(MONTH($A368)=11,YEAR($A368),IF(MONTH($A368)=12, YEAR($A368),YEAR($A368)-1)))),File_1.prn!$A$2:$AA$58,VLOOKUP(MONTH($A368),'Patch Conversion'!$A$1:$B$12,2),FALSE)="","",VLOOKUP((IF(MONTH($A368)=10,YEAR($A368),IF(MONTH($A368)=11,YEAR($A368),IF(MONTH($A368)=12, YEAR($A368),YEAR($A368)-1)))),File_1.prn!$A$2:$AA$58,VLOOKUP(MONTH($A368),'Patch Conversion'!$A$1:$B$12,2),FALSE))</f>
        <v/>
      </c>
      <c r="F368">
        <f>VLOOKUP((IF(MONTH($A368)=10,YEAR($A368),IF(MONTH($A368)=11,YEAR($A368),IF(MONTH($A368)=12, YEAR($A368),YEAR($A368)-1)))),FirstSim!$A$1:$Z$84,VLOOKUP(MONTH($A368),Conversion!$A$1:$B$12,2),FALSE)</f>
        <v>0.08</v>
      </c>
      <c r="J368" s="4" t="e">
        <f>VLOOKUP((IF(MONTH($A368)=10,YEAR($A368),IF(MONTH($A368)=11,YEAR($A368),IF(MONTH($A368)=12, YEAR($A368),YEAR($A368)-1)))),#REF!,VLOOKUP(MONTH($A368),Conversion!$A$1:$B$12,2),FALSE)</f>
        <v>#REF!</v>
      </c>
      <c r="K368" t="e">
        <f>VLOOKUP((IF(MONTH($A368)=10,YEAR($A368),IF(MONTH($A368)=11,YEAR($A368),IF(MONTH($A368)=12, YEAR($A368),YEAR($A368)-1)))),#REF!,VLOOKUP(MONTH($A368),'Patch Conversion'!$A$1:$B$12,2),FALSE)</f>
        <v>#REF!</v>
      </c>
    </row>
    <row r="369" spans="1:12" x14ac:dyDescent="0.25">
      <c r="A369" s="2">
        <v>28915</v>
      </c>
      <c r="B369">
        <f>VLOOKUP((IF(MONTH($A369)=10,YEAR($A369),IF(MONTH($A369)=11,YEAR($A369),IF(MONTH($A369)=12, YEAR($A369),YEAR($A369)-1)))),File_1.prn!$A$2:$AA$58,VLOOKUP(MONTH($A369),Conversion!$A$1:$B$12,2),FALSE)</f>
        <v>0</v>
      </c>
      <c r="C369" t="str">
        <f>IF(VLOOKUP((IF(MONTH($A369)=10,YEAR($A369),IF(MONTH($A369)=11,YEAR($A369),IF(MONTH($A369)=12, YEAR($A369),YEAR($A369)-1)))),File_1.prn!$A$2:$AA$58,VLOOKUP(MONTH($A369),'Patch Conversion'!$A$1:$B$12,2),FALSE)="","",VLOOKUP((IF(MONTH($A369)=10,YEAR($A369),IF(MONTH($A369)=11,YEAR($A369),IF(MONTH($A369)=12, YEAR($A369),YEAR($A369)-1)))),File_1.prn!$A$2:$AA$58,VLOOKUP(MONTH($A369),'Patch Conversion'!$A$1:$B$12,2),FALSE))</f>
        <v/>
      </c>
      <c r="F369">
        <f>VLOOKUP((IF(MONTH($A369)=10,YEAR($A369),IF(MONTH($A369)=11,YEAR($A369),IF(MONTH($A369)=12, YEAR($A369),YEAR($A369)-1)))),FirstSim!$A$1:$Z$84,VLOOKUP(MONTH($A369),Conversion!$A$1:$B$12,2),FALSE)</f>
        <v>0.06</v>
      </c>
      <c r="J369" s="4" t="e">
        <f>VLOOKUP((IF(MONTH($A369)=10,YEAR($A369),IF(MONTH($A369)=11,YEAR($A369),IF(MONTH($A369)=12, YEAR($A369),YEAR($A369)-1)))),#REF!,VLOOKUP(MONTH($A369),Conversion!$A$1:$B$12,2),FALSE)</f>
        <v>#REF!</v>
      </c>
      <c r="K369" t="e">
        <f>VLOOKUP((IF(MONTH($A369)=10,YEAR($A369),IF(MONTH($A369)=11,YEAR($A369),IF(MONTH($A369)=12, YEAR($A369),YEAR($A369)-1)))),#REF!,VLOOKUP(MONTH($A369),'Patch Conversion'!$A$1:$B$12,2),FALSE)</f>
        <v>#REF!</v>
      </c>
    </row>
    <row r="370" spans="1:12" x14ac:dyDescent="0.25">
      <c r="A370" s="2">
        <v>28946</v>
      </c>
      <c r="B370">
        <f>VLOOKUP((IF(MONTH($A370)=10,YEAR($A370),IF(MONTH($A370)=11,YEAR($A370),IF(MONTH($A370)=12, YEAR($A370),YEAR($A370)-1)))),File_1.prn!$A$2:$AA$58,VLOOKUP(MONTH($A370),Conversion!$A$1:$B$12,2),FALSE)</f>
        <v>0</v>
      </c>
      <c r="C370" t="str">
        <f>IF(VLOOKUP((IF(MONTH($A370)=10,YEAR($A370),IF(MONTH($A370)=11,YEAR($A370),IF(MONTH($A370)=12, YEAR($A370),YEAR($A370)-1)))),File_1.prn!$A$2:$AA$58,VLOOKUP(MONTH($A370),'Patch Conversion'!$A$1:$B$12,2),FALSE)="","",VLOOKUP((IF(MONTH($A370)=10,YEAR($A370),IF(MONTH($A370)=11,YEAR($A370),IF(MONTH($A370)=12, YEAR($A370),YEAR($A370)-1)))),File_1.prn!$A$2:$AA$58,VLOOKUP(MONTH($A370),'Patch Conversion'!$A$1:$B$12,2),FALSE))</f>
        <v/>
      </c>
      <c r="F370">
        <f>VLOOKUP((IF(MONTH($A370)=10,YEAR($A370),IF(MONTH($A370)=11,YEAR($A370),IF(MONTH($A370)=12, YEAR($A370),YEAR($A370)-1)))),FirstSim!$A$1:$Z$84,VLOOKUP(MONTH($A370),Conversion!$A$1:$B$12,2),FALSE)</f>
        <v>0.05</v>
      </c>
      <c r="J370" s="4" t="e">
        <f>VLOOKUP((IF(MONTH($A370)=10,YEAR($A370),IF(MONTH($A370)=11,YEAR($A370),IF(MONTH($A370)=12, YEAR($A370),YEAR($A370)-1)))),#REF!,VLOOKUP(MONTH($A370),Conversion!$A$1:$B$12,2),FALSE)</f>
        <v>#REF!</v>
      </c>
      <c r="K370" t="e">
        <f>VLOOKUP((IF(MONTH($A370)=10,YEAR($A370),IF(MONTH($A370)=11,YEAR($A370),IF(MONTH($A370)=12, YEAR($A370),YEAR($A370)-1)))),#REF!,VLOOKUP(MONTH($A370),'Patch Conversion'!$A$1:$B$12,2),FALSE)</f>
        <v>#REF!</v>
      </c>
    </row>
    <row r="371" spans="1:12" x14ac:dyDescent="0.25">
      <c r="A371" s="2">
        <v>28976</v>
      </c>
      <c r="B371">
        <f>VLOOKUP((IF(MONTH($A371)=10,YEAR($A371),IF(MONTH($A371)=11,YEAR($A371),IF(MONTH($A371)=12, YEAR($A371),YEAR($A371)-1)))),File_1.prn!$A$2:$AA$58,VLOOKUP(MONTH($A371),Conversion!$A$1:$B$12,2),FALSE)</f>
        <v>0</v>
      </c>
      <c r="C371" t="str">
        <f>IF(VLOOKUP((IF(MONTH($A371)=10,YEAR($A371),IF(MONTH($A371)=11,YEAR($A371),IF(MONTH($A371)=12, YEAR($A371),YEAR($A371)-1)))),File_1.prn!$A$2:$AA$58,VLOOKUP(MONTH($A371),'Patch Conversion'!$A$1:$B$12,2),FALSE)="","",VLOOKUP((IF(MONTH($A371)=10,YEAR($A371),IF(MONTH($A371)=11,YEAR($A371),IF(MONTH($A371)=12, YEAR($A371),YEAR($A371)-1)))),File_1.prn!$A$2:$AA$58,VLOOKUP(MONTH($A371),'Patch Conversion'!$A$1:$B$12,2),FALSE))</f>
        <v/>
      </c>
      <c r="F371">
        <f>VLOOKUP((IF(MONTH($A371)=10,YEAR($A371),IF(MONTH($A371)=11,YEAR($A371),IF(MONTH($A371)=12, YEAR($A371),YEAR($A371)-1)))),FirstSim!$A$1:$Z$84,VLOOKUP(MONTH($A371),Conversion!$A$1:$B$12,2),FALSE)</f>
        <v>0.06</v>
      </c>
      <c r="J371" s="4" t="e">
        <f>VLOOKUP((IF(MONTH($A371)=10,YEAR($A371),IF(MONTH($A371)=11,YEAR($A371),IF(MONTH($A371)=12, YEAR($A371),YEAR($A371)-1)))),#REF!,VLOOKUP(MONTH($A371),Conversion!$A$1:$B$12,2),FALSE)</f>
        <v>#REF!</v>
      </c>
      <c r="K371" t="e">
        <f>VLOOKUP((IF(MONTH($A371)=10,YEAR($A371),IF(MONTH($A371)=11,YEAR($A371),IF(MONTH($A371)=12, YEAR($A371),YEAR($A371)-1)))),#REF!,VLOOKUP(MONTH($A371),'Patch Conversion'!$A$1:$B$12,2),FALSE)</f>
        <v>#REF!</v>
      </c>
    </row>
    <row r="372" spans="1:12" x14ac:dyDescent="0.25">
      <c r="A372" s="2">
        <v>29007</v>
      </c>
      <c r="B372">
        <f>VLOOKUP((IF(MONTH($A372)=10,YEAR($A372),IF(MONTH($A372)=11,YEAR($A372),IF(MONTH($A372)=12, YEAR($A372),YEAR($A372)-1)))),File_1.prn!$A$2:$AA$58,VLOOKUP(MONTH($A372),Conversion!$A$1:$B$12,2),FALSE)</f>
        <v>0</v>
      </c>
      <c r="C372" t="str">
        <f>IF(VLOOKUP((IF(MONTH($A372)=10,YEAR($A372),IF(MONTH($A372)=11,YEAR($A372),IF(MONTH($A372)=12, YEAR($A372),YEAR($A372)-1)))),File_1.prn!$A$2:$AA$58,VLOOKUP(MONTH($A372),'Patch Conversion'!$A$1:$B$12,2),FALSE)="","",VLOOKUP((IF(MONTH($A372)=10,YEAR($A372),IF(MONTH($A372)=11,YEAR($A372),IF(MONTH($A372)=12, YEAR($A372),YEAR($A372)-1)))),File_1.prn!$A$2:$AA$58,VLOOKUP(MONTH($A372),'Patch Conversion'!$A$1:$B$12,2),FALSE))</f>
        <v/>
      </c>
      <c r="F372">
        <f>VLOOKUP((IF(MONTH($A372)=10,YEAR($A372),IF(MONTH($A372)=11,YEAR($A372),IF(MONTH($A372)=12, YEAR($A372),YEAR($A372)-1)))),FirstSim!$A$1:$Z$84,VLOOKUP(MONTH($A372),Conversion!$A$1:$B$12,2),FALSE)</f>
        <v>0.05</v>
      </c>
      <c r="J372" s="4" t="e">
        <f>VLOOKUP((IF(MONTH($A372)=10,YEAR($A372),IF(MONTH($A372)=11,YEAR($A372),IF(MONTH($A372)=12, YEAR($A372),YEAR($A372)-1)))),#REF!,VLOOKUP(MONTH($A372),Conversion!$A$1:$B$12,2),FALSE)</f>
        <v>#REF!</v>
      </c>
      <c r="K372" t="e">
        <f>VLOOKUP((IF(MONTH($A372)=10,YEAR($A372),IF(MONTH($A372)=11,YEAR($A372),IF(MONTH($A372)=12, YEAR($A372),YEAR($A372)-1)))),#REF!,VLOOKUP(MONTH($A372),'Patch Conversion'!$A$1:$B$12,2),FALSE)</f>
        <v>#REF!</v>
      </c>
    </row>
    <row r="373" spans="1:12" x14ac:dyDescent="0.25">
      <c r="A373" s="2">
        <v>29037</v>
      </c>
      <c r="B373">
        <f>VLOOKUP((IF(MONTH($A373)=10,YEAR($A373),IF(MONTH($A373)=11,YEAR($A373),IF(MONTH($A373)=12, YEAR($A373),YEAR($A373)-1)))),File_1.prn!$A$2:$AA$58,VLOOKUP(MONTH($A373),Conversion!$A$1:$B$12,2),FALSE)</f>
        <v>0</v>
      </c>
      <c r="C373" t="str">
        <f>IF(VLOOKUP((IF(MONTH($A373)=10,YEAR($A373),IF(MONTH($A373)=11,YEAR($A373),IF(MONTH($A373)=12, YEAR($A373),YEAR($A373)-1)))),File_1.prn!$A$2:$AA$58,VLOOKUP(MONTH($A373),'Patch Conversion'!$A$1:$B$12,2),FALSE)="","",VLOOKUP((IF(MONTH($A373)=10,YEAR($A373),IF(MONTH($A373)=11,YEAR($A373),IF(MONTH($A373)=12, YEAR($A373),YEAR($A373)-1)))),File_1.prn!$A$2:$AA$58,VLOOKUP(MONTH($A373),'Patch Conversion'!$A$1:$B$12,2),FALSE))</f>
        <v/>
      </c>
      <c r="F373">
        <f>VLOOKUP((IF(MONTH($A373)=10,YEAR($A373),IF(MONTH($A373)=11,YEAR($A373),IF(MONTH($A373)=12, YEAR($A373),YEAR($A373)-1)))),FirstSim!$A$1:$Z$84,VLOOKUP(MONTH($A373),Conversion!$A$1:$B$12,2),FALSE)</f>
        <v>0.05</v>
      </c>
      <c r="J373" s="4" t="e">
        <f>VLOOKUP((IF(MONTH($A373)=10,YEAR($A373),IF(MONTH($A373)=11,YEAR($A373),IF(MONTH($A373)=12, YEAR($A373),YEAR($A373)-1)))),#REF!,VLOOKUP(MONTH($A373),Conversion!$A$1:$B$12,2),FALSE)</f>
        <v>#REF!</v>
      </c>
      <c r="K373" t="e">
        <f>VLOOKUP((IF(MONTH($A373)=10,YEAR($A373),IF(MONTH($A373)=11,YEAR($A373),IF(MONTH($A373)=12, YEAR($A373),YEAR($A373)-1)))),#REF!,VLOOKUP(MONTH($A373),'Patch Conversion'!$A$1:$B$12,2),FALSE)</f>
        <v>#REF!</v>
      </c>
    </row>
    <row r="374" spans="1:12" x14ac:dyDescent="0.25">
      <c r="A374" s="2">
        <v>29068</v>
      </c>
      <c r="B374">
        <f>VLOOKUP((IF(MONTH($A374)=10,YEAR($A374),IF(MONTH($A374)=11,YEAR($A374),IF(MONTH($A374)=12, YEAR($A374),YEAR($A374)-1)))),File_1.prn!$A$2:$AA$58,VLOOKUP(MONTH($A374),Conversion!$A$1:$B$12,2),FALSE)</f>
        <v>0</v>
      </c>
      <c r="C374" t="str">
        <f>IF(VLOOKUP((IF(MONTH($A374)=10,YEAR($A374),IF(MONTH($A374)=11,YEAR($A374),IF(MONTH($A374)=12, YEAR($A374),YEAR($A374)-1)))),File_1.prn!$A$2:$AA$58,VLOOKUP(MONTH($A374),'Patch Conversion'!$A$1:$B$12,2),FALSE)="","",VLOOKUP((IF(MONTH($A374)=10,YEAR($A374),IF(MONTH($A374)=11,YEAR($A374),IF(MONTH($A374)=12, YEAR($A374),YEAR($A374)-1)))),File_1.prn!$A$2:$AA$58,VLOOKUP(MONTH($A374),'Patch Conversion'!$A$1:$B$12,2),FALSE))</f>
        <v/>
      </c>
      <c r="F374">
        <f>VLOOKUP((IF(MONTH($A374)=10,YEAR($A374),IF(MONTH($A374)=11,YEAR($A374),IF(MONTH($A374)=12, YEAR($A374),YEAR($A374)-1)))),FirstSim!$A$1:$Z$84,VLOOKUP(MONTH($A374),Conversion!$A$1:$B$12,2),FALSE)</f>
        <v>0.3</v>
      </c>
      <c r="J374" s="4" t="e">
        <f>VLOOKUP((IF(MONTH($A374)=10,YEAR($A374),IF(MONTH($A374)=11,YEAR($A374),IF(MONTH($A374)=12, YEAR($A374),YEAR($A374)-1)))),#REF!,VLOOKUP(MONTH($A374),Conversion!$A$1:$B$12,2),FALSE)</f>
        <v>#REF!</v>
      </c>
      <c r="K374" t="e">
        <f>VLOOKUP((IF(MONTH($A374)=10,YEAR($A374),IF(MONTH($A374)=11,YEAR($A374),IF(MONTH($A374)=12, YEAR($A374),YEAR($A374)-1)))),#REF!,VLOOKUP(MONTH($A374),'Patch Conversion'!$A$1:$B$12,2),FALSE)</f>
        <v>#REF!</v>
      </c>
    </row>
    <row r="375" spans="1:12" x14ac:dyDescent="0.25">
      <c r="A375" s="2">
        <v>29099</v>
      </c>
      <c r="B375">
        <f>VLOOKUP((IF(MONTH($A375)=10,YEAR($A375),IF(MONTH($A375)=11,YEAR($A375),IF(MONTH($A375)=12, YEAR($A375),YEAR($A375)-1)))),File_1.prn!$A$2:$AA$58,VLOOKUP(MONTH($A375),Conversion!$A$1:$B$12,2),FALSE)</f>
        <v>0</v>
      </c>
      <c r="C375" t="str">
        <f>IF(VLOOKUP((IF(MONTH($A375)=10,YEAR($A375),IF(MONTH($A375)=11,YEAR($A375),IF(MONTH($A375)=12, YEAR($A375),YEAR($A375)-1)))),File_1.prn!$A$2:$AA$58,VLOOKUP(MONTH($A375),'Patch Conversion'!$A$1:$B$12,2),FALSE)="","",VLOOKUP((IF(MONTH($A375)=10,YEAR($A375),IF(MONTH($A375)=11,YEAR($A375),IF(MONTH($A375)=12, YEAR($A375),YEAR($A375)-1)))),File_1.prn!$A$2:$AA$58,VLOOKUP(MONTH($A375),'Patch Conversion'!$A$1:$B$12,2),FALSE))</f>
        <v/>
      </c>
      <c r="F375">
        <f>VLOOKUP((IF(MONTH($A375)=10,YEAR($A375),IF(MONTH($A375)=11,YEAR($A375),IF(MONTH($A375)=12, YEAR($A375),YEAR($A375)-1)))),FirstSim!$A$1:$Z$84,VLOOKUP(MONTH($A375),Conversion!$A$1:$B$12,2),FALSE)</f>
        <v>0.22</v>
      </c>
      <c r="J375" s="4" t="e">
        <f>VLOOKUP((IF(MONTH($A375)=10,YEAR($A375),IF(MONTH($A375)=11,YEAR($A375),IF(MONTH($A375)=12, YEAR($A375),YEAR($A375)-1)))),#REF!,VLOOKUP(MONTH($A375),Conversion!$A$1:$B$12,2),FALSE)</f>
        <v>#REF!</v>
      </c>
      <c r="K375" t="e">
        <f>VLOOKUP((IF(MONTH($A375)=10,YEAR($A375),IF(MONTH($A375)=11,YEAR($A375),IF(MONTH($A375)=12, YEAR($A375),YEAR($A375)-1)))),#REF!,VLOOKUP(MONTH($A375),'Patch Conversion'!$A$1:$B$12,2),FALSE)</f>
        <v>#REF!</v>
      </c>
    </row>
    <row r="376" spans="1:12" x14ac:dyDescent="0.25">
      <c r="A376" s="2">
        <v>29129</v>
      </c>
      <c r="B376">
        <f>VLOOKUP((IF(MONTH($A376)=10,YEAR($A376),IF(MONTH($A376)=11,YEAR($A376),IF(MONTH($A376)=12, YEAR($A376),YEAR($A376)-1)))),File_1.prn!$A$2:$AA$58,VLOOKUP(MONTH($A376),Conversion!$A$1:$B$12,2),FALSE)</f>
        <v>0</v>
      </c>
      <c r="C376" t="str">
        <f>IF(VLOOKUP((IF(MONTH($A376)=10,YEAR($A376),IF(MONTH($A376)=11,YEAR($A376),IF(MONTH($A376)=12, YEAR($A376),YEAR($A376)-1)))),File_1.prn!$A$2:$AA$58,VLOOKUP(MONTH($A376),'Patch Conversion'!$A$1:$B$12,2),FALSE)="","",VLOOKUP((IF(MONTH($A376)=10,YEAR($A376),IF(MONTH($A376)=11,YEAR($A376),IF(MONTH($A376)=12, YEAR($A376),YEAR($A376)-1)))),File_1.prn!$A$2:$AA$58,VLOOKUP(MONTH($A376),'Patch Conversion'!$A$1:$B$12,2),FALSE))</f>
        <v/>
      </c>
      <c r="F376">
        <f>VLOOKUP((IF(MONTH($A376)=10,YEAR($A376),IF(MONTH($A376)=11,YEAR($A376),IF(MONTH($A376)=12, YEAR($A376),YEAR($A376)-1)))),FirstSim!$A$1:$Z$84,VLOOKUP(MONTH($A376),Conversion!$A$1:$B$12,2),FALSE)</f>
        <v>0.13</v>
      </c>
      <c r="J376" s="4" t="e">
        <f>VLOOKUP((IF(MONTH($A376)=10,YEAR($A376),IF(MONTH($A376)=11,YEAR($A376),IF(MONTH($A376)=12, YEAR($A376),YEAR($A376)-1)))),#REF!,VLOOKUP(MONTH($A376),Conversion!$A$1:$B$12,2),FALSE)</f>
        <v>#REF!</v>
      </c>
      <c r="K376" t="e">
        <f>VLOOKUP((IF(MONTH($A376)=10,YEAR($A376),IF(MONTH($A376)=11,YEAR($A376),IF(MONTH($A376)=12, YEAR($A376),YEAR($A376)-1)))),#REF!,VLOOKUP(MONTH($A376),'Patch Conversion'!$A$1:$B$12,2),FALSE)</f>
        <v>#REF!</v>
      </c>
    </row>
    <row r="377" spans="1:12" x14ac:dyDescent="0.25">
      <c r="A377" s="2">
        <v>29160</v>
      </c>
      <c r="B377">
        <f>VLOOKUP((IF(MONTH($A377)=10,YEAR($A377),IF(MONTH($A377)=11,YEAR($A377),IF(MONTH($A377)=12, YEAR($A377),YEAR($A377)-1)))),File_1.prn!$A$2:$AA$58,VLOOKUP(MONTH($A377),Conversion!$A$1:$B$12,2),FALSE)</f>
        <v>0</v>
      </c>
      <c r="C377" t="str">
        <f>IF(VLOOKUP((IF(MONTH($A377)=10,YEAR($A377),IF(MONTH($A377)=11,YEAR($A377),IF(MONTH($A377)=12, YEAR($A377),YEAR($A377)-1)))),File_1.prn!$A$2:$AA$58,VLOOKUP(MONTH($A377),'Patch Conversion'!$A$1:$B$12,2),FALSE)="","",VLOOKUP((IF(MONTH($A377)=10,YEAR($A377),IF(MONTH($A377)=11,YEAR($A377),IF(MONTH($A377)=12, YEAR($A377),YEAR($A377)-1)))),File_1.prn!$A$2:$AA$58,VLOOKUP(MONTH($A377),'Patch Conversion'!$A$1:$B$12,2),FALSE))</f>
        <v/>
      </c>
      <c r="D377" t="str">
        <f>IF(C377="","",B377)</f>
        <v/>
      </c>
      <c r="F377">
        <f>VLOOKUP((IF(MONTH($A377)=10,YEAR($A377),IF(MONTH($A377)=11,YEAR($A377),IF(MONTH($A377)=12, YEAR($A377),YEAR($A377)-1)))),FirstSim!$A$1:$Z$84,VLOOKUP(MONTH($A377),Conversion!$A$1:$B$12,2),FALSE)</f>
        <v>0.11</v>
      </c>
      <c r="J377" s="4" t="e">
        <f>VLOOKUP((IF(MONTH($A377)=10,YEAR($A377),IF(MONTH($A377)=11,YEAR($A377),IF(MONTH($A377)=12, YEAR($A377),YEAR($A377)-1)))),#REF!,VLOOKUP(MONTH($A377),Conversion!$A$1:$B$12,2),FALSE)</f>
        <v>#REF!</v>
      </c>
      <c r="K377" t="e">
        <f>VLOOKUP((IF(MONTH($A377)=10,YEAR($A377),IF(MONTH($A377)=11,YEAR($A377),IF(MONTH($A377)=12, YEAR($A377),YEAR($A377)-1)))),#REF!,VLOOKUP(MONTH($A377),'Patch Conversion'!$A$1:$B$12,2),FALSE)</f>
        <v>#REF!</v>
      </c>
    </row>
    <row r="378" spans="1:12" x14ac:dyDescent="0.25">
      <c r="A378" s="2">
        <v>29190</v>
      </c>
      <c r="B378">
        <f>VLOOKUP((IF(MONTH($A378)=10,YEAR($A378),IF(MONTH($A378)=11,YEAR($A378),IF(MONTH($A378)=12, YEAR($A378),YEAR($A378)-1)))),File_1.prn!$A$2:$AA$58,VLOOKUP(MONTH($A378),Conversion!$A$1:$B$12,2),FALSE)</f>
        <v>0</v>
      </c>
      <c r="C378" t="str">
        <f>IF(VLOOKUP((IF(MONTH($A378)=10,YEAR($A378),IF(MONTH($A378)=11,YEAR($A378),IF(MONTH($A378)=12, YEAR($A378),YEAR($A378)-1)))),File_1.prn!$A$2:$AA$58,VLOOKUP(MONTH($A378),'Patch Conversion'!$A$1:$B$12,2),FALSE)="","",VLOOKUP((IF(MONTH($A378)=10,YEAR($A378),IF(MONTH($A378)=11,YEAR($A378),IF(MONTH($A378)=12, YEAR($A378),YEAR($A378)-1)))),File_1.prn!$A$2:$AA$58,VLOOKUP(MONTH($A378),'Patch Conversion'!$A$1:$B$12,2),FALSE))</f>
        <v/>
      </c>
      <c r="F378">
        <f>VLOOKUP((IF(MONTH($A378)=10,YEAR($A378),IF(MONTH($A378)=11,YEAR($A378),IF(MONTH($A378)=12, YEAR($A378),YEAR($A378)-1)))),FirstSim!$A$1:$Z$84,VLOOKUP(MONTH($A378),Conversion!$A$1:$B$12,2),FALSE)</f>
        <v>7.0000000000000007E-2</v>
      </c>
      <c r="J378" s="4" t="e">
        <f>VLOOKUP((IF(MONTH($A378)=10,YEAR($A378),IF(MONTH($A378)=11,YEAR($A378),IF(MONTH($A378)=12, YEAR($A378),YEAR($A378)-1)))),#REF!,VLOOKUP(MONTH($A378),Conversion!$A$1:$B$12,2),FALSE)</f>
        <v>#REF!</v>
      </c>
      <c r="K378" t="e">
        <f>VLOOKUP((IF(MONTH($A378)=10,YEAR($A378),IF(MONTH($A378)=11,YEAR($A378),IF(MONTH($A378)=12, YEAR($A378),YEAR($A378)-1)))),#REF!,VLOOKUP(MONTH($A378),'Patch Conversion'!$A$1:$B$12,2),FALSE)</f>
        <v>#REF!</v>
      </c>
      <c r="L378" t="e">
        <f>IF(K378="","",J378)</f>
        <v>#REF!</v>
      </c>
    </row>
    <row r="379" spans="1:12" x14ac:dyDescent="0.25">
      <c r="A379" s="2">
        <v>29221</v>
      </c>
      <c r="B379">
        <f>VLOOKUP((IF(MONTH($A379)=10,YEAR($A379),IF(MONTH($A379)=11,YEAR($A379),IF(MONTH($A379)=12, YEAR($A379),YEAR($A379)-1)))),File_1.prn!$A$2:$AA$58,VLOOKUP(MONTH($A379),Conversion!$A$1:$B$12,2),FALSE)</f>
        <v>0</v>
      </c>
      <c r="C379" t="str">
        <f>IF(VLOOKUP((IF(MONTH($A379)=10,YEAR($A379),IF(MONTH($A379)=11,YEAR($A379),IF(MONTH($A379)=12, YEAR($A379),YEAR($A379)-1)))),File_1.prn!$A$2:$AA$58,VLOOKUP(MONTH($A379),'Patch Conversion'!$A$1:$B$12,2),FALSE)="","",VLOOKUP((IF(MONTH($A379)=10,YEAR($A379),IF(MONTH($A379)=11,YEAR($A379),IF(MONTH($A379)=12, YEAR($A379),YEAR($A379)-1)))),File_1.prn!$A$2:$AA$58,VLOOKUP(MONTH($A379),'Patch Conversion'!$A$1:$B$12,2),FALSE))</f>
        <v/>
      </c>
      <c r="D379" t="str">
        <f>IF(C379="","",B379)</f>
        <v/>
      </c>
      <c r="F379">
        <f>VLOOKUP((IF(MONTH($A379)=10,YEAR($A379),IF(MONTH($A379)=11,YEAR($A379),IF(MONTH($A379)=12, YEAR($A379),YEAR($A379)-1)))),FirstSim!$A$1:$Z$84,VLOOKUP(MONTH($A379),Conversion!$A$1:$B$12,2),FALSE)</f>
        <v>0.19</v>
      </c>
      <c r="J379" s="4" t="e">
        <f>VLOOKUP((IF(MONTH($A379)=10,YEAR($A379),IF(MONTH($A379)=11,YEAR($A379),IF(MONTH($A379)=12, YEAR($A379),YEAR($A379)-1)))),#REF!,VLOOKUP(MONTH($A379),Conversion!$A$1:$B$12,2),FALSE)</f>
        <v>#REF!</v>
      </c>
      <c r="K379" t="e">
        <f>VLOOKUP((IF(MONTH($A379)=10,YEAR($A379),IF(MONTH($A379)=11,YEAR($A379),IF(MONTH($A379)=12, YEAR($A379),YEAR($A379)-1)))),#REF!,VLOOKUP(MONTH($A379),'Patch Conversion'!$A$1:$B$12,2),FALSE)</f>
        <v>#REF!</v>
      </c>
      <c r="L379" t="e">
        <f>IF(K379="","",J379)</f>
        <v>#REF!</v>
      </c>
    </row>
    <row r="380" spans="1:12" x14ac:dyDescent="0.25">
      <c r="A380" s="2">
        <v>29252</v>
      </c>
      <c r="B380">
        <f>VLOOKUP((IF(MONTH($A380)=10,YEAR($A380),IF(MONTH($A380)=11,YEAR($A380),IF(MONTH($A380)=12, YEAR($A380),YEAR($A380)-1)))),File_1.prn!$A$2:$AA$58,VLOOKUP(MONTH($A380),Conversion!$A$1:$B$12,2),FALSE)</f>
        <v>0</v>
      </c>
      <c r="C380" t="str">
        <f>IF(VLOOKUP((IF(MONTH($A380)=10,YEAR($A380),IF(MONTH($A380)=11,YEAR($A380),IF(MONTH($A380)=12, YEAR($A380),YEAR($A380)-1)))),File_1.prn!$A$2:$AA$58,VLOOKUP(MONTH($A380),'Patch Conversion'!$A$1:$B$12,2),FALSE)="","",VLOOKUP((IF(MONTH($A380)=10,YEAR($A380),IF(MONTH($A380)=11,YEAR($A380),IF(MONTH($A380)=12, YEAR($A380),YEAR($A380)-1)))),File_1.prn!$A$2:$AA$58,VLOOKUP(MONTH($A380),'Patch Conversion'!$A$1:$B$12,2),FALSE))</f>
        <v/>
      </c>
      <c r="D380" t="str">
        <f>IF(C380="","",B380)</f>
        <v/>
      </c>
      <c r="F380">
        <f>VLOOKUP((IF(MONTH($A380)=10,YEAR($A380),IF(MONTH($A380)=11,YEAR($A380),IF(MONTH($A380)=12, YEAR($A380),YEAR($A380)-1)))),FirstSim!$A$1:$Z$84,VLOOKUP(MONTH($A380),Conversion!$A$1:$B$12,2),FALSE)</f>
        <v>5.05</v>
      </c>
      <c r="J380" s="4" t="e">
        <f>VLOOKUP((IF(MONTH($A380)=10,YEAR($A380),IF(MONTH($A380)=11,YEAR($A380),IF(MONTH($A380)=12, YEAR($A380),YEAR($A380)-1)))),#REF!,VLOOKUP(MONTH($A380),Conversion!$A$1:$B$12,2),FALSE)</f>
        <v>#REF!</v>
      </c>
      <c r="K380" t="e">
        <f>VLOOKUP((IF(MONTH($A380)=10,YEAR($A380),IF(MONTH($A380)=11,YEAR($A380),IF(MONTH($A380)=12, YEAR($A380),YEAR($A380)-1)))),#REF!,VLOOKUP(MONTH($A380),'Patch Conversion'!$A$1:$B$12,2),FALSE)</f>
        <v>#REF!</v>
      </c>
    </row>
    <row r="381" spans="1:12" x14ac:dyDescent="0.25">
      <c r="A381" s="2">
        <v>29281</v>
      </c>
      <c r="B381">
        <f>VLOOKUP((IF(MONTH($A381)=10,YEAR($A381),IF(MONTH($A381)=11,YEAR($A381),IF(MONTH($A381)=12, YEAR($A381),YEAR($A381)-1)))),File_1.prn!$A$2:$AA$58,VLOOKUP(MONTH($A381),Conversion!$A$1:$B$12,2),FALSE)</f>
        <v>0</v>
      </c>
      <c r="C381" t="str">
        <f>IF(VLOOKUP((IF(MONTH($A381)=10,YEAR($A381),IF(MONTH($A381)=11,YEAR($A381),IF(MONTH($A381)=12, YEAR($A381),YEAR($A381)-1)))),File_1.prn!$A$2:$AA$58,VLOOKUP(MONTH($A381),'Patch Conversion'!$A$1:$B$12,2),FALSE)="","",VLOOKUP((IF(MONTH($A381)=10,YEAR($A381),IF(MONTH($A381)=11,YEAR($A381),IF(MONTH($A381)=12, YEAR($A381),YEAR($A381)-1)))),File_1.prn!$A$2:$AA$58,VLOOKUP(MONTH($A381),'Patch Conversion'!$A$1:$B$12,2),FALSE))</f>
        <v/>
      </c>
      <c r="D381" t="str">
        <f>IF(C381="","",B381)</f>
        <v/>
      </c>
      <c r="F381">
        <f>VLOOKUP((IF(MONTH($A381)=10,YEAR($A381),IF(MONTH($A381)=11,YEAR($A381),IF(MONTH($A381)=12, YEAR($A381),YEAR($A381)-1)))),FirstSim!$A$1:$Z$84,VLOOKUP(MONTH($A381),Conversion!$A$1:$B$12,2),FALSE)</f>
        <v>2.5499999999999998</v>
      </c>
      <c r="J381" s="4" t="e">
        <f>VLOOKUP((IF(MONTH($A381)=10,YEAR($A381),IF(MONTH($A381)=11,YEAR($A381),IF(MONTH($A381)=12, YEAR($A381),YEAR($A381)-1)))),#REF!,VLOOKUP(MONTH($A381),Conversion!$A$1:$B$12,2),FALSE)</f>
        <v>#REF!</v>
      </c>
      <c r="K381" t="e">
        <f>VLOOKUP((IF(MONTH($A381)=10,YEAR($A381),IF(MONTH($A381)=11,YEAR($A381),IF(MONTH($A381)=12, YEAR($A381),YEAR($A381)-1)))),#REF!,VLOOKUP(MONTH($A381),'Patch Conversion'!$A$1:$B$12,2),FALSE)</f>
        <v>#REF!</v>
      </c>
    </row>
    <row r="382" spans="1:12" x14ac:dyDescent="0.25">
      <c r="A382" s="2">
        <v>29312</v>
      </c>
      <c r="B382">
        <f>VLOOKUP((IF(MONTH($A382)=10,YEAR($A382),IF(MONTH($A382)=11,YEAR($A382),IF(MONTH($A382)=12, YEAR($A382),YEAR($A382)-1)))),File_1.prn!$A$2:$AA$58,VLOOKUP(MONTH($A382),Conversion!$A$1:$B$12,2),FALSE)</f>
        <v>0</v>
      </c>
      <c r="C382" t="str">
        <f>IF(VLOOKUP((IF(MONTH($A382)=10,YEAR($A382),IF(MONTH($A382)=11,YEAR($A382),IF(MONTH($A382)=12, YEAR($A382),YEAR($A382)-1)))),File_1.prn!$A$2:$AA$58,VLOOKUP(MONTH($A382),'Patch Conversion'!$A$1:$B$12,2),FALSE)="","",VLOOKUP((IF(MONTH($A382)=10,YEAR($A382),IF(MONTH($A382)=11,YEAR($A382),IF(MONTH($A382)=12, YEAR($A382),YEAR($A382)-1)))),File_1.prn!$A$2:$AA$58,VLOOKUP(MONTH($A382),'Patch Conversion'!$A$1:$B$12,2),FALSE))</f>
        <v/>
      </c>
      <c r="F382">
        <f>VLOOKUP((IF(MONTH($A382)=10,YEAR($A382),IF(MONTH($A382)=11,YEAR($A382),IF(MONTH($A382)=12, YEAR($A382),YEAR($A382)-1)))),FirstSim!$A$1:$Z$84,VLOOKUP(MONTH($A382),Conversion!$A$1:$B$12,2),FALSE)</f>
        <v>0.12</v>
      </c>
      <c r="J382" s="4" t="e">
        <f>VLOOKUP((IF(MONTH($A382)=10,YEAR($A382),IF(MONTH($A382)=11,YEAR($A382),IF(MONTH($A382)=12, YEAR($A382),YEAR($A382)-1)))),#REF!,VLOOKUP(MONTH($A382),Conversion!$A$1:$B$12,2),FALSE)</f>
        <v>#REF!</v>
      </c>
      <c r="K382" t="e">
        <f>VLOOKUP((IF(MONTH($A382)=10,YEAR($A382),IF(MONTH($A382)=11,YEAR($A382),IF(MONTH($A382)=12, YEAR($A382),YEAR($A382)-1)))),#REF!,VLOOKUP(MONTH($A382),'Patch Conversion'!$A$1:$B$12,2),FALSE)</f>
        <v>#REF!</v>
      </c>
    </row>
    <row r="383" spans="1:12" x14ac:dyDescent="0.25">
      <c r="A383" s="2">
        <v>29342</v>
      </c>
      <c r="B383">
        <f>VLOOKUP((IF(MONTH($A383)=10,YEAR($A383),IF(MONTH($A383)=11,YEAR($A383),IF(MONTH($A383)=12, YEAR($A383),YEAR($A383)-1)))),File_1.prn!$A$2:$AA$58,VLOOKUP(MONTH($A383),Conversion!$A$1:$B$12,2),FALSE)</f>
        <v>0</v>
      </c>
      <c r="C383" t="str">
        <f>IF(VLOOKUP((IF(MONTH($A383)=10,YEAR($A383),IF(MONTH($A383)=11,YEAR($A383),IF(MONTH($A383)=12, YEAR($A383),YEAR($A383)-1)))),File_1.prn!$A$2:$AA$58,VLOOKUP(MONTH($A383),'Patch Conversion'!$A$1:$B$12,2),FALSE)="","",VLOOKUP((IF(MONTH($A383)=10,YEAR($A383),IF(MONTH($A383)=11,YEAR($A383),IF(MONTH($A383)=12, YEAR($A383),YEAR($A383)-1)))),File_1.prn!$A$2:$AA$58,VLOOKUP(MONTH($A383),'Patch Conversion'!$A$1:$B$12,2),FALSE))</f>
        <v/>
      </c>
      <c r="F383">
        <f>VLOOKUP((IF(MONTH($A383)=10,YEAR($A383),IF(MONTH($A383)=11,YEAR($A383),IF(MONTH($A383)=12, YEAR($A383),YEAR($A383)-1)))),FirstSim!$A$1:$Z$84,VLOOKUP(MONTH($A383),Conversion!$A$1:$B$12,2),FALSE)</f>
        <v>0.05</v>
      </c>
      <c r="J383" s="4" t="e">
        <f>VLOOKUP((IF(MONTH($A383)=10,YEAR($A383),IF(MONTH($A383)=11,YEAR($A383),IF(MONTH($A383)=12, YEAR($A383),YEAR($A383)-1)))),#REF!,VLOOKUP(MONTH($A383),Conversion!$A$1:$B$12,2),FALSE)</f>
        <v>#REF!</v>
      </c>
      <c r="K383" t="e">
        <f>VLOOKUP((IF(MONTH($A383)=10,YEAR($A383),IF(MONTH($A383)=11,YEAR($A383),IF(MONTH($A383)=12, YEAR($A383),YEAR($A383)-1)))),#REF!,VLOOKUP(MONTH($A383),'Patch Conversion'!$A$1:$B$12,2),FALSE)</f>
        <v>#REF!</v>
      </c>
    </row>
    <row r="384" spans="1:12" x14ac:dyDescent="0.25">
      <c r="A384" s="2">
        <v>29373</v>
      </c>
      <c r="B384">
        <f>VLOOKUP((IF(MONTH($A384)=10,YEAR($A384),IF(MONTH($A384)=11,YEAR($A384),IF(MONTH($A384)=12, YEAR($A384),YEAR($A384)-1)))),File_1.prn!$A$2:$AA$58,VLOOKUP(MONTH($A384),Conversion!$A$1:$B$12,2),FALSE)</f>
        <v>0</v>
      </c>
      <c r="C384" t="str">
        <f>IF(VLOOKUP((IF(MONTH($A384)=10,YEAR($A384),IF(MONTH($A384)=11,YEAR($A384),IF(MONTH($A384)=12, YEAR($A384),YEAR($A384)-1)))),File_1.prn!$A$2:$AA$58,VLOOKUP(MONTH($A384),'Patch Conversion'!$A$1:$B$12,2),FALSE)="","",VLOOKUP((IF(MONTH($A384)=10,YEAR($A384),IF(MONTH($A384)=11,YEAR($A384),IF(MONTH($A384)=12, YEAR($A384),YEAR($A384)-1)))),File_1.prn!$A$2:$AA$58,VLOOKUP(MONTH($A384),'Patch Conversion'!$A$1:$B$12,2),FALSE))</f>
        <v/>
      </c>
      <c r="F384">
        <f>VLOOKUP((IF(MONTH($A384)=10,YEAR($A384),IF(MONTH($A384)=11,YEAR($A384),IF(MONTH($A384)=12, YEAR($A384),YEAR($A384)-1)))),FirstSim!$A$1:$Z$84,VLOOKUP(MONTH($A384),Conversion!$A$1:$B$12,2),FALSE)</f>
        <v>0.03</v>
      </c>
      <c r="J384" s="4" t="e">
        <f>VLOOKUP((IF(MONTH($A384)=10,YEAR($A384),IF(MONTH($A384)=11,YEAR($A384),IF(MONTH($A384)=12, YEAR($A384),YEAR($A384)-1)))),#REF!,VLOOKUP(MONTH($A384),Conversion!$A$1:$B$12,2),FALSE)</f>
        <v>#REF!</v>
      </c>
      <c r="K384" t="e">
        <f>VLOOKUP((IF(MONTH($A384)=10,YEAR($A384),IF(MONTH($A384)=11,YEAR($A384),IF(MONTH($A384)=12, YEAR($A384),YEAR($A384)-1)))),#REF!,VLOOKUP(MONTH($A384),'Patch Conversion'!$A$1:$B$12,2),FALSE)</f>
        <v>#REF!</v>
      </c>
    </row>
    <row r="385" spans="1:11" x14ac:dyDescent="0.25">
      <c r="A385" s="2">
        <v>29403</v>
      </c>
      <c r="B385">
        <f>VLOOKUP((IF(MONTH($A385)=10,YEAR($A385),IF(MONTH($A385)=11,YEAR($A385),IF(MONTH($A385)=12, YEAR($A385),YEAR($A385)-1)))),File_1.prn!$A$2:$AA$58,VLOOKUP(MONTH($A385),Conversion!$A$1:$B$12,2),FALSE)</f>
        <v>0</v>
      </c>
      <c r="C385" t="str">
        <f>IF(VLOOKUP((IF(MONTH($A385)=10,YEAR($A385),IF(MONTH($A385)=11,YEAR($A385),IF(MONTH($A385)=12, YEAR($A385),YEAR($A385)-1)))),File_1.prn!$A$2:$AA$58,VLOOKUP(MONTH($A385),'Patch Conversion'!$A$1:$B$12,2),FALSE)="","",VLOOKUP((IF(MONTH($A385)=10,YEAR($A385),IF(MONTH($A385)=11,YEAR($A385),IF(MONTH($A385)=12, YEAR($A385),YEAR($A385)-1)))),File_1.prn!$A$2:$AA$58,VLOOKUP(MONTH($A385),'Patch Conversion'!$A$1:$B$12,2),FALSE))</f>
        <v/>
      </c>
      <c r="F385">
        <f>VLOOKUP((IF(MONTH($A385)=10,YEAR($A385),IF(MONTH($A385)=11,YEAR($A385),IF(MONTH($A385)=12, YEAR($A385),YEAR($A385)-1)))),FirstSim!$A$1:$Z$84,VLOOKUP(MONTH($A385),Conversion!$A$1:$B$12,2),FALSE)</f>
        <v>0.02</v>
      </c>
      <c r="J385" s="4" t="e">
        <f>VLOOKUP((IF(MONTH($A385)=10,YEAR($A385),IF(MONTH($A385)=11,YEAR($A385),IF(MONTH($A385)=12, YEAR($A385),YEAR($A385)-1)))),#REF!,VLOOKUP(MONTH($A385),Conversion!$A$1:$B$12,2),FALSE)</f>
        <v>#REF!</v>
      </c>
      <c r="K385" t="e">
        <f>VLOOKUP((IF(MONTH($A385)=10,YEAR($A385),IF(MONTH($A385)=11,YEAR($A385),IF(MONTH($A385)=12, YEAR($A385),YEAR($A385)-1)))),#REF!,VLOOKUP(MONTH($A385),'Patch Conversion'!$A$1:$B$12,2),FALSE)</f>
        <v>#REF!</v>
      </c>
    </row>
    <row r="386" spans="1:11" x14ac:dyDescent="0.25">
      <c r="A386" s="2">
        <v>29434</v>
      </c>
      <c r="B386">
        <f>VLOOKUP((IF(MONTH($A386)=10,YEAR($A386),IF(MONTH($A386)=11,YEAR($A386),IF(MONTH($A386)=12, YEAR($A386),YEAR($A386)-1)))),File_1.prn!$A$2:$AA$58,VLOOKUP(MONTH($A386),Conversion!$A$1:$B$12,2),FALSE)</f>
        <v>0</v>
      </c>
      <c r="C386" t="str">
        <f>IF(VLOOKUP((IF(MONTH($A386)=10,YEAR($A386),IF(MONTH($A386)=11,YEAR($A386),IF(MONTH($A386)=12, YEAR($A386),YEAR($A386)-1)))),File_1.prn!$A$2:$AA$58,VLOOKUP(MONTH($A386),'Patch Conversion'!$A$1:$B$12,2),FALSE)="","",VLOOKUP((IF(MONTH($A386)=10,YEAR($A386),IF(MONTH($A386)=11,YEAR($A386),IF(MONTH($A386)=12, YEAR($A386),YEAR($A386)-1)))),File_1.prn!$A$2:$AA$58,VLOOKUP(MONTH($A386),'Patch Conversion'!$A$1:$B$12,2),FALSE))</f>
        <v/>
      </c>
      <c r="F386">
        <f>VLOOKUP((IF(MONTH($A386)=10,YEAR($A386),IF(MONTH($A386)=11,YEAR($A386),IF(MONTH($A386)=12, YEAR($A386),YEAR($A386)-1)))),FirstSim!$A$1:$Z$84,VLOOKUP(MONTH($A386),Conversion!$A$1:$B$12,2),FALSE)</f>
        <v>0.02</v>
      </c>
      <c r="J386" s="4" t="e">
        <f>VLOOKUP((IF(MONTH($A386)=10,YEAR($A386),IF(MONTH($A386)=11,YEAR($A386),IF(MONTH($A386)=12, YEAR($A386),YEAR($A386)-1)))),#REF!,VLOOKUP(MONTH($A386),Conversion!$A$1:$B$12,2),FALSE)</f>
        <v>#REF!</v>
      </c>
      <c r="K386" t="e">
        <f>VLOOKUP((IF(MONTH($A386)=10,YEAR($A386),IF(MONTH($A386)=11,YEAR($A386),IF(MONTH($A386)=12, YEAR($A386),YEAR($A386)-1)))),#REF!,VLOOKUP(MONTH($A386),'Patch Conversion'!$A$1:$B$12,2),FALSE)</f>
        <v>#REF!</v>
      </c>
    </row>
    <row r="387" spans="1:11" x14ac:dyDescent="0.25">
      <c r="A387" s="2">
        <v>29465</v>
      </c>
      <c r="B387">
        <f>VLOOKUP((IF(MONTH($A387)=10,YEAR($A387),IF(MONTH($A387)=11,YEAR($A387),IF(MONTH($A387)=12, YEAR($A387),YEAR($A387)-1)))),File_1.prn!$A$2:$AA$58,VLOOKUP(MONTH($A387),Conversion!$A$1:$B$12,2),FALSE)</f>
        <v>0</v>
      </c>
      <c r="C387" t="str">
        <f>IF(VLOOKUP((IF(MONTH($A387)=10,YEAR($A387),IF(MONTH($A387)=11,YEAR($A387),IF(MONTH($A387)=12, YEAR($A387),YEAR($A387)-1)))),File_1.prn!$A$2:$AA$58,VLOOKUP(MONTH($A387),'Patch Conversion'!$A$1:$B$12,2),FALSE)="","",VLOOKUP((IF(MONTH($A387)=10,YEAR($A387),IF(MONTH($A387)=11,YEAR($A387),IF(MONTH($A387)=12, YEAR($A387),YEAR($A387)-1)))),File_1.prn!$A$2:$AA$58,VLOOKUP(MONTH($A387),'Patch Conversion'!$A$1:$B$12,2),FALSE))</f>
        <v/>
      </c>
      <c r="F387">
        <f>VLOOKUP((IF(MONTH($A387)=10,YEAR($A387),IF(MONTH($A387)=11,YEAR($A387),IF(MONTH($A387)=12, YEAR($A387),YEAR($A387)-1)))),FirstSim!$A$1:$Z$84,VLOOKUP(MONTH($A387),Conversion!$A$1:$B$12,2),FALSE)</f>
        <v>0.02</v>
      </c>
      <c r="J387" s="4" t="e">
        <f>VLOOKUP((IF(MONTH($A387)=10,YEAR($A387),IF(MONTH($A387)=11,YEAR($A387),IF(MONTH($A387)=12, YEAR($A387),YEAR($A387)-1)))),#REF!,VLOOKUP(MONTH($A387),Conversion!$A$1:$B$12,2),FALSE)</f>
        <v>#REF!</v>
      </c>
      <c r="K387" t="e">
        <f>VLOOKUP((IF(MONTH($A387)=10,YEAR($A387),IF(MONTH($A387)=11,YEAR($A387),IF(MONTH($A387)=12, YEAR($A387),YEAR($A387)-1)))),#REF!,VLOOKUP(MONTH($A387),'Patch Conversion'!$A$1:$B$12,2),FALSE)</f>
        <v>#REF!</v>
      </c>
    </row>
    <row r="388" spans="1:11" x14ac:dyDescent="0.25">
      <c r="A388" s="2">
        <v>29495</v>
      </c>
      <c r="B388">
        <f>VLOOKUP((IF(MONTH($A388)=10,YEAR($A388),IF(MONTH($A388)=11,YEAR($A388),IF(MONTH($A388)=12, YEAR($A388),YEAR($A388)-1)))),File_1.prn!$A$2:$AA$58,VLOOKUP(MONTH($A388),Conversion!$A$1:$B$12,2),FALSE)</f>
        <v>0</v>
      </c>
      <c r="C388" t="str">
        <f>IF(VLOOKUP((IF(MONTH($A388)=10,YEAR($A388),IF(MONTH($A388)=11,YEAR($A388),IF(MONTH($A388)=12, YEAR($A388),YEAR($A388)-1)))),File_1.prn!$A$2:$AA$58,VLOOKUP(MONTH($A388),'Patch Conversion'!$A$1:$B$12,2),FALSE)="","",VLOOKUP((IF(MONTH($A388)=10,YEAR($A388),IF(MONTH($A388)=11,YEAR($A388),IF(MONTH($A388)=12, YEAR($A388),YEAR($A388)-1)))),File_1.prn!$A$2:$AA$58,VLOOKUP(MONTH($A388),'Patch Conversion'!$A$1:$B$12,2),FALSE))</f>
        <v/>
      </c>
      <c r="F388">
        <f>VLOOKUP((IF(MONTH($A388)=10,YEAR($A388),IF(MONTH($A388)=11,YEAR($A388),IF(MONTH($A388)=12, YEAR($A388),YEAR($A388)-1)))),FirstSim!$A$1:$Z$84,VLOOKUP(MONTH($A388),Conversion!$A$1:$B$12,2),FALSE)</f>
        <v>0.02</v>
      </c>
      <c r="J388" s="4" t="e">
        <f>VLOOKUP((IF(MONTH($A388)=10,YEAR($A388),IF(MONTH($A388)=11,YEAR($A388),IF(MONTH($A388)=12, YEAR($A388),YEAR($A388)-1)))),#REF!,VLOOKUP(MONTH($A388),Conversion!$A$1:$B$12,2),FALSE)</f>
        <v>#REF!</v>
      </c>
      <c r="K388" t="e">
        <f>VLOOKUP((IF(MONTH($A388)=10,YEAR($A388),IF(MONTH($A388)=11,YEAR($A388),IF(MONTH($A388)=12, YEAR($A388),YEAR($A388)-1)))),#REF!,VLOOKUP(MONTH($A388),'Patch Conversion'!$A$1:$B$12,2),FALSE)</f>
        <v>#REF!</v>
      </c>
    </row>
    <row r="389" spans="1:11" x14ac:dyDescent="0.25">
      <c r="A389" s="2">
        <v>29526</v>
      </c>
      <c r="B389">
        <f>VLOOKUP((IF(MONTH($A389)=10,YEAR($A389),IF(MONTH($A389)=11,YEAR($A389),IF(MONTH($A389)=12, YEAR($A389),YEAR($A389)-1)))),File_1.prn!$A$2:$AA$58,VLOOKUP(MONTH($A389),Conversion!$A$1:$B$12,2),FALSE)</f>
        <v>0</v>
      </c>
      <c r="C389" t="str">
        <f>IF(VLOOKUP((IF(MONTH($A389)=10,YEAR($A389),IF(MONTH($A389)=11,YEAR($A389),IF(MONTH($A389)=12, YEAR($A389),YEAR($A389)-1)))),File_1.prn!$A$2:$AA$58,VLOOKUP(MONTH($A389),'Patch Conversion'!$A$1:$B$12,2),FALSE)="","",VLOOKUP((IF(MONTH($A389)=10,YEAR($A389),IF(MONTH($A389)=11,YEAR($A389),IF(MONTH($A389)=12, YEAR($A389),YEAR($A389)-1)))),File_1.prn!$A$2:$AA$58,VLOOKUP(MONTH($A389),'Patch Conversion'!$A$1:$B$12,2),FALSE))</f>
        <v/>
      </c>
      <c r="F389">
        <f>VLOOKUP((IF(MONTH($A389)=10,YEAR($A389),IF(MONTH($A389)=11,YEAR($A389),IF(MONTH($A389)=12, YEAR($A389),YEAR($A389)-1)))),FirstSim!$A$1:$Z$84,VLOOKUP(MONTH($A389),Conversion!$A$1:$B$12,2),FALSE)</f>
        <v>0.1</v>
      </c>
      <c r="J389" s="4" t="e">
        <f>VLOOKUP((IF(MONTH($A389)=10,YEAR($A389),IF(MONTH($A389)=11,YEAR($A389),IF(MONTH($A389)=12, YEAR($A389),YEAR($A389)-1)))),#REF!,VLOOKUP(MONTH($A389),Conversion!$A$1:$B$12,2),FALSE)</f>
        <v>#REF!</v>
      </c>
      <c r="K389" t="e">
        <f>VLOOKUP((IF(MONTH($A389)=10,YEAR($A389),IF(MONTH($A389)=11,YEAR($A389),IF(MONTH($A389)=12, YEAR($A389),YEAR($A389)-1)))),#REF!,VLOOKUP(MONTH($A389),'Patch Conversion'!$A$1:$B$12,2),FALSE)</f>
        <v>#REF!</v>
      </c>
    </row>
    <row r="390" spans="1:11" x14ac:dyDescent="0.25">
      <c r="A390" s="2">
        <v>29556</v>
      </c>
      <c r="B390">
        <f>VLOOKUP((IF(MONTH($A390)=10,YEAR($A390),IF(MONTH($A390)=11,YEAR($A390),IF(MONTH($A390)=12, YEAR($A390),YEAR($A390)-1)))),File_1.prn!$A$2:$AA$58,VLOOKUP(MONTH($A390),Conversion!$A$1:$B$12,2),FALSE)</f>
        <v>0</v>
      </c>
      <c r="C390" t="str">
        <f>IF(VLOOKUP((IF(MONTH($A390)=10,YEAR($A390),IF(MONTH($A390)=11,YEAR($A390),IF(MONTH($A390)=12, YEAR($A390),YEAR($A390)-1)))),File_1.prn!$A$2:$AA$58,VLOOKUP(MONTH($A390),'Patch Conversion'!$A$1:$B$12,2),FALSE)="","",VLOOKUP((IF(MONTH($A390)=10,YEAR($A390),IF(MONTH($A390)=11,YEAR($A390),IF(MONTH($A390)=12, YEAR($A390),YEAR($A390)-1)))),File_1.prn!$A$2:$AA$58,VLOOKUP(MONTH($A390),'Patch Conversion'!$A$1:$B$12,2),FALSE))</f>
        <v/>
      </c>
      <c r="F390">
        <f>VLOOKUP((IF(MONTH($A390)=10,YEAR($A390),IF(MONTH($A390)=11,YEAR($A390),IF(MONTH($A390)=12, YEAR($A390),YEAR($A390)-1)))),FirstSim!$A$1:$Z$84,VLOOKUP(MONTH($A390),Conversion!$A$1:$B$12,2),FALSE)</f>
        <v>0.08</v>
      </c>
      <c r="J390" s="4" t="e">
        <f>VLOOKUP((IF(MONTH($A390)=10,YEAR($A390),IF(MONTH($A390)=11,YEAR($A390),IF(MONTH($A390)=12, YEAR($A390),YEAR($A390)-1)))),#REF!,VLOOKUP(MONTH($A390),Conversion!$A$1:$B$12,2),FALSE)</f>
        <v>#REF!</v>
      </c>
      <c r="K390" t="e">
        <f>VLOOKUP((IF(MONTH($A390)=10,YEAR($A390),IF(MONTH($A390)=11,YEAR($A390),IF(MONTH($A390)=12, YEAR($A390),YEAR($A390)-1)))),#REF!,VLOOKUP(MONTH($A390),'Patch Conversion'!$A$1:$B$12,2),FALSE)</f>
        <v>#REF!</v>
      </c>
    </row>
    <row r="391" spans="1:11" x14ac:dyDescent="0.25">
      <c r="A391" s="2">
        <v>29587</v>
      </c>
      <c r="B391">
        <f>VLOOKUP((IF(MONTH($A391)=10,YEAR($A391),IF(MONTH($A391)=11,YEAR($A391),IF(MONTH($A391)=12, YEAR($A391),YEAR($A391)-1)))),File_1.prn!$A$2:$AA$58,VLOOKUP(MONTH($A391),Conversion!$A$1:$B$12,2),FALSE)</f>
        <v>0</v>
      </c>
      <c r="C391" t="str">
        <f>IF(VLOOKUP((IF(MONTH($A391)=10,YEAR($A391),IF(MONTH($A391)=11,YEAR($A391),IF(MONTH($A391)=12, YEAR($A391),YEAR($A391)-1)))),File_1.prn!$A$2:$AA$58,VLOOKUP(MONTH($A391),'Patch Conversion'!$A$1:$B$12,2),FALSE)="","",VLOOKUP((IF(MONTH($A391)=10,YEAR($A391),IF(MONTH($A391)=11,YEAR($A391),IF(MONTH($A391)=12, YEAR($A391),YEAR($A391)-1)))),File_1.prn!$A$2:$AA$58,VLOOKUP(MONTH($A391),'Patch Conversion'!$A$1:$B$12,2),FALSE))</f>
        <v/>
      </c>
      <c r="D391" t="str">
        <f>IF(C391="","",B391)</f>
        <v/>
      </c>
      <c r="F391">
        <f>VLOOKUP((IF(MONTH($A391)=10,YEAR($A391),IF(MONTH($A391)=11,YEAR($A391),IF(MONTH($A391)=12, YEAR($A391),YEAR($A391)-1)))),FirstSim!$A$1:$Z$84,VLOOKUP(MONTH($A391),Conversion!$A$1:$B$12,2),FALSE)</f>
        <v>1.36</v>
      </c>
      <c r="J391" s="4" t="e">
        <f>VLOOKUP((IF(MONTH($A391)=10,YEAR($A391),IF(MONTH($A391)=11,YEAR($A391),IF(MONTH($A391)=12, YEAR($A391),YEAR($A391)-1)))),#REF!,VLOOKUP(MONTH($A391),Conversion!$A$1:$B$12,2),FALSE)</f>
        <v>#REF!</v>
      </c>
      <c r="K391" t="e">
        <f>VLOOKUP((IF(MONTH($A391)=10,YEAR($A391),IF(MONTH($A391)=11,YEAR($A391),IF(MONTH($A391)=12, YEAR($A391),YEAR($A391)-1)))),#REF!,VLOOKUP(MONTH($A391),'Patch Conversion'!$A$1:$B$12,2),FALSE)</f>
        <v>#REF!</v>
      </c>
    </row>
    <row r="392" spans="1:11" x14ac:dyDescent="0.25">
      <c r="A392" s="2">
        <v>29618</v>
      </c>
      <c r="B392">
        <f>VLOOKUP((IF(MONTH($A392)=10,YEAR($A392),IF(MONTH($A392)=11,YEAR($A392),IF(MONTH($A392)=12, YEAR($A392),YEAR($A392)-1)))),File_1.prn!$A$2:$AA$58,VLOOKUP(MONTH($A392),Conversion!$A$1:$B$12,2),FALSE)</f>
        <v>0</v>
      </c>
      <c r="C392" t="str">
        <f>IF(VLOOKUP((IF(MONTH($A392)=10,YEAR($A392),IF(MONTH($A392)=11,YEAR($A392),IF(MONTH($A392)=12, YEAR($A392),YEAR($A392)-1)))),File_1.prn!$A$2:$AA$58,VLOOKUP(MONTH($A392),'Patch Conversion'!$A$1:$B$12,2),FALSE)="","",VLOOKUP((IF(MONTH($A392)=10,YEAR($A392),IF(MONTH($A392)=11,YEAR($A392),IF(MONTH($A392)=12, YEAR($A392),YEAR($A392)-1)))),File_1.prn!$A$2:$AA$58,VLOOKUP(MONTH($A392),'Patch Conversion'!$A$1:$B$12,2),FALSE))</f>
        <v/>
      </c>
      <c r="D392" t="str">
        <f>IF(C392="","",B392)</f>
        <v/>
      </c>
      <c r="F392">
        <f>VLOOKUP((IF(MONTH($A392)=10,YEAR($A392),IF(MONTH($A392)=11,YEAR($A392),IF(MONTH($A392)=12, YEAR($A392),YEAR($A392)-1)))),FirstSim!$A$1:$Z$84,VLOOKUP(MONTH($A392),Conversion!$A$1:$B$12,2),FALSE)</f>
        <v>3.16</v>
      </c>
      <c r="J392" s="4" t="e">
        <f>VLOOKUP((IF(MONTH($A392)=10,YEAR($A392),IF(MONTH($A392)=11,YEAR($A392),IF(MONTH($A392)=12, YEAR($A392),YEAR($A392)-1)))),#REF!,VLOOKUP(MONTH($A392),Conversion!$A$1:$B$12,2),FALSE)</f>
        <v>#REF!</v>
      </c>
      <c r="K392" t="e">
        <f>VLOOKUP((IF(MONTH($A392)=10,YEAR($A392),IF(MONTH($A392)=11,YEAR($A392),IF(MONTH($A392)=12, YEAR($A392),YEAR($A392)-1)))),#REF!,VLOOKUP(MONTH($A392),'Patch Conversion'!$A$1:$B$12,2),FALSE)</f>
        <v>#REF!</v>
      </c>
    </row>
    <row r="393" spans="1:11" x14ac:dyDescent="0.25">
      <c r="A393" s="2">
        <v>29646</v>
      </c>
      <c r="B393">
        <f>VLOOKUP((IF(MONTH($A393)=10,YEAR($A393),IF(MONTH($A393)=11,YEAR($A393),IF(MONTH($A393)=12, YEAR($A393),YEAR($A393)-1)))),File_1.prn!$A$2:$AA$58,VLOOKUP(MONTH($A393),Conversion!$A$1:$B$12,2),FALSE)</f>
        <v>0</v>
      </c>
      <c r="C393" t="str">
        <f>IF(VLOOKUP((IF(MONTH($A393)=10,YEAR($A393),IF(MONTH($A393)=11,YEAR($A393),IF(MONTH($A393)=12, YEAR($A393),YEAR($A393)-1)))),File_1.prn!$A$2:$AA$58,VLOOKUP(MONTH($A393),'Patch Conversion'!$A$1:$B$12,2),FALSE)="","",VLOOKUP((IF(MONTH($A393)=10,YEAR($A393),IF(MONTH($A393)=11,YEAR($A393),IF(MONTH($A393)=12, YEAR($A393),YEAR($A393)-1)))),File_1.prn!$A$2:$AA$58,VLOOKUP(MONTH($A393),'Patch Conversion'!$A$1:$B$12,2),FALSE))</f>
        <v/>
      </c>
      <c r="D393" t="str">
        <f>IF(C393="","",B393)</f>
        <v/>
      </c>
      <c r="F393">
        <f>VLOOKUP((IF(MONTH($A393)=10,YEAR($A393),IF(MONTH($A393)=11,YEAR($A393),IF(MONTH($A393)=12, YEAR($A393),YEAR($A393)-1)))),FirstSim!$A$1:$Z$84,VLOOKUP(MONTH($A393),Conversion!$A$1:$B$12,2),FALSE)</f>
        <v>1.1299999999999999</v>
      </c>
      <c r="J393" s="4" t="e">
        <f>VLOOKUP((IF(MONTH($A393)=10,YEAR($A393),IF(MONTH($A393)=11,YEAR($A393),IF(MONTH($A393)=12, YEAR($A393),YEAR($A393)-1)))),#REF!,VLOOKUP(MONTH($A393),Conversion!$A$1:$B$12,2),FALSE)</f>
        <v>#REF!</v>
      </c>
      <c r="K393" t="e">
        <f>VLOOKUP((IF(MONTH($A393)=10,YEAR($A393),IF(MONTH($A393)=11,YEAR($A393),IF(MONTH($A393)=12, YEAR($A393),YEAR($A393)-1)))),#REF!,VLOOKUP(MONTH($A393),'Patch Conversion'!$A$1:$B$12,2),FALSE)</f>
        <v>#REF!</v>
      </c>
    </row>
    <row r="394" spans="1:11" x14ac:dyDescent="0.25">
      <c r="A394" s="2">
        <v>29677</v>
      </c>
      <c r="B394">
        <f>VLOOKUP((IF(MONTH($A394)=10,YEAR($A394),IF(MONTH($A394)=11,YEAR($A394),IF(MONTH($A394)=12, YEAR($A394),YEAR($A394)-1)))),File_1.prn!$A$2:$AA$58,VLOOKUP(MONTH($A394),Conversion!$A$1:$B$12,2),FALSE)</f>
        <v>0</v>
      </c>
      <c r="C394" t="str">
        <f>IF(VLOOKUP((IF(MONTH($A394)=10,YEAR($A394),IF(MONTH($A394)=11,YEAR($A394),IF(MONTH($A394)=12, YEAR($A394),YEAR($A394)-1)))),File_1.prn!$A$2:$AA$58,VLOOKUP(MONTH($A394),'Patch Conversion'!$A$1:$B$12,2),FALSE)="","",VLOOKUP((IF(MONTH($A394)=10,YEAR($A394),IF(MONTH($A394)=11,YEAR($A394),IF(MONTH($A394)=12, YEAR($A394),YEAR($A394)-1)))),File_1.prn!$A$2:$AA$58,VLOOKUP(MONTH($A394),'Patch Conversion'!$A$1:$B$12,2),FALSE))</f>
        <v/>
      </c>
      <c r="F394">
        <f>VLOOKUP((IF(MONTH($A394)=10,YEAR($A394),IF(MONTH($A394)=11,YEAR($A394),IF(MONTH($A394)=12, YEAR($A394),YEAR($A394)-1)))),FirstSim!$A$1:$Z$84,VLOOKUP(MONTH($A394),Conversion!$A$1:$B$12,2),FALSE)</f>
        <v>0.18</v>
      </c>
      <c r="J394" s="4" t="e">
        <f>VLOOKUP((IF(MONTH($A394)=10,YEAR($A394),IF(MONTH($A394)=11,YEAR($A394),IF(MONTH($A394)=12, YEAR($A394),YEAR($A394)-1)))),#REF!,VLOOKUP(MONTH($A394),Conversion!$A$1:$B$12,2),FALSE)</f>
        <v>#REF!</v>
      </c>
      <c r="K394" t="e">
        <f>VLOOKUP((IF(MONTH($A394)=10,YEAR($A394),IF(MONTH($A394)=11,YEAR($A394),IF(MONTH($A394)=12, YEAR($A394),YEAR($A394)-1)))),#REF!,VLOOKUP(MONTH($A394),'Patch Conversion'!$A$1:$B$12,2),FALSE)</f>
        <v>#REF!</v>
      </c>
    </row>
    <row r="395" spans="1:11" x14ac:dyDescent="0.25">
      <c r="A395" s="2">
        <v>29707</v>
      </c>
      <c r="B395">
        <f>VLOOKUP((IF(MONTH($A395)=10,YEAR($A395),IF(MONTH($A395)=11,YEAR($A395),IF(MONTH($A395)=12, YEAR($A395),YEAR($A395)-1)))),File_1.prn!$A$2:$AA$58,VLOOKUP(MONTH($A395),Conversion!$A$1:$B$12,2),FALSE)</f>
        <v>0</v>
      </c>
      <c r="C395" t="str">
        <f>IF(VLOOKUP((IF(MONTH($A395)=10,YEAR($A395),IF(MONTH($A395)=11,YEAR($A395),IF(MONTH($A395)=12, YEAR($A395),YEAR($A395)-1)))),File_1.prn!$A$2:$AA$58,VLOOKUP(MONTH($A395),'Patch Conversion'!$A$1:$B$12,2),FALSE)="","",VLOOKUP((IF(MONTH($A395)=10,YEAR($A395),IF(MONTH($A395)=11,YEAR($A395),IF(MONTH($A395)=12, YEAR($A395),YEAR($A395)-1)))),File_1.prn!$A$2:$AA$58,VLOOKUP(MONTH($A395),'Patch Conversion'!$A$1:$B$12,2),FALSE))</f>
        <v/>
      </c>
      <c r="F395">
        <f>VLOOKUP((IF(MONTH($A395)=10,YEAR($A395),IF(MONTH($A395)=11,YEAR($A395),IF(MONTH($A395)=12, YEAR($A395),YEAR($A395)-1)))),FirstSim!$A$1:$Z$84,VLOOKUP(MONTH($A395),Conversion!$A$1:$B$12,2),FALSE)</f>
        <v>0.15</v>
      </c>
      <c r="J395" s="4" t="e">
        <f>VLOOKUP((IF(MONTH($A395)=10,YEAR($A395),IF(MONTH($A395)=11,YEAR($A395),IF(MONTH($A395)=12, YEAR($A395),YEAR($A395)-1)))),#REF!,VLOOKUP(MONTH($A395),Conversion!$A$1:$B$12,2),FALSE)</f>
        <v>#REF!</v>
      </c>
      <c r="K395" t="e">
        <f>VLOOKUP((IF(MONTH($A395)=10,YEAR($A395),IF(MONTH($A395)=11,YEAR($A395),IF(MONTH($A395)=12, YEAR($A395),YEAR($A395)-1)))),#REF!,VLOOKUP(MONTH($A395),'Patch Conversion'!$A$1:$B$12,2),FALSE)</f>
        <v>#REF!</v>
      </c>
    </row>
    <row r="396" spans="1:11" x14ac:dyDescent="0.25">
      <c r="A396" s="2">
        <v>29738</v>
      </c>
      <c r="B396">
        <f>VLOOKUP((IF(MONTH($A396)=10,YEAR($A396),IF(MONTH($A396)=11,YEAR($A396),IF(MONTH($A396)=12, YEAR($A396),YEAR($A396)-1)))),File_1.prn!$A$2:$AA$58,VLOOKUP(MONTH($A396),Conversion!$A$1:$B$12,2),FALSE)</f>
        <v>0</v>
      </c>
      <c r="C396" t="str">
        <f>IF(VLOOKUP((IF(MONTH($A396)=10,YEAR($A396),IF(MONTH($A396)=11,YEAR($A396),IF(MONTH($A396)=12, YEAR($A396),YEAR($A396)-1)))),File_1.prn!$A$2:$AA$58,VLOOKUP(MONTH($A396),'Patch Conversion'!$A$1:$B$12,2),FALSE)="","",VLOOKUP((IF(MONTH($A396)=10,YEAR($A396),IF(MONTH($A396)=11,YEAR($A396),IF(MONTH($A396)=12, YEAR($A396),YEAR($A396)-1)))),File_1.prn!$A$2:$AA$58,VLOOKUP(MONTH($A396),'Patch Conversion'!$A$1:$B$12,2),FALSE))</f>
        <v/>
      </c>
      <c r="F396">
        <f>VLOOKUP((IF(MONTH($A396)=10,YEAR($A396),IF(MONTH($A396)=11,YEAR($A396),IF(MONTH($A396)=12, YEAR($A396),YEAR($A396)-1)))),FirstSim!$A$1:$Z$84,VLOOKUP(MONTH($A396),Conversion!$A$1:$B$12,2),FALSE)</f>
        <v>0.15</v>
      </c>
      <c r="J396" s="4" t="e">
        <f>VLOOKUP((IF(MONTH($A396)=10,YEAR($A396),IF(MONTH($A396)=11,YEAR($A396),IF(MONTH($A396)=12, YEAR($A396),YEAR($A396)-1)))),#REF!,VLOOKUP(MONTH($A396),Conversion!$A$1:$B$12,2),FALSE)</f>
        <v>#REF!</v>
      </c>
      <c r="K396" t="e">
        <f>VLOOKUP((IF(MONTH($A396)=10,YEAR($A396),IF(MONTH($A396)=11,YEAR($A396),IF(MONTH($A396)=12, YEAR($A396),YEAR($A396)-1)))),#REF!,VLOOKUP(MONTH($A396),'Patch Conversion'!$A$1:$B$12,2),FALSE)</f>
        <v>#REF!</v>
      </c>
    </row>
    <row r="397" spans="1:11" x14ac:dyDescent="0.25">
      <c r="A397" s="2">
        <v>29768</v>
      </c>
      <c r="B397">
        <f>VLOOKUP((IF(MONTH($A397)=10,YEAR($A397),IF(MONTH($A397)=11,YEAR($A397),IF(MONTH($A397)=12, YEAR($A397),YEAR($A397)-1)))),File_1.prn!$A$2:$AA$58,VLOOKUP(MONTH($A397),Conversion!$A$1:$B$12,2),FALSE)</f>
        <v>0</v>
      </c>
      <c r="C397" t="str">
        <f>IF(VLOOKUP((IF(MONTH($A397)=10,YEAR($A397),IF(MONTH($A397)=11,YEAR($A397),IF(MONTH($A397)=12, YEAR($A397),YEAR($A397)-1)))),File_1.prn!$A$2:$AA$58,VLOOKUP(MONTH($A397),'Patch Conversion'!$A$1:$B$12,2),FALSE)="","",VLOOKUP((IF(MONTH($A397)=10,YEAR($A397),IF(MONTH($A397)=11,YEAR($A397),IF(MONTH($A397)=12, YEAR($A397),YEAR($A397)-1)))),File_1.prn!$A$2:$AA$58,VLOOKUP(MONTH($A397),'Patch Conversion'!$A$1:$B$12,2),FALSE))</f>
        <v/>
      </c>
      <c r="F397">
        <f>VLOOKUP((IF(MONTH($A397)=10,YEAR($A397),IF(MONTH($A397)=11,YEAR($A397),IF(MONTH($A397)=12, YEAR($A397),YEAR($A397)-1)))),FirstSim!$A$1:$Z$84,VLOOKUP(MONTH($A397),Conversion!$A$1:$B$12,2),FALSE)</f>
        <v>0.11</v>
      </c>
      <c r="J397" s="4" t="e">
        <f>VLOOKUP((IF(MONTH($A397)=10,YEAR($A397),IF(MONTH($A397)=11,YEAR($A397),IF(MONTH($A397)=12, YEAR($A397),YEAR($A397)-1)))),#REF!,VLOOKUP(MONTH($A397),Conversion!$A$1:$B$12,2),FALSE)</f>
        <v>#REF!</v>
      </c>
      <c r="K397" t="e">
        <f>VLOOKUP((IF(MONTH($A397)=10,YEAR($A397),IF(MONTH($A397)=11,YEAR($A397),IF(MONTH($A397)=12, YEAR($A397),YEAR($A397)-1)))),#REF!,VLOOKUP(MONTH($A397),'Patch Conversion'!$A$1:$B$12,2),FALSE)</f>
        <v>#REF!</v>
      </c>
    </row>
    <row r="398" spans="1:11" x14ac:dyDescent="0.25">
      <c r="A398" s="2">
        <v>29799</v>
      </c>
      <c r="B398">
        <f>VLOOKUP((IF(MONTH($A398)=10,YEAR($A398),IF(MONTH($A398)=11,YEAR($A398),IF(MONTH($A398)=12, YEAR($A398),YEAR($A398)-1)))),File_1.prn!$A$2:$AA$58,VLOOKUP(MONTH($A398),Conversion!$A$1:$B$12,2),FALSE)</f>
        <v>0</v>
      </c>
      <c r="C398" t="str">
        <f>IF(VLOOKUP((IF(MONTH($A398)=10,YEAR($A398),IF(MONTH($A398)=11,YEAR($A398),IF(MONTH($A398)=12, YEAR($A398),YEAR($A398)-1)))),File_1.prn!$A$2:$AA$58,VLOOKUP(MONTH($A398),'Patch Conversion'!$A$1:$B$12,2),FALSE)="","",VLOOKUP((IF(MONTH($A398)=10,YEAR($A398),IF(MONTH($A398)=11,YEAR($A398),IF(MONTH($A398)=12, YEAR($A398),YEAR($A398)-1)))),File_1.prn!$A$2:$AA$58,VLOOKUP(MONTH($A398),'Patch Conversion'!$A$1:$B$12,2),FALSE))</f>
        <v/>
      </c>
      <c r="F398">
        <f>VLOOKUP((IF(MONTH($A398)=10,YEAR($A398),IF(MONTH($A398)=11,YEAR($A398),IF(MONTH($A398)=12, YEAR($A398),YEAR($A398)-1)))),FirstSim!$A$1:$Z$84,VLOOKUP(MONTH($A398),Conversion!$A$1:$B$12,2),FALSE)</f>
        <v>0.32</v>
      </c>
      <c r="J398" s="4" t="e">
        <f>VLOOKUP((IF(MONTH($A398)=10,YEAR($A398),IF(MONTH($A398)=11,YEAR($A398),IF(MONTH($A398)=12, YEAR($A398),YEAR($A398)-1)))),#REF!,VLOOKUP(MONTH($A398),Conversion!$A$1:$B$12,2),FALSE)</f>
        <v>#REF!</v>
      </c>
      <c r="K398" t="e">
        <f>VLOOKUP((IF(MONTH($A398)=10,YEAR($A398),IF(MONTH($A398)=11,YEAR($A398),IF(MONTH($A398)=12, YEAR($A398),YEAR($A398)-1)))),#REF!,VLOOKUP(MONTH($A398),'Patch Conversion'!$A$1:$B$12,2),FALSE)</f>
        <v>#REF!</v>
      </c>
    </row>
    <row r="399" spans="1:11" x14ac:dyDescent="0.25">
      <c r="A399" s="2">
        <v>29830</v>
      </c>
      <c r="B399">
        <f>VLOOKUP((IF(MONTH($A399)=10,YEAR($A399),IF(MONTH($A399)=11,YEAR($A399),IF(MONTH($A399)=12, YEAR($A399),YEAR($A399)-1)))),File_1.prn!$A$2:$AA$58,VLOOKUP(MONTH($A399),Conversion!$A$1:$B$12,2),FALSE)</f>
        <v>0</v>
      </c>
      <c r="C399" t="str">
        <f>IF(VLOOKUP((IF(MONTH($A399)=10,YEAR($A399),IF(MONTH($A399)=11,YEAR($A399),IF(MONTH($A399)=12, YEAR($A399),YEAR($A399)-1)))),File_1.prn!$A$2:$AA$58,VLOOKUP(MONTH($A399),'Patch Conversion'!$A$1:$B$12,2),FALSE)="","",VLOOKUP((IF(MONTH($A399)=10,YEAR($A399),IF(MONTH($A399)=11,YEAR($A399),IF(MONTH($A399)=12, YEAR($A399),YEAR($A399)-1)))),File_1.prn!$A$2:$AA$58,VLOOKUP(MONTH($A399),'Patch Conversion'!$A$1:$B$12,2),FALSE))</f>
        <v/>
      </c>
      <c r="F399">
        <f>VLOOKUP((IF(MONTH($A399)=10,YEAR($A399),IF(MONTH($A399)=11,YEAR($A399),IF(MONTH($A399)=12, YEAR($A399),YEAR($A399)-1)))),FirstSim!$A$1:$Z$84,VLOOKUP(MONTH($A399),Conversion!$A$1:$B$12,2),FALSE)</f>
        <v>0.23</v>
      </c>
      <c r="J399" s="4" t="e">
        <f>VLOOKUP((IF(MONTH($A399)=10,YEAR($A399),IF(MONTH($A399)=11,YEAR($A399),IF(MONTH($A399)=12, YEAR($A399),YEAR($A399)-1)))),#REF!,VLOOKUP(MONTH($A399),Conversion!$A$1:$B$12,2),FALSE)</f>
        <v>#REF!</v>
      </c>
      <c r="K399" t="e">
        <f>VLOOKUP((IF(MONTH($A399)=10,YEAR($A399),IF(MONTH($A399)=11,YEAR($A399),IF(MONTH($A399)=12, YEAR($A399),YEAR($A399)-1)))),#REF!,VLOOKUP(MONTH($A399),'Patch Conversion'!$A$1:$B$12,2),FALSE)</f>
        <v>#REF!</v>
      </c>
    </row>
    <row r="400" spans="1:11" x14ac:dyDescent="0.25">
      <c r="A400" s="2">
        <v>29860</v>
      </c>
      <c r="B400">
        <f>VLOOKUP((IF(MONTH($A400)=10,YEAR($A400),IF(MONTH($A400)=11,YEAR($A400),IF(MONTH($A400)=12, YEAR($A400),YEAR($A400)-1)))),File_1.prn!$A$2:$AA$58,VLOOKUP(MONTH($A400),Conversion!$A$1:$B$12,2),FALSE)</f>
        <v>0</v>
      </c>
      <c r="C400" t="str">
        <f>IF(VLOOKUP((IF(MONTH($A400)=10,YEAR($A400),IF(MONTH($A400)=11,YEAR($A400),IF(MONTH($A400)=12, YEAR($A400),YEAR($A400)-1)))),File_1.prn!$A$2:$AA$58,VLOOKUP(MONTH($A400),'Patch Conversion'!$A$1:$B$12,2),FALSE)="","",VLOOKUP((IF(MONTH($A400)=10,YEAR($A400),IF(MONTH($A400)=11,YEAR($A400),IF(MONTH($A400)=12, YEAR($A400),YEAR($A400)-1)))),File_1.prn!$A$2:$AA$58,VLOOKUP(MONTH($A400),'Patch Conversion'!$A$1:$B$12,2),FALSE))</f>
        <v/>
      </c>
      <c r="F400">
        <f>VLOOKUP((IF(MONTH($A400)=10,YEAR($A400),IF(MONTH($A400)=11,YEAR($A400),IF(MONTH($A400)=12, YEAR($A400),YEAR($A400)-1)))),FirstSim!$A$1:$Z$84,VLOOKUP(MONTH($A400),Conversion!$A$1:$B$12,2),FALSE)</f>
        <v>0.09</v>
      </c>
      <c r="J400" s="4" t="e">
        <f>VLOOKUP((IF(MONTH($A400)=10,YEAR($A400),IF(MONTH($A400)=11,YEAR($A400),IF(MONTH($A400)=12, YEAR($A400),YEAR($A400)-1)))),#REF!,VLOOKUP(MONTH($A400),Conversion!$A$1:$B$12,2),FALSE)</f>
        <v>#REF!</v>
      </c>
      <c r="K400" t="e">
        <f>VLOOKUP((IF(MONTH($A400)=10,YEAR($A400),IF(MONTH($A400)=11,YEAR($A400),IF(MONTH($A400)=12, YEAR($A400),YEAR($A400)-1)))),#REF!,VLOOKUP(MONTH($A400),'Patch Conversion'!$A$1:$B$12,2),FALSE)</f>
        <v>#REF!</v>
      </c>
    </row>
    <row r="401" spans="1:11" x14ac:dyDescent="0.25">
      <c r="A401" s="2">
        <v>29891</v>
      </c>
      <c r="B401">
        <f>VLOOKUP((IF(MONTH($A401)=10,YEAR($A401),IF(MONTH($A401)=11,YEAR($A401),IF(MONTH($A401)=12, YEAR($A401),YEAR($A401)-1)))),File_1.prn!$A$2:$AA$58,VLOOKUP(MONTH($A401),Conversion!$A$1:$B$12,2),FALSE)</f>
        <v>0</v>
      </c>
      <c r="C401" t="str">
        <f>IF(VLOOKUP((IF(MONTH($A401)=10,YEAR($A401),IF(MONTH($A401)=11,YEAR($A401),IF(MONTH($A401)=12, YEAR($A401),YEAR($A401)-1)))),File_1.prn!$A$2:$AA$58,VLOOKUP(MONTH($A401),'Patch Conversion'!$A$1:$B$12,2),FALSE)="","",VLOOKUP((IF(MONTH($A401)=10,YEAR($A401),IF(MONTH($A401)=11,YEAR($A401),IF(MONTH($A401)=12, YEAR($A401),YEAR($A401)-1)))),File_1.prn!$A$2:$AA$58,VLOOKUP(MONTH($A401),'Patch Conversion'!$A$1:$B$12,2),FALSE))</f>
        <v/>
      </c>
      <c r="F401">
        <f>VLOOKUP((IF(MONTH($A401)=10,YEAR($A401),IF(MONTH($A401)=11,YEAR($A401),IF(MONTH($A401)=12, YEAR($A401),YEAR($A401)-1)))),FirstSim!$A$1:$Z$84,VLOOKUP(MONTH($A401),Conversion!$A$1:$B$12,2),FALSE)</f>
        <v>7.0000000000000007E-2</v>
      </c>
      <c r="J401" s="4" t="e">
        <f>VLOOKUP((IF(MONTH($A401)=10,YEAR($A401),IF(MONTH($A401)=11,YEAR($A401),IF(MONTH($A401)=12, YEAR($A401),YEAR($A401)-1)))),#REF!,VLOOKUP(MONTH($A401),Conversion!$A$1:$B$12,2),FALSE)</f>
        <v>#REF!</v>
      </c>
      <c r="K401" t="e">
        <f>VLOOKUP((IF(MONTH($A401)=10,YEAR($A401),IF(MONTH($A401)=11,YEAR($A401),IF(MONTH($A401)=12, YEAR($A401),YEAR($A401)-1)))),#REF!,VLOOKUP(MONTH($A401),'Patch Conversion'!$A$1:$B$12,2),FALSE)</f>
        <v>#REF!</v>
      </c>
    </row>
    <row r="402" spans="1:11" x14ac:dyDescent="0.25">
      <c r="A402" s="2">
        <v>29921</v>
      </c>
      <c r="B402">
        <f>VLOOKUP((IF(MONTH($A402)=10,YEAR($A402),IF(MONTH($A402)=11,YEAR($A402),IF(MONTH($A402)=12, YEAR($A402),YEAR($A402)-1)))),File_1.prn!$A$2:$AA$58,VLOOKUP(MONTH($A402),Conversion!$A$1:$B$12,2),FALSE)</f>
        <v>0</v>
      </c>
      <c r="C402" t="str">
        <f>IF(VLOOKUP((IF(MONTH($A402)=10,YEAR($A402),IF(MONTH($A402)=11,YEAR($A402),IF(MONTH($A402)=12, YEAR($A402),YEAR($A402)-1)))),File_1.prn!$A$2:$AA$58,VLOOKUP(MONTH($A402),'Patch Conversion'!$A$1:$B$12,2),FALSE)="","",VLOOKUP((IF(MONTH($A402)=10,YEAR($A402),IF(MONTH($A402)=11,YEAR($A402),IF(MONTH($A402)=12, YEAR($A402),YEAR($A402)-1)))),File_1.prn!$A$2:$AA$58,VLOOKUP(MONTH($A402),'Patch Conversion'!$A$1:$B$12,2),FALSE))</f>
        <v/>
      </c>
      <c r="F402">
        <f>VLOOKUP((IF(MONTH($A402)=10,YEAR($A402),IF(MONTH($A402)=11,YEAR($A402),IF(MONTH($A402)=12, YEAR($A402),YEAR($A402)-1)))),FirstSim!$A$1:$Z$84,VLOOKUP(MONTH($A402),Conversion!$A$1:$B$12,2),FALSE)</f>
        <v>0.13</v>
      </c>
      <c r="J402" s="4" t="e">
        <f>VLOOKUP((IF(MONTH($A402)=10,YEAR($A402),IF(MONTH($A402)=11,YEAR($A402),IF(MONTH($A402)=12, YEAR($A402),YEAR($A402)-1)))),#REF!,VLOOKUP(MONTH($A402),Conversion!$A$1:$B$12,2),FALSE)</f>
        <v>#REF!</v>
      </c>
      <c r="K402" t="e">
        <f>VLOOKUP((IF(MONTH($A402)=10,YEAR($A402),IF(MONTH($A402)=11,YEAR($A402),IF(MONTH($A402)=12, YEAR($A402),YEAR($A402)-1)))),#REF!,VLOOKUP(MONTH($A402),'Patch Conversion'!$A$1:$B$12,2),FALSE)</f>
        <v>#REF!</v>
      </c>
    </row>
    <row r="403" spans="1:11" x14ac:dyDescent="0.25">
      <c r="A403" s="2">
        <v>29952</v>
      </c>
      <c r="B403">
        <f>VLOOKUP((IF(MONTH($A403)=10,YEAR($A403),IF(MONTH($A403)=11,YEAR($A403),IF(MONTH($A403)=12, YEAR($A403),YEAR($A403)-1)))),File_1.prn!$A$2:$AA$58,VLOOKUP(MONTH($A403),Conversion!$A$1:$B$12,2),FALSE)</f>
        <v>0</v>
      </c>
      <c r="C403" t="str">
        <f>IF(VLOOKUP((IF(MONTH($A403)=10,YEAR($A403),IF(MONTH($A403)=11,YEAR($A403),IF(MONTH($A403)=12, YEAR($A403),YEAR($A403)-1)))),File_1.prn!$A$2:$AA$58,VLOOKUP(MONTH($A403),'Patch Conversion'!$A$1:$B$12,2),FALSE)="","",VLOOKUP((IF(MONTH($A403)=10,YEAR($A403),IF(MONTH($A403)=11,YEAR($A403),IF(MONTH($A403)=12, YEAR($A403),YEAR($A403)-1)))),File_1.prn!$A$2:$AA$58,VLOOKUP(MONTH($A403),'Patch Conversion'!$A$1:$B$12,2),FALSE))</f>
        <v/>
      </c>
      <c r="F403">
        <f>VLOOKUP((IF(MONTH($A403)=10,YEAR($A403),IF(MONTH($A403)=11,YEAR($A403),IF(MONTH($A403)=12, YEAR($A403),YEAR($A403)-1)))),FirstSim!$A$1:$Z$84,VLOOKUP(MONTH($A403),Conversion!$A$1:$B$12,2),FALSE)</f>
        <v>0.08</v>
      </c>
      <c r="J403" s="4" t="e">
        <f>VLOOKUP((IF(MONTH($A403)=10,YEAR($A403),IF(MONTH($A403)=11,YEAR($A403),IF(MONTH($A403)=12, YEAR($A403),YEAR($A403)-1)))),#REF!,VLOOKUP(MONTH($A403),Conversion!$A$1:$B$12,2),FALSE)</f>
        <v>#REF!</v>
      </c>
      <c r="K403" t="e">
        <f>VLOOKUP((IF(MONTH($A403)=10,YEAR($A403),IF(MONTH($A403)=11,YEAR($A403),IF(MONTH($A403)=12, YEAR($A403),YEAR($A403)-1)))),#REF!,VLOOKUP(MONTH($A403),'Patch Conversion'!$A$1:$B$12,2),FALSE)</f>
        <v>#REF!</v>
      </c>
    </row>
    <row r="404" spans="1:11" x14ac:dyDescent="0.25">
      <c r="A404" s="2">
        <v>29983</v>
      </c>
      <c r="B404">
        <f>VLOOKUP((IF(MONTH($A404)=10,YEAR($A404),IF(MONTH($A404)=11,YEAR($A404),IF(MONTH($A404)=12, YEAR($A404),YEAR($A404)-1)))),File_1.prn!$A$2:$AA$58,VLOOKUP(MONTH($A404),Conversion!$A$1:$B$12,2),FALSE)</f>
        <v>0</v>
      </c>
      <c r="C404" t="str">
        <f>IF(VLOOKUP((IF(MONTH($A404)=10,YEAR($A404),IF(MONTH($A404)=11,YEAR($A404),IF(MONTH($A404)=12, YEAR($A404),YEAR($A404)-1)))),File_1.prn!$A$2:$AA$58,VLOOKUP(MONTH($A404),'Patch Conversion'!$A$1:$B$12,2),FALSE)="","",VLOOKUP((IF(MONTH($A404)=10,YEAR($A404),IF(MONTH($A404)=11,YEAR($A404),IF(MONTH($A404)=12, YEAR($A404),YEAR($A404)-1)))),File_1.prn!$A$2:$AA$58,VLOOKUP(MONTH($A404),'Patch Conversion'!$A$1:$B$12,2),FALSE))</f>
        <v/>
      </c>
      <c r="F404">
        <f>VLOOKUP((IF(MONTH($A404)=10,YEAR($A404),IF(MONTH($A404)=11,YEAR($A404),IF(MONTH($A404)=12, YEAR($A404),YEAR($A404)-1)))),FirstSim!$A$1:$Z$84,VLOOKUP(MONTH($A404),Conversion!$A$1:$B$12,2),FALSE)</f>
        <v>0.04</v>
      </c>
      <c r="J404" s="4" t="e">
        <f>VLOOKUP((IF(MONTH($A404)=10,YEAR($A404),IF(MONTH($A404)=11,YEAR($A404),IF(MONTH($A404)=12, YEAR($A404),YEAR($A404)-1)))),#REF!,VLOOKUP(MONTH($A404),Conversion!$A$1:$B$12,2),FALSE)</f>
        <v>#REF!</v>
      </c>
      <c r="K404" t="e">
        <f>VLOOKUP((IF(MONTH($A404)=10,YEAR($A404),IF(MONTH($A404)=11,YEAR($A404),IF(MONTH($A404)=12, YEAR($A404),YEAR($A404)-1)))),#REF!,VLOOKUP(MONTH($A404),'Patch Conversion'!$A$1:$B$12,2),FALSE)</f>
        <v>#REF!</v>
      </c>
    </row>
    <row r="405" spans="1:11" x14ac:dyDescent="0.25">
      <c r="A405" s="2">
        <v>30011</v>
      </c>
      <c r="B405">
        <f>VLOOKUP((IF(MONTH($A405)=10,YEAR($A405),IF(MONTH($A405)=11,YEAR($A405),IF(MONTH($A405)=12, YEAR($A405),YEAR($A405)-1)))),File_1.prn!$A$2:$AA$58,VLOOKUP(MONTH($A405),Conversion!$A$1:$B$12,2),FALSE)</f>
        <v>0</v>
      </c>
      <c r="C405" t="str">
        <f>IF(VLOOKUP((IF(MONTH($A405)=10,YEAR($A405),IF(MONTH($A405)=11,YEAR($A405),IF(MONTH($A405)=12, YEAR($A405),YEAR($A405)-1)))),File_1.prn!$A$2:$AA$58,VLOOKUP(MONTH($A405),'Patch Conversion'!$A$1:$B$12,2),FALSE)="","",VLOOKUP((IF(MONTH($A405)=10,YEAR($A405),IF(MONTH($A405)=11,YEAR($A405),IF(MONTH($A405)=12, YEAR($A405),YEAR($A405)-1)))),File_1.prn!$A$2:$AA$58,VLOOKUP(MONTH($A405),'Patch Conversion'!$A$1:$B$12,2),FALSE))</f>
        <v/>
      </c>
      <c r="F405">
        <f>VLOOKUP((IF(MONTH($A405)=10,YEAR($A405),IF(MONTH($A405)=11,YEAR($A405),IF(MONTH($A405)=12, YEAR($A405),YEAR($A405)-1)))),FirstSim!$A$1:$Z$84,VLOOKUP(MONTH($A405),Conversion!$A$1:$B$12,2),FALSE)</f>
        <v>0.04</v>
      </c>
      <c r="J405" s="4" t="e">
        <f>VLOOKUP((IF(MONTH($A405)=10,YEAR($A405),IF(MONTH($A405)=11,YEAR($A405),IF(MONTH($A405)=12, YEAR($A405),YEAR($A405)-1)))),#REF!,VLOOKUP(MONTH($A405),Conversion!$A$1:$B$12,2),FALSE)</f>
        <v>#REF!</v>
      </c>
      <c r="K405" t="e">
        <f>VLOOKUP((IF(MONTH($A405)=10,YEAR($A405),IF(MONTH($A405)=11,YEAR($A405),IF(MONTH($A405)=12, YEAR($A405),YEAR($A405)-1)))),#REF!,VLOOKUP(MONTH($A405),'Patch Conversion'!$A$1:$B$12,2),FALSE)</f>
        <v>#REF!</v>
      </c>
    </row>
    <row r="406" spans="1:11" x14ac:dyDescent="0.25">
      <c r="A406" s="2">
        <v>30042</v>
      </c>
      <c r="B406">
        <f>VLOOKUP((IF(MONTH($A406)=10,YEAR($A406),IF(MONTH($A406)=11,YEAR($A406),IF(MONTH($A406)=12, YEAR($A406),YEAR($A406)-1)))),File_1.prn!$A$2:$AA$58,VLOOKUP(MONTH($A406),Conversion!$A$1:$B$12,2),FALSE)</f>
        <v>0</v>
      </c>
      <c r="C406" t="str">
        <f>IF(VLOOKUP((IF(MONTH($A406)=10,YEAR($A406),IF(MONTH($A406)=11,YEAR($A406),IF(MONTH($A406)=12, YEAR($A406),YEAR($A406)-1)))),File_1.prn!$A$2:$AA$58,VLOOKUP(MONTH($A406),'Patch Conversion'!$A$1:$B$12,2),FALSE)="","",VLOOKUP((IF(MONTH($A406)=10,YEAR($A406),IF(MONTH($A406)=11,YEAR($A406),IF(MONTH($A406)=12, YEAR($A406),YEAR($A406)-1)))),File_1.prn!$A$2:$AA$58,VLOOKUP(MONTH($A406),'Patch Conversion'!$A$1:$B$12,2),FALSE))</f>
        <v/>
      </c>
      <c r="F406">
        <f>VLOOKUP((IF(MONTH($A406)=10,YEAR($A406),IF(MONTH($A406)=11,YEAR($A406),IF(MONTH($A406)=12, YEAR($A406),YEAR($A406)-1)))),FirstSim!$A$1:$Z$84,VLOOKUP(MONTH($A406),Conversion!$A$1:$B$12,2),FALSE)</f>
        <v>0.44</v>
      </c>
      <c r="J406" s="4" t="e">
        <f>VLOOKUP((IF(MONTH($A406)=10,YEAR($A406),IF(MONTH($A406)=11,YEAR($A406),IF(MONTH($A406)=12, YEAR($A406),YEAR($A406)-1)))),#REF!,VLOOKUP(MONTH($A406),Conversion!$A$1:$B$12,2),FALSE)</f>
        <v>#REF!</v>
      </c>
      <c r="K406" t="e">
        <f>VLOOKUP((IF(MONTH($A406)=10,YEAR($A406),IF(MONTH($A406)=11,YEAR($A406),IF(MONTH($A406)=12, YEAR($A406),YEAR($A406)-1)))),#REF!,VLOOKUP(MONTH($A406),'Patch Conversion'!$A$1:$B$12,2),FALSE)</f>
        <v>#REF!</v>
      </c>
    </row>
    <row r="407" spans="1:11" x14ac:dyDescent="0.25">
      <c r="A407" s="2">
        <v>30072</v>
      </c>
      <c r="B407">
        <f>VLOOKUP((IF(MONTH($A407)=10,YEAR($A407),IF(MONTH($A407)=11,YEAR($A407),IF(MONTH($A407)=12, YEAR($A407),YEAR($A407)-1)))),File_1.prn!$A$2:$AA$58,VLOOKUP(MONTH($A407),Conversion!$A$1:$B$12,2),FALSE)</f>
        <v>0</v>
      </c>
      <c r="C407" t="str">
        <f>IF(VLOOKUP((IF(MONTH($A407)=10,YEAR($A407),IF(MONTH($A407)=11,YEAR($A407),IF(MONTH($A407)=12, YEAR($A407),YEAR($A407)-1)))),File_1.prn!$A$2:$AA$58,VLOOKUP(MONTH($A407),'Patch Conversion'!$A$1:$B$12,2),FALSE)="","",VLOOKUP((IF(MONTH($A407)=10,YEAR($A407),IF(MONTH($A407)=11,YEAR($A407),IF(MONTH($A407)=12, YEAR($A407),YEAR($A407)-1)))),File_1.prn!$A$2:$AA$58,VLOOKUP(MONTH($A407),'Patch Conversion'!$A$1:$B$12,2),FALSE))</f>
        <v/>
      </c>
      <c r="F407">
        <f>VLOOKUP((IF(MONTH($A407)=10,YEAR($A407),IF(MONTH($A407)=11,YEAR($A407),IF(MONTH($A407)=12, YEAR($A407),YEAR($A407)-1)))),FirstSim!$A$1:$Z$84,VLOOKUP(MONTH($A407),Conversion!$A$1:$B$12,2),FALSE)</f>
        <v>0.28000000000000003</v>
      </c>
      <c r="J407" s="4" t="e">
        <f>VLOOKUP((IF(MONTH($A407)=10,YEAR($A407),IF(MONTH($A407)=11,YEAR($A407),IF(MONTH($A407)=12, YEAR($A407),YEAR($A407)-1)))),#REF!,VLOOKUP(MONTH($A407),Conversion!$A$1:$B$12,2),FALSE)</f>
        <v>#REF!</v>
      </c>
      <c r="K407" t="e">
        <f>VLOOKUP((IF(MONTH($A407)=10,YEAR($A407),IF(MONTH($A407)=11,YEAR($A407),IF(MONTH($A407)=12, YEAR($A407),YEAR($A407)-1)))),#REF!,VLOOKUP(MONTH($A407),'Patch Conversion'!$A$1:$B$12,2),FALSE)</f>
        <v>#REF!</v>
      </c>
    </row>
    <row r="408" spans="1:11" x14ac:dyDescent="0.25">
      <c r="A408" s="2">
        <v>30103</v>
      </c>
      <c r="B408">
        <f>VLOOKUP((IF(MONTH($A408)=10,YEAR($A408),IF(MONTH($A408)=11,YEAR($A408),IF(MONTH($A408)=12, YEAR($A408),YEAR($A408)-1)))),File_1.prn!$A$2:$AA$58,VLOOKUP(MONTH($A408),Conversion!$A$1:$B$12,2),FALSE)</f>
        <v>0</v>
      </c>
      <c r="C408" t="str">
        <f>IF(VLOOKUP((IF(MONTH($A408)=10,YEAR($A408),IF(MONTH($A408)=11,YEAR($A408),IF(MONTH($A408)=12, YEAR($A408),YEAR($A408)-1)))),File_1.prn!$A$2:$AA$58,VLOOKUP(MONTH($A408),'Patch Conversion'!$A$1:$B$12,2),FALSE)="","",VLOOKUP((IF(MONTH($A408)=10,YEAR($A408),IF(MONTH($A408)=11,YEAR($A408),IF(MONTH($A408)=12, YEAR($A408),YEAR($A408)-1)))),File_1.prn!$A$2:$AA$58,VLOOKUP(MONTH($A408),'Patch Conversion'!$A$1:$B$12,2),FALSE))</f>
        <v/>
      </c>
      <c r="F408">
        <f>VLOOKUP((IF(MONTH($A408)=10,YEAR($A408),IF(MONTH($A408)=11,YEAR($A408),IF(MONTH($A408)=12, YEAR($A408),YEAR($A408)-1)))),FirstSim!$A$1:$Z$84,VLOOKUP(MONTH($A408),Conversion!$A$1:$B$12,2),FALSE)</f>
        <v>0.11</v>
      </c>
      <c r="J408" s="4" t="e">
        <f>VLOOKUP((IF(MONTH($A408)=10,YEAR($A408),IF(MONTH($A408)=11,YEAR($A408),IF(MONTH($A408)=12, YEAR($A408),YEAR($A408)-1)))),#REF!,VLOOKUP(MONTH($A408),Conversion!$A$1:$B$12,2),FALSE)</f>
        <v>#REF!</v>
      </c>
      <c r="K408" t="e">
        <f>VLOOKUP((IF(MONTH($A408)=10,YEAR($A408),IF(MONTH($A408)=11,YEAR($A408),IF(MONTH($A408)=12, YEAR($A408),YEAR($A408)-1)))),#REF!,VLOOKUP(MONTH($A408),'Patch Conversion'!$A$1:$B$12,2),FALSE)</f>
        <v>#REF!</v>
      </c>
    </row>
    <row r="409" spans="1:11" x14ac:dyDescent="0.25">
      <c r="A409" s="2">
        <v>30133</v>
      </c>
      <c r="B409">
        <f>VLOOKUP((IF(MONTH($A409)=10,YEAR($A409),IF(MONTH($A409)=11,YEAR($A409),IF(MONTH($A409)=12, YEAR($A409),YEAR($A409)-1)))),File_1.prn!$A$2:$AA$58,VLOOKUP(MONTH($A409),Conversion!$A$1:$B$12,2),FALSE)</f>
        <v>0</v>
      </c>
      <c r="C409" t="str">
        <f>IF(VLOOKUP((IF(MONTH($A409)=10,YEAR($A409),IF(MONTH($A409)=11,YEAR($A409),IF(MONTH($A409)=12, YEAR($A409),YEAR($A409)-1)))),File_1.prn!$A$2:$AA$58,VLOOKUP(MONTH($A409),'Patch Conversion'!$A$1:$B$12,2),FALSE)="","",VLOOKUP((IF(MONTH($A409)=10,YEAR($A409),IF(MONTH($A409)=11,YEAR($A409),IF(MONTH($A409)=12, YEAR($A409),YEAR($A409)-1)))),File_1.prn!$A$2:$AA$58,VLOOKUP(MONTH($A409),'Patch Conversion'!$A$1:$B$12,2),FALSE))</f>
        <v/>
      </c>
      <c r="F409">
        <f>VLOOKUP((IF(MONTH($A409)=10,YEAR($A409),IF(MONTH($A409)=11,YEAR($A409),IF(MONTH($A409)=12, YEAR($A409),YEAR($A409)-1)))),FirstSim!$A$1:$Z$84,VLOOKUP(MONTH($A409),Conversion!$A$1:$B$12,2),FALSE)</f>
        <v>0.11</v>
      </c>
      <c r="J409" s="4" t="e">
        <f>VLOOKUP((IF(MONTH($A409)=10,YEAR($A409),IF(MONTH($A409)=11,YEAR($A409),IF(MONTH($A409)=12, YEAR($A409),YEAR($A409)-1)))),#REF!,VLOOKUP(MONTH($A409),Conversion!$A$1:$B$12,2),FALSE)</f>
        <v>#REF!</v>
      </c>
      <c r="K409" t="e">
        <f>VLOOKUP((IF(MONTH($A409)=10,YEAR($A409),IF(MONTH($A409)=11,YEAR($A409),IF(MONTH($A409)=12, YEAR($A409),YEAR($A409)-1)))),#REF!,VLOOKUP(MONTH($A409),'Patch Conversion'!$A$1:$B$12,2),FALSE)</f>
        <v>#REF!</v>
      </c>
    </row>
    <row r="410" spans="1:11" x14ac:dyDescent="0.25">
      <c r="A410" s="2">
        <v>30164</v>
      </c>
      <c r="B410">
        <f>VLOOKUP((IF(MONTH($A410)=10,YEAR($A410),IF(MONTH($A410)=11,YEAR($A410),IF(MONTH($A410)=12, YEAR($A410),YEAR($A410)-1)))),File_1.prn!$A$2:$AA$58,VLOOKUP(MONTH($A410),Conversion!$A$1:$B$12,2),FALSE)</f>
        <v>0</v>
      </c>
      <c r="C410" t="str">
        <f>IF(VLOOKUP((IF(MONTH($A410)=10,YEAR($A410),IF(MONTH($A410)=11,YEAR($A410),IF(MONTH($A410)=12, YEAR($A410),YEAR($A410)-1)))),File_1.prn!$A$2:$AA$58,VLOOKUP(MONTH($A410),'Patch Conversion'!$A$1:$B$12,2),FALSE)="","",VLOOKUP((IF(MONTH($A410)=10,YEAR($A410),IF(MONTH($A410)=11,YEAR($A410),IF(MONTH($A410)=12, YEAR($A410),YEAR($A410)-1)))),File_1.prn!$A$2:$AA$58,VLOOKUP(MONTH($A410),'Patch Conversion'!$A$1:$B$12,2),FALSE))</f>
        <v/>
      </c>
      <c r="F410">
        <f>VLOOKUP((IF(MONTH($A410)=10,YEAR($A410),IF(MONTH($A410)=11,YEAR($A410),IF(MONTH($A410)=12, YEAR($A410),YEAR($A410)-1)))),FirstSim!$A$1:$Z$84,VLOOKUP(MONTH($A410),Conversion!$A$1:$B$12,2),FALSE)</f>
        <v>0.09</v>
      </c>
      <c r="J410" s="4" t="e">
        <f>VLOOKUP((IF(MONTH($A410)=10,YEAR($A410),IF(MONTH($A410)=11,YEAR($A410),IF(MONTH($A410)=12, YEAR($A410),YEAR($A410)-1)))),#REF!,VLOOKUP(MONTH($A410),Conversion!$A$1:$B$12,2),FALSE)</f>
        <v>#REF!</v>
      </c>
      <c r="K410" t="e">
        <f>VLOOKUP((IF(MONTH($A410)=10,YEAR($A410),IF(MONTH($A410)=11,YEAR($A410),IF(MONTH($A410)=12, YEAR($A410),YEAR($A410)-1)))),#REF!,VLOOKUP(MONTH($A410),'Patch Conversion'!$A$1:$B$12,2),FALSE)</f>
        <v>#REF!</v>
      </c>
    </row>
    <row r="411" spans="1:11" x14ac:dyDescent="0.25">
      <c r="A411" s="2">
        <v>30195</v>
      </c>
      <c r="B411">
        <f>VLOOKUP((IF(MONTH($A411)=10,YEAR($A411),IF(MONTH($A411)=11,YEAR($A411),IF(MONTH($A411)=12, YEAR($A411),YEAR($A411)-1)))),File_1.prn!$A$2:$AA$58,VLOOKUP(MONTH($A411),Conversion!$A$1:$B$12,2),FALSE)</f>
        <v>0</v>
      </c>
      <c r="C411" t="str">
        <f>IF(VLOOKUP((IF(MONTH($A411)=10,YEAR($A411),IF(MONTH($A411)=11,YEAR($A411),IF(MONTH($A411)=12, YEAR($A411),YEAR($A411)-1)))),File_1.prn!$A$2:$AA$58,VLOOKUP(MONTH($A411),'Patch Conversion'!$A$1:$B$12,2),FALSE)="","",VLOOKUP((IF(MONTH($A411)=10,YEAR($A411),IF(MONTH($A411)=11,YEAR($A411),IF(MONTH($A411)=12, YEAR($A411),YEAR($A411)-1)))),File_1.prn!$A$2:$AA$58,VLOOKUP(MONTH($A411),'Patch Conversion'!$A$1:$B$12,2),FALSE))</f>
        <v/>
      </c>
      <c r="F411">
        <f>VLOOKUP((IF(MONTH($A411)=10,YEAR($A411),IF(MONTH($A411)=11,YEAR($A411),IF(MONTH($A411)=12, YEAR($A411),YEAR($A411)-1)))),FirstSim!$A$1:$Z$84,VLOOKUP(MONTH($A411),Conversion!$A$1:$B$12,2),FALSE)</f>
        <v>0.06</v>
      </c>
      <c r="J411" s="4" t="e">
        <f>VLOOKUP((IF(MONTH($A411)=10,YEAR($A411),IF(MONTH($A411)=11,YEAR($A411),IF(MONTH($A411)=12, YEAR($A411),YEAR($A411)-1)))),#REF!,VLOOKUP(MONTH($A411),Conversion!$A$1:$B$12,2),FALSE)</f>
        <v>#REF!</v>
      </c>
      <c r="K411" t="e">
        <f>VLOOKUP((IF(MONTH($A411)=10,YEAR($A411),IF(MONTH($A411)=11,YEAR($A411),IF(MONTH($A411)=12, YEAR($A411),YEAR($A411)-1)))),#REF!,VLOOKUP(MONTH($A411),'Patch Conversion'!$A$1:$B$12,2),FALSE)</f>
        <v>#REF!</v>
      </c>
    </row>
    <row r="412" spans="1:11" x14ac:dyDescent="0.25">
      <c r="A412" s="2">
        <v>30225</v>
      </c>
      <c r="B412">
        <f>VLOOKUP((IF(MONTH($A412)=10,YEAR($A412),IF(MONTH($A412)=11,YEAR($A412),IF(MONTH($A412)=12, YEAR($A412),YEAR($A412)-1)))),File_1.prn!$A$2:$AA$58,VLOOKUP(MONTH($A412),Conversion!$A$1:$B$12,2),FALSE)</f>
        <v>0</v>
      </c>
      <c r="C412" t="str">
        <f>IF(VLOOKUP((IF(MONTH($A412)=10,YEAR($A412),IF(MONTH($A412)=11,YEAR($A412),IF(MONTH($A412)=12, YEAR($A412),YEAR($A412)-1)))),File_1.prn!$A$2:$AA$58,VLOOKUP(MONTH($A412),'Patch Conversion'!$A$1:$B$12,2),FALSE)="","",VLOOKUP((IF(MONTH($A412)=10,YEAR($A412),IF(MONTH($A412)=11,YEAR($A412),IF(MONTH($A412)=12, YEAR($A412),YEAR($A412)-1)))),File_1.prn!$A$2:$AA$58,VLOOKUP(MONTH($A412),'Patch Conversion'!$A$1:$B$12,2),FALSE))</f>
        <v/>
      </c>
      <c r="F412">
        <f>VLOOKUP((IF(MONTH($A412)=10,YEAR($A412),IF(MONTH($A412)=11,YEAR($A412),IF(MONTH($A412)=12, YEAR($A412),YEAR($A412)-1)))),FirstSim!$A$1:$Z$84,VLOOKUP(MONTH($A412),Conversion!$A$1:$B$12,2),FALSE)</f>
        <v>0.35</v>
      </c>
      <c r="J412" s="4" t="e">
        <f>VLOOKUP((IF(MONTH($A412)=10,YEAR($A412),IF(MONTH($A412)=11,YEAR($A412),IF(MONTH($A412)=12, YEAR($A412),YEAR($A412)-1)))),#REF!,VLOOKUP(MONTH($A412),Conversion!$A$1:$B$12,2),FALSE)</f>
        <v>#REF!</v>
      </c>
      <c r="K412" t="e">
        <f>VLOOKUP((IF(MONTH($A412)=10,YEAR($A412),IF(MONTH($A412)=11,YEAR($A412),IF(MONTH($A412)=12, YEAR($A412),YEAR($A412)-1)))),#REF!,VLOOKUP(MONTH($A412),'Patch Conversion'!$A$1:$B$12,2),FALSE)</f>
        <v>#REF!</v>
      </c>
    </row>
    <row r="413" spans="1:11" x14ac:dyDescent="0.25">
      <c r="A413" s="2">
        <v>30256</v>
      </c>
      <c r="B413">
        <f>VLOOKUP((IF(MONTH($A413)=10,YEAR($A413),IF(MONTH($A413)=11,YEAR($A413),IF(MONTH($A413)=12, YEAR($A413),YEAR($A413)-1)))),File_1.prn!$A$2:$AA$58,VLOOKUP(MONTH($A413),Conversion!$A$1:$B$12,2),FALSE)</f>
        <v>0</v>
      </c>
      <c r="C413" t="str">
        <f>IF(VLOOKUP((IF(MONTH($A413)=10,YEAR($A413),IF(MONTH($A413)=11,YEAR($A413),IF(MONTH($A413)=12, YEAR($A413),YEAR($A413)-1)))),File_1.prn!$A$2:$AA$58,VLOOKUP(MONTH($A413),'Patch Conversion'!$A$1:$B$12,2),FALSE)="","",VLOOKUP((IF(MONTH($A413)=10,YEAR($A413),IF(MONTH($A413)=11,YEAR($A413),IF(MONTH($A413)=12, YEAR($A413),YEAR($A413)-1)))),File_1.prn!$A$2:$AA$58,VLOOKUP(MONTH($A413),'Patch Conversion'!$A$1:$B$12,2),FALSE))</f>
        <v/>
      </c>
      <c r="F413">
        <f>VLOOKUP((IF(MONTH($A413)=10,YEAR($A413),IF(MONTH($A413)=11,YEAR($A413),IF(MONTH($A413)=12, YEAR($A413),YEAR($A413)-1)))),FirstSim!$A$1:$Z$84,VLOOKUP(MONTH($A413),Conversion!$A$1:$B$12,2),FALSE)</f>
        <v>0.27</v>
      </c>
      <c r="J413" s="4" t="e">
        <f>VLOOKUP((IF(MONTH($A413)=10,YEAR($A413),IF(MONTH($A413)=11,YEAR($A413),IF(MONTH($A413)=12, YEAR($A413),YEAR($A413)-1)))),#REF!,VLOOKUP(MONTH($A413),Conversion!$A$1:$B$12,2),FALSE)</f>
        <v>#REF!</v>
      </c>
      <c r="K413" t="e">
        <f>VLOOKUP((IF(MONTH($A413)=10,YEAR($A413),IF(MONTH($A413)=11,YEAR($A413),IF(MONTH($A413)=12, YEAR($A413),YEAR($A413)-1)))),#REF!,VLOOKUP(MONTH($A413),'Patch Conversion'!$A$1:$B$12,2),FALSE)</f>
        <v>#REF!</v>
      </c>
    </row>
    <row r="414" spans="1:11" x14ac:dyDescent="0.25">
      <c r="A414" s="2">
        <v>30286</v>
      </c>
      <c r="B414">
        <f>VLOOKUP((IF(MONTH($A414)=10,YEAR($A414),IF(MONTH($A414)=11,YEAR($A414),IF(MONTH($A414)=12, YEAR($A414),YEAR($A414)-1)))),File_1.prn!$A$2:$AA$58,VLOOKUP(MONTH($A414),Conversion!$A$1:$B$12,2),FALSE)</f>
        <v>0</v>
      </c>
      <c r="C414" t="str">
        <f>IF(VLOOKUP((IF(MONTH($A414)=10,YEAR($A414),IF(MONTH($A414)=11,YEAR($A414),IF(MONTH($A414)=12, YEAR($A414),YEAR($A414)-1)))),File_1.prn!$A$2:$AA$58,VLOOKUP(MONTH($A414),'Patch Conversion'!$A$1:$B$12,2),FALSE)="","",VLOOKUP((IF(MONTH($A414)=10,YEAR($A414),IF(MONTH($A414)=11,YEAR($A414),IF(MONTH($A414)=12, YEAR($A414),YEAR($A414)-1)))),File_1.prn!$A$2:$AA$58,VLOOKUP(MONTH($A414),'Patch Conversion'!$A$1:$B$12,2),FALSE))</f>
        <v/>
      </c>
      <c r="F414">
        <f>VLOOKUP((IF(MONTH($A414)=10,YEAR($A414),IF(MONTH($A414)=11,YEAR($A414),IF(MONTH($A414)=12, YEAR($A414),YEAR($A414)-1)))),FirstSim!$A$1:$Z$84,VLOOKUP(MONTH($A414),Conversion!$A$1:$B$12,2),FALSE)</f>
        <v>0.1</v>
      </c>
      <c r="J414" s="4" t="e">
        <f>VLOOKUP((IF(MONTH($A414)=10,YEAR($A414),IF(MONTH($A414)=11,YEAR($A414),IF(MONTH($A414)=12, YEAR($A414),YEAR($A414)-1)))),#REF!,VLOOKUP(MONTH($A414),Conversion!$A$1:$B$12,2),FALSE)</f>
        <v>#REF!</v>
      </c>
      <c r="K414" t="e">
        <f>VLOOKUP((IF(MONTH($A414)=10,YEAR($A414),IF(MONTH($A414)=11,YEAR($A414),IF(MONTH($A414)=12, YEAR($A414),YEAR($A414)-1)))),#REF!,VLOOKUP(MONTH($A414),'Patch Conversion'!$A$1:$B$12,2),FALSE)</f>
        <v>#REF!</v>
      </c>
    </row>
    <row r="415" spans="1:11" x14ac:dyDescent="0.25">
      <c r="A415" s="2">
        <v>30317</v>
      </c>
      <c r="B415">
        <f>VLOOKUP((IF(MONTH($A415)=10,YEAR($A415),IF(MONTH($A415)=11,YEAR($A415),IF(MONTH($A415)=12, YEAR($A415),YEAR($A415)-1)))),File_1.prn!$A$2:$AA$58,VLOOKUP(MONTH($A415),Conversion!$A$1:$B$12,2),FALSE)</f>
        <v>0</v>
      </c>
      <c r="C415" t="str">
        <f>IF(VLOOKUP((IF(MONTH($A415)=10,YEAR($A415),IF(MONTH($A415)=11,YEAR($A415),IF(MONTH($A415)=12, YEAR($A415),YEAR($A415)-1)))),File_1.prn!$A$2:$AA$58,VLOOKUP(MONTH($A415),'Patch Conversion'!$A$1:$B$12,2),FALSE)="","",VLOOKUP((IF(MONTH($A415)=10,YEAR($A415),IF(MONTH($A415)=11,YEAR($A415),IF(MONTH($A415)=12, YEAR($A415),YEAR($A415)-1)))),File_1.prn!$A$2:$AA$58,VLOOKUP(MONTH($A415),'Patch Conversion'!$A$1:$B$12,2),FALSE))</f>
        <v/>
      </c>
      <c r="F415">
        <f>VLOOKUP((IF(MONTH($A415)=10,YEAR($A415),IF(MONTH($A415)=11,YEAR($A415),IF(MONTH($A415)=12, YEAR($A415),YEAR($A415)-1)))),FirstSim!$A$1:$Z$84,VLOOKUP(MONTH($A415),Conversion!$A$1:$B$12,2),FALSE)</f>
        <v>0.04</v>
      </c>
      <c r="J415" s="4" t="e">
        <f>VLOOKUP((IF(MONTH($A415)=10,YEAR($A415),IF(MONTH($A415)=11,YEAR($A415),IF(MONTH($A415)=12, YEAR($A415),YEAR($A415)-1)))),#REF!,VLOOKUP(MONTH($A415),Conversion!$A$1:$B$12,2),FALSE)</f>
        <v>#REF!</v>
      </c>
      <c r="K415" t="e">
        <f>VLOOKUP((IF(MONTH($A415)=10,YEAR($A415),IF(MONTH($A415)=11,YEAR($A415),IF(MONTH($A415)=12, YEAR($A415),YEAR($A415)-1)))),#REF!,VLOOKUP(MONTH($A415),'Patch Conversion'!$A$1:$B$12,2),FALSE)</f>
        <v>#REF!</v>
      </c>
    </row>
    <row r="416" spans="1:11" x14ac:dyDescent="0.25">
      <c r="A416" s="2">
        <v>30348</v>
      </c>
      <c r="B416">
        <f>VLOOKUP((IF(MONTH($A416)=10,YEAR($A416),IF(MONTH($A416)=11,YEAR($A416),IF(MONTH($A416)=12, YEAR($A416),YEAR($A416)-1)))),File_1.prn!$A$2:$AA$58,VLOOKUP(MONTH($A416),Conversion!$A$1:$B$12,2),FALSE)</f>
        <v>0</v>
      </c>
      <c r="C416" t="str">
        <f>IF(VLOOKUP((IF(MONTH($A416)=10,YEAR($A416),IF(MONTH($A416)=11,YEAR($A416),IF(MONTH($A416)=12, YEAR($A416),YEAR($A416)-1)))),File_1.prn!$A$2:$AA$58,VLOOKUP(MONTH($A416),'Patch Conversion'!$A$1:$B$12,2),FALSE)="","",VLOOKUP((IF(MONTH($A416)=10,YEAR($A416),IF(MONTH($A416)=11,YEAR($A416),IF(MONTH($A416)=12, YEAR($A416),YEAR($A416)-1)))),File_1.prn!$A$2:$AA$58,VLOOKUP(MONTH($A416),'Patch Conversion'!$A$1:$B$12,2),FALSE))</f>
        <v/>
      </c>
      <c r="F416">
        <f>VLOOKUP((IF(MONTH($A416)=10,YEAR($A416),IF(MONTH($A416)=11,YEAR($A416),IF(MONTH($A416)=12, YEAR($A416),YEAR($A416)-1)))),FirstSim!$A$1:$Z$84,VLOOKUP(MONTH($A416),Conversion!$A$1:$B$12,2),FALSE)</f>
        <v>0.03</v>
      </c>
      <c r="J416" s="4" t="e">
        <f>VLOOKUP((IF(MONTH($A416)=10,YEAR($A416),IF(MONTH($A416)=11,YEAR($A416),IF(MONTH($A416)=12, YEAR($A416),YEAR($A416)-1)))),#REF!,VLOOKUP(MONTH($A416),Conversion!$A$1:$B$12,2),FALSE)</f>
        <v>#REF!</v>
      </c>
      <c r="K416" t="e">
        <f>VLOOKUP((IF(MONTH($A416)=10,YEAR($A416),IF(MONTH($A416)=11,YEAR($A416),IF(MONTH($A416)=12, YEAR($A416),YEAR($A416)-1)))),#REF!,VLOOKUP(MONTH($A416),'Patch Conversion'!$A$1:$B$12,2),FALSE)</f>
        <v>#REF!</v>
      </c>
    </row>
    <row r="417" spans="1:11" x14ac:dyDescent="0.25">
      <c r="A417" s="2">
        <v>30376</v>
      </c>
      <c r="B417">
        <f>VLOOKUP((IF(MONTH($A417)=10,YEAR($A417),IF(MONTH($A417)=11,YEAR($A417),IF(MONTH($A417)=12, YEAR($A417),YEAR($A417)-1)))),File_1.prn!$A$2:$AA$58,VLOOKUP(MONTH($A417),Conversion!$A$1:$B$12,2),FALSE)</f>
        <v>0</v>
      </c>
      <c r="C417" t="str">
        <f>IF(VLOOKUP((IF(MONTH($A417)=10,YEAR($A417),IF(MONTH($A417)=11,YEAR($A417),IF(MONTH($A417)=12, YEAR($A417),YEAR($A417)-1)))),File_1.prn!$A$2:$AA$58,VLOOKUP(MONTH($A417),'Patch Conversion'!$A$1:$B$12,2),FALSE)="","",VLOOKUP((IF(MONTH($A417)=10,YEAR($A417),IF(MONTH($A417)=11,YEAR($A417),IF(MONTH($A417)=12, YEAR($A417),YEAR($A417)-1)))),File_1.prn!$A$2:$AA$58,VLOOKUP(MONTH($A417),'Patch Conversion'!$A$1:$B$12,2),FALSE))</f>
        <v/>
      </c>
      <c r="F417">
        <f>VLOOKUP((IF(MONTH($A417)=10,YEAR($A417),IF(MONTH($A417)=11,YEAR($A417),IF(MONTH($A417)=12, YEAR($A417),YEAR($A417)-1)))),FirstSim!$A$1:$Z$84,VLOOKUP(MONTH($A417),Conversion!$A$1:$B$12,2),FALSE)</f>
        <v>0.02</v>
      </c>
      <c r="J417" s="4" t="e">
        <f>VLOOKUP((IF(MONTH($A417)=10,YEAR($A417),IF(MONTH($A417)=11,YEAR($A417),IF(MONTH($A417)=12, YEAR($A417),YEAR($A417)-1)))),#REF!,VLOOKUP(MONTH($A417),Conversion!$A$1:$B$12,2),FALSE)</f>
        <v>#REF!</v>
      </c>
      <c r="K417" t="e">
        <f>VLOOKUP((IF(MONTH($A417)=10,YEAR($A417),IF(MONTH($A417)=11,YEAR($A417),IF(MONTH($A417)=12, YEAR($A417),YEAR($A417)-1)))),#REF!,VLOOKUP(MONTH($A417),'Patch Conversion'!$A$1:$B$12,2),FALSE)</f>
        <v>#REF!</v>
      </c>
    </row>
    <row r="418" spans="1:11" x14ac:dyDescent="0.25">
      <c r="A418" s="2">
        <v>30407</v>
      </c>
      <c r="B418">
        <f>VLOOKUP((IF(MONTH($A418)=10,YEAR($A418),IF(MONTH($A418)=11,YEAR($A418),IF(MONTH($A418)=12, YEAR($A418),YEAR($A418)-1)))),File_1.prn!$A$2:$AA$58,VLOOKUP(MONTH($A418),Conversion!$A$1:$B$12,2),FALSE)</f>
        <v>0</v>
      </c>
      <c r="C418" t="str">
        <f>IF(VLOOKUP((IF(MONTH($A418)=10,YEAR($A418),IF(MONTH($A418)=11,YEAR($A418),IF(MONTH($A418)=12, YEAR($A418),YEAR($A418)-1)))),File_1.prn!$A$2:$AA$58,VLOOKUP(MONTH($A418),'Patch Conversion'!$A$1:$B$12,2),FALSE)="","",VLOOKUP((IF(MONTH($A418)=10,YEAR($A418),IF(MONTH($A418)=11,YEAR($A418),IF(MONTH($A418)=12, YEAR($A418),YEAR($A418)-1)))),File_1.prn!$A$2:$AA$58,VLOOKUP(MONTH($A418),'Patch Conversion'!$A$1:$B$12,2),FALSE))</f>
        <v/>
      </c>
      <c r="F418">
        <f>VLOOKUP((IF(MONTH($A418)=10,YEAR($A418),IF(MONTH($A418)=11,YEAR($A418),IF(MONTH($A418)=12, YEAR($A418),YEAR($A418)-1)))),FirstSim!$A$1:$Z$84,VLOOKUP(MONTH($A418),Conversion!$A$1:$B$12,2),FALSE)</f>
        <v>0.03</v>
      </c>
      <c r="J418" s="4" t="e">
        <f>VLOOKUP((IF(MONTH($A418)=10,YEAR($A418),IF(MONTH($A418)=11,YEAR($A418),IF(MONTH($A418)=12, YEAR($A418),YEAR($A418)-1)))),#REF!,VLOOKUP(MONTH($A418),Conversion!$A$1:$B$12,2),FALSE)</f>
        <v>#REF!</v>
      </c>
      <c r="K418" t="e">
        <f>VLOOKUP((IF(MONTH($A418)=10,YEAR($A418),IF(MONTH($A418)=11,YEAR($A418),IF(MONTH($A418)=12, YEAR($A418),YEAR($A418)-1)))),#REF!,VLOOKUP(MONTH($A418),'Patch Conversion'!$A$1:$B$12,2),FALSE)</f>
        <v>#REF!</v>
      </c>
    </row>
    <row r="419" spans="1:11" x14ac:dyDescent="0.25">
      <c r="A419" s="2">
        <v>30437</v>
      </c>
      <c r="B419">
        <f>VLOOKUP((IF(MONTH($A419)=10,YEAR($A419),IF(MONTH($A419)=11,YEAR($A419),IF(MONTH($A419)=12, YEAR($A419),YEAR($A419)-1)))),File_1.prn!$A$2:$AA$58,VLOOKUP(MONTH($A419),Conversion!$A$1:$B$12,2),FALSE)</f>
        <v>0</v>
      </c>
      <c r="C419" t="str">
        <f>IF(VLOOKUP((IF(MONTH($A419)=10,YEAR($A419),IF(MONTH($A419)=11,YEAR($A419),IF(MONTH($A419)=12, YEAR($A419),YEAR($A419)-1)))),File_1.prn!$A$2:$AA$58,VLOOKUP(MONTH($A419),'Patch Conversion'!$A$1:$B$12,2),FALSE)="","",VLOOKUP((IF(MONTH($A419)=10,YEAR($A419),IF(MONTH($A419)=11,YEAR($A419),IF(MONTH($A419)=12, YEAR($A419),YEAR($A419)-1)))),File_1.prn!$A$2:$AA$58,VLOOKUP(MONTH($A419),'Patch Conversion'!$A$1:$B$12,2),FALSE))</f>
        <v/>
      </c>
      <c r="F419">
        <f>VLOOKUP((IF(MONTH($A419)=10,YEAR($A419),IF(MONTH($A419)=11,YEAR($A419),IF(MONTH($A419)=12, YEAR($A419),YEAR($A419)-1)))),FirstSim!$A$1:$Z$84,VLOOKUP(MONTH($A419),Conversion!$A$1:$B$12,2),FALSE)</f>
        <v>0.04</v>
      </c>
      <c r="J419" s="4" t="e">
        <f>VLOOKUP((IF(MONTH($A419)=10,YEAR($A419),IF(MONTH($A419)=11,YEAR($A419),IF(MONTH($A419)=12, YEAR($A419),YEAR($A419)-1)))),#REF!,VLOOKUP(MONTH($A419),Conversion!$A$1:$B$12,2),FALSE)</f>
        <v>#REF!</v>
      </c>
      <c r="K419" t="e">
        <f>VLOOKUP((IF(MONTH($A419)=10,YEAR($A419),IF(MONTH($A419)=11,YEAR($A419),IF(MONTH($A419)=12, YEAR($A419),YEAR($A419)-1)))),#REF!,VLOOKUP(MONTH($A419),'Patch Conversion'!$A$1:$B$12,2),FALSE)</f>
        <v>#REF!</v>
      </c>
    </row>
    <row r="420" spans="1:11" x14ac:dyDescent="0.25">
      <c r="A420" s="2">
        <v>30468</v>
      </c>
      <c r="B420">
        <f>VLOOKUP((IF(MONTH($A420)=10,YEAR($A420),IF(MONTH($A420)=11,YEAR($A420),IF(MONTH($A420)=12, YEAR($A420),YEAR($A420)-1)))),File_1.prn!$A$2:$AA$58,VLOOKUP(MONTH($A420),Conversion!$A$1:$B$12,2),FALSE)</f>
        <v>0</v>
      </c>
      <c r="C420" t="str">
        <f>IF(VLOOKUP((IF(MONTH($A420)=10,YEAR($A420),IF(MONTH($A420)=11,YEAR($A420),IF(MONTH($A420)=12, YEAR($A420),YEAR($A420)-1)))),File_1.prn!$A$2:$AA$58,VLOOKUP(MONTH($A420),'Patch Conversion'!$A$1:$B$12,2),FALSE)="","",VLOOKUP((IF(MONTH($A420)=10,YEAR($A420),IF(MONTH($A420)=11,YEAR($A420),IF(MONTH($A420)=12, YEAR($A420),YEAR($A420)-1)))),File_1.prn!$A$2:$AA$58,VLOOKUP(MONTH($A420),'Patch Conversion'!$A$1:$B$12,2),FALSE))</f>
        <v/>
      </c>
      <c r="F420">
        <f>VLOOKUP((IF(MONTH($A420)=10,YEAR($A420),IF(MONTH($A420)=11,YEAR($A420),IF(MONTH($A420)=12, YEAR($A420),YEAR($A420)-1)))),FirstSim!$A$1:$Z$84,VLOOKUP(MONTH($A420),Conversion!$A$1:$B$12,2),FALSE)</f>
        <v>0.04</v>
      </c>
      <c r="J420" s="4" t="e">
        <f>VLOOKUP((IF(MONTH($A420)=10,YEAR($A420),IF(MONTH($A420)=11,YEAR($A420),IF(MONTH($A420)=12, YEAR($A420),YEAR($A420)-1)))),#REF!,VLOOKUP(MONTH($A420),Conversion!$A$1:$B$12,2),FALSE)</f>
        <v>#REF!</v>
      </c>
      <c r="K420" t="e">
        <f>VLOOKUP((IF(MONTH($A420)=10,YEAR($A420),IF(MONTH($A420)=11,YEAR($A420),IF(MONTH($A420)=12, YEAR($A420),YEAR($A420)-1)))),#REF!,VLOOKUP(MONTH($A420),'Patch Conversion'!$A$1:$B$12,2),FALSE)</f>
        <v>#REF!</v>
      </c>
    </row>
    <row r="421" spans="1:11" x14ac:dyDescent="0.25">
      <c r="A421" s="2">
        <v>30498</v>
      </c>
      <c r="B421">
        <f>VLOOKUP((IF(MONTH($A421)=10,YEAR($A421),IF(MONTH($A421)=11,YEAR($A421),IF(MONTH($A421)=12, YEAR($A421),YEAR($A421)-1)))),File_1.prn!$A$2:$AA$58,VLOOKUP(MONTH($A421),Conversion!$A$1:$B$12,2),FALSE)</f>
        <v>0</v>
      </c>
      <c r="C421" t="str">
        <f>IF(VLOOKUP((IF(MONTH($A421)=10,YEAR($A421),IF(MONTH($A421)=11,YEAR($A421),IF(MONTH($A421)=12, YEAR($A421),YEAR($A421)-1)))),File_1.prn!$A$2:$AA$58,VLOOKUP(MONTH($A421),'Patch Conversion'!$A$1:$B$12,2),FALSE)="","",VLOOKUP((IF(MONTH($A421)=10,YEAR($A421),IF(MONTH($A421)=11,YEAR($A421),IF(MONTH($A421)=12, YEAR($A421),YEAR($A421)-1)))),File_1.prn!$A$2:$AA$58,VLOOKUP(MONTH($A421),'Patch Conversion'!$A$1:$B$12,2),FALSE))</f>
        <v/>
      </c>
      <c r="F421">
        <f>VLOOKUP((IF(MONTH($A421)=10,YEAR($A421),IF(MONTH($A421)=11,YEAR($A421),IF(MONTH($A421)=12, YEAR($A421),YEAR($A421)-1)))),FirstSim!$A$1:$Z$84,VLOOKUP(MONTH($A421),Conversion!$A$1:$B$12,2),FALSE)</f>
        <v>0.09</v>
      </c>
      <c r="J421" s="4" t="e">
        <f>VLOOKUP((IF(MONTH($A421)=10,YEAR($A421),IF(MONTH($A421)=11,YEAR($A421),IF(MONTH($A421)=12, YEAR($A421),YEAR($A421)-1)))),#REF!,VLOOKUP(MONTH($A421),Conversion!$A$1:$B$12,2),FALSE)</f>
        <v>#REF!</v>
      </c>
      <c r="K421" t="e">
        <f>VLOOKUP((IF(MONTH($A421)=10,YEAR($A421),IF(MONTH($A421)=11,YEAR($A421),IF(MONTH($A421)=12, YEAR($A421),YEAR($A421)-1)))),#REF!,VLOOKUP(MONTH($A421),'Patch Conversion'!$A$1:$B$12,2),FALSE)</f>
        <v>#REF!</v>
      </c>
    </row>
    <row r="422" spans="1:11" x14ac:dyDescent="0.25">
      <c r="A422" s="2">
        <v>30529</v>
      </c>
      <c r="B422">
        <f>VLOOKUP((IF(MONTH($A422)=10,YEAR($A422),IF(MONTH($A422)=11,YEAR($A422),IF(MONTH($A422)=12, YEAR($A422),YEAR($A422)-1)))),File_1.prn!$A$2:$AA$58,VLOOKUP(MONTH($A422),Conversion!$A$1:$B$12,2),FALSE)</f>
        <v>0</v>
      </c>
      <c r="C422" t="str">
        <f>IF(VLOOKUP((IF(MONTH($A422)=10,YEAR($A422),IF(MONTH($A422)=11,YEAR($A422),IF(MONTH($A422)=12, YEAR($A422),YEAR($A422)-1)))),File_1.prn!$A$2:$AA$58,VLOOKUP(MONTH($A422),'Patch Conversion'!$A$1:$B$12,2),FALSE)="","",VLOOKUP((IF(MONTH($A422)=10,YEAR($A422),IF(MONTH($A422)=11,YEAR($A422),IF(MONTH($A422)=12, YEAR($A422),YEAR($A422)-1)))),File_1.prn!$A$2:$AA$58,VLOOKUP(MONTH($A422),'Patch Conversion'!$A$1:$B$12,2),FALSE))</f>
        <v/>
      </c>
      <c r="F422">
        <f>VLOOKUP((IF(MONTH($A422)=10,YEAR($A422),IF(MONTH($A422)=11,YEAR($A422),IF(MONTH($A422)=12, YEAR($A422),YEAR($A422)-1)))),FirstSim!$A$1:$Z$84,VLOOKUP(MONTH($A422),Conversion!$A$1:$B$12,2),FALSE)</f>
        <v>0.1</v>
      </c>
      <c r="J422" s="4" t="e">
        <f>VLOOKUP((IF(MONTH($A422)=10,YEAR($A422),IF(MONTH($A422)=11,YEAR($A422),IF(MONTH($A422)=12, YEAR($A422),YEAR($A422)-1)))),#REF!,VLOOKUP(MONTH($A422),Conversion!$A$1:$B$12,2),FALSE)</f>
        <v>#REF!</v>
      </c>
      <c r="K422" t="e">
        <f>VLOOKUP((IF(MONTH($A422)=10,YEAR($A422),IF(MONTH($A422)=11,YEAR($A422),IF(MONTH($A422)=12, YEAR($A422),YEAR($A422)-1)))),#REF!,VLOOKUP(MONTH($A422),'Patch Conversion'!$A$1:$B$12,2),FALSE)</f>
        <v>#REF!</v>
      </c>
    </row>
    <row r="423" spans="1:11" x14ac:dyDescent="0.25">
      <c r="A423" s="2">
        <v>30560</v>
      </c>
      <c r="B423">
        <f>VLOOKUP((IF(MONTH($A423)=10,YEAR($A423),IF(MONTH($A423)=11,YEAR($A423),IF(MONTH($A423)=12, YEAR($A423),YEAR($A423)-1)))),File_1.prn!$A$2:$AA$58,VLOOKUP(MONTH($A423),Conversion!$A$1:$B$12,2),FALSE)</f>
        <v>0</v>
      </c>
      <c r="C423" t="str">
        <f>IF(VLOOKUP((IF(MONTH($A423)=10,YEAR($A423),IF(MONTH($A423)=11,YEAR($A423),IF(MONTH($A423)=12, YEAR($A423),YEAR($A423)-1)))),File_1.prn!$A$2:$AA$58,VLOOKUP(MONTH($A423),'Patch Conversion'!$A$1:$B$12,2),FALSE)="","",VLOOKUP((IF(MONTH($A423)=10,YEAR($A423),IF(MONTH($A423)=11,YEAR($A423),IF(MONTH($A423)=12, YEAR($A423),YEAR($A423)-1)))),File_1.prn!$A$2:$AA$58,VLOOKUP(MONTH($A423),'Patch Conversion'!$A$1:$B$12,2),FALSE))</f>
        <v/>
      </c>
      <c r="F423">
        <f>VLOOKUP((IF(MONTH($A423)=10,YEAR($A423),IF(MONTH($A423)=11,YEAR($A423),IF(MONTH($A423)=12, YEAR($A423),YEAR($A423)-1)))),FirstSim!$A$1:$Z$84,VLOOKUP(MONTH($A423),Conversion!$A$1:$B$12,2),FALSE)</f>
        <v>0.06</v>
      </c>
      <c r="J423" s="4" t="e">
        <f>VLOOKUP((IF(MONTH($A423)=10,YEAR($A423),IF(MONTH($A423)=11,YEAR($A423),IF(MONTH($A423)=12, YEAR($A423),YEAR($A423)-1)))),#REF!,VLOOKUP(MONTH($A423),Conversion!$A$1:$B$12,2),FALSE)</f>
        <v>#REF!</v>
      </c>
      <c r="K423" t="e">
        <f>VLOOKUP((IF(MONTH($A423)=10,YEAR($A423),IF(MONTH($A423)=11,YEAR($A423),IF(MONTH($A423)=12, YEAR($A423),YEAR($A423)-1)))),#REF!,VLOOKUP(MONTH($A423),'Patch Conversion'!$A$1:$B$12,2),FALSE)</f>
        <v>#REF!</v>
      </c>
    </row>
    <row r="424" spans="1:11" x14ac:dyDescent="0.25">
      <c r="A424" s="2">
        <v>30590</v>
      </c>
      <c r="B424">
        <f>VLOOKUP((IF(MONTH($A424)=10,YEAR($A424),IF(MONTH($A424)=11,YEAR($A424),IF(MONTH($A424)=12, YEAR($A424),YEAR($A424)-1)))),File_1.prn!$A$2:$AA$58,VLOOKUP(MONTH($A424),Conversion!$A$1:$B$12,2),FALSE)</f>
        <v>0</v>
      </c>
      <c r="C424" t="str">
        <f>IF(VLOOKUP((IF(MONTH($A424)=10,YEAR($A424),IF(MONTH($A424)=11,YEAR($A424),IF(MONTH($A424)=12, YEAR($A424),YEAR($A424)-1)))),File_1.prn!$A$2:$AA$58,VLOOKUP(MONTH($A424),'Patch Conversion'!$A$1:$B$12,2),FALSE)="","",VLOOKUP((IF(MONTH($A424)=10,YEAR($A424),IF(MONTH($A424)=11,YEAR($A424),IF(MONTH($A424)=12, YEAR($A424),YEAR($A424)-1)))),File_1.prn!$A$2:$AA$58,VLOOKUP(MONTH($A424),'Patch Conversion'!$A$1:$B$12,2),FALSE))</f>
        <v/>
      </c>
      <c r="F424">
        <f>VLOOKUP((IF(MONTH($A424)=10,YEAR($A424),IF(MONTH($A424)=11,YEAR($A424),IF(MONTH($A424)=12, YEAR($A424),YEAR($A424)-1)))),FirstSim!$A$1:$Z$84,VLOOKUP(MONTH($A424),Conversion!$A$1:$B$12,2),FALSE)</f>
        <v>0.04</v>
      </c>
      <c r="J424" s="4" t="e">
        <f>VLOOKUP((IF(MONTH($A424)=10,YEAR($A424),IF(MONTH($A424)=11,YEAR($A424),IF(MONTH($A424)=12, YEAR($A424),YEAR($A424)-1)))),#REF!,VLOOKUP(MONTH($A424),Conversion!$A$1:$B$12,2),FALSE)</f>
        <v>#REF!</v>
      </c>
      <c r="K424" t="e">
        <f>VLOOKUP((IF(MONTH($A424)=10,YEAR($A424),IF(MONTH($A424)=11,YEAR($A424),IF(MONTH($A424)=12, YEAR($A424),YEAR($A424)-1)))),#REF!,VLOOKUP(MONTH($A424),'Patch Conversion'!$A$1:$B$12,2),FALSE)</f>
        <v>#REF!</v>
      </c>
    </row>
    <row r="425" spans="1:11" x14ac:dyDescent="0.25">
      <c r="A425" s="2">
        <v>30621</v>
      </c>
      <c r="B425">
        <f>VLOOKUP((IF(MONTH($A425)=10,YEAR($A425),IF(MONTH($A425)=11,YEAR($A425),IF(MONTH($A425)=12, YEAR($A425),YEAR($A425)-1)))),File_1.prn!$A$2:$AA$58,VLOOKUP(MONTH($A425),Conversion!$A$1:$B$12,2),FALSE)</f>
        <v>0</v>
      </c>
      <c r="C425" t="str">
        <f>IF(VLOOKUP((IF(MONTH($A425)=10,YEAR($A425),IF(MONTH($A425)=11,YEAR($A425),IF(MONTH($A425)=12, YEAR($A425),YEAR($A425)-1)))),File_1.prn!$A$2:$AA$58,VLOOKUP(MONTH($A425),'Patch Conversion'!$A$1:$B$12,2),FALSE)="","",VLOOKUP((IF(MONTH($A425)=10,YEAR($A425),IF(MONTH($A425)=11,YEAR($A425),IF(MONTH($A425)=12, YEAR($A425),YEAR($A425)-1)))),File_1.prn!$A$2:$AA$58,VLOOKUP(MONTH($A425),'Patch Conversion'!$A$1:$B$12,2),FALSE))</f>
        <v/>
      </c>
      <c r="F425">
        <f>VLOOKUP((IF(MONTH($A425)=10,YEAR($A425),IF(MONTH($A425)=11,YEAR($A425),IF(MONTH($A425)=12, YEAR($A425),YEAR($A425)-1)))),FirstSim!$A$1:$Z$84,VLOOKUP(MONTH($A425),Conversion!$A$1:$B$12,2),FALSE)</f>
        <v>0.22</v>
      </c>
      <c r="J425" s="4" t="e">
        <f>VLOOKUP((IF(MONTH($A425)=10,YEAR($A425),IF(MONTH($A425)=11,YEAR($A425),IF(MONTH($A425)=12, YEAR($A425),YEAR($A425)-1)))),#REF!,VLOOKUP(MONTH($A425),Conversion!$A$1:$B$12,2),FALSE)</f>
        <v>#REF!</v>
      </c>
      <c r="K425" t="e">
        <f>VLOOKUP((IF(MONTH($A425)=10,YEAR($A425),IF(MONTH($A425)=11,YEAR($A425),IF(MONTH($A425)=12, YEAR($A425),YEAR($A425)-1)))),#REF!,VLOOKUP(MONTH($A425),'Patch Conversion'!$A$1:$B$12,2),FALSE)</f>
        <v>#REF!</v>
      </c>
    </row>
    <row r="426" spans="1:11" x14ac:dyDescent="0.25">
      <c r="A426" s="2">
        <v>30651</v>
      </c>
      <c r="B426">
        <f>VLOOKUP((IF(MONTH($A426)=10,YEAR($A426),IF(MONTH($A426)=11,YEAR($A426),IF(MONTH($A426)=12, YEAR($A426),YEAR($A426)-1)))),File_1.prn!$A$2:$AA$58,VLOOKUP(MONTH($A426),Conversion!$A$1:$B$12,2),FALSE)</f>
        <v>0</v>
      </c>
      <c r="C426" t="str">
        <f>IF(VLOOKUP((IF(MONTH($A426)=10,YEAR($A426),IF(MONTH($A426)=11,YEAR($A426),IF(MONTH($A426)=12, YEAR($A426),YEAR($A426)-1)))),File_1.prn!$A$2:$AA$58,VLOOKUP(MONTH($A426),'Patch Conversion'!$A$1:$B$12,2),FALSE)="","",VLOOKUP((IF(MONTH($A426)=10,YEAR($A426),IF(MONTH($A426)=11,YEAR($A426),IF(MONTH($A426)=12, YEAR($A426),YEAR($A426)-1)))),File_1.prn!$A$2:$AA$58,VLOOKUP(MONTH($A426),'Patch Conversion'!$A$1:$B$12,2),FALSE))</f>
        <v/>
      </c>
      <c r="F426">
        <f>VLOOKUP((IF(MONTH($A426)=10,YEAR($A426),IF(MONTH($A426)=11,YEAR($A426),IF(MONTH($A426)=12, YEAR($A426),YEAR($A426)-1)))),FirstSim!$A$1:$Z$84,VLOOKUP(MONTH($A426),Conversion!$A$1:$B$12,2),FALSE)</f>
        <v>0.56000000000000005</v>
      </c>
      <c r="J426" s="4" t="e">
        <f>VLOOKUP((IF(MONTH($A426)=10,YEAR($A426),IF(MONTH($A426)=11,YEAR($A426),IF(MONTH($A426)=12, YEAR($A426),YEAR($A426)-1)))),#REF!,VLOOKUP(MONTH($A426),Conversion!$A$1:$B$12,2),FALSE)</f>
        <v>#REF!</v>
      </c>
      <c r="K426" t="e">
        <f>VLOOKUP((IF(MONTH($A426)=10,YEAR($A426),IF(MONTH($A426)=11,YEAR($A426),IF(MONTH($A426)=12, YEAR($A426),YEAR($A426)-1)))),#REF!,VLOOKUP(MONTH($A426),'Patch Conversion'!$A$1:$B$12,2),FALSE)</f>
        <v>#REF!</v>
      </c>
    </row>
    <row r="427" spans="1:11" x14ac:dyDescent="0.25">
      <c r="A427" s="2">
        <v>30682</v>
      </c>
      <c r="B427">
        <f>VLOOKUP((IF(MONTH($A427)=10,YEAR($A427),IF(MONTH($A427)=11,YEAR($A427),IF(MONTH($A427)=12, YEAR($A427),YEAR($A427)-1)))),File_1.prn!$A$2:$AA$58,VLOOKUP(MONTH($A427),Conversion!$A$1:$B$12,2),FALSE)</f>
        <v>0</v>
      </c>
      <c r="C427" t="str">
        <f>IF(VLOOKUP((IF(MONTH($A427)=10,YEAR($A427),IF(MONTH($A427)=11,YEAR($A427),IF(MONTH($A427)=12, YEAR($A427),YEAR($A427)-1)))),File_1.prn!$A$2:$AA$58,VLOOKUP(MONTH($A427),'Patch Conversion'!$A$1:$B$12,2),FALSE)="","",VLOOKUP((IF(MONTH($A427)=10,YEAR($A427),IF(MONTH($A427)=11,YEAR($A427),IF(MONTH($A427)=12, YEAR($A427),YEAR($A427)-1)))),File_1.prn!$A$2:$AA$58,VLOOKUP(MONTH($A427),'Patch Conversion'!$A$1:$B$12,2),FALSE))</f>
        <v/>
      </c>
      <c r="D427" t="str">
        <f>IF(C427="","",B427)</f>
        <v/>
      </c>
      <c r="F427">
        <f>VLOOKUP((IF(MONTH($A427)=10,YEAR($A427),IF(MONTH($A427)=11,YEAR($A427),IF(MONTH($A427)=12, YEAR($A427),YEAR($A427)-1)))),FirstSim!$A$1:$Z$84,VLOOKUP(MONTH($A427),Conversion!$A$1:$B$12,2),FALSE)</f>
        <v>0.27</v>
      </c>
      <c r="J427" s="4" t="e">
        <f>VLOOKUP((IF(MONTH($A427)=10,YEAR($A427),IF(MONTH($A427)=11,YEAR($A427),IF(MONTH($A427)=12, YEAR($A427),YEAR($A427)-1)))),#REF!,VLOOKUP(MONTH($A427),Conversion!$A$1:$B$12,2),FALSE)</f>
        <v>#REF!</v>
      </c>
      <c r="K427" t="e">
        <f>VLOOKUP((IF(MONTH($A427)=10,YEAR($A427),IF(MONTH($A427)=11,YEAR($A427),IF(MONTH($A427)=12, YEAR($A427),YEAR($A427)-1)))),#REF!,VLOOKUP(MONTH($A427),'Patch Conversion'!$A$1:$B$12,2),FALSE)</f>
        <v>#REF!</v>
      </c>
    </row>
    <row r="428" spans="1:11" x14ac:dyDescent="0.25">
      <c r="A428" s="2">
        <v>30713</v>
      </c>
      <c r="B428">
        <f>VLOOKUP((IF(MONTH($A428)=10,YEAR($A428),IF(MONTH($A428)=11,YEAR($A428),IF(MONTH($A428)=12, YEAR($A428),YEAR($A428)-1)))),File_1.prn!$A$2:$AA$58,VLOOKUP(MONTH($A428),Conversion!$A$1:$B$12,2),FALSE)</f>
        <v>0</v>
      </c>
      <c r="C428" t="str">
        <f>IF(VLOOKUP((IF(MONTH($A428)=10,YEAR($A428),IF(MONTH($A428)=11,YEAR($A428),IF(MONTH($A428)=12, YEAR($A428),YEAR($A428)-1)))),File_1.prn!$A$2:$AA$58,VLOOKUP(MONTH($A428),'Patch Conversion'!$A$1:$B$12,2),FALSE)="","",VLOOKUP((IF(MONTH($A428)=10,YEAR($A428),IF(MONTH($A428)=11,YEAR($A428),IF(MONTH($A428)=12, YEAR($A428),YEAR($A428)-1)))),File_1.prn!$A$2:$AA$58,VLOOKUP(MONTH($A428),'Patch Conversion'!$A$1:$B$12,2),FALSE))</f>
        <v/>
      </c>
      <c r="F428">
        <f>VLOOKUP((IF(MONTH($A428)=10,YEAR($A428),IF(MONTH($A428)=11,YEAR($A428),IF(MONTH($A428)=12, YEAR($A428),YEAR($A428)-1)))),FirstSim!$A$1:$Z$84,VLOOKUP(MONTH($A428),Conversion!$A$1:$B$12,2),FALSE)</f>
        <v>0.06</v>
      </c>
      <c r="J428" s="4" t="e">
        <f>VLOOKUP((IF(MONTH($A428)=10,YEAR($A428),IF(MONTH($A428)=11,YEAR($A428),IF(MONTH($A428)=12, YEAR($A428),YEAR($A428)-1)))),#REF!,VLOOKUP(MONTH($A428),Conversion!$A$1:$B$12,2),FALSE)</f>
        <v>#REF!</v>
      </c>
      <c r="K428" t="e">
        <f>VLOOKUP((IF(MONTH($A428)=10,YEAR($A428),IF(MONTH($A428)=11,YEAR($A428),IF(MONTH($A428)=12, YEAR($A428),YEAR($A428)-1)))),#REF!,VLOOKUP(MONTH($A428),'Patch Conversion'!$A$1:$B$12,2),FALSE)</f>
        <v>#REF!</v>
      </c>
    </row>
    <row r="429" spans="1:11" x14ac:dyDescent="0.25">
      <c r="A429" s="2">
        <v>30742</v>
      </c>
      <c r="B429">
        <f>VLOOKUP((IF(MONTH($A429)=10,YEAR($A429),IF(MONTH($A429)=11,YEAR($A429),IF(MONTH($A429)=12, YEAR($A429),YEAR($A429)-1)))),File_1.prn!$A$2:$AA$58,VLOOKUP(MONTH($A429),Conversion!$A$1:$B$12,2),FALSE)</f>
        <v>0</v>
      </c>
      <c r="C429" t="str">
        <f>IF(VLOOKUP((IF(MONTH($A429)=10,YEAR($A429),IF(MONTH($A429)=11,YEAR($A429),IF(MONTH($A429)=12, YEAR($A429),YEAR($A429)-1)))),File_1.prn!$A$2:$AA$58,VLOOKUP(MONTH($A429),'Patch Conversion'!$A$1:$B$12,2),FALSE)="","",VLOOKUP((IF(MONTH($A429)=10,YEAR($A429),IF(MONTH($A429)=11,YEAR($A429),IF(MONTH($A429)=12, YEAR($A429),YEAR($A429)-1)))),File_1.prn!$A$2:$AA$58,VLOOKUP(MONTH($A429),'Patch Conversion'!$A$1:$B$12,2),FALSE))</f>
        <v/>
      </c>
      <c r="F429">
        <f>VLOOKUP((IF(MONTH($A429)=10,YEAR($A429),IF(MONTH($A429)=11,YEAR($A429),IF(MONTH($A429)=12, YEAR($A429),YEAR($A429)-1)))),FirstSim!$A$1:$Z$84,VLOOKUP(MONTH($A429),Conversion!$A$1:$B$12,2),FALSE)</f>
        <v>0.08</v>
      </c>
      <c r="J429" s="4" t="e">
        <f>VLOOKUP((IF(MONTH($A429)=10,YEAR($A429),IF(MONTH($A429)=11,YEAR($A429),IF(MONTH($A429)=12, YEAR($A429),YEAR($A429)-1)))),#REF!,VLOOKUP(MONTH($A429),Conversion!$A$1:$B$12,2),FALSE)</f>
        <v>#REF!</v>
      </c>
      <c r="K429" t="e">
        <f>VLOOKUP((IF(MONTH($A429)=10,YEAR($A429),IF(MONTH($A429)=11,YEAR($A429),IF(MONTH($A429)=12, YEAR($A429),YEAR($A429)-1)))),#REF!,VLOOKUP(MONTH($A429),'Patch Conversion'!$A$1:$B$12,2),FALSE)</f>
        <v>#REF!</v>
      </c>
    </row>
    <row r="430" spans="1:11" x14ac:dyDescent="0.25">
      <c r="A430" s="2">
        <v>30773</v>
      </c>
      <c r="B430">
        <f>VLOOKUP((IF(MONTH($A430)=10,YEAR($A430),IF(MONTH($A430)=11,YEAR($A430),IF(MONTH($A430)=12, YEAR($A430),YEAR($A430)-1)))),File_1.prn!$A$2:$AA$58,VLOOKUP(MONTH($A430),Conversion!$A$1:$B$12,2),FALSE)</f>
        <v>0</v>
      </c>
      <c r="C430" t="str">
        <f>IF(VLOOKUP((IF(MONTH($A430)=10,YEAR($A430),IF(MONTH($A430)=11,YEAR($A430),IF(MONTH($A430)=12, YEAR($A430),YEAR($A430)-1)))),File_1.prn!$A$2:$AA$58,VLOOKUP(MONTH($A430),'Patch Conversion'!$A$1:$B$12,2),FALSE)="","",VLOOKUP((IF(MONTH($A430)=10,YEAR($A430),IF(MONTH($A430)=11,YEAR($A430),IF(MONTH($A430)=12, YEAR($A430),YEAR($A430)-1)))),File_1.prn!$A$2:$AA$58,VLOOKUP(MONTH($A430),'Patch Conversion'!$A$1:$B$12,2),FALSE))</f>
        <v/>
      </c>
      <c r="F430">
        <f>VLOOKUP((IF(MONTH($A430)=10,YEAR($A430),IF(MONTH($A430)=11,YEAR($A430),IF(MONTH($A430)=12, YEAR($A430),YEAR($A430)-1)))),FirstSim!$A$1:$Z$84,VLOOKUP(MONTH($A430),Conversion!$A$1:$B$12,2),FALSE)</f>
        <v>7.0000000000000007E-2</v>
      </c>
      <c r="J430" s="4" t="e">
        <f>VLOOKUP((IF(MONTH($A430)=10,YEAR($A430),IF(MONTH($A430)=11,YEAR($A430),IF(MONTH($A430)=12, YEAR($A430),YEAR($A430)-1)))),#REF!,VLOOKUP(MONTH($A430),Conversion!$A$1:$B$12,2),FALSE)</f>
        <v>#REF!</v>
      </c>
      <c r="K430" t="e">
        <f>VLOOKUP((IF(MONTH($A430)=10,YEAR($A430),IF(MONTH($A430)=11,YEAR($A430),IF(MONTH($A430)=12, YEAR($A430),YEAR($A430)-1)))),#REF!,VLOOKUP(MONTH($A430),'Patch Conversion'!$A$1:$B$12,2),FALSE)</f>
        <v>#REF!</v>
      </c>
    </row>
    <row r="431" spans="1:11" x14ac:dyDescent="0.25">
      <c r="A431" s="2">
        <v>30803</v>
      </c>
      <c r="B431">
        <f>VLOOKUP((IF(MONTH($A431)=10,YEAR($A431),IF(MONTH($A431)=11,YEAR($A431),IF(MONTH($A431)=12, YEAR($A431),YEAR($A431)-1)))),File_1.prn!$A$2:$AA$58,VLOOKUP(MONTH($A431),Conversion!$A$1:$B$12,2),FALSE)</f>
        <v>0</v>
      </c>
      <c r="C431" t="str">
        <f>IF(VLOOKUP((IF(MONTH($A431)=10,YEAR($A431),IF(MONTH($A431)=11,YEAR($A431),IF(MONTH($A431)=12, YEAR($A431),YEAR($A431)-1)))),File_1.prn!$A$2:$AA$58,VLOOKUP(MONTH($A431),'Patch Conversion'!$A$1:$B$12,2),FALSE)="","",VLOOKUP((IF(MONTH($A431)=10,YEAR($A431),IF(MONTH($A431)=11,YEAR($A431),IF(MONTH($A431)=12, YEAR($A431),YEAR($A431)-1)))),File_1.prn!$A$2:$AA$58,VLOOKUP(MONTH($A431),'Patch Conversion'!$A$1:$B$12,2),FALSE))</f>
        <v/>
      </c>
      <c r="F431">
        <f>VLOOKUP((IF(MONTH($A431)=10,YEAR($A431),IF(MONTH($A431)=11,YEAR($A431),IF(MONTH($A431)=12, YEAR($A431),YEAR($A431)-1)))),FirstSim!$A$1:$Z$84,VLOOKUP(MONTH($A431),Conversion!$A$1:$B$12,2),FALSE)</f>
        <v>7.0000000000000007E-2</v>
      </c>
      <c r="J431" s="4" t="e">
        <f>VLOOKUP((IF(MONTH($A431)=10,YEAR($A431),IF(MONTH($A431)=11,YEAR($A431),IF(MONTH($A431)=12, YEAR($A431),YEAR($A431)-1)))),#REF!,VLOOKUP(MONTH($A431),Conversion!$A$1:$B$12,2),FALSE)</f>
        <v>#REF!</v>
      </c>
      <c r="K431" t="e">
        <f>VLOOKUP((IF(MONTH($A431)=10,YEAR($A431),IF(MONTH($A431)=11,YEAR($A431),IF(MONTH($A431)=12, YEAR($A431),YEAR($A431)-1)))),#REF!,VLOOKUP(MONTH($A431),'Patch Conversion'!$A$1:$B$12,2),FALSE)</f>
        <v>#REF!</v>
      </c>
    </row>
    <row r="432" spans="1:11" x14ac:dyDescent="0.25">
      <c r="A432" s="2">
        <v>30834</v>
      </c>
      <c r="B432">
        <f>VLOOKUP((IF(MONTH($A432)=10,YEAR($A432),IF(MONTH($A432)=11,YEAR($A432),IF(MONTH($A432)=12, YEAR($A432),YEAR($A432)-1)))),File_1.prn!$A$2:$AA$58,VLOOKUP(MONTH($A432),Conversion!$A$1:$B$12,2),FALSE)</f>
        <v>0</v>
      </c>
      <c r="C432" t="str">
        <f>IF(VLOOKUP((IF(MONTH($A432)=10,YEAR($A432),IF(MONTH($A432)=11,YEAR($A432),IF(MONTH($A432)=12, YEAR($A432),YEAR($A432)-1)))),File_1.prn!$A$2:$AA$58,VLOOKUP(MONTH($A432),'Patch Conversion'!$A$1:$B$12,2),FALSE)="","",VLOOKUP((IF(MONTH($A432)=10,YEAR($A432),IF(MONTH($A432)=11,YEAR($A432),IF(MONTH($A432)=12, YEAR($A432),YEAR($A432)-1)))),File_1.prn!$A$2:$AA$58,VLOOKUP(MONTH($A432),'Patch Conversion'!$A$1:$B$12,2),FALSE))</f>
        <v/>
      </c>
      <c r="F432">
        <f>VLOOKUP((IF(MONTH($A432)=10,YEAR($A432),IF(MONTH($A432)=11,YEAR($A432),IF(MONTH($A432)=12, YEAR($A432),YEAR($A432)-1)))),FirstSim!$A$1:$Z$84,VLOOKUP(MONTH($A432),Conversion!$A$1:$B$12,2),FALSE)</f>
        <v>0.06</v>
      </c>
      <c r="J432" s="4" t="e">
        <f>VLOOKUP((IF(MONTH($A432)=10,YEAR($A432),IF(MONTH($A432)=11,YEAR($A432),IF(MONTH($A432)=12, YEAR($A432),YEAR($A432)-1)))),#REF!,VLOOKUP(MONTH($A432),Conversion!$A$1:$B$12,2),FALSE)</f>
        <v>#REF!</v>
      </c>
      <c r="K432" t="e">
        <f>VLOOKUP((IF(MONTH($A432)=10,YEAR($A432),IF(MONTH($A432)=11,YEAR($A432),IF(MONTH($A432)=12, YEAR($A432),YEAR($A432)-1)))),#REF!,VLOOKUP(MONTH($A432),'Patch Conversion'!$A$1:$B$12,2),FALSE)</f>
        <v>#REF!</v>
      </c>
    </row>
    <row r="433" spans="1:11" x14ac:dyDescent="0.25">
      <c r="A433" s="2">
        <v>30864</v>
      </c>
      <c r="B433">
        <f>VLOOKUP((IF(MONTH($A433)=10,YEAR($A433),IF(MONTH($A433)=11,YEAR($A433),IF(MONTH($A433)=12, YEAR($A433),YEAR($A433)-1)))),File_1.prn!$A$2:$AA$58,VLOOKUP(MONTH($A433),Conversion!$A$1:$B$12,2),FALSE)</f>
        <v>0</v>
      </c>
      <c r="C433" t="str">
        <f>IF(VLOOKUP((IF(MONTH($A433)=10,YEAR($A433),IF(MONTH($A433)=11,YEAR($A433),IF(MONTH($A433)=12, YEAR($A433),YEAR($A433)-1)))),File_1.prn!$A$2:$AA$58,VLOOKUP(MONTH($A433),'Patch Conversion'!$A$1:$B$12,2),FALSE)="","",VLOOKUP((IF(MONTH($A433)=10,YEAR($A433),IF(MONTH($A433)=11,YEAR($A433),IF(MONTH($A433)=12, YEAR($A433),YEAR($A433)-1)))),File_1.prn!$A$2:$AA$58,VLOOKUP(MONTH($A433),'Patch Conversion'!$A$1:$B$12,2),FALSE))</f>
        <v/>
      </c>
      <c r="F433">
        <f>VLOOKUP((IF(MONTH($A433)=10,YEAR($A433),IF(MONTH($A433)=11,YEAR($A433),IF(MONTH($A433)=12, YEAR($A433),YEAR($A433)-1)))),FirstSim!$A$1:$Z$84,VLOOKUP(MONTH($A433),Conversion!$A$1:$B$12,2),FALSE)</f>
        <v>0.05</v>
      </c>
      <c r="J433" s="4" t="e">
        <f>VLOOKUP((IF(MONTH($A433)=10,YEAR($A433),IF(MONTH($A433)=11,YEAR($A433),IF(MONTH($A433)=12, YEAR($A433),YEAR($A433)-1)))),#REF!,VLOOKUP(MONTH($A433),Conversion!$A$1:$B$12,2),FALSE)</f>
        <v>#REF!</v>
      </c>
      <c r="K433" t="e">
        <f>VLOOKUP((IF(MONTH($A433)=10,YEAR($A433),IF(MONTH($A433)=11,YEAR($A433),IF(MONTH($A433)=12, YEAR($A433),YEAR($A433)-1)))),#REF!,VLOOKUP(MONTH($A433),'Patch Conversion'!$A$1:$B$12,2),FALSE)</f>
        <v>#REF!</v>
      </c>
    </row>
    <row r="434" spans="1:11" x14ac:dyDescent="0.25">
      <c r="A434" s="2">
        <v>30895</v>
      </c>
      <c r="B434">
        <f>VLOOKUP((IF(MONTH($A434)=10,YEAR($A434),IF(MONTH($A434)=11,YEAR($A434),IF(MONTH($A434)=12, YEAR($A434),YEAR($A434)-1)))),File_1.prn!$A$2:$AA$58,VLOOKUP(MONTH($A434),Conversion!$A$1:$B$12,2),FALSE)</f>
        <v>0</v>
      </c>
      <c r="C434" t="str">
        <f>IF(VLOOKUP((IF(MONTH($A434)=10,YEAR($A434),IF(MONTH($A434)=11,YEAR($A434),IF(MONTH($A434)=12, YEAR($A434),YEAR($A434)-1)))),File_1.prn!$A$2:$AA$58,VLOOKUP(MONTH($A434),'Patch Conversion'!$A$1:$B$12,2),FALSE)="","",VLOOKUP((IF(MONTH($A434)=10,YEAR($A434),IF(MONTH($A434)=11,YEAR($A434),IF(MONTH($A434)=12, YEAR($A434),YEAR($A434)-1)))),File_1.prn!$A$2:$AA$58,VLOOKUP(MONTH($A434),'Patch Conversion'!$A$1:$B$12,2),FALSE))</f>
        <v/>
      </c>
      <c r="F434">
        <f>VLOOKUP((IF(MONTH($A434)=10,YEAR($A434),IF(MONTH($A434)=11,YEAR($A434),IF(MONTH($A434)=12, YEAR($A434),YEAR($A434)-1)))),FirstSim!$A$1:$Z$84,VLOOKUP(MONTH($A434),Conversion!$A$1:$B$12,2),FALSE)</f>
        <v>0.06</v>
      </c>
      <c r="J434" s="4" t="e">
        <f>VLOOKUP((IF(MONTH($A434)=10,YEAR($A434),IF(MONTH($A434)=11,YEAR($A434),IF(MONTH($A434)=12, YEAR($A434),YEAR($A434)-1)))),#REF!,VLOOKUP(MONTH($A434),Conversion!$A$1:$B$12,2),FALSE)</f>
        <v>#REF!</v>
      </c>
      <c r="K434" t="e">
        <f>VLOOKUP((IF(MONTH($A434)=10,YEAR($A434),IF(MONTH($A434)=11,YEAR($A434),IF(MONTH($A434)=12, YEAR($A434),YEAR($A434)-1)))),#REF!,VLOOKUP(MONTH($A434),'Patch Conversion'!$A$1:$B$12,2),FALSE)</f>
        <v>#REF!</v>
      </c>
    </row>
    <row r="435" spans="1:11" x14ac:dyDescent="0.25">
      <c r="A435" s="2">
        <v>30926</v>
      </c>
      <c r="B435">
        <f>VLOOKUP((IF(MONTH($A435)=10,YEAR($A435),IF(MONTH($A435)=11,YEAR($A435),IF(MONTH($A435)=12, YEAR($A435),YEAR($A435)-1)))),File_1.prn!$A$2:$AA$58,VLOOKUP(MONTH($A435),Conversion!$A$1:$B$12,2),FALSE)</f>
        <v>0</v>
      </c>
      <c r="C435" t="str">
        <f>IF(VLOOKUP((IF(MONTH($A435)=10,YEAR($A435),IF(MONTH($A435)=11,YEAR($A435),IF(MONTH($A435)=12, YEAR($A435),YEAR($A435)-1)))),File_1.prn!$A$2:$AA$58,VLOOKUP(MONTH($A435),'Patch Conversion'!$A$1:$B$12,2),FALSE)="","",VLOOKUP((IF(MONTH($A435)=10,YEAR($A435),IF(MONTH($A435)=11,YEAR($A435),IF(MONTH($A435)=12, YEAR($A435),YEAR($A435)-1)))),File_1.prn!$A$2:$AA$58,VLOOKUP(MONTH($A435),'Patch Conversion'!$A$1:$B$12,2),FALSE))</f>
        <v/>
      </c>
      <c r="F435">
        <f>VLOOKUP((IF(MONTH($A435)=10,YEAR($A435),IF(MONTH($A435)=11,YEAR($A435),IF(MONTH($A435)=12, YEAR($A435),YEAR($A435)-1)))),FirstSim!$A$1:$Z$84,VLOOKUP(MONTH($A435),Conversion!$A$1:$B$12,2),FALSE)</f>
        <v>0.06</v>
      </c>
      <c r="J435" s="4" t="e">
        <f>VLOOKUP((IF(MONTH($A435)=10,YEAR($A435),IF(MONTH($A435)=11,YEAR($A435),IF(MONTH($A435)=12, YEAR($A435),YEAR($A435)-1)))),#REF!,VLOOKUP(MONTH($A435),Conversion!$A$1:$B$12,2),FALSE)</f>
        <v>#REF!</v>
      </c>
      <c r="K435" t="e">
        <f>VLOOKUP((IF(MONTH($A435)=10,YEAR($A435),IF(MONTH($A435)=11,YEAR($A435),IF(MONTH($A435)=12, YEAR($A435),YEAR($A435)-1)))),#REF!,VLOOKUP(MONTH($A435),'Patch Conversion'!$A$1:$B$12,2),FALSE)</f>
        <v>#REF!</v>
      </c>
    </row>
    <row r="436" spans="1:11" x14ac:dyDescent="0.25">
      <c r="A436" s="2">
        <v>30956</v>
      </c>
      <c r="B436">
        <f>VLOOKUP((IF(MONTH($A436)=10,YEAR($A436),IF(MONTH($A436)=11,YEAR($A436),IF(MONTH($A436)=12, YEAR($A436),YEAR($A436)-1)))),File_1.prn!$A$2:$AA$58,VLOOKUP(MONTH($A436),Conversion!$A$1:$B$12,2),FALSE)</f>
        <v>0</v>
      </c>
      <c r="C436" t="str">
        <f>IF(VLOOKUP((IF(MONTH($A436)=10,YEAR($A436),IF(MONTH($A436)=11,YEAR($A436),IF(MONTH($A436)=12, YEAR($A436),YEAR($A436)-1)))),File_1.prn!$A$2:$AA$58,VLOOKUP(MONTH($A436),'Patch Conversion'!$A$1:$B$12,2),FALSE)="","",VLOOKUP((IF(MONTH($A436)=10,YEAR($A436),IF(MONTH($A436)=11,YEAR($A436),IF(MONTH($A436)=12, YEAR($A436),YEAR($A436)-1)))),File_1.prn!$A$2:$AA$58,VLOOKUP(MONTH($A436),'Patch Conversion'!$A$1:$B$12,2),FALSE))</f>
        <v/>
      </c>
      <c r="F436">
        <f>VLOOKUP((IF(MONTH($A436)=10,YEAR($A436),IF(MONTH($A436)=11,YEAR($A436),IF(MONTH($A436)=12, YEAR($A436),YEAR($A436)-1)))),FirstSim!$A$1:$Z$84,VLOOKUP(MONTH($A436),Conversion!$A$1:$B$12,2),FALSE)</f>
        <v>0.16</v>
      </c>
      <c r="J436" s="4" t="e">
        <f>VLOOKUP((IF(MONTH($A436)=10,YEAR($A436),IF(MONTH($A436)=11,YEAR($A436),IF(MONTH($A436)=12, YEAR($A436),YEAR($A436)-1)))),#REF!,VLOOKUP(MONTH($A436),Conversion!$A$1:$B$12,2),FALSE)</f>
        <v>#REF!</v>
      </c>
      <c r="K436" t="e">
        <f>VLOOKUP((IF(MONTH($A436)=10,YEAR($A436),IF(MONTH($A436)=11,YEAR($A436),IF(MONTH($A436)=12, YEAR($A436),YEAR($A436)-1)))),#REF!,VLOOKUP(MONTH($A436),'Patch Conversion'!$A$1:$B$12,2),FALSE)</f>
        <v>#REF!</v>
      </c>
    </row>
    <row r="437" spans="1:11" x14ac:dyDescent="0.25">
      <c r="A437" s="2">
        <v>30987</v>
      </c>
      <c r="B437">
        <f>VLOOKUP((IF(MONTH($A437)=10,YEAR($A437),IF(MONTH($A437)=11,YEAR($A437),IF(MONTH($A437)=12, YEAR($A437),YEAR($A437)-1)))),File_1.prn!$A$2:$AA$58,VLOOKUP(MONTH($A437),Conversion!$A$1:$B$12,2),FALSE)</f>
        <v>0</v>
      </c>
      <c r="C437" t="str">
        <f>IF(VLOOKUP((IF(MONTH($A437)=10,YEAR($A437),IF(MONTH($A437)=11,YEAR($A437),IF(MONTH($A437)=12, YEAR($A437),YEAR($A437)-1)))),File_1.prn!$A$2:$AA$58,VLOOKUP(MONTH($A437),'Patch Conversion'!$A$1:$B$12,2),FALSE)="","",VLOOKUP((IF(MONTH($A437)=10,YEAR($A437),IF(MONTH($A437)=11,YEAR($A437),IF(MONTH($A437)=12, YEAR($A437),YEAR($A437)-1)))),File_1.prn!$A$2:$AA$58,VLOOKUP(MONTH($A437),'Patch Conversion'!$A$1:$B$12,2),FALSE))</f>
        <v/>
      </c>
      <c r="F437">
        <f>VLOOKUP((IF(MONTH($A437)=10,YEAR($A437),IF(MONTH($A437)=11,YEAR($A437),IF(MONTH($A437)=12, YEAR($A437),YEAR($A437)-1)))),FirstSim!$A$1:$Z$84,VLOOKUP(MONTH($A437),Conversion!$A$1:$B$12,2),FALSE)</f>
        <v>0.15</v>
      </c>
      <c r="J437" s="4" t="e">
        <f>VLOOKUP((IF(MONTH($A437)=10,YEAR($A437),IF(MONTH($A437)=11,YEAR($A437),IF(MONTH($A437)=12, YEAR($A437),YEAR($A437)-1)))),#REF!,VLOOKUP(MONTH($A437),Conversion!$A$1:$B$12,2),FALSE)</f>
        <v>#REF!</v>
      </c>
      <c r="K437" t="e">
        <f>VLOOKUP((IF(MONTH($A437)=10,YEAR($A437),IF(MONTH($A437)=11,YEAR($A437),IF(MONTH($A437)=12, YEAR($A437),YEAR($A437)-1)))),#REF!,VLOOKUP(MONTH($A437),'Patch Conversion'!$A$1:$B$12,2),FALSE)</f>
        <v>#REF!</v>
      </c>
    </row>
    <row r="438" spans="1:11" x14ac:dyDescent="0.25">
      <c r="A438" s="2">
        <v>31017</v>
      </c>
      <c r="B438">
        <f>VLOOKUP((IF(MONTH($A438)=10,YEAR($A438),IF(MONTH($A438)=11,YEAR($A438),IF(MONTH($A438)=12, YEAR($A438),YEAR($A438)-1)))),File_1.prn!$A$2:$AA$58,VLOOKUP(MONTH($A438),Conversion!$A$1:$B$12,2),FALSE)</f>
        <v>0</v>
      </c>
      <c r="C438" t="str">
        <f>IF(VLOOKUP((IF(MONTH($A438)=10,YEAR($A438),IF(MONTH($A438)=11,YEAR($A438),IF(MONTH($A438)=12, YEAR($A438),YEAR($A438)-1)))),File_1.prn!$A$2:$AA$58,VLOOKUP(MONTH($A438),'Patch Conversion'!$A$1:$B$12,2),FALSE)="","",VLOOKUP((IF(MONTH($A438)=10,YEAR($A438),IF(MONTH($A438)=11,YEAR($A438),IF(MONTH($A438)=12, YEAR($A438),YEAR($A438)-1)))),File_1.prn!$A$2:$AA$58,VLOOKUP(MONTH($A438),'Patch Conversion'!$A$1:$B$12,2),FALSE))</f>
        <v/>
      </c>
      <c r="D438" t="str">
        <f>IF(C438="","",B438)</f>
        <v/>
      </c>
      <c r="F438">
        <f>VLOOKUP((IF(MONTH($A438)=10,YEAR($A438),IF(MONTH($A438)=11,YEAR($A438),IF(MONTH($A438)=12, YEAR($A438),YEAR($A438)-1)))),FirstSim!$A$1:$Z$84,VLOOKUP(MONTH($A438),Conversion!$A$1:$B$12,2),FALSE)</f>
        <v>7.0000000000000007E-2</v>
      </c>
      <c r="J438" s="4" t="e">
        <f>VLOOKUP((IF(MONTH($A438)=10,YEAR($A438),IF(MONTH($A438)=11,YEAR($A438),IF(MONTH($A438)=12, YEAR($A438),YEAR($A438)-1)))),#REF!,VLOOKUP(MONTH($A438),Conversion!$A$1:$B$12,2),FALSE)</f>
        <v>#REF!</v>
      </c>
      <c r="K438" t="e">
        <f>VLOOKUP((IF(MONTH($A438)=10,YEAR($A438),IF(MONTH($A438)=11,YEAR($A438),IF(MONTH($A438)=12, YEAR($A438),YEAR($A438)-1)))),#REF!,VLOOKUP(MONTH($A438),'Patch Conversion'!$A$1:$B$12,2),FALSE)</f>
        <v>#REF!</v>
      </c>
    </row>
    <row r="439" spans="1:11" x14ac:dyDescent="0.25">
      <c r="A439" s="2">
        <v>31048</v>
      </c>
      <c r="B439">
        <f>VLOOKUP((IF(MONTH($A439)=10,YEAR($A439),IF(MONTH($A439)=11,YEAR($A439),IF(MONTH($A439)=12, YEAR($A439),YEAR($A439)-1)))),File_1.prn!$A$2:$AA$58,VLOOKUP(MONTH($A439),Conversion!$A$1:$B$12,2),FALSE)</f>
        <v>0</v>
      </c>
      <c r="C439" t="str">
        <f>IF(VLOOKUP((IF(MONTH($A439)=10,YEAR($A439),IF(MONTH($A439)=11,YEAR($A439),IF(MONTH($A439)=12, YEAR($A439),YEAR($A439)-1)))),File_1.prn!$A$2:$AA$58,VLOOKUP(MONTH($A439),'Patch Conversion'!$A$1:$B$12,2),FALSE)="","",VLOOKUP((IF(MONTH($A439)=10,YEAR($A439),IF(MONTH($A439)=11,YEAR($A439),IF(MONTH($A439)=12, YEAR($A439),YEAR($A439)-1)))),File_1.prn!$A$2:$AA$58,VLOOKUP(MONTH($A439),'Patch Conversion'!$A$1:$B$12,2),FALSE))</f>
        <v/>
      </c>
      <c r="F439">
        <f>VLOOKUP((IF(MONTH($A439)=10,YEAR($A439),IF(MONTH($A439)=11,YEAR($A439),IF(MONTH($A439)=12, YEAR($A439),YEAR($A439)-1)))),FirstSim!$A$1:$Z$84,VLOOKUP(MONTH($A439),Conversion!$A$1:$B$12,2),FALSE)</f>
        <v>0.04</v>
      </c>
      <c r="J439" s="4" t="e">
        <f>VLOOKUP((IF(MONTH($A439)=10,YEAR($A439),IF(MONTH($A439)=11,YEAR($A439),IF(MONTH($A439)=12, YEAR($A439),YEAR($A439)-1)))),#REF!,VLOOKUP(MONTH($A439),Conversion!$A$1:$B$12,2),FALSE)</f>
        <v>#REF!</v>
      </c>
      <c r="K439" t="e">
        <f>VLOOKUP((IF(MONTH($A439)=10,YEAR($A439),IF(MONTH($A439)=11,YEAR($A439),IF(MONTH($A439)=12, YEAR($A439),YEAR($A439)-1)))),#REF!,VLOOKUP(MONTH($A439),'Patch Conversion'!$A$1:$B$12,2),FALSE)</f>
        <v>#REF!</v>
      </c>
    </row>
    <row r="440" spans="1:11" x14ac:dyDescent="0.25">
      <c r="A440" s="2">
        <v>31079</v>
      </c>
      <c r="B440">
        <f>VLOOKUP((IF(MONTH($A440)=10,YEAR($A440),IF(MONTH($A440)=11,YEAR($A440),IF(MONTH($A440)=12, YEAR($A440),YEAR($A440)-1)))),File_1.prn!$A$2:$AA$58,VLOOKUP(MONTH($A440),Conversion!$A$1:$B$12,2),FALSE)</f>
        <v>0</v>
      </c>
      <c r="C440" t="str">
        <f>IF(VLOOKUP((IF(MONTH($A440)=10,YEAR($A440),IF(MONTH($A440)=11,YEAR($A440),IF(MONTH($A440)=12, YEAR($A440),YEAR($A440)-1)))),File_1.prn!$A$2:$AA$58,VLOOKUP(MONTH($A440),'Patch Conversion'!$A$1:$B$12,2),FALSE)="","",VLOOKUP((IF(MONTH($A440)=10,YEAR($A440),IF(MONTH($A440)=11,YEAR($A440),IF(MONTH($A440)=12, YEAR($A440),YEAR($A440)-1)))),File_1.prn!$A$2:$AA$58,VLOOKUP(MONTH($A440),'Patch Conversion'!$A$1:$B$12,2),FALSE))</f>
        <v/>
      </c>
      <c r="F440">
        <f>VLOOKUP((IF(MONTH($A440)=10,YEAR($A440),IF(MONTH($A440)=11,YEAR($A440),IF(MONTH($A440)=12, YEAR($A440),YEAR($A440)-1)))),FirstSim!$A$1:$Z$84,VLOOKUP(MONTH($A440),Conversion!$A$1:$B$12,2),FALSE)</f>
        <v>0.22</v>
      </c>
      <c r="J440" s="4" t="e">
        <f>VLOOKUP((IF(MONTH($A440)=10,YEAR($A440),IF(MONTH($A440)=11,YEAR($A440),IF(MONTH($A440)=12, YEAR($A440),YEAR($A440)-1)))),#REF!,VLOOKUP(MONTH($A440),Conversion!$A$1:$B$12,2),FALSE)</f>
        <v>#REF!</v>
      </c>
      <c r="K440" t="e">
        <f>VLOOKUP((IF(MONTH($A440)=10,YEAR($A440),IF(MONTH($A440)=11,YEAR($A440),IF(MONTH($A440)=12, YEAR($A440),YEAR($A440)-1)))),#REF!,VLOOKUP(MONTH($A440),'Patch Conversion'!$A$1:$B$12,2),FALSE)</f>
        <v>#REF!</v>
      </c>
    </row>
    <row r="441" spans="1:11" x14ac:dyDescent="0.25">
      <c r="A441" s="2">
        <v>31107</v>
      </c>
      <c r="B441">
        <f>VLOOKUP((IF(MONTH($A441)=10,YEAR($A441),IF(MONTH($A441)=11,YEAR($A441),IF(MONTH($A441)=12, YEAR($A441),YEAR($A441)-1)))),File_1.prn!$A$2:$AA$58,VLOOKUP(MONTH($A441),Conversion!$A$1:$B$12,2),FALSE)</f>
        <v>0</v>
      </c>
      <c r="C441" t="str">
        <f>IF(VLOOKUP((IF(MONTH($A441)=10,YEAR($A441),IF(MONTH($A441)=11,YEAR($A441),IF(MONTH($A441)=12, YEAR($A441),YEAR($A441)-1)))),File_1.prn!$A$2:$AA$58,VLOOKUP(MONTH($A441),'Patch Conversion'!$A$1:$B$12,2),FALSE)="","",VLOOKUP((IF(MONTH($A441)=10,YEAR($A441),IF(MONTH($A441)=11,YEAR($A441),IF(MONTH($A441)=12, YEAR($A441),YEAR($A441)-1)))),File_1.prn!$A$2:$AA$58,VLOOKUP(MONTH($A441),'Patch Conversion'!$A$1:$B$12,2),FALSE))</f>
        <v/>
      </c>
      <c r="F441">
        <f>VLOOKUP((IF(MONTH($A441)=10,YEAR($A441),IF(MONTH($A441)=11,YEAR($A441),IF(MONTH($A441)=12, YEAR($A441),YEAR($A441)-1)))),FirstSim!$A$1:$Z$84,VLOOKUP(MONTH($A441),Conversion!$A$1:$B$12,2),FALSE)</f>
        <v>0.21</v>
      </c>
      <c r="J441" s="4" t="e">
        <f>VLOOKUP((IF(MONTH($A441)=10,YEAR($A441),IF(MONTH($A441)=11,YEAR($A441),IF(MONTH($A441)=12, YEAR($A441),YEAR($A441)-1)))),#REF!,VLOOKUP(MONTH($A441),Conversion!$A$1:$B$12,2),FALSE)</f>
        <v>#REF!</v>
      </c>
      <c r="K441" t="e">
        <f>VLOOKUP((IF(MONTH($A441)=10,YEAR($A441),IF(MONTH($A441)=11,YEAR($A441),IF(MONTH($A441)=12, YEAR($A441),YEAR($A441)-1)))),#REF!,VLOOKUP(MONTH($A441),'Patch Conversion'!$A$1:$B$12,2),FALSE)</f>
        <v>#REF!</v>
      </c>
    </row>
    <row r="442" spans="1:11" x14ac:dyDescent="0.25">
      <c r="A442" s="2">
        <v>31138</v>
      </c>
      <c r="B442">
        <f>VLOOKUP((IF(MONTH($A442)=10,YEAR($A442),IF(MONTH($A442)=11,YEAR($A442),IF(MONTH($A442)=12, YEAR($A442),YEAR($A442)-1)))),File_1.prn!$A$2:$AA$58,VLOOKUP(MONTH($A442),Conversion!$A$1:$B$12,2),FALSE)</f>
        <v>0</v>
      </c>
      <c r="C442" t="str">
        <f>IF(VLOOKUP((IF(MONTH($A442)=10,YEAR($A442),IF(MONTH($A442)=11,YEAR($A442),IF(MONTH($A442)=12, YEAR($A442),YEAR($A442)-1)))),File_1.prn!$A$2:$AA$58,VLOOKUP(MONTH($A442),'Patch Conversion'!$A$1:$B$12,2),FALSE)="","",VLOOKUP((IF(MONTH($A442)=10,YEAR($A442),IF(MONTH($A442)=11,YEAR($A442),IF(MONTH($A442)=12, YEAR($A442),YEAR($A442)-1)))),File_1.prn!$A$2:$AA$58,VLOOKUP(MONTH($A442),'Patch Conversion'!$A$1:$B$12,2),FALSE))</f>
        <v/>
      </c>
      <c r="F442">
        <f>VLOOKUP((IF(MONTH($A442)=10,YEAR($A442),IF(MONTH($A442)=11,YEAR($A442),IF(MONTH($A442)=12, YEAR($A442),YEAR($A442)-1)))),FirstSim!$A$1:$Z$84,VLOOKUP(MONTH($A442),Conversion!$A$1:$B$12,2),FALSE)</f>
        <v>0.13</v>
      </c>
      <c r="J442" s="4" t="e">
        <f>VLOOKUP((IF(MONTH($A442)=10,YEAR($A442),IF(MONTH($A442)=11,YEAR($A442),IF(MONTH($A442)=12, YEAR($A442),YEAR($A442)-1)))),#REF!,VLOOKUP(MONTH($A442),Conversion!$A$1:$B$12,2),FALSE)</f>
        <v>#REF!</v>
      </c>
      <c r="K442" t="e">
        <f>VLOOKUP((IF(MONTH($A442)=10,YEAR($A442),IF(MONTH($A442)=11,YEAR($A442),IF(MONTH($A442)=12, YEAR($A442),YEAR($A442)-1)))),#REF!,VLOOKUP(MONTH($A442),'Patch Conversion'!$A$1:$B$12,2),FALSE)</f>
        <v>#REF!</v>
      </c>
    </row>
    <row r="443" spans="1:11" x14ac:dyDescent="0.25">
      <c r="A443" s="2">
        <v>31168</v>
      </c>
      <c r="B443">
        <f>VLOOKUP((IF(MONTH($A443)=10,YEAR($A443),IF(MONTH($A443)=11,YEAR($A443),IF(MONTH($A443)=12, YEAR($A443),YEAR($A443)-1)))),File_1.prn!$A$2:$AA$58,VLOOKUP(MONTH($A443),Conversion!$A$1:$B$12,2),FALSE)</f>
        <v>0</v>
      </c>
      <c r="C443" t="str">
        <f>IF(VLOOKUP((IF(MONTH($A443)=10,YEAR($A443),IF(MONTH($A443)=11,YEAR($A443),IF(MONTH($A443)=12, YEAR($A443),YEAR($A443)-1)))),File_1.prn!$A$2:$AA$58,VLOOKUP(MONTH($A443),'Patch Conversion'!$A$1:$B$12,2),FALSE)="","",VLOOKUP((IF(MONTH($A443)=10,YEAR($A443),IF(MONTH($A443)=11,YEAR($A443),IF(MONTH($A443)=12, YEAR($A443),YEAR($A443)-1)))),File_1.prn!$A$2:$AA$58,VLOOKUP(MONTH($A443),'Patch Conversion'!$A$1:$B$12,2),FALSE))</f>
        <v/>
      </c>
      <c r="F443">
        <f>VLOOKUP((IF(MONTH($A443)=10,YEAR($A443),IF(MONTH($A443)=11,YEAR($A443),IF(MONTH($A443)=12, YEAR($A443),YEAR($A443)-1)))),FirstSim!$A$1:$Z$84,VLOOKUP(MONTH($A443),Conversion!$A$1:$B$12,2),FALSE)</f>
        <v>7.0000000000000007E-2</v>
      </c>
      <c r="J443" s="4" t="e">
        <f>VLOOKUP((IF(MONTH($A443)=10,YEAR($A443),IF(MONTH($A443)=11,YEAR($A443),IF(MONTH($A443)=12, YEAR($A443),YEAR($A443)-1)))),#REF!,VLOOKUP(MONTH($A443),Conversion!$A$1:$B$12,2),FALSE)</f>
        <v>#REF!</v>
      </c>
      <c r="K443" t="e">
        <f>VLOOKUP((IF(MONTH($A443)=10,YEAR($A443),IF(MONTH($A443)=11,YEAR($A443),IF(MONTH($A443)=12, YEAR($A443),YEAR($A443)-1)))),#REF!,VLOOKUP(MONTH($A443),'Patch Conversion'!$A$1:$B$12,2),FALSE)</f>
        <v>#REF!</v>
      </c>
    </row>
    <row r="444" spans="1:11" x14ac:dyDescent="0.25">
      <c r="A444" s="2">
        <v>31199</v>
      </c>
      <c r="B444">
        <f>VLOOKUP((IF(MONTH($A444)=10,YEAR($A444),IF(MONTH($A444)=11,YEAR($A444),IF(MONTH($A444)=12, YEAR($A444),YEAR($A444)-1)))),File_1.prn!$A$2:$AA$58,VLOOKUP(MONTH($A444),Conversion!$A$1:$B$12,2),FALSE)</f>
        <v>0</v>
      </c>
      <c r="C444" t="str">
        <f>IF(VLOOKUP((IF(MONTH($A444)=10,YEAR($A444),IF(MONTH($A444)=11,YEAR($A444),IF(MONTH($A444)=12, YEAR($A444),YEAR($A444)-1)))),File_1.prn!$A$2:$AA$58,VLOOKUP(MONTH($A444),'Patch Conversion'!$A$1:$B$12,2),FALSE)="","",VLOOKUP((IF(MONTH($A444)=10,YEAR($A444),IF(MONTH($A444)=11,YEAR($A444),IF(MONTH($A444)=12, YEAR($A444),YEAR($A444)-1)))),File_1.prn!$A$2:$AA$58,VLOOKUP(MONTH($A444),'Patch Conversion'!$A$1:$B$12,2),FALSE))</f>
        <v/>
      </c>
      <c r="F444">
        <f>VLOOKUP((IF(MONTH($A444)=10,YEAR($A444),IF(MONTH($A444)=11,YEAR($A444),IF(MONTH($A444)=12, YEAR($A444),YEAR($A444)-1)))),FirstSim!$A$1:$Z$84,VLOOKUP(MONTH($A444),Conversion!$A$1:$B$12,2),FALSE)</f>
        <v>7.0000000000000007E-2</v>
      </c>
      <c r="J444" s="4" t="e">
        <f>VLOOKUP((IF(MONTH($A444)=10,YEAR($A444),IF(MONTH($A444)=11,YEAR($A444),IF(MONTH($A444)=12, YEAR($A444),YEAR($A444)-1)))),#REF!,VLOOKUP(MONTH($A444),Conversion!$A$1:$B$12,2),FALSE)</f>
        <v>#REF!</v>
      </c>
      <c r="K444" t="e">
        <f>VLOOKUP((IF(MONTH($A444)=10,YEAR($A444),IF(MONTH($A444)=11,YEAR($A444),IF(MONTH($A444)=12, YEAR($A444),YEAR($A444)-1)))),#REF!,VLOOKUP(MONTH($A444),'Patch Conversion'!$A$1:$B$12,2),FALSE)</f>
        <v>#REF!</v>
      </c>
    </row>
    <row r="445" spans="1:11" x14ac:dyDescent="0.25">
      <c r="A445" s="2">
        <v>31229</v>
      </c>
      <c r="B445">
        <f>VLOOKUP((IF(MONTH($A445)=10,YEAR($A445),IF(MONTH($A445)=11,YEAR($A445),IF(MONTH($A445)=12, YEAR($A445),YEAR($A445)-1)))),File_1.prn!$A$2:$AA$58,VLOOKUP(MONTH($A445),Conversion!$A$1:$B$12,2),FALSE)</f>
        <v>0</v>
      </c>
      <c r="C445" t="str">
        <f>IF(VLOOKUP((IF(MONTH($A445)=10,YEAR($A445),IF(MONTH($A445)=11,YEAR($A445),IF(MONTH($A445)=12, YEAR($A445),YEAR($A445)-1)))),File_1.prn!$A$2:$AA$58,VLOOKUP(MONTH($A445),'Patch Conversion'!$A$1:$B$12,2),FALSE)="","",VLOOKUP((IF(MONTH($A445)=10,YEAR($A445),IF(MONTH($A445)=11,YEAR($A445),IF(MONTH($A445)=12, YEAR($A445),YEAR($A445)-1)))),File_1.prn!$A$2:$AA$58,VLOOKUP(MONTH($A445),'Patch Conversion'!$A$1:$B$12,2),FALSE))</f>
        <v/>
      </c>
      <c r="F445">
        <f>VLOOKUP((IF(MONTH($A445)=10,YEAR($A445),IF(MONTH($A445)=11,YEAR($A445),IF(MONTH($A445)=12, YEAR($A445),YEAR($A445)-1)))),FirstSim!$A$1:$Z$84,VLOOKUP(MONTH($A445),Conversion!$A$1:$B$12,2),FALSE)</f>
        <v>7.0000000000000007E-2</v>
      </c>
      <c r="J445" s="4" t="e">
        <f>VLOOKUP((IF(MONTH($A445)=10,YEAR($A445),IF(MONTH($A445)=11,YEAR($A445),IF(MONTH($A445)=12, YEAR($A445),YEAR($A445)-1)))),#REF!,VLOOKUP(MONTH($A445),Conversion!$A$1:$B$12,2),FALSE)</f>
        <v>#REF!</v>
      </c>
      <c r="K445" t="e">
        <f>VLOOKUP((IF(MONTH($A445)=10,YEAR($A445),IF(MONTH($A445)=11,YEAR($A445),IF(MONTH($A445)=12, YEAR($A445),YEAR($A445)-1)))),#REF!,VLOOKUP(MONTH($A445),'Patch Conversion'!$A$1:$B$12,2),FALSE)</f>
        <v>#REF!</v>
      </c>
    </row>
    <row r="446" spans="1:11" x14ac:dyDescent="0.25">
      <c r="A446" s="2">
        <v>31260</v>
      </c>
      <c r="B446">
        <f>VLOOKUP((IF(MONTH($A446)=10,YEAR($A446),IF(MONTH($A446)=11,YEAR($A446),IF(MONTH($A446)=12, YEAR($A446),YEAR($A446)-1)))),File_1.prn!$A$2:$AA$58,VLOOKUP(MONTH($A446),Conversion!$A$1:$B$12,2),FALSE)</f>
        <v>0</v>
      </c>
      <c r="C446" t="str">
        <f>IF(VLOOKUP((IF(MONTH($A446)=10,YEAR($A446),IF(MONTH($A446)=11,YEAR($A446),IF(MONTH($A446)=12, YEAR($A446),YEAR($A446)-1)))),File_1.prn!$A$2:$AA$58,VLOOKUP(MONTH($A446),'Patch Conversion'!$A$1:$B$12,2),FALSE)="","",VLOOKUP((IF(MONTH($A446)=10,YEAR($A446),IF(MONTH($A446)=11,YEAR($A446),IF(MONTH($A446)=12, YEAR($A446),YEAR($A446)-1)))),File_1.prn!$A$2:$AA$58,VLOOKUP(MONTH($A446),'Patch Conversion'!$A$1:$B$12,2),FALSE))</f>
        <v/>
      </c>
      <c r="F446">
        <f>VLOOKUP((IF(MONTH($A446)=10,YEAR($A446),IF(MONTH($A446)=11,YEAR($A446),IF(MONTH($A446)=12, YEAR($A446),YEAR($A446)-1)))),FirstSim!$A$1:$Z$84,VLOOKUP(MONTH($A446),Conversion!$A$1:$B$12,2),FALSE)</f>
        <v>0.05</v>
      </c>
      <c r="J446" s="4" t="e">
        <f>VLOOKUP((IF(MONTH($A446)=10,YEAR($A446),IF(MONTH($A446)=11,YEAR($A446),IF(MONTH($A446)=12, YEAR($A446),YEAR($A446)-1)))),#REF!,VLOOKUP(MONTH($A446),Conversion!$A$1:$B$12,2),FALSE)</f>
        <v>#REF!</v>
      </c>
      <c r="K446" t="e">
        <f>VLOOKUP((IF(MONTH($A446)=10,YEAR($A446),IF(MONTH($A446)=11,YEAR($A446),IF(MONTH($A446)=12, YEAR($A446),YEAR($A446)-1)))),#REF!,VLOOKUP(MONTH($A446),'Patch Conversion'!$A$1:$B$12,2),FALSE)</f>
        <v>#REF!</v>
      </c>
    </row>
    <row r="447" spans="1:11" x14ac:dyDescent="0.25">
      <c r="A447" s="2">
        <v>31291</v>
      </c>
      <c r="B447">
        <f>VLOOKUP((IF(MONTH($A447)=10,YEAR($A447),IF(MONTH($A447)=11,YEAR($A447),IF(MONTH($A447)=12, YEAR($A447),YEAR($A447)-1)))),File_1.prn!$A$2:$AA$58,VLOOKUP(MONTH($A447),Conversion!$A$1:$B$12,2),FALSE)</f>
        <v>0</v>
      </c>
      <c r="C447" t="str">
        <f>IF(VLOOKUP((IF(MONTH($A447)=10,YEAR($A447),IF(MONTH($A447)=11,YEAR($A447),IF(MONTH($A447)=12, YEAR($A447),YEAR($A447)-1)))),File_1.prn!$A$2:$AA$58,VLOOKUP(MONTH($A447),'Patch Conversion'!$A$1:$B$12,2),FALSE)="","",VLOOKUP((IF(MONTH($A447)=10,YEAR($A447),IF(MONTH($A447)=11,YEAR($A447),IF(MONTH($A447)=12, YEAR($A447),YEAR($A447)-1)))),File_1.prn!$A$2:$AA$58,VLOOKUP(MONTH($A447),'Patch Conversion'!$A$1:$B$12,2),FALSE))</f>
        <v/>
      </c>
      <c r="F447">
        <f>VLOOKUP((IF(MONTH($A447)=10,YEAR($A447),IF(MONTH($A447)=11,YEAR($A447),IF(MONTH($A447)=12, YEAR($A447),YEAR($A447)-1)))),FirstSim!$A$1:$Z$84,VLOOKUP(MONTH($A447),Conversion!$A$1:$B$12,2),FALSE)</f>
        <v>0.03</v>
      </c>
      <c r="J447" s="4" t="e">
        <f>VLOOKUP((IF(MONTH($A447)=10,YEAR($A447),IF(MONTH($A447)=11,YEAR($A447),IF(MONTH($A447)=12, YEAR($A447),YEAR($A447)-1)))),#REF!,VLOOKUP(MONTH($A447),Conversion!$A$1:$B$12,2),FALSE)</f>
        <v>#REF!</v>
      </c>
      <c r="K447" t="e">
        <f>VLOOKUP((IF(MONTH($A447)=10,YEAR($A447),IF(MONTH($A447)=11,YEAR($A447),IF(MONTH($A447)=12, YEAR($A447),YEAR($A447)-1)))),#REF!,VLOOKUP(MONTH($A447),'Patch Conversion'!$A$1:$B$12,2),FALSE)</f>
        <v>#REF!</v>
      </c>
    </row>
    <row r="448" spans="1:11" x14ac:dyDescent="0.25">
      <c r="A448" s="2">
        <v>31321</v>
      </c>
      <c r="B448">
        <f>VLOOKUP((IF(MONTH($A448)=10,YEAR($A448),IF(MONTH($A448)=11,YEAR($A448),IF(MONTH($A448)=12, YEAR($A448),YEAR($A448)-1)))),File_1.prn!$A$2:$AA$58,VLOOKUP(MONTH($A448),Conversion!$A$1:$B$12,2),FALSE)</f>
        <v>0</v>
      </c>
      <c r="C448" t="str">
        <f>IF(VLOOKUP((IF(MONTH($A448)=10,YEAR($A448),IF(MONTH($A448)=11,YEAR($A448),IF(MONTH($A448)=12, YEAR($A448),YEAR($A448)-1)))),File_1.prn!$A$2:$AA$58,VLOOKUP(MONTH($A448),'Patch Conversion'!$A$1:$B$12,2),FALSE)="","",VLOOKUP((IF(MONTH($A448)=10,YEAR($A448),IF(MONTH($A448)=11,YEAR($A448),IF(MONTH($A448)=12, YEAR($A448),YEAR($A448)-1)))),File_1.prn!$A$2:$AA$58,VLOOKUP(MONTH($A448),'Patch Conversion'!$A$1:$B$12,2),FALSE))</f>
        <v/>
      </c>
      <c r="F448">
        <f>VLOOKUP((IF(MONTH($A448)=10,YEAR($A448),IF(MONTH($A448)=11,YEAR($A448),IF(MONTH($A448)=12, YEAR($A448),YEAR($A448)-1)))),FirstSim!$A$1:$Z$84,VLOOKUP(MONTH($A448),Conversion!$A$1:$B$12,2),FALSE)</f>
        <v>0.52</v>
      </c>
      <c r="J448" s="4" t="e">
        <f>VLOOKUP((IF(MONTH($A448)=10,YEAR($A448),IF(MONTH($A448)=11,YEAR($A448),IF(MONTH($A448)=12, YEAR($A448),YEAR($A448)-1)))),#REF!,VLOOKUP(MONTH($A448),Conversion!$A$1:$B$12,2),FALSE)</f>
        <v>#REF!</v>
      </c>
      <c r="K448" t="e">
        <f>VLOOKUP((IF(MONTH($A448)=10,YEAR($A448),IF(MONTH($A448)=11,YEAR($A448),IF(MONTH($A448)=12, YEAR($A448),YEAR($A448)-1)))),#REF!,VLOOKUP(MONTH($A448),'Patch Conversion'!$A$1:$B$12,2),FALSE)</f>
        <v>#REF!</v>
      </c>
    </row>
    <row r="449" spans="1:11" x14ac:dyDescent="0.25">
      <c r="A449" s="2">
        <v>31352</v>
      </c>
      <c r="B449">
        <f>VLOOKUP((IF(MONTH($A449)=10,YEAR($A449),IF(MONTH($A449)=11,YEAR($A449),IF(MONTH($A449)=12, YEAR($A449),YEAR($A449)-1)))),File_1.prn!$A$2:$AA$58,VLOOKUP(MONTH($A449),Conversion!$A$1:$B$12,2),FALSE)</f>
        <v>0</v>
      </c>
      <c r="C449" t="str">
        <f>IF(VLOOKUP((IF(MONTH($A449)=10,YEAR($A449),IF(MONTH($A449)=11,YEAR($A449),IF(MONTH($A449)=12, YEAR($A449),YEAR($A449)-1)))),File_1.prn!$A$2:$AA$58,VLOOKUP(MONTH($A449),'Patch Conversion'!$A$1:$B$12,2),FALSE)="","",VLOOKUP((IF(MONTH($A449)=10,YEAR($A449),IF(MONTH($A449)=11,YEAR($A449),IF(MONTH($A449)=12, YEAR($A449),YEAR($A449)-1)))),File_1.prn!$A$2:$AA$58,VLOOKUP(MONTH($A449),'Patch Conversion'!$A$1:$B$12,2),FALSE))</f>
        <v/>
      </c>
      <c r="F449">
        <f>VLOOKUP((IF(MONTH($A449)=10,YEAR($A449),IF(MONTH($A449)=11,YEAR($A449),IF(MONTH($A449)=12, YEAR($A449),YEAR($A449)-1)))),FirstSim!$A$1:$Z$84,VLOOKUP(MONTH($A449),Conversion!$A$1:$B$12,2),FALSE)</f>
        <v>0.32</v>
      </c>
      <c r="J449" s="4" t="e">
        <f>VLOOKUP((IF(MONTH($A449)=10,YEAR($A449),IF(MONTH($A449)=11,YEAR($A449),IF(MONTH($A449)=12, YEAR($A449),YEAR($A449)-1)))),#REF!,VLOOKUP(MONTH($A449),Conversion!$A$1:$B$12,2),FALSE)</f>
        <v>#REF!</v>
      </c>
      <c r="K449" t="e">
        <f>VLOOKUP((IF(MONTH($A449)=10,YEAR($A449),IF(MONTH($A449)=11,YEAR($A449),IF(MONTH($A449)=12, YEAR($A449),YEAR($A449)-1)))),#REF!,VLOOKUP(MONTH($A449),'Patch Conversion'!$A$1:$B$12,2),FALSE)</f>
        <v>#REF!</v>
      </c>
    </row>
    <row r="450" spans="1:11" x14ac:dyDescent="0.25">
      <c r="A450" s="2">
        <v>31382</v>
      </c>
      <c r="B450">
        <f>VLOOKUP((IF(MONTH($A450)=10,YEAR($A450),IF(MONTH($A450)=11,YEAR($A450),IF(MONTH($A450)=12, YEAR($A450),YEAR($A450)-1)))),File_1.prn!$A$2:$AA$58,VLOOKUP(MONTH($A450),Conversion!$A$1:$B$12,2),FALSE)</f>
        <v>0</v>
      </c>
      <c r="C450" t="str">
        <f>IF(VLOOKUP((IF(MONTH($A450)=10,YEAR($A450),IF(MONTH($A450)=11,YEAR($A450),IF(MONTH($A450)=12, YEAR($A450),YEAR($A450)-1)))),File_1.prn!$A$2:$AA$58,VLOOKUP(MONTH($A450),'Patch Conversion'!$A$1:$B$12,2),FALSE)="","",VLOOKUP((IF(MONTH($A450)=10,YEAR($A450),IF(MONTH($A450)=11,YEAR($A450),IF(MONTH($A450)=12, YEAR($A450),YEAR($A450)-1)))),File_1.prn!$A$2:$AA$58,VLOOKUP(MONTH($A450),'Patch Conversion'!$A$1:$B$12,2),FALSE))</f>
        <v/>
      </c>
      <c r="F450">
        <f>VLOOKUP((IF(MONTH($A450)=10,YEAR($A450),IF(MONTH($A450)=11,YEAR($A450),IF(MONTH($A450)=12, YEAR($A450),YEAR($A450)-1)))),FirstSim!$A$1:$Z$84,VLOOKUP(MONTH($A450),Conversion!$A$1:$B$12,2),FALSE)</f>
        <v>0.44</v>
      </c>
      <c r="J450" s="4" t="e">
        <f>VLOOKUP((IF(MONTH($A450)=10,YEAR($A450),IF(MONTH($A450)=11,YEAR($A450),IF(MONTH($A450)=12, YEAR($A450),YEAR($A450)-1)))),#REF!,VLOOKUP(MONTH($A450),Conversion!$A$1:$B$12,2),FALSE)</f>
        <v>#REF!</v>
      </c>
      <c r="K450" t="e">
        <f>VLOOKUP((IF(MONTH($A450)=10,YEAR($A450),IF(MONTH($A450)=11,YEAR($A450),IF(MONTH($A450)=12, YEAR($A450),YEAR($A450)-1)))),#REF!,VLOOKUP(MONTH($A450),'Patch Conversion'!$A$1:$B$12,2),FALSE)</f>
        <v>#REF!</v>
      </c>
    </row>
    <row r="451" spans="1:11" x14ac:dyDescent="0.25">
      <c r="A451" s="2">
        <v>31413</v>
      </c>
      <c r="B451">
        <f>VLOOKUP((IF(MONTH($A451)=10,YEAR($A451),IF(MONTH($A451)=11,YEAR($A451),IF(MONTH($A451)=12, YEAR($A451),YEAR($A451)-1)))),File_1.prn!$A$2:$AA$58,VLOOKUP(MONTH($A451),Conversion!$A$1:$B$12,2),FALSE)</f>
        <v>0</v>
      </c>
      <c r="C451" t="str">
        <f>IF(VLOOKUP((IF(MONTH($A451)=10,YEAR($A451),IF(MONTH($A451)=11,YEAR($A451),IF(MONTH($A451)=12, YEAR($A451),YEAR($A451)-1)))),File_1.prn!$A$2:$AA$58,VLOOKUP(MONTH($A451),'Patch Conversion'!$A$1:$B$12,2),FALSE)="","",VLOOKUP((IF(MONTH($A451)=10,YEAR($A451),IF(MONTH($A451)=11,YEAR($A451),IF(MONTH($A451)=12, YEAR($A451),YEAR($A451)-1)))),File_1.prn!$A$2:$AA$58,VLOOKUP(MONTH($A451),'Patch Conversion'!$A$1:$B$12,2),FALSE))</f>
        <v/>
      </c>
      <c r="F451">
        <f>VLOOKUP((IF(MONTH($A451)=10,YEAR($A451),IF(MONTH($A451)=11,YEAR($A451),IF(MONTH($A451)=12, YEAR($A451),YEAR($A451)-1)))),FirstSim!$A$1:$Z$84,VLOOKUP(MONTH($A451),Conversion!$A$1:$B$12,2),FALSE)</f>
        <v>0.33</v>
      </c>
      <c r="J451" s="4" t="e">
        <f>VLOOKUP((IF(MONTH($A451)=10,YEAR($A451),IF(MONTH($A451)=11,YEAR($A451),IF(MONTH($A451)=12, YEAR($A451),YEAR($A451)-1)))),#REF!,VLOOKUP(MONTH($A451),Conversion!$A$1:$B$12,2),FALSE)</f>
        <v>#REF!</v>
      </c>
      <c r="K451" t="e">
        <f>VLOOKUP((IF(MONTH($A451)=10,YEAR($A451),IF(MONTH($A451)=11,YEAR($A451),IF(MONTH($A451)=12, YEAR($A451),YEAR($A451)-1)))),#REF!,VLOOKUP(MONTH($A451),'Patch Conversion'!$A$1:$B$12,2),FALSE)</f>
        <v>#REF!</v>
      </c>
    </row>
    <row r="452" spans="1:11" x14ac:dyDescent="0.25">
      <c r="A452" s="2">
        <v>31444</v>
      </c>
      <c r="B452">
        <f>VLOOKUP((IF(MONTH($A452)=10,YEAR($A452),IF(MONTH($A452)=11,YEAR($A452),IF(MONTH($A452)=12, YEAR($A452),YEAR($A452)-1)))),File_1.prn!$A$2:$AA$58,VLOOKUP(MONTH($A452),Conversion!$A$1:$B$12,2),FALSE)</f>
        <v>0</v>
      </c>
      <c r="C452" t="str">
        <f>IF(VLOOKUP((IF(MONTH($A452)=10,YEAR($A452),IF(MONTH($A452)=11,YEAR($A452),IF(MONTH($A452)=12, YEAR($A452),YEAR($A452)-1)))),File_1.prn!$A$2:$AA$58,VLOOKUP(MONTH($A452),'Patch Conversion'!$A$1:$B$12,2),FALSE)="","",VLOOKUP((IF(MONTH($A452)=10,YEAR($A452),IF(MONTH($A452)=11,YEAR($A452),IF(MONTH($A452)=12, YEAR($A452),YEAR($A452)-1)))),File_1.prn!$A$2:$AA$58,VLOOKUP(MONTH($A452),'Patch Conversion'!$A$1:$B$12,2),FALSE))</f>
        <v/>
      </c>
      <c r="F452">
        <f>VLOOKUP((IF(MONTH($A452)=10,YEAR($A452),IF(MONTH($A452)=11,YEAR($A452),IF(MONTH($A452)=12, YEAR($A452),YEAR($A452)-1)))),FirstSim!$A$1:$Z$84,VLOOKUP(MONTH($A452),Conversion!$A$1:$B$12,2),FALSE)</f>
        <v>0.12</v>
      </c>
      <c r="J452" s="4" t="e">
        <f>VLOOKUP((IF(MONTH($A452)=10,YEAR($A452),IF(MONTH($A452)=11,YEAR($A452),IF(MONTH($A452)=12, YEAR($A452),YEAR($A452)-1)))),#REF!,VLOOKUP(MONTH($A452),Conversion!$A$1:$B$12,2),FALSE)</f>
        <v>#REF!</v>
      </c>
      <c r="K452" t="e">
        <f>VLOOKUP((IF(MONTH($A452)=10,YEAR($A452),IF(MONTH($A452)=11,YEAR($A452),IF(MONTH($A452)=12, YEAR($A452),YEAR($A452)-1)))),#REF!,VLOOKUP(MONTH($A452),'Patch Conversion'!$A$1:$B$12,2),FALSE)</f>
        <v>#REF!</v>
      </c>
    </row>
    <row r="453" spans="1:11" x14ac:dyDescent="0.25">
      <c r="A453" s="2">
        <v>31472</v>
      </c>
      <c r="B453">
        <f>VLOOKUP((IF(MONTH($A453)=10,YEAR($A453),IF(MONTH($A453)=11,YEAR($A453),IF(MONTH($A453)=12, YEAR($A453),YEAR($A453)-1)))),File_1.prn!$A$2:$AA$58,VLOOKUP(MONTH($A453),Conversion!$A$1:$B$12,2),FALSE)</f>
        <v>0</v>
      </c>
      <c r="C453" t="str">
        <f>IF(VLOOKUP((IF(MONTH($A453)=10,YEAR($A453),IF(MONTH($A453)=11,YEAR($A453),IF(MONTH($A453)=12, YEAR($A453),YEAR($A453)-1)))),File_1.prn!$A$2:$AA$58,VLOOKUP(MONTH($A453),'Patch Conversion'!$A$1:$B$12,2),FALSE)="","",VLOOKUP((IF(MONTH($A453)=10,YEAR($A453),IF(MONTH($A453)=11,YEAR($A453),IF(MONTH($A453)=12, YEAR($A453),YEAR($A453)-1)))),File_1.prn!$A$2:$AA$58,VLOOKUP(MONTH($A453),'Patch Conversion'!$A$1:$B$12,2),FALSE))</f>
        <v/>
      </c>
      <c r="F453">
        <f>VLOOKUP((IF(MONTH($A453)=10,YEAR($A453),IF(MONTH($A453)=11,YEAR($A453),IF(MONTH($A453)=12, YEAR($A453),YEAR($A453)-1)))),FirstSim!$A$1:$Z$84,VLOOKUP(MONTH($A453),Conversion!$A$1:$B$12,2),FALSE)</f>
        <v>0.11</v>
      </c>
      <c r="J453" s="4" t="e">
        <f>VLOOKUP((IF(MONTH($A453)=10,YEAR($A453),IF(MONTH($A453)=11,YEAR($A453),IF(MONTH($A453)=12, YEAR($A453),YEAR($A453)-1)))),#REF!,VLOOKUP(MONTH($A453),Conversion!$A$1:$B$12,2),FALSE)</f>
        <v>#REF!</v>
      </c>
      <c r="K453" t="e">
        <f>VLOOKUP((IF(MONTH($A453)=10,YEAR($A453),IF(MONTH($A453)=11,YEAR($A453),IF(MONTH($A453)=12, YEAR($A453),YEAR($A453)-1)))),#REF!,VLOOKUP(MONTH($A453),'Patch Conversion'!$A$1:$B$12,2),FALSE)</f>
        <v>#REF!</v>
      </c>
    </row>
    <row r="454" spans="1:11" x14ac:dyDescent="0.25">
      <c r="A454" s="2">
        <v>31503</v>
      </c>
      <c r="B454">
        <f>VLOOKUP((IF(MONTH($A454)=10,YEAR($A454),IF(MONTH($A454)=11,YEAR($A454),IF(MONTH($A454)=12, YEAR($A454),YEAR($A454)-1)))),File_1.prn!$A$2:$AA$58,VLOOKUP(MONTH($A454),Conversion!$A$1:$B$12,2),FALSE)</f>
        <v>0</v>
      </c>
      <c r="C454" t="str">
        <f>IF(VLOOKUP((IF(MONTH($A454)=10,YEAR($A454),IF(MONTH($A454)=11,YEAR($A454),IF(MONTH($A454)=12, YEAR($A454),YEAR($A454)-1)))),File_1.prn!$A$2:$AA$58,VLOOKUP(MONTH($A454),'Patch Conversion'!$A$1:$B$12,2),FALSE)="","",VLOOKUP((IF(MONTH($A454)=10,YEAR($A454),IF(MONTH($A454)=11,YEAR($A454),IF(MONTH($A454)=12, YEAR($A454),YEAR($A454)-1)))),File_1.prn!$A$2:$AA$58,VLOOKUP(MONTH($A454),'Patch Conversion'!$A$1:$B$12,2),FALSE))</f>
        <v/>
      </c>
      <c r="F454">
        <f>VLOOKUP((IF(MONTH($A454)=10,YEAR($A454),IF(MONTH($A454)=11,YEAR($A454),IF(MONTH($A454)=12, YEAR($A454),YEAR($A454)-1)))),FirstSim!$A$1:$Z$84,VLOOKUP(MONTH($A454),Conversion!$A$1:$B$12,2),FALSE)</f>
        <v>0.08</v>
      </c>
      <c r="J454" s="4" t="e">
        <f>VLOOKUP((IF(MONTH($A454)=10,YEAR($A454),IF(MONTH($A454)=11,YEAR($A454),IF(MONTH($A454)=12, YEAR($A454),YEAR($A454)-1)))),#REF!,VLOOKUP(MONTH($A454),Conversion!$A$1:$B$12,2),FALSE)</f>
        <v>#REF!</v>
      </c>
      <c r="K454" t="e">
        <f>VLOOKUP((IF(MONTH($A454)=10,YEAR($A454),IF(MONTH($A454)=11,YEAR($A454),IF(MONTH($A454)=12, YEAR($A454),YEAR($A454)-1)))),#REF!,VLOOKUP(MONTH($A454),'Patch Conversion'!$A$1:$B$12,2),FALSE)</f>
        <v>#REF!</v>
      </c>
    </row>
    <row r="455" spans="1:11" x14ac:dyDescent="0.25">
      <c r="A455" s="2">
        <v>31533</v>
      </c>
      <c r="B455">
        <f>VLOOKUP((IF(MONTH($A455)=10,YEAR($A455),IF(MONTH($A455)=11,YEAR($A455),IF(MONTH($A455)=12, YEAR($A455),YEAR($A455)-1)))),File_1.prn!$A$2:$AA$58,VLOOKUP(MONTH($A455),Conversion!$A$1:$B$12,2),FALSE)</f>
        <v>0</v>
      </c>
      <c r="C455" t="str">
        <f>IF(VLOOKUP((IF(MONTH($A455)=10,YEAR($A455),IF(MONTH($A455)=11,YEAR($A455),IF(MONTH($A455)=12, YEAR($A455),YEAR($A455)-1)))),File_1.prn!$A$2:$AA$58,VLOOKUP(MONTH($A455),'Patch Conversion'!$A$1:$B$12,2),FALSE)="","",VLOOKUP((IF(MONTH($A455)=10,YEAR($A455),IF(MONTH($A455)=11,YEAR($A455),IF(MONTH($A455)=12, YEAR($A455),YEAR($A455)-1)))),File_1.prn!$A$2:$AA$58,VLOOKUP(MONTH($A455),'Patch Conversion'!$A$1:$B$12,2),FALSE))</f>
        <v/>
      </c>
      <c r="F455">
        <f>VLOOKUP((IF(MONTH($A455)=10,YEAR($A455),IF(MONTH($A455)=11,YEAR($A455),IF(MONTH($A455)=12, YEAR($A455),YEAR($A455)-1)))),FirstSim!$A$1:$Z$84,VLOOKUP(MONTH($A455),Conversion!$A$1:$B$12,2),FALSE)</f>
        <v>0.05</v>
      </c>
      <c r="J455" s="4" t="e">
        <f>VLOOKUP((IF(MONTH($A455)=10,YEAR($A455),IF(MONTH($A455)=11,YEAR($A455),IF(MONTH($A455)=12, YEAR($A455),YEAR($A455)-1)))),#REF!,VLOOKUP(MONTH($A455),Conversion!$A$1:$B$12,2),FALSE)</f>
        <v>#REF!</v>
      </c>
      <c r="K455" t="e">
        <f>VLOOKUP((IF(MONTH($A455)=10,YEAR($A455),IF(MONTH($A455)=11,YEAR($A455),IF(MONTH($A455)=12, YEAR($A455),YEAR($A455)-1)))),#REF!,VLOOKUP(MONTH($A455),'Patch Conversion'!$A$1:$B$12,2),FALSE)</f>
        <v>#REF!</v>
      </c>
    </row>
    <row r="456" spans="1:11" x14ac:dyDescent="0.25">
      <c r="A456" s="2">
        <v>31564</v>
      </c>
      <c r="B456">
        <f>VLOOKUP((IF(MONTH($A456)=10,YEAR($A456),IF(MONTH($A456)=11,YEAR($A456),IF(MONTH($A456)=12, YEAR($A456),YEAR($A456)-1)))),File_1.prn!$A$2:$AA$58,VLOOKUP(MONTH($A456),Conversion!$A$1:$B$12,2),FALSE)</f>
        <v>0</v>
      </c>
      <c r="C456" t="str">
        <f>IF(VLOOKUP((IF(MONTH($A456)=10,YEAR($A456),IF(MONTH($A456)=11,YEAR($A456),IF(MONTH($A456)=12, YEAR($A456),YEAR($A456)-1)))),File_1.prn!$A$2:$AA$58,VLOOKUP(MONTH($A456),'Patch Conversion'!$A$1:$B$12,2),FALSE)="","",VLOOKUP((IF(MONTH($A456)=10,YEAR($A456),IF(MONTH($A456)=11,YEAR($A456),IF(MONTH($A456)=12, YEAR($A456),YEAR($A456)-1)))),File_1.prn!$A$2:$AA$58,VLOOKUP(MONTH($A456),'Patch Conversion'!$A$1:$B$12,2),FALSE))</f>
        <v/>
      </c>
      <c r="F456">
        <f>VLOOKUP((IF(MONTH($A456)=10,YEAR($A456),IF(MONTH($A456)=11,YEAR($A456),IF(MONTH($A456)=12, YEAR($A456),YEAR($A456)-1)))),FirstSim!$A$1:$Z$84,VLOOKUP(MONTH($A456),Conversion!$A$1:$B$12,2),FALSE)</f>
        <v>0.03</v>
      </c>
      <c r="J456" s="4" t="e">
        <f>VLOOKUP((IF(MONTH($A456)=10,YEAR($A456),IF(MONTH($A456)=11,YEAR($A456),IF(MONTH($A456)=12, YEAR($A456),YEAR($A456)-1)))),#REF!,VLOOKUP(MONTH($A456),Conversion!$A$1:$B$12,2),FALSE)</f>
        <v>#REF!</v>
      </c>
      <c r="K456" t="e">
        <f>VLOOKUP((IF(MONTH($A456)=10,YEAR($A456),IF(MONTH($A456)=11,YEAR($A456),IF(MONTH($A456)=12, YEAR($A456),YEAR($A456)-1)))),#REF!,VLOOKUP(MONTH($A456),'Patch Conversion'!$A$1:$B$12,2),FALSE)</f>
        <v>#REF!</v>
      </c>
    </row>
    <row r="457" spans="1:11" x14ac:dyDescent="0.25">
      <c r="A457" s="2">
        <v>31594</v>
      </c>
      <c r="B457">
        <f>VLOOKUP((IF(MONTH($A457)=10,YEAR($A457),IF(MONTH($A457)=11,YEAR($A457),IF(MONTH($A457)=12, YEAR($A457),YEAR($A457)-1)))),File_1.prn!$A$2:$AA$58,VLOOKUP(MONTH($A457),Conversion!$A$1:$B$12,2),FALSE)</f>
        <v>0</v>
      </c>
      <c r="C457" t="str">
        <f>IF(VLOOKUP((IF(MONTH($A457)=10,YEAR($A457),IF(MONTH($A457)=11,YEAR($A457),IF(MONTH($A457)=12, YEAR($A457),YEAR($A457)-1)))),File_1.prn!$A$2:$AA$58,VLOOKUP(MONTH($A457),'Patch Conversion'!$A$1:$B$12,2),FALSE)="","",VLOOKUP((IF(MONTH($A457)=10,YEAR($A457),IF(MONTH($A457)=11,YEAR($A457),IF(MONTH($A457)=12, YEAR($A457),YEAR($A457)-1)))),File_1.prn!$A$2:$AA$58,VLOOKUP(MONTH($A457),'Patch Conversion'!$A$1:$B$12,2),FALSE))</f>
        <v/>
      </c>
      <c r="F457">
        <f>VLOOKUP((IF(MONTH($A457)=10,YEAR($A457),IF(MONTH($A457)=11,YEAR($A457),IF(MONTH($A457)=12, YEAR($A457),YEAR($A457)-1)))),FirstSim!$A$1:$Z$84,VLOOKUP(MONTH($A457),Conversion!$A$1:$B$12,2),FALSE)</f>
        <v>0.03</v>
      </c>
      <c r="J457" s="4" t="e">
        <f>VLOOKUP((IF(MONTH($A457)=10,YEAR($A457),IF(MONTH($A457)=11,YEAR($A457),IF(MONTH($A457)=12, YEAR($A457),YEAR($A457)-1)))),#REF!,VLOOKUP(MONTH($A457),Conversion!$A$1:$B$12,2),FALSE)</f>
        <v>#REF!</v>
      </c>
      <c r="K457" t="e">
        <f>VLOOKUP((IF(MONTH($A457)=10,YEAR($A457),IF(MONTH($A457)=11,YEAR($A457),IF(MONTH($A457)=12, YEAR($A457),YEAR($A457)-1)))),#REF!,VLOOKUP(MONTH($A457),'Patch Conversion'!$A$1:$B$12,2),FALSE)</f>
        <v>#REF!</v>
      </c>
    </row>
    <row r="458" spans="1:11" x14ac:dyDescent="0.25">
      <c r="A458" s="2">
        <v>31625</v>
      </c>
      <c r="B458">
        <f>VLOOKUP((IF(MONTH($A458)=10,YEAR($A458),IF(MONTH($A458)=11,YEAR($A458),IF(MONTH($A458)=12, YEAR($A458),YEAR($A458)-1)))),File_1.prn!$A$2:$AA$58,VLOOKUP(MONTH($A458),Conversion!$A$1:$B$12,2),FALSE)</f>
        <v>0</v>
      </c>
      <c r="C458" t="str">
        <f>IF(VLOOKUP((IF(MONTH($A458)=10,YEAR($A458),IF(MONTH($A458)=11,YEAR($A458),IF(MONTH($A458)=12, YEAR($A458),YEAR($A458)-1)))),File_1.prn!$A$2:$AA$58,VLOOKUP(MONTH($A458),'Patch Conversion'!$A$1:$B$12,2),FALSE)="","",VLOOKUP((IF(MONTH($A458)=10,YEAR($A458),IF(MONTH($A458)=11,YEAR($A458),IF(MONTH($A458)=12, YEAR($A458),YEAR($A458)-1)))),File_1.prn!$A$2:$AA$58,VLOOKUP(MONTH($A458),'Patch Conversion'!$A$1:$B$12,2),FALSE))</f>
        <v/>
      </c>
      <c r="F458">
        <f>VLOOKUP((IF(MONTH($A458)=10,YEAR($A458),IF(MONTH($A458)=11,YEAR($A458),IF(MONTH($A458)=12, YEAR($A458),YEAR($A458)-1)))),FirstSim!$A$1:$Z$84,VLOOKUP(MONTH($A458),Conversion!$A$1:$B$12,2),FALSE)</f>
        <v>0.03</v>
      </c>
      <c r="J458" s="4" t="e">
        <f>VLOOKUP((IF(MONTH($A458)=10,YEAR($A458),IF(MONTH($A458)=11,YEAR($A458),IF(MONTH($A458)=12, YEAR($A458),YEAR($A458)-1)))),#REF!,VLOOKUP(MONTH($A458),Conversion!$A$1:$B$12,2),FALSE)</f>
        <v>#REF!</v>
      </c>
      <c r="K458" t="e">
        <f>VLOOKUP((IF(MONTH($A458)=10,YEAR($A458),IF(MONTH($A458)=11,YEAR($A458),IF(MONTH($A458)=12, YEAR($A458),YEAR($A458)-1)))),#REF!,VLOOKUP(MONTH($A458),'Patch Conversion'!$A$1:$B$12,2),FALSE)</f>
        <v>#REF!</v>
      </c>
    </row>
    <row r="459" spans="1:11" x14ac:dyDescent="0.25">
      <c r="A459" s="2">
        <v>31656</v>
      </c>
      <c r="B459">
        <f>VLOOKUP((IF(MONTH($A459)=10,YEAR($A459),IF(MONTH($A459)=11,YEAR($A459),IF(MONTH($A459)=12, YEAR($A459),YEAR($A459)-1)))),File_1.prn!$A$2:$AA$58,VLOOKUP(MONTH($A459),Conversion!$A$1:$B$12,2),FALSE)</f>
        <v>0</v>
      </c>
      <c r="C459" t="str">
        <f>IF(VLOOKUP((IF(MONTH($A459)=10,YEAR($A459),IF(MONTH($A459)=11,YEAR($A459),IF(MONTH($A459)=12, YEAR($A459),YEAR($A459)-1)))),File_1.prn!$A$2:$AA$58,VLOOKUP(MONTH($A459),'Patch Conversion'!$A$1:$B$12,2),FALSE)="","",VLOOKUP((IF(MONTH($A459)=10,YEAR($A459),IF(MONTH($A459)=11,YEAR($A459),IF(MONTH($A459)=12, YEAR($A459),YEAR($A459)-1)))),File_1.prn!$A$2:$AA$58,VLOOKUP(MONTH($A459),'Patch Conversion'!$A$1:$B$12,2),FALSE))</f>
        <v/>
      </c>
      <c r="F459">
        <f>VLOOKUP((IF(MONTH($A459)=10,YEAR($A459),IF(MONTH($A459)=11,YEAR($A459),IF(MONTH($A459)=12, YEAR($A459),YEAR($A459)-1)))),FirstSim!$A$1:$Z$84,VLOOKUP(MONTH($A459),Conversion!$A$1:$B$12,2),FALSE)</f>
        <v>0.04</v>
      </c>
      <c r="J459" s="4" t="e">
        <f>VLOOKUP((IF(MONTH($A459)=10,YEAR($A459),IF(MONTH($A459)=11,YEAR($A459),IF(MONTH($A459)=12, YEAR($A459),YEAR($A459)-1)))),#REF!,VLOOKUP(MONTH($A459),Conversion!$A$1:$B$12,2),FALSE)</f>
        <v>#REF!</v>
      </c>
      <c r="K459" t="e">
        <f>VLOOKUP((IF(MONTH($A459)=10,YEAR($A459),IF(MONTH($A459)=11,YEAR($A459),IF(MONTH($A459)=12, YEAR($A459),YEAR($A459)-1)))),#REF!,VLOOKUP(MONTH($A459),'Patch Conversion'!$A$1:$B$12,2),FALSE)</f>
        <v>#REF!</v>
      </c>
    </row>
    <row r="460" spans="1:11" x14ac:dyDescent="0.25">
      <c r="A460" s="2">
        <v>31686</v>
      </c>
      <c r="B460">
        <f>VLOOKUP((IF(MONTH($A460)=10,YEAR($A460),IF(MONTH($A460)=11,YEAR($A460),IF(MONTH($A460)=12, YEAR($A460),YEAR($A460)-1)))),File_1.prn!$A$2:$AA$58,VLOOKUP(MONTH($A460),Conversion!$A$1:$B$12,2),FALSE)</f>
        <v>0</v>
      </c>
      <c r="C460" t="str">
        <f>IF(VLOOKUP((IF(MONTH($A460)=10,YEAR($A460),IF(MONTH($A460)=11,YEAR($A460),IF(MONTH($A460)=12, YEAR($A460),YEAR($A460)-1)))),File_1.prn!$A$2:$AA$58,VLOOKUP(MONTH($A460),'Patch Conversion'!$A$1:$B$12,2),FALSE)="","",VLOOKUP((IF(MONTH($A460)=10,YEAR($A460),IF(MONTH($A460)=11,YEAR($A460),IF(MONTH($A460)=12, YEAR($A460),YEAR($A460)-1)))),File_1.prn!$A$2:$AA$58,VLOOKUP(MONTH($A460),'Patch Conversion'!$A$1:$B$12,2),FALSE))</f>
        <v/>
      </c>
      <c r="F460">
        <f>VLOOKUP((IF(MONTH($A460)=10,YEAR($A460),IF(MONTH($A460)=11,YEAR($A460),IF(MONTH($A460)=12, YEAR($A460),YEAR($A460)-1)))),FirstSim!$A$1:$Z$84,VLOOKUP(MONTH($A460),Conversion!$A$1:$B$12,2),FALSE)</f>
        <v>1.1100000000000001</v>
      </c>
      <c r="J460" s="4" t="e">
        <f>VLOOKUP((IF(MONTH($A460)=10,YEAR($A460),IF(MONTH($A460)=11,YEAR($A460),IF(MONTH($A460)=12, YEAR($A460),YEAR($A460)-1)))),#REF!,VLOOKUP(MONTH($A460),Conversion!$A$1:$B$12,2),FALSE)</f>
        <v>#REF!</v>
      </c>
      <c r="K460" t="e">
        <f>VLOOKUP((IF(MONTH($A460)=10,YEAR($A460),IF(MONTH($A460)=11,YEAR($A460),IF(MONTH($A460)=12, YEAR($A460),YEAR($A460)-1)))),#REF!,VLOOKUP(MONTH($A460),'Patch Conversion'!$A$1:$B$12,2),FALSE)</f>
        <v>#REF!</v>
      </c>
    </row>
    <row r="461" spans="1:11" x14ac:dyDescent="0.25">
      <c r="A461" s="2">
        <v>31717</v>
      </c>
      <c r="B461">
        <f>VLOOKUP((IF(MONTH($A461)=10,YEAR($A461),IF(MONTH($A461)=11,YEAR($A461),IF(MONTH($A461)=12, YEAR($A461),YEAR($A461)-1)))),File_1.prn!$A$2:$AA$58,VLOOKUP(MONTH($A461),Conversion!$A$1:$B$12,2),FALSE)</f>
        <v>0</v>
      </c>
      <c r="C461" t="str">
        <f>IF(VLOOKUP((IF(MONTH($A461)=10,YEAR($A461),IF(MONTH($A461)=11,YEAR($A461),IF(MONTH($A461)=12, YEAR($A461),YEAR($A461)-1)))),File_1.prn!$A$2:$AA$58,VLOOKUP(MONTH($A461),'Patch Conversion'!$A$1:$B$12,2),FALSE)="","",VLOOKUP((IF(MONTH($A461)=10,YEAR($A461),IF(MONTH($A461)=11,YEAR($A461),IF(MONTH($A461)=12, YEAR($A461),YEAR($A461)-1)))),File_1.prn!$A$2:$AA$58,VLOOKUP(MONTH($A461),'Patch Conversion'!$A$1:$B$12,2),FALSE))</f>
        <v/>
      </c>
      <c r="F461">
        <f>VLOOKUP((IF(MONTH($A461)=10,YEAR($A461),IF(MONTH($A461)=11,YEAR($A461),IF(MONTH($A461)=12, YEAR($A461),YEAR($A461)-1)))),FirstSim!$A$1:$Z$84,VLOOKUP(MONTH($A461),Conversion!$A$1:$B$12,2),FALSE)</f>
        <v>0.8</v>
      </c>
      <c r="J461" s="4" t="e">
        <f>VLOOKUP((IF(MONTH($A461)=10,YEAR($A461),IF(MONTH($A461)=11,YEAR($A461),IF(MONTH($A461)=12, YEAR($A461),YEAR($A461)-1)))),#REF!,VLOOKUP(MONTH($A461),Conversion!$A$1:$B$12,2),FALSE)</f>
        <v>#REF!</v>
      </c>
      <c r="K461" t="e">
        <f>VLOOKUP((IF(MONTH($A461)=10,YEAR($A461),IF(MONTH($A461)=11,YEAR($A461),IF(MONTH($A461)=12, YEAR($A461),YEAR($A461)-1)))),#REF!,VLOOKUP(MONTH($A461),'Patch Conversion'!$A$1:$B$12,2),FALSE)</f>
        <v>#REF!</v>
      </c>
    </row>
    <row r="462" spans="1:11" x14ac:dyDescent="0.25">
      <c r="A462" s="2">
        <v>31747</v>
      </c>
      <c r="B462">
        <f>VLOOKUP((IF(MONTH($A462)=10,YEAR($A462),IF(MONTH($A462)=11,YEAR($A462),IF(MONTH($A462)=12, YEAR($A462),YEAR($A462)-1)))),File_1.prn!$A$2:$AA$58,VLOOKUP(MONTH($A462),Conversion!$A$1:$B$12,2),FALSE)</f>
        <v>0</v>
      </c>
      <c r="C462" t="str">
        <f>IF(VLOOKUP((IF(MONTH($A462)=10,YEAR($A462),IF(MONTH($A462)=11,YEAR($A462),IF(MONTH($A462)=12, YEAR($A462),YEAR($A462)-1)))),File_1.prn!$A$2:$AA$58,VLOOKUP(MONTH($A462),'Patch Conversion'!$A$1:$B$12,2),FALSE)="","",VLOOKUP((IF(MONTH($A462)=10,YEAR($A462),IF(MONTH($A462)=11,YEAR($A462),IF(MONTH($A462)=12, YEAR($A462),YEAR($A462)-1)))),File_1.prn!$A$2:$AA$58,VLOOKUP(MONTH($A462),'Patch Conversion'!$A$1:$B$12,2),FALSE))</f>
        <v/>
      </c>
      <c r="F462">
        <f>VLOOKUP((IF(MONTH($A462)=10,YEAR($A462),IF(MONTH($A462)=11,YEAR($A462),IF(MONTH($A462)=12, YEAR($A462),YEAR($A462)-1)))),FirstSim!$A$1:$Z$84,VLOOKUP(MONTH($A462),Conversion!$A$1:$B$12,2),FALSE)</f>
        <v>0.21</v>
      </c>
      <c r="J462" s="4" t="e">
        <f>VLOOKUP((IF(MONTH($A462)=10,YEAR($A462),IF(MONTH($A462)=11,YEAR($A462),IF(MONTH($A462)=12, YEAR($A462),YEAR($A462)-1)))),#REF!,VLOOKUP(MONTH($A462),Conversion!$A$1:$B$12,2),FALSE)</f>
        <v>#REF!</v>
      </c>
      <c r="K462" t="e">
        <f>VLOOKUP((IF(MONTH($A462)=10,YEAR($A462),IF(MONTH($A462)=11,YEAR($A462),IF(MONTH($A462)=12, YEAR($A462),YEAR($A462)-1)))),#REF!,VLOOKUP(MONTH($A462),'Patch Conversion'!$A$1:$B$12,2),FALSE)</f>
        <v>#REF!</v>
      </c>
    </row>
    <row r="463" spans="1:11" x14ac:dyDescent="0.25">
      <c r="A463" s="2">
        <v>31778</v>
      </c>
      <c r="B463">
        <f>VLOOKUP((IF(MONTH($A463)=10,YEAR($A463),IF(MONTH($A463)=11,YEAR($A463),IF(MONTH($A463)=12, YEAR($A463),YEAR($A463)-1)))),File_1.prn!$A$2:$AA$58,VLOOKUP(MONTH($A463),Conversion!$A$1:$B$12,2),FALSE)</f>
        <v>0</v>
      </c>
      <c r="C463" t="str">
        <f>IF(VLOOKUP((IF(MONTH($A463)=10,YEAR($A463),IF(MONTH($A463)=11,YEAR($A463),IF(MONTH($A463)=12, YEAR($A463),YEAR($A463)-1)))),File_1.prn!$A$2:$AA$58,VLOOKUP(MONTH($A463),'Patch Conversion'!$A$1:$B$12,2),FALSE)="","",VLOOKUP((IF(MONTH($A463)=10,YEAR($A463),IF(MONTH($A463)=11,YEAR($A463),IF(MONTH($A463)=12, YEAR($A463),YEAR($A463)-1)))),File_1.prn!$A$2:$AA$58,VLOOKUP(MONTH($A463),'Patch Conversion'!$A$1:$B$12,2),FALSE))</f>
        <v/>
      </c>
      <c r="F463">
        <f>VLOOKUP((IF(MONTH($A463)=10,YEAR($A463),IF(MONTH($A463)=11,YEAR($A463),IF(MONTH($A463)=12, YEAR($A463),YEAR($A463)-1)))),FirstSim!$A$1:$Z$84,VLOOKUP(MONTH($A463),Conversion!$A$1:$B$12,2),FALSE)</f>
        <v>0.05</v>
      </c>
      <c r="J463" s="4" t="e">
        <f>VLOOKUP((IF(MONTH($A463)=10,YEAR($A463),IF(MONTH($A463)=11,YEAR($A463),IF(MONTH($A463)=12, YEAR($A463),YEAR($A463)-1)))),#REF!,VLOOKUP(MONTH($A463),Conversion!$A$1:$B$12,2),FALSE)</f>
        <v>#REF!</v>
      </c>
      <c r="K463" t="e">
        <f>VLOOKUP((IF(MONTH($A463)=10,YEAR($A463),IF(MONTH($A463)=11,YEAR($A463),IF(MONTH($A463)=12, YEAR($A463),YEAR($A463)-1)))),#REF!,VLOOKUP(MONTH($A463),'Patch Conversion'!$A$1:$B$12,2),FALSE)</f>
        <v>#REF!</v>
      </c>
    </row>
    <row r="464" spans="1:11" x14ac:dyDescent="0.25">
      <c r="A464" s="2">
        <v>31809</v>
      </c>
      <c r="B464">
        <f>VLOOKUP((IF(MONTH($A464)=10,YEAR($A464),IF(MONTH($A464)=11,YEAR($A464),IF(MONTH($A464)=12, YEAR($A464),YEAR($A464)-1)))),File_1.prn!$A$2:$AA$58,VLOOKUP(MONTH($A464),Conversion!$A$1:$B$12,2),FALSE)</f>
        <v>0</v>
      </c>
      <c r="C464" t="str">
        <f>IF(VLOOKUP((IF(MONTH($A464)=10,YEAR($A464),IF(MONTH($A464)=11,YEAR($A464),IF(MONTH($A464)=12, YEAR($A464),YEAR($A464)-1)))),File_1.prn!$A$2:$AA$58,VLOOKUP(MONTH($A464),'Patch Conversion'!$A$1:$B$12,2),FALSE)="","",VLOOKUP((IF(MONTH($A464)=10,YEAR($A464),IF(MONTH($A464)=11,YEAR($A464),IF(MONTH($A464)=12, YEAR($A464),YEAR($A464)-1)))),File_1.prn!$A$2:$AA$58,VLOOKUP(MONTH($A464),'Patch Conversion'!$A$1:$B$12,2),FALSE))</f>
        <v/>
      </c>
      <c r="F464">
        <f>VLOOKUP((IF(MONTH($A464)=10,YEAR($A464),IF(MONTH($A464)=11,YEAR($A464),IF(MONTH($A464)=12, YEAR($A464),YEAR($A464)-1)))),FirstSim!$A$1:$Z$84,VLOOKUP(MONTH($A464),Conversion!$A$1:$B$12,2),FALSE)</f>
        <v>0.48</v>
      </c>
      <c r="J464" s="4" t="e">
        <f>VLOOKUP((IF(MONTH($A464)=10,YEAR($A464),IF(MONTH($A464)=11,YEAR($A464),IF(MONTH($A464)=12, YEAR($A464),YEAR($A464)-1)))),#REF!,VLOOKUP(MONTH($A464),Conversion!$A$1:$B$12,2),FALSE)</f>
        <v>#REF!</v>
      </c>
      <c r="K464" t="e">
        <f>VLOOKUP((IF(MONTH($A464)=10,YEAR($A464),IF(MONTH($A464)=11,YEAR($A464),IF(MONTH($A464)=12, YEAR($A464),YEAR($A464)-1)))),#REF!,VLOOKUP(MONTH($A464),'Patch Conversion'!$A$1:$B$12,2),FALSE)</f>
        <v>#REF!</v>
      </c>
    </row>
    <row r="465" spans="1:11" x14ac:dyDescent="0.25">
      <c r="A465" s="2">
        <v>31837</v>
      </c>
      <c r="B465">
        <f>VLOOKUP((IF(MONTH($A465)=10,YEAR($A465),IF(MONTH($A465)=11,YEAR($A465),IF(MONTH($A465)=12, YEAR($A465),YEAR($A465)-1)))),File_1.prn!$A$2:$AA$58,VLOOKUP(MONTH($A465),Conversion!$A$1:$B$12,2),FALSE)</f>
        <v>0</v>
      </c>
      <c r="C465" t="str">
        <f>IF(VLOOKUP((IF(MONTH($A465)=10,YEAR($A465),IF(MONTH($A465)=11,YEAR($A465),IF(MONTH($A465)=12, YEAR($A465),YEAR($A465)-1)))),File_1.prn!$A$2:$AA$58,VLOOKUP(MONTH($A465),'Patch Conversion'!$A$1:$B$12,2),FALSE)="","",VLOOKUP((IF(MONTH($A465)=10,YEAR($A465),IF(MONTH($A465)=11,YEAR($A465),IF(MONTH($A465)=12, YEAR($A465),YEAR($A465)-1)))),File_1.prn!$A$2:$AA$58,VLOOKUP(MONTH($A465),'Patch Conversion'!$A$1:$B$12,2),FALSE))</f>
        <v/>
      </c>
      <c r="F465">
        <f>VLOOKUP((IF(MONTH($A465)=10,YEAR($A465),IF(MONTH($A465)=11,YEAR($A465),IF(MONTH($A465)=12, YEAR($A465),YEAR($A465)-1)))),FirstSim!$A$1:$Z$84,VLOOKUP(MONTH($A465),Conversion!$A$1:$B$12,2),FALSE)</f>
        <v>0.27</v>
      </c>
      <c r="J465" s="4" t="e">
        <f>VLOOKUP((IF(MONTH($A465)=10,YEAR($A465),IF(MONTH($A465)=11,YEAR($A465),IF(MONTH($A465)=12, YEAR($A465),YEAR($A465)-1)))),#REF!,VLOOKUP(MONTH($A465),Conversion!$A$1:$B$12,2),FALSE)</f>
        <v>#REF!</v>
      </c>
      <c r="K465" t="e">
        <f>VLOOKUP((IF(MONTH($A465)=10,YEAR($A465),IF(MONTH($A465)=11,YEAR($A465),IF(MONTH($A465)=12, YEAR($A465),YEAR($A465)-1)))),#REF!,VLOOKUP(MONTH($A465),'Patch Conversion'!$A$1:$B$12,2),FALSE)</f>
        <v>#REF!</v>
      </c>
    </row>
    <row r="466" spans="1:11" x14ac:dyDescent="0.25">
      <c r="A466" s="2">
        <v>31868</v>
      </c>
      <c r="B466">
        <f>VLOOKUP((IF(MONTH($A466)=10,YEAR($A466),IF(MONTH($A466)=11,YEAR($A466),IF(MONTH($A466)=12, YEAR($A466),YEAR($A466)-1)))),File_1.prn!$A$2:$AA$58,VLOOKUP(MONTH($A466),Conversion!$A$1:$B$12,2),FALSE)</f>
        <v>0</v>
      </c>
      <c r="C466" t="str">
        <f>IF(VLOOKUP((IF(MONTH($A466)=10,YEAR($A466),IF(MONTH($A466)=11,YEAR($A466),IF(MONTH($A466)=12, YEAR($A466),YEAR($A466)-1)))),File_1.prn!$A$2:$AA$58,VLOOKUP(MONTH($A466),'Patch Conversion'!$A$1:$B$12,2),FALSE)="","",VLOOKUP((IF(MONTH($A466)=10,YEAR($A466),IF(MONTH($A466)=11,YEAR($A466),IF(MONTH($A466)=12, YEAR($A466),YEAR($A466)-1)))),File_1.prn!$A$2:$AA$58,VLOOKUP(MONTH($A466),'Patch Conversion'!$A$1:$B$12,2),FALSE))</f>
        <v/>
      </c>
      <c r="F466">
        <f>VLOOKUP((IF(MONTH($A466)=10,YEAR($A466),IF(MONTH($A466)=11,YEAR($A466),IF(MONTH($A466)=12, YEAR($A466),YEAR($A466)-1)))),FirstSim!$A$1:$Z$84,VLOOKUP(MONTH($A466),Conversion!$A$1:$B$12,2),FALSE)</f>
        <v>0.11</v>
      </c>
      <c r="J466" s="4" t="e">
        <f>VLOOKUP((IF(MONTH($A466)=10,YEAR($A466),IF(MONTH($A466)=11,YEAR($A466),IF(MONTH($A466)=12, YEAR($A466),YEAR($A466)-1)))),#REF!,VLOOKUP(MONTH($A466),Conversion!$A$1:$B$12,2),FALSE)</f>
        <v>#REF!</v>
      </c>
      <c r="K466" t="e">
        <f>VLOOKUP((IF(MONTH($A466)=10,YEAR($A466),IF(MONTH($A466)=11,YEAR($A466),IF(MONTH($A466)=12, YEAR($A466),YEAR($A466)-1)))),#REF!,VLOOKUP(MONTH($A466),'Patch Conversion'!$A$1:$B$12,2),FALSE)</f>
        <v>#REF!</v>
      </c>
    </row>
    <row r="467" spans="1:11" x14ac:dyDescent="0.25">
      <c r="A467" s="2">
        <v>31898</v>
      </c>
      <c r="B467">
        <f>VLOOKUP((IF(MONTH($A467)=10,YEAR($A467),IF(MONTH($A467)=11,YEAR($A467),IF(MONTH($A467)=12, YEAR($A467),YEAR($A467)-1)))),File_1.prn!$A$2:$AA$58,VLOOKUP(MONTH($A467),Conversion!$A$1:$B$12,2),FALSE)</f>
        <v>0</v>
      </c>
      <c r="C467" t="str">
        <f>IF(VLOOKUP((IF(MONTH($A467)=10,YEAR($A467),IF(MONTH($A467)=11,YEAR($A467),IF(MONTH($A467)=12, YEAR($A467),YEAR($A467)-1)))),File_1.prn!$A$2:$AA$58,VLOOKUP(MONTH($A467),'Patch Conversion'!$A$1:$B$12,2),FALSE)="","",VLOOKUP((IF(MONTH($A467)=10,YEAR($A467),IF(MONTH($A467)=11,YEAR($A467),IF(MONTH($A467)=12, YEAR($A467),YEAR($A467)-1)))),File_1.prn!$A$2:$AA$58,VLOOKUP(MONTH($A467),'Patch Conversion'!$A$1:$B$12,2),FALSE))</f>
        <v/>
      </c>
      <c r="F467">
        <f>VLOOKUP((IF(MONTH($A467)=10,YEAR($A467),IF(MONTH($A467)=11,YEAR($A467),IF(MONTH($A467)=12, YEAR($A467),YEAR($A467)-1)))),FirstSim!$A$1:$Z$84,VLOOKUP(MONTH($A467),Conversion!$A$1:$B$12,2),FALSE)</f>
        <v>0.09</v>
      </c>
      <c r="J467" s="4" t="e">
        <f>VLOOKUP((IF(MONTH($A467)=10,YEAR($A467),IF(MONTH($A467)=11,YEAR($A467),IF(MONTH($A467)=12, YEAR($A467),YEAR($A467)-1)))),#REF!,VLOOKUP(MONTH($A467),Conversion!$A$1:$B$12,2),FALSE)</f>
        <v>#REF!</v>
      </c>
      <c r="K467" t="e">
        <f>VLOOKUP((IF(MONTH($A467)=10,YEAR($A467),IF(MONTH($A467)=11,YEAR($A467),IF(MONTH($A467)=12, YEAR($A467),YEAR($A467)-1)))),#REF!,VLOOKUP(MONTH($A467),'Patch Conversion'!$A$1:$B$12,2),FALSE)</f>
        <v>#REF!</v>
      </c>
    </row>
    <row r="468" spans="1:11" x14ac:dyDescent="0.25">
      <c r="A468" s="2">
        <v>31929</v>
      </c>
      <c r="B468">
        <f>VLOOKUP((IF(MONTH($A468)=10,YEAR($A468),IF(MONTH($A468)=11,YEAR($A468),IF(MONTH($A468)=12, YEAR($A468),YEAR($A468)-1)))),File_1.prn!$A$2:$AA$58,VLOOKUP(MONTH($A468),Conversion!$A$1:$B$12,2),FALSE)</f>
        <v>0</v>
      </c>
      <c r="C468" t="str">
        <f>IF(VLOOKUP((IF(MONTH($A468)=10,YEAR($A468),IF(MONTH($A468)=11,YEAR($A468),IF(MONTH($A468)=12, YEAR($A468),YEAR($A468)-1)))),File_1.prn!$A$2:$AA$58,VLOOKUP(MONTH($A468),'Patch Conversion'!$A$1:$B$12,2),FALSE)="","",VLOOKUP((IF(MONTH($A468)=10,YEAR($A468),IF(MONTH($A468)=11,YEAR($A468),IF(MONTH($A468)=12, YEAR($A468),YEAR($A468)-1)))),File_1.prn!$A$2:$AA$58,VLOOKUP(MONTH($A468),'Patch Conversion'!$A$1:$B$12,2),FALSE))</f>
        <v/>
      </c>
      <c r="F468">
        <f>VLOOKUP((IF(MONTH($A468)=10,YEAR($A468),IF(MONTH($A468)=11,YEAR($A468),IF(MONTH($A468)=12, YEAR($A468),YEAR($A468)-1)))),FirstSim!$A$1:$Z$84,VLOOKUP(MONTH($A468),Conversion!$A$1:$B$12,2),FALSE)</f>
        <v>0.05</v>
      </c>
      <c r="J468" s="4" t="e">
        <f>VLOOKUP((IF(MONTH($A468)=10,YEAR($A468),IF(MONTH($A468)=11,YEAR($A468),IF(MONTH($A468)=12, YEAR($A468),YEAR($A468)-1)))),#REF!,VLOOKUP(MONTH($A468),Conversion!$A$1:$B$12,2),FALSE)</f>
        <v>#REF!</v>
      </c>
      <c r="K468" t="e">
        <f>VLOOKUP((IF(MONTH($A468)=10,YEAR($A468),IF(MONTH($A468)=11,YEAR($A468),IF(MONTH($A468)=12, YEAR($A468),YEAR($A468)-1)))),#REF!,VLOOKUP(MONTH($A468),'Patch Conversion'!$A$1:$B$12,2),FALSE)</f>
        <v>#REF!</v>
      </c>
    </row>
    <row r="469" spans="1:11" x14ac:dyDescent="0.25">
      <c r="A469" s="2">
        <v>31959</v>
      </c>
      <c r="B469">
        <f>VLOOKUP((IF(MONTH($A469)=10,YEAR($A469),IF(MONTH($A469)=11,YEAR($A469),IF(MONTH($A469)=12, YEAR($A469),YEAR($A469)-1)))),File_1.prn!$A$2:$AA$58,VLOOKUP(MONTH($A469),Conversion!$A$1:$B$12,2),FALSE)</f>
        <v>0</v>
      </c>
      <c r="C469" t="str">
        <f>IF(VLOOKUP((IF(MONTH($A469)=10,YEAR($A469),IF(MONTH($A469)=11,YEAR($A469),IF(MONTH($A469)=12, YEAR($A469),YEAR($A469)-1)))),File_1.prn!$A$2:$AA$58,VLOOKUP(MONTH($A469),'Patch Conversion'!$A$1:$B$12,2),FALSE)="","",VLOOKUP((IF(MONTH($A469)=10,YEAR($A469),IF(MONTH($A469)=11,YEAR($A469),IF(MONTH($A469)=12, YEAR($A469),YEAR($A469)-1)))),File_1.prn!$A$2:$AA$58,VLOOKUP(MONTH($A469),'Patch Conversion'!$A$1:$B$12,2),FALSE))</f>
        <v/>
      </c>
      <c r="F469">
        <f>VLOOKUP((IF(MONTH($A469)=10,YEAR($A469),IF(MONTH($A469)=11,YEAR($A469),IF(MONTH($A469)=12, YEAR($A469),YEAR($A469)-1)))),FirstSim!$A$1:$Z$84,VLOOKUP(MONTH($A469),Conversion!$A$1:$B$12,2),FALSE)</f>
        <v>0.04</v>
      </c>
      <c r="J469" s="4" t="e">
        <f>VLOOKUP((IF(MONTH($A469)=10,YEAR($A469),IF(MONTH($A469)=11,YEAR($A469),IF(MONTH($A469)=12, YEAR($A469),YEAR($A469)-1)))),#REF!,VLOOKUP(MONTH($A469),Conversion!$A$1:$B$12,2),FALSE)</f>
        <v>#REF!</v>
      </c>
      <c r="K469" t="e">
        <f>VLOOKUP((IF(MONTH($A469)=10,YEAR($A469),IF(MONTH($A469)=11,YEAR($A469),IF(MONTH($A469)=12, YEAR($A469),YEAR($A469)-1)))),#REF!,VLOOKUP(MONTH($A469),'Patch Conversion'!$A$1:$B$12,2),FALSE)</f>
        <v>#REF!</v>
      </c>
    </row>
    <row r="470" spans="1:11" x14ac:dyDescent="0.25">
      <c r="A470" s="2">
        <v>31990</v>
      </c>
      <c r="B470">
        <f>VLOOKUP((IF(MONTH($A470)=10,YEAR($A470),IF(MONTH($A470)=11,YEAR($A470),IF(MONTH($A470)=12, YEAR($A470),YEAR($A470)-1)))),File_1.prn!$A$2:$AA$58,VLOOKUP(MONTH($A470),Conversion!$A$1:$B$12,2),FALSE)</f>
        <v>0</v>
      </c>
      <c r="C470" t="str">
        <f>IF(VLOOKUP((IF(MONTH($A470)=10,YEAR($A470),IF(MONTH($A470)=11,YEAR($A470),IF(MONTH($A470)=12, YEAR($A470),YEAR($A470)-1)))),File_1.prn!$A$2:$AA$58,VLOOKUP(MONTH($A470),'Patch Conversion'!$A$1:$B$12,2),FALSE)="","",VLOOKUP((IF(MONTH($A470)=10,YEAR($A470),IF(MONTH($A470)=11,YEAR($A470),IF(MONTH($A470)=12, YEAR($A470),YEAR($A470)-1)))),File_1.prn!$A$2:$AA$58,VLOOKUP(MONTH($A470),'Patch Conversion'!$A$1:$B$12,2),FALSE))</f>
        <v/>
      </c>
      <c r="F470">
        <f>VLOOKUP((IF(MONTH($A470)=10,YEAR($A470),IF(MONTH($A470)=11,YEAR($A470),IF(MONTH($A470)=12, YEAR($A470),YEAR($A470)-1)))),FirstSim!$A$1:$Z$84,VLOOKUP(MONTH($A470),Conversion!$A$1:$B$12,2),FALSE)</f>
        <v>0.05</v>
      </c>
      <c r="J470" s="4" t="e">
        <f>VLOOKUP((IF(MONTH($A470)=10,YEAR($A470),IF(MONTH($A470)=11,YEAR($A470),IF(MONTH($A470)=12, YEAR($A470),YEAR($A470)-1)))),#REF!,VLOOKUP(MONTH($A470),Conversion!$A$1:$B$12,2),FALSE)</f>
        <v>#REF!</v>
      </c>
      <c r="K470" t="e">
        <f>VLOOKUP((IF(MONTH($A470)=10,YEAR($A470),IF(MONTH($A470)=11,YEAR($A470),IF(MONTH($A470)=12, YEAR($A470),YEAR($A470)-1)))),#REF!,VLOOKUP(MONTH($A470),'Patch Conversion'!$A$1:$B$12,2),FALSE)</f>
        <v>#REF!</v>
      </c>
    </row>
    <row r="471" spans="1:11" x14ac:dyDescent="0.25">
      <c r="A471" s="2">
        <v>32021</v>
      </c>
      <c r="B471">
        <f>VLOOKUP((IF(MONTH($A471)=10,YEAR($A471),IF(MONTH($A471)=11,YEAR($A471),IF(MONTH($A471)=12, YEAR($A471),YEAR($A471)-1)))),File_1.prn!$A$2:$AA$58,VLOOKUP(MONTH($A471),Conversion!$A$1:$B$12,2),FALSE)</f>
        <v>0</v>
      </c>
      <c r="C471" t="str">
        <f>IF(VLOOKUP((IF(MONTH($A471)=10,YEAR($A471),IF(MONTH($A471)=11,YEAR($A471),IF(MONTH($A471)=12, YEAR($A471),YEAR($A471)-1)))),File_1.prn!$A$2:$AA$58,VLOOKUP(MONTH($A471),'Patch Conversion'!$A$1:$B$12,2),FALSE)="","",VLOOKUP((IF(MONTH($A471)=10,YEAR($A471),IF(MONTH($A471)=11,YEAR($A471),IF(MONTH($A471)=12, YEAR($A471),YEAR($A471)-1)))),File_1.prn!$A$2:$AA$58,VLOOKUP(MONTH($A471),'Patch Conversion'!$A$1:$B$12,2),FALSE))</f>
        <v/>
      </c>
      <c r="F471">
        <f>VLOOKUP((IF(MONTH($A471)=10,YEAR($A471),IF(MONTH($A471)=11,YEAR($A471),IF(MONTH($A471)=12, YEAR($A471),YEAR($A471)-1)))),FirstSim!$A$1:$Z$84,VLOOKUP(MONTH($A471),Conversion!$A$1:$B$12,2),FALSE)</f>
        <v>1.54</v>
      </c>
      <c r="J471" s="4" t="e">
        <f>VLOOKUP((IF(MONTH($A471)=10,YEAR($A471),IF(MONTH($A471)=11,YEAR($A471),IF(MONTH($A471)=12, YEAR($A471),YEAR($A471)-1)))),#REF!,VLOOKUP(MONTH($A471),Conversion!$A$1:$B$12,2),FALSE)</f>
        <v>#REF!</v>
      </c>
      <c r="K471" t="e">
        <f>VLOOKUP((IF(MONTH($A471)=10,YEAR($A471),IF(MONTH($A471)=11,YEAR($A471),IF(MONTH($A471)=12, YEAR($A471),YEAR($A471)-1)))),#REF!,VLOOKUP(MONTH($A471),'Patch Conversion'!$A$1:$B$12,2),FALSE)</f>
        <v>#REF!</v>
      </c>
    </row>
    <row r="472" spans="1:11" x14ac:dyDescent="0.25">
      <c r="A472" s="2">
        <v>32051</v>
      </c>
      <c r="B472">
        <f>VLOOKUP((IF(MONTH($A472)=10,YEAR($A472),IF(MONTH($A472)=11,YEAR($A472),IF(MONTH($A472)=12, YEAR($A472),YEAR($A472)-1)))),File_1.prn!$A$2:$AA$58,VLOOKUP(MONTH($A472),Conversion!$A$1:$B$12,2),FALSE)</f>
        <v>0</v>
      </c>
      <c r="C472" t="str">
        <f>IF(VLOOKUP((IF(MONTH($A472)=10,YEAR($A472),IF(MONTH($A472)=11,YEAR($A472),IF(MONTH($A472)=12, YEAR($A472),YEAR($A472)-1)))),File_1.prn!$A$2:$AA$58,VLOOKUP(MONTH($A472),'Patch Conversion'!$A$1:$B$12,2),FALSE)="","",VLOOKUP((IF(MONTH($A472)=10,YEAR($A472),IF(MONTH($A472)=11,YEAR($A472),IF(MONTH($A472)=12, YEAR($A472),YEAR($A472)-1)))),File_1.prn!$A$2:$AA$58,VLOOKUP(MONTH($A472),'Patch Conversion'!$A$1:$B$12,2),FALSE))</f>
        <v/>
      </c>
      <c r="F472">
        <f>VLOOKUP((IF(MONTH($A472)=10,YEAR($A472),IF(MONTH($A472)=11,YEAR($A472),IF(MONTH($A472)=12, YEAR($A472),YEAR($A472)-1)))),FirstSim!$A$1:$Z$84,VLOOKUP(MONTH($A472),Conversion!$A$1:$B$12,2),FALSE)</f>
        <v>0.81</v>
      </c>
      <c r="J472" s="4" t="e">
        <f>VLOOKUP((IF(MONTH($A472)=10,YEAR($A472),IF(MONTH($A472)=11,YEAR($A472),IF(MONTH($A472)=12, YEAR($A472),YEAR($A472)-1)))),#REF!,VLOOKUP(MONTH($A472),Conversion!$A$1:$B$12,2),FALSE)</f>
        <v>#REF!</v>
      </c>
      <c r="K472" t="e">
        <f>VLOOKUP((IF(MONTH($A472)=10,YEAR($A472),IF(MONTH($A472)=11,YEAR($A472),IF(MONTH($A472)=12, YEAR($A472),YEAR($A472)-1)))),#REF!,VLOOKUP(MONTH($A472),'Patch Conversion'!$A$1:$B$12,2),FALSE)</f>
        <v>#REF!</v>
      </c>
    </row>
    <row r="473" spans="1:11" x14ac:dyDescent="0.25">
      <c r="A473" s="2">
        <v>32082</v>
      </c>
      <c r="B473">
        <f>VLOOKUP((IF(MONTH($A473)=10,YEAR($A473),IF(MONTH($A473)=11,YEAR($A473),IF(MONTH($A473)=12, YEAR($A473),YEAR($A473)-1)))),File_1.prn!$A$2:$AA$58,VLOOKUP(MONTH($A473),Conversion!$A$1:$B$12,2),FALSE)</f>
        <v>0</v>
      </c>
      <c r="C473" t="str">
        <f>IF(VLOOKUP((IF(MONTH($A473)=10,YEAR($A473),IF(MONTH($A473)=11,YEAR($A473),IF(MONTH($A473)=12, YEAR($A473),YEAR($A473)-1)))),File_1.prn!$A$2:$AA$58,VLOOKUP(MONTH($A473),'Patch Conversion'!$A$1:$B$12,2),FALSE)="","",VLOOKUP((IF(MONTH($A473)=10,YEAR($A473),IF(MONTH($A473)=11,YEAR($A473),IF(MONTH($A473)=12, YEAR($A473),YEAR($A473)-1)))),File_1.prn!$A$2:$AA$58,VLOOKUP(MONTH($A473),'Patch Conversion'!$A$1:$B$12,2),FALSE))</f>
        <v/>
      </c>
      <c r="F473">
        <f>VLOOKUP((IF(MONTH($A473)=10,YEAR($A473),IF(MONTH($A473)=11,YEAR($A473),IF(MONTH($A473)=12, YEAR($A473),YEAR($A473)-1)))),FirstSim!$A$1:$Z$84,VLOOKUP(MONTH($A473),Conversion!$A$1:$B$12,2),FALSE)</f>
        <v>2.0099999999999998</v>
      </c>
      <c r="J473" s="4" t="e">
        <f>VLOOKUP((IF(MONTH($A473)=10,YEAR($A473),IF(MONTH($A473)=11,YEAR($A473),IF(MONTH($A473)=12, YEAR($A473),YEAR($A473)-1)))),#REF!,VLOOKUP(MONTH($A473),Conversion!$A$1:$B$12,2),FALSE)</f>
        <v>#REF!</v>
      </c>
      <c r="K473" t="e">
        <f>VLOOKUP((IF(MONTH($A473)=10,YEAR($A473),IF(MONTH($A473)=11,YEAR($A473),IF(MONTH($A473)=12, YEAR($A473),YEAR($A473)-1)))),#REF!,VLOOKUP(MONTH($A473),'Patch Conversion'!$A$1:$B$12,2),FALSE)</f>
        <v>#REF!</v>
      </c>
    </row>
    <row r="474" spans="1:11" x14ac:dyDescent="0.25">
      <c r="A474" s="2">
        <v>32112</v>
      </c>
      <c r="B474">
        <f>VLOOKUP((IF(MONTH($A474)=10,YEAR($A474),IF(MONTH($A474)=11,YEAR($A474),IF(MONTH($A474)=12, YEAR($A474),YEAR($A474)-1)))),File_1.prn!$A$2:$AA$58,VLOOKUP(MONTH($A474),Conversion!$A$1:$B$12,2),FALSE)</f>
        <v>0</v>
      </c>
      <c r="C474" t="str">
        <f>IF(VLOOKUP((IF(MONTH($A474)=10,YEAR($A474),IF(MONTH($A474)=11,YEAR($A474),IF(MONTH($A474)=12, YEAR($A474),YEAR($A474)-1)))),File_1.prn!$A$2:$AA$58,VLOOKUP(MONTH($A474),'Patch Conversion'!$A$1:$B$12,2),FALSE)="","",VLOOKUP((IF(MONTH($A474)=10,YEAR($A474),IF(MONTH($A474)=11,YEAR($A474),IF(MONTH($A474)=12, YEAR($A474),YEAR($A474)-1)))),File_1.prn!$A$2:$AA$58,VLOOKUP(MONTH($A474),'Patch Conversion'!$A$1:$B$12,2),FALSE))</f>
        <v/>
      </c>
      <c r="D474" t="str">
        <f>IF(C474="","",B474)</f>
        <v/>
      </c>
      <c r="F474">
        <f>VLOOKUP((IF(MONTH($A474)=10,YEAR($A474),IF(MONTH($A474)=11,YEAR($A474),IF(MONTH($A474)=12, YEAR($A474),YEAR($A474)-1)))),FirstSim!$A$1:$Z$84,VLOOKUP(MONTH($A474),Conversion!$A$1:$B$12,2),FALSE)</f>
        <v>0.87</v>
      </c>
      <c r="J474" s="4" t="e">
        <f>VLOOKUP((IF(MONTH($A474)=10,YEAR($A474),IF(MONTH($A474)=11,YEAR($A474),IF(MONTH($A474)=12, YEAR($A474),YEAR($A474)-1)))),#REF!,VLOOKUP(MONTH($A474),Conversion!$A$1:$B$12,2),FALSE)</f>
        <v>#REF!</v>
      </c>
      <c r="K474" t="e">
        <f>VLOOKUP((IF(MONTH($A474)=10,YEAR($A474),IF(MONTH($A474)=11,YEAR($A474),IF(MONTH($A474)=12, YEAR($A474),YEAR($A474)-1)))),#REF!,VLOOKUP(MONTH($A474),'Patch Conversion'!$A$1:$B$12,2),FALSE)</f>
        <v>#REF!</v>
      </c>
    </row>
    <row r="475" spans="1:11" x14ac:dyDescent="0.25">
      <c r="A475" s="2">
        <v>32143</v>
      </c>
      <c r="B475">
        <f>VLOOKUP((IF(MONTH($A475)=10,YEAR($A475),IF(MONTH($A475)=11,YEAR($A475),IF(MONTH($A475)=12, YEAR($A475),YEAR($A475)-1)))),File_1.prn!$A$2:$AA$58,VLOOKUP(MONTH($A475),Conversion!$A$1:$B$12,2),FALSE)</f>
        <v>0</v>
      </c>
      <c r="C475" t="str">
        <f>IF(VLOOKUP((IF(MONTH($A475)=10,YEAR($A475),IF(MONTH($A475)=11,YEAR($A475),IF(MONTH($A475)=12, YEAR($A475),YEAR($A475)-1)))),File_1.prn!$A$2:$AA$58,VLOOKUP(MONTH($A475),'Patch Conversion'!$A$1:$B$12,2),FALSE)="","",VLOOKUP((IF(MONTH($A475)=10,YEAR($A475),IF(MONTH($A475)=11,YEAR($A475),IF(MONTH($A475)=12, YEAR($A475),YEAR($A475)-1)))),File_1.prn!$A$2:$AA$58,VLOOKUP(MONTH($A475),'Patch Conversion'!$A$1:$B$12,2),FALSE))</f>
        <v/>
      </c>
      <c r="D475" t="str">
        <f>IF(C475="","",B475)</f>
        <v/>
      </c>
      <c r="F475">
        <f>VLOOKUP((IF(MONTH($A475)=10,YEAR($A475),IF(MONTH($A475)=11,YEAR($A475),IF(MONTH($A475)=12, YEAR($A475),YEAR($A475)-1)))),FirstSim!$A$1:$Z$84,VLOOKUP(MONTH($A475),Conversion!$A$1:$B$12,2),FALSE)</f>
        <v>7.0000000000000007E-2</v>
      </c>
      <c r="J475" s="4" t="e">
        <f>VLOOKUP((IF(MONTH($A475)=10,YEAR($A475),IF(MONTH($A475)=11,YEAR($A475),IF(MONTH($A475)=12, YEAR($A475),YEAR($A475)-1)))),#REF!,VLOOKUP(MONTH($A475),Conversion!$A$1:$B$12,2),FALSE)</f>
        <v>#REF!</v>
      </c>
      <c r="K475" t="e">
        <f>VLOOKUP((IF(MONTH($A475)=10,YEAR($A475),IF(MONTH($A475)=11,YEAR($A475),IF(MONTH($A475)=12, YEAR($A475),YEAR($A475)-1)))),#REF!,VLOOKUP(MONTH($A475),'Patch Conversion'!$A$1:$B$12,2),FALSE)</f>
        <v>#REF!</v>
      </c>
    </row>
    <row r="476" spans="1:11" x14ac:dyDescent="0.25">
      <c r="A476" s="2">
        <v>32174</v>
      </c>
      <c r="B476">
        <f>VLOOKUP((IF(MONTH($A476)=10,YEAR($A476),IF(MONTH($A476)=11,YEAR($A476),IF(MONTH($A476)=12, YEAR($A476),YEAR($A476)-1)))),File_1.prn!$A$2:$AA$58,VLOOKUP(MONTH($A476),Conversion!$A$1:$B$12,2),FALSE)</f>
        <v>0</v>
      </c>
      <c r="C476" t="str">
        <f>IF(VLOOKUP((IF(MONTH($A476)=10,YEAR($A476),IF(MONTH($A476)=11,YEAR($A476),IF(MONTH($A476)=12, YEAR($A476),YEAR($A476)-1)))),File_1.prn!$A$2:$AA$58,VLOOKUP(MONTH($A476),'Patch Conversion'!$A$1:$B$12,2),FALSE)="","",VLOOKUP((IF(MONTH($A476)=10,YEAR($A476),IF(MONTH($A476)=11,YEAR($A476),IF(MONTH($A476)=12, YEAR($A476),YEAR($A476)-1)))),File_1.prn!$A$2:$AA$58,VLOOKUP(MONTH($A476),'Patch Conversion'!$A$1:$B$12,2),FALSE))</f>
        <v/>
      </c>
      <c r="F476">
        <f>VLOOKUP((IF(MONTH($A476)=10,YEAR($A476),IF(MONTH($A476)=11,YEAR($A476),IF(MONTH($A476)=12, YEAR($A476),YEAR($A476)-1)))),FirstSim!$A$1:$Z$84,VLOOKUP(MONTH($A476),Conversion!$A$1:$B$12,2),FALSE)</f>
        <v>85.33</v>
      </c>
      <c r="J476" s="4" t="e">
        <f>VLOOKUP((IF(MONTH($A476)=10,YEAR($A476),IF(MONTH($A476)=11,YEAR($A476),IF(MONTH($A476)=12, YEAR($A476),YEAR($A476)-1)))),#REF!,VLOOKUP(MONTH($A476),Conversion!$A$1:$B$12,2),FALSE)</f>
        <v>#REF!</v>
      </c>
      <c r="K476" t="e">
        <f>VLOOKUP((IF(MONTH($A476)=10,YEAR($A476),IF(MONTH($A476)=11,YEAR($A476),IF(MONTH($A476)=12, YEAR($A476),YEAR($A476)-1)))),#REF!,VLOOKUP(MONTH($A476),'Patch Conversion'!$A$1:$B$12,2),FALSE)</f>
        <v>#REF!</v>
      </c>
    </row>
    <row r="477" spans="1:11" x14ac:dyDescent="0.25">
      <c r="A477" s="2">
        <v>32203</v>
      </c>
      <c r="B477">
        <f>VLOOKUP((IF(MONTH($A477)=10,YEAR($A477),IF(MONTH($A477)=11,YEAR($A477),IF(MONTH($A477)=12, YEAR($A477),YEAR($A477)-1)))),File_1.prn!$A$2:$AA$58,VLOOKUP(MONTH($A477),Conversion!$A$1:$B$12,2),FALSE)</f>
        <v>0</v>
      </c>
      <c r="C477" t="str">
        <f>IF(VLOOKUP((IF(MONTH($A477)=10,YEAR($A477),IF(MONTH($A477)=11,YEAR($A477),IF(MONTH($A477)=12, YEAR($A477),YEAR($A477)-1)))),File_1.prn!$A$2:$AA$58,VLOOKUP(MONTH($A477),'Patch Conversion'!$A$1:$B$12,2),FALSE)="","",VLOOKUP((IF(MONTH($A477)=10,YEAR($A477),IF(MONTH($A477)=11,YEAR($A477),IF(MONTH($A477)=12, YEAR($A477),YEAR($A477)-1)))),File_1.prn!$A$2:$AA$58,VLOOKUP(MONTH($A477),'Patch Conversion'!$A$1:$B$12,2),FALSE))</f>
        <v/>
      </c>
      <c r="D477" t="str">
        <f>IF(C477="","",B477)</f>
        <v/>
      </c>
      <c r="F477">
        <f>VLOOKUP((IF(MONTH($A477)=10,YEAR($A477),IF(MONTH($A477)=11,YEAR($A477),IF(MONTH($A477)=12, YEAR($A477),YEAR($A477)-1)))),FirstSim!$A$1:$Z$84,VLOOKUP(MONTH($A477),Conversion!$A$1:$B$12,2),FALSE)</f>
        <v>50.61</v>
      </c>
      <c r="J477" s="4" t="e">
        <f>VLOOKUP((IF(MONTH($A477)=10,YEAR($A477),IF(MONTH($A477)=11,YEAR($A477),IF(MONTH($A477)=12, YEAR($A477),YEAR($A477)-1)))),#REF!,VLOOKUP(MONTH($A477),Conversion!$A$1:$B$12,2),FALSE)</f>
        <v>#REF!</v>
      </c>
      <c r="K477" t="e">
        <f>VLOOKUP((IF(MONTH($A477)=10,YEAR($A477),IF(MONTH($A477)=11,YEAR($A477),IF(MONTH($A477)=12, YEAR($A477),YEAR($A477)-1)))),#REF!,VLOOKUP(MONTH($A477),'Patch Conversion'!$A$1:$B$12,2),FALSE)</f>
        <v>#REF!</v>
      </c>
    </row>
    <row r="478" spans="1:11" x14ac:dyDescent="0.25">
      <c r="A478" s="2">
        <v>32234</v>
      </c>
      <c r="B478">
        <f>VLOOKUP((IF(MONTH($A478)=10,YEAR($A478),IF(MONTH($A478)=11,YEAR($A478),IF(MONTH($A478)=12, YEAR($A478),YEAR($A478)-1)))),File_1.prn!$A$2:$AA$58,VLOOKUP(MONTH($A478),Conversion!$A$1:$B$12,2),FALSE)</f>
        <v>0</v>
      </c>
      <c r="C478" t="str">
        <f>IF(VLOOKUP((IF(MONTH($A478)=10,YEAR($A478),IF(MONTH($A478)=11,YEAR($A478),IF(MONTH($A478)=12, YEAR($A478),YEAR($A478)-1)))),File_1.prn!$A$2:$AA$58,VLOOKUP(MONTH($A478),'Patch Conversion'!$A$1:$B$12,2),FALSE)="","",VLOOKUP((IF(MONTH($A478)=10,YEAR($A478),IF(MONTH($A478)=11,YEAR($A478),IF(MONTH($A478)=12, YEAR($A478),YEAR($A478)-1)))),File_1.prn!$A$2:$AA$58,VLOOKUP(MONTH($A478),'Patch Conversion'!$A$1:$B$12,2),FALSE))</f>
        <v/>
      </c>
      <c r="F478">
        <f>VLOOKUP((IF(MONTH($A478)=10,YEAR($A478),IF(MONTH($A478)=11,YEAR($A478),IF(MONTH($A478)=12, YEAR($A478),YEAR($A478)-1)))),FirstSim!$A$1:$Z$84,VLOOKUP(MONTH($A478),Conversion!$A$1:$B$12,2),FALSE)</f>
        <v>8.17</v>
      </c>
      <c r="J478" s="4" t="e">
        <f>VLOOKUP((IF(MONTH($A478)=10,YEAR($A478),IF(MONTH($A478)=11,YEAR($A478),IF(MONTH($A478)=12, YEAR($A478),YEAR($A478)-1)))),#REF!,VLOOKUP(MONTH($A478),Conversion!$A$1:$B$12,2),FALSE)</f>
        <v>#REF!</v>
      </c>
      <c r="K478" t="e">
        <f>VLOOKUP((IF(MONTH($A478)=10,YEAR($A478),IF(MONTH($A478)=11,YEAR($A478),IF(MONTH($A478)=12, YEAR($A478),YEAR($A478)-1)))),#REF!,VLOOKUP(MONTH($A478),'Patch Conversion'!$A$1:$B$12,2),FALSE)</f>
        <v>#REF!</v>
      </c>
    </row>
    <row r="479" spans="1:11" x14ac:dyDescent="0.25">
      <c r="A479" s="2">
        <v>32264</v>
      </c>
      <c r="B479">
        <f>VLOOKUP((IF(MONTH($A479)=10,YEAR($A479),IF(MONTH($A479)=11,YEAR($A479),IF(MONTH($A479)=12, YEAR($A479),YEAR($A479)-1)))),File_1.prn!$A$2:$AA$58,VLOOKUP(MONTH($A479),Conversion!$A$1:$B$12,2),FALSE)</f>
        <v>0</v>
      </c>
      <c r="C479" t="str">
        <f>IF(VLOOKUP((IF(MONTH($A479)=10,YEAR($A479),IF(MONTH($A479)=11,YEAR($A479),IF(MONTH($A479)=12, YEAR($A479),YEAR($A479)-1)))),File_1.prn!$A$2:$AA$58,VLOOKUP(MONTH($A479),'Patch Conversion'!$A$1:$B$12,2),FALSE)="","",VLOOKUP((IF(MONTH($A479)=10,YEAR($A479),IF(MONTH($A479)=11,YEAR($A479),IF(MONTH($A479)=12, YEAR($A479),YEAR($A479)-1)))),File_1.prn!$A$2:$AA$58,VLOOKUP(MONTH($A479),'Patch Conversion'!$A$1:$B$12,2),FALSE))</f>
        <v/>
      </c>
      <c r="F479">
        <f>VLOOKUP((IF(MONTH($A479)=10,YEAR($A479),IF(MONTH($A479)=11,YEAR($A479),IF(MONTH($A479)=12, YEAR($A479),YEAR($A479)-1)))),FirstSim!$A$1:$Z$84,VLOOKUP(MONTH($A479),Conversion!$A$1:$B$12,2),FALSE)</f>
        <v>1.39</v>
      </c>
      <c r="J479" s="4" t="e">
        <f>VLOOKUP((IF(MONTH($A479)=10,YEAR($A479),IF(MONTH($A479)=11,YEAR($A479),IF(MONTH($A479)=12, YEAR($A479),YEAR($A479)-1)))),#REF!,VLOOKUP(MONTH($A479),Conversion!$A$1:$B$12,2),FALSE)</f>
        <v>#REF!</v>
      </c>
      <c r="K479" t="e">
        <f>VLOOKUP((IF(MONTH($A479)=10,YEAR($A479),IF(MONTH($A479)=11,YEAR($A479),IF(MONTH($A479)=12, YEAR($A479),YEAR($A479)-1)))),#REF!,VLOOKUP(MONTH($A479),'Patch Conversion'!$A$1:$B$12,2),FALSE)</f>
        <v>#REF!</v>
      </c>
    </row>
    <row r="480" spans="1:11" x14ac:dyDescent="0.25">
      <c r="A480" s="2">
        <v>32295</v>
      </c>
      <c r="B480">
        <f>VLOOKUP((IF(MONTH($A480)=10,YEAR($A480),IF(MONTH($A480)=11,YEAR($A480),IF(MONTH($A480)=12, YEAR($A480),YEAR($A480)-1)))),File_1.prn!$A$2:$AA$58,VLOOKUP(MONTH($A480),Conversion!$A$1:$B$12,2),FALSE)</f>
        <v>0</v>
      </c>
      <c r="C480" t="str">
        <f>IF(VLOOKUP((IF(MONTH($A480)=10,YEAR($A480),IF(MONTH($A480)=11,YEAR($A480),IF(MONTH($A480)=12, YEAR($A480),YEAR($A480)-1)))),File_1.prn!$A$2:$AA$58,VLOOKUP(MONTH($A480),'Patch Conversion'!$A$1:$B$12,2),FALSE)="","",VLOOKUP((IF(MONTH($A480)=10,YEAR($A480),IF(MONTH($A480)=11,YEAR($A480),IF(MONTH($A480)=12, YEAR($A480),YEAR($A480)-1)))),File_1.prn!$A$2:$AA$58,VLOOKUP(MONTH($A480),'Patch Conversion'!$A$1:$B$12,2),FALSE))</f>
        <v/>
      </c>
      <c r="F480">
        <f>VLOOKUP((IF(MONTH($A480)=10,YEAR($A480),IF(MONTH($A480)=11,YEAR($A480),IF(MONTH($A480)=12, YEAR($A480),YEAR($A480)-1)))),FirstSim!$A$1:$Z$84,VLOOKUP(MONTH($A480),Conversion!$A$1:$B$12,2),FALSE)</f>
        <v>0.65</v>
      </c>
      <c r="J480" s="4" t="e">
        <f>VLOOKUP((IF(MONTH($A480)=10,YEAR($A480),IF(MONTH($A480)=11,YEAR($A480),IF(MONTH($A480)=12, YEAR($A480),YEAR($A480)-1)))),#REF!,VLOOKUP(MONTH($A480),Conversion!$A$1:$B$12,2),FALSE)</f>
        <v>#REF!</v>
      </c>
      <c r="K480" t="e">
        <f>VLOOKUP((IF(MONTH($A480)=10,YEAR($A480),IF(MONTH($A480)=11,YEAR($A480),IF(MONTH($A480)=12, YEAR($A480),YEAR($A480)-1)))),#REF!,VLOOKUP(MONTH($A480),'Patch Conversion'!$A$1:$B$12,2),FALSE)</f>
        <v>#REF!</v>
      </c>
    </row>
    <row r="481" spans="1:11" x14ac:dyDescent="0.25">
      <c r="A481" s="2">
        <v>32325</v>
      </c>
      <c r="B481">
        <f>VLOOKUP((IF(MONTH($A481)=10,YEAR($A481),IF(MONTH($A481)=11,YEAR($A481),IF(MONTH($A481)=12, YEAR($A481),YEAR($A481)-1)))),File_1.prn!$A$2:$AA$58,VLOOKUP(MONTH($A481),Conversion!$A$1:$B$12,2),FALSE)</f>
        <v>0</v>
      </c>
      <c r="C481" t="str">
        <f>IF(VLOOKUP((IF(MONTH($A481)=10,YEAR($A481),IF(MONTH($A481)=11,YEAR($A481),IF(MONTH($A481)=12, YEAR($A481),YEAR($A481)-1)))),File_1.prn!$A$2:$AA$58,VLOOKUP(MONTH($A481),'Patch Conversion'!$A$1:$B$12,2),FALSE)="","",VLOOKUP((IF(MONTH($A481)=10,YEAR($A481),IF(MONTH($A481)=11,YEAR($A481),IF(MONTH($A481)=12, YEAR($A481),YEAR($A481)-1)))),File_1.prn!$A$2:$AA$58,VLOOKUP(MONTH($A481),'Patch Conversion'!$A$1:$B$12,2),FALSE))</f>
        <v/>
      </c>
      <c r="F481">
        <f>VLOOKUP((IF(MONTH($A481)=10,YEAR($A481),IF(MONTH($A481)=11,YEAR($A481),IF(MONTH($A481)=12, YEAR($A481),YEAR($A481)-1)))),FirstSim!$A$1:$Z$84,VLOOKUP(MONTH($A481),Conversion!$A$1:$B$12,2),FALSE)</f>
        <v>0.24</v>
      </c>
      <c r="J481" s="4" t="e">
        <f>VLOOKUP((IF(MONTH($A481)=10,YEAR($A481),IF(MONTH($A481)=11,YEAR($A481),IF(MONTH($A481)=12, YEAR($A481),YEAR($A481)-1)))),#REF!,VLOOKUP(MONTH($A481),Conversion!$A$1:$B$12,2),FALSE)</f>
        <v>#REF!</v>
      </c>
      <c r="K481" t="e">
        <f>VLOOKUP((IF(MONTH($A481)=10,YEAR($A481),IF(MONTH($A481)=11,YEAR($A481),IF(MONTH($A481)=12, YEAR($A481),YEAR($A481)-1)))),#REF!,VLOOKUP(MONTH($A481),'Patch Conversion'!$A$1:$B$12,2),FALSE)</f>
        <v>#REF!</v>
      </c>
    </row>
    <row r="482" spans="1:11" x14ac:dyDescent="0.25">
      <c r="A482" s="2">
        <v>32356</v>
      </c>
      <c r="B482">
        <f>VLOOKUP((IF(MONTH($A482)=10,YEAR($A482),IF(MONTH($A482)=11,YEAR($A482),IF(MONTH($A482)=12, YEAR($A482),YEAR($A482)-1)))),File_1.prn!$A$2:$AA$58,VLOOKUP(MONTH($A482),Conversion!$A$1:$B$12,2),FALSE)</f>
        <v>0</v>
      </c>
      <c r="C482" t="str">
        <f>IF(VLOOKUP((IF(MONTH($A482)=10,YEAR($A482),IF(MONTH($A482)=11,YEAR($A482),IF(MONTH($A482)=12, YEAR($A482),YEAR($A482)-1)))),File_1.prn!$A$2:$AA$58,VLOOKUP(MONTH($A482),'Patch Conversion'!$A$1:$B$12,2),FALSE)="","",VLOOKUP((IF(MONTH($A482)=10,YEAR($A482),IF(MONTH($A482)=11,YEAR($A482),IF(MONTH($A482)=12, YEAR($A482),YEAR($A482)-1)))),File_1.prn!$A$2:$AA$58,VLOOKUP(MONTH($A482),'Patch Conversion'!$A$1:$B$12,2),FALSE))</f>
        <v/>
      </c>
      <c r="F482">
        <f>VLOOKUP((IF(MONTH($A482)=10,YEAR($A482),IF(MONTH($A482)=11,YEAR($A482),IF(MONTH($A482)=12, YEAR($A482),YEAR($A482)-1)))),FirstSim!$A$1:$Z$84,VLOOKUP(MONTH($A482),Conversion!$A$1:$B$12,2),FALSE)</f>
        <v>0.14000000000000001</v>
      </c>
      <c r="J482" s="4" t="e">
        <f>VLOOKUP((IF(MONTH($A482)=10,YEAR($A482),IF(MONTH($A482)=11,YEAR($A482),IF(MONTH($A482)=12, YEAR($A482),YEAR($A482)-1)))),#REF!,VLOOKUP(MONTH($A482),Conversion!$A$1:$B$12,2),FALSE)</f>
        <v>#REF!</v>
      </c>
      <c r="K482" t="e">
        <f>VLOOKUP((IF(MONTH($A482)=10,YEAR($A482),IF(MONTH($A482)=11,YEAR($A482),IF(MONTH($A482)=12, YEAR($A482),YEAR($A482)-1)))),#REF!,VLOOKUP(MONTH($A482),'Patch Conversion'!$A$1:$B$12,2),FALSE)</f>
        <v>#REF!</v>
      </c>
    </row>
    <row r="483" spans="1:11" x14ac:dyDescent="0.25">
      <c r="A483" s="2">
        <v>32387</v>
      </c>
      <c r="B483">
        <f>VLOOKUP((IF(MONTH($A483)=10,YEAR($A483),IF(MONTH($A483)=11,YEAR($A483),IF(MONTH($A483)=12, YEAR($A483),YEAR($A483)-1)))),File_1.prn!$A$2:$AA$58,VLOOKUP(MONTH($A483),Conversion!$A$1:$B$12,2),FALSE)</f>
        <v>0</v>
      </c>
      <c r="C483" t="str">
        <f>IF(VLOOKUP((IF(MONTH($A483)=10,YEAR($A483),IF(MONTH($A483)=11,YEAR($A483),IF(MONTH($A483)=12, YEAR($A483),YEAR($A483)-1)))),File_1.prn!$A$2:$AA$58,VLOOKUP(MONTH($A483),'Patch Conversion'!$A$1:$B$12,2),FALSE)="","",VLOOKUP((IF(MONTH($A483)=10,YEAR($A483),IF(MONTH($A483)=11,YEAR($A483),IF(MONTH($A483)=12, YEAR($A483),YEAR($A483)-1)))),File_1.prn!$A$2:$AA$58,VLOOKUP(MONTH($A483),'Patch Conversion'!$A$1:$B$12,2),FALSE))</f>
        <v/>
      </c>
      <c r="F483">
        <f>VLOOKUP((IF(MONTH($A483)=10,YEAR($A483),IF(MONTH($A483)=11,YEAR($A483),IF(MONTH($A483)=12, YEAR($A483),YEAR($A483)-1)))),FirstSim!$A$1:$Z$84,VLOOKUP(MONTH($A483),Conversion!$A$1:$B$12,2),FALSE)</f>
        <v>0.22</v>
      </c>
      <c r="J483" s="4" t="e">
        <f>VLOOKUP((IF(MONTH($A483)=10,YEAR($A483),IF(MONTH($A483)=11,YEAR($A483),IF(MONTH($A483)=12, YEAR($A483),YEAR($A483)-1)))),#REF!,VLOOKUP(MONTH($A483),Conversion!$A$1:$B$12,2),FALSE)</f>
        <v>#REF!</v>
      </c>
      <c r="K483" t="e">
        <f>VLOOKUP((IF(MONTH($A483)=10,YEAR($A483),IF(MONTH($A483)=11,YEAR($A483),IF(MONTH($A483)=12, YEAR($A483),YEAR($A483)-1)))),#REF!,VLOOKUP(MONTH($A483),'Patch Conversion'!$A$1:$B$12,2),FALSE)</f>
        <v>#REF!</v>
      </c>
    </row>
    <row r="484" spans="1:11" x14ac:dyDescent="0.25">
      <c r="A484" s="2">
        <v>32417</v>
      </c>
      <c r="B484">
        <f>VLOOKUP((IF(MONTH($A484)=10,YEAR($A484),IF(MONTH($A484)=11,YEAR($A484),IF(MONTH($A484)=12, YEAR($A484),YEAR($A484)-1)))),File_1.prn!$A$2:$AA$58,VLOOKUP(MONTH($A484),Conversion!$A$1:$B$12,2),FALSE)</f>
        <v>0</v>
      </c>
      <c r="C484" t="str">
        <f>IF(VLOOKUP((IF(MONTH($A484)=10,YEAR($A484),IF(MONTH($A484)=11,YEAR($A484),IF(MONTH($A484)=12, YEAR($A484),YEAR($A484)-1)))),File_1.prn!$A$2:$AA$58,VLOOKUP(MONTH($A484),'Patch Conversion'!$A$1:$B$12,2),FALSE)="","",VLOOKUP((IF(MONTH($A484)=10,YEAR($A484),IF(MONTH($A484)=11,YEAR($A484),IF(MONTH($A484)=12, YEAR($A484),YEAR($A484)-1)))),File_1.prn!$A$2:$AA$58,VLOOKUP(MONTH($A484),'Patch Conversion'!$A$1:$B$12,2),FALSE))</f>
        <v/>
      </c>
      <c r="F484">
        <f>VLOOKUP((IF(MONTH($A484)=10,YEAR($A484),IF(MONTH($A484)=11,YEAR($A484),IF(MONTH($A484)=12, YEAR($A484),YEAR($A484)-1)))),FirstSim!$A$1:$Z$84,VLOOKUP(MONTH($A484),Conversion!$A$1:$B$12,2),FALSE)</f>
        <v>0.79</v>
      </c>
      <c r="J484" s="4" t="e">
        <f>VLOOKUP((IF(MONTH($A484)=10,YEAR($A484),IF(MONTH($A484)=11,YEAR($A484),IF(MONTH($A484)=12, YEAR($A484),YEAR($A484)-1)))),#REF!,VLOOKUP(MONTH($A484),Conversion!$A$1:$B$12,2),FALSE)</f>
        <v>#REF!</v>
      </c>
      <c r="K484" t="e">
        <f>VLOOKUP((IF(MONTH($A484)=10,YEAR($A484),IF(MONTH($A484)=11,YEAR($A484),IF(MONTH($A484)=12, YEAR($A484),YEAR($A484)-1)))),#REF!,VLOOKUP(MONTH($A484),'Patch Conversion'!$A$1:$B$12,2),FALSE)</f>
        <v>#REF!</v>
      </c>
    </row>
    <row r="485" spans="1:11" x14ac:dyDescent="0.25">
      <c r="A485" s="2">
        <v>32448</v>
      </c>
      <c r="B485">
        <f>VLOOKUP((IF(MONTH($A485)=10,YEAR($A485),IF(MONTH($A485)=11,YEAR($A485),IF(MONTH($A485)=12, YEAR($A485),YEAR($A485)-1)))),File_1.prn!$A$2:$AA$58,VLOOKUP(MONTH($A485),Conversion!$A$1:$B$12,2),FALSE)</f>
        <v>0</v>
      </c>
      <c r="C485" t="str">
        <f>IF(VLOOKUP((IF(MONTH($A485)=10,YEAR($A485),IF(MONTH($A485)=11,YEAR($A485),IF(MONTH($A485)=12, YEAR($A485),YEAR($A485)-1)))),File_1.prn!$A$2:$AA$58,VLOOKUP(MONTH($A485),'Patch Conversion'!$A$1:$B$12,2),FALSE)="","",VLOOKUP((IF(MONTH($A485)=10,YEAR($A485),IF(MONTH($A485)=11,YEAR($A485),IF(MONTH($A485)=12, YEAR($A485),YEAR($A485)-1)))),File_1.prn!$A$2:$AA$58,VLOOKUP(MONTH($A485),'Patch Conversion'!$A$1:$B$12,2),FALSE))</f>
        <v/>
      </c>
      <c r="F485">
        <f>VLOOKUP((IF(MONTH($A485)=10,YEAR($A485),IF(MONTH($A485)=11,YEAR($A485),IF(MONTH($A485)=12, YEAR($A485),YEAR($A485)-1)))),FirstSim!$A$1:$Z$84,VLOOKUP(MONTH($A485),Conversion!$A$1:$B$12,2),FALSE)</f>
        <v>0.81</v>
      </c>
      <c r="J485" s="4" t="e">
        <f>VLOOKUP((IF(MONTH($A485)=10,YEAR($A485),IF(MONTH($A485)=11,YEAR($A485),IF(MONTH($A485)=12, YEAR($A485),YEAR($A485)-1)))),#REF!,VLOOKUP(MONTH($A485),Conversion!$A$1:$B$12,2),FALSE)</f>
        <v>#REF!</v>
      </c>
      <c r="K485" t="e">
        <f>VLOOKUP((IF(MONTH($A485)=10,YEAR($A485),IF(MONTH($A485)=11,YEAR($A485),IF(MONTH($A485)=12, YEAR($A485),YEAR($A485)-1)))),#REF!,VLOOKUP(MONTH($A485),'Patch Conversion'!$A$1:$B$12,2),FALSE)</f>
        <v>#REF!</v>
      </c>
    </row>
    <row r="486" spans="1:11" x14ac:dyDescent="0.25">
      <c r="A486" s="2">
        <v>32478</v>
      </c>
      <c r="B486">
        <f>VLOOKUP((IF(MONTH($A486)=10,YEAR($A486),IF(MONTH($A486)=11,YEAR($A486),IF(MONTH($A486)=12, YEAR($A486),YEAR($A486)-1)))),File_1.prn!$A$2:$AA$58,VLOOKUP(MONTH($A486),Conversion!$A$1:$B$12,2),FALSE)</f>
        <v>0</v>
      </c>
      <c r="C486" t="str">
        <f>IF(VLOOKUP((IF(MONTH($A486)=10,YEAR($A486),IF(MONTH($A486)=11,YEAR($A486),IF(MONTH($A486)=12, YEAR($A486),YEAR($A486)-1)))),File_1.prn!$A$2:$AA$58,VLOOKUP(MONTH($A486),'Patch Conversion'!$A$1:$B$12,2),FALSE)="","",VLOOKUP((IF(MONTH($A486)=10,YEAR($A486),IF(MONTH($A486)=11,YEAR($A486),IF(MONTH($A486)=12, YEAR($A486),YEAR($A486)-1)))),File_1.prn!$A$2:$AA$58,VLOOKUP(MONTH($A486),'Patch Conversion'!$A$1:$B$12,2),FALSE))</f>
        <v/>
      </c>
      <c r="F486">
        <f>VLOOKUP((IF(MONTH($A486)=10,YEAR($A486),IF(MONTH($A486)=11,YEAR($A486),IF(MONTH($A486)=12, YEAR($A486),YEAR($A486)-1)))),FirstSim!$A$1:$Z$84,VLOOKUP(MONTH($A486),Conversion!$A$1:$B$12,2),FALSE)</f>
        <v>0.74</v>
      </c>
      <c r="J486" s="4" t="e">
        <f>VLOOKUP((IF(MONTH($A486)=10,YEAR($A486),IF(MONTH($A486)=11,YEAR($A486),IF(MONTH($A486)=12, YEAR($A486),YEAR($A486)-1)))),#REF!,VLOOKUP(MONTH($A486),Conversion!$A$1:$B$12,2),FALSE)</f>
        <v>#REF!</v>
      </c>
      <c r="K486" t="e">
        <f>VLOOKUP((IF(MONTH($A486)=10,YEAR($A486),IF(MONTH($A486)=11,YEAR($A486),IF(MONTH($A486)=12, YEAR($A486),YEAR($A486)-1)))),#REF!,VLOOKUP(MONTH($A486),'Patch Conversion'!$A$1:$B$12,2),FALSE)</f>
        <v>#REF!</v>
      </c>
    </row>
    <row r="487" spans="1:11" x14ac:dyDescent="0.25">
      <c r="A487" s="2">
        <v>32509</v>
      </c>
      <c r="B487">
        <f>VLOOKUP((IF(MONTH($A487)=10,YEAR($A487),IF(MONTH($A487)=11,YEAR($A487),IF(MONTH($A487)=12, YEAR($A487),YEAR($A487)-1)))),File_1.prn!$A$2:$AA$58,VLOOKUP(MONTH($A487),Conversion!$A$1:$B$12,2),FALSE)</f>
        <v>0</v>
      </c>
      <c r="C487" t="str">
        <f>IF(VLOOKUP((IF(MONTH($A487)=10,YEAR($A487),IF(MONTH($A487)=11,YEAR($A487),IF(MONTH($A487)=12, YEAR($A487),YEAR($A487)-1)))),File_1.prn!$A$2:$AA$58,VLOOKUP(MONTH($A487),'Patch Conversion'!$A$1:$B$12,2),FALSE)="","",VLOOKUP((IF(MONTH($A487)=10,YEAR($A487),IF(MONTH($A487)=11,YEAR($A487),IF(MONTH($A487)=12, YEAR($A487),YEAR($A487)-1)))),File_1.prn!$A$2:$AA$58,VLOOKUP(MONTH($A487),'Patch Conversion'!$A$1:$B$12,2),FALSE))</f>
        <v/>
      </c>
      <c r="F487">
        <f>VLOOKUP((IF(MONTH($A487)=10,YEAR($A487),IF(MONTH($A487)=11,YEAR($A487),IF(MONTH($A487)=12, YEAR($A487),YEAR($A487)-1)))),FirstSim!$A$1:$Z$84,VLOOKUP(MONTH($A487),Conversion!$A$1:$B$12,2),FALSE)</f>
        <v>1.89</v>
      </c>
      <c r="J487" s="4" t="e">
        <f>VLOOKUP((IF(MONTH($A487)=10,YEAR($A487),IF(MONTH($A487)=11,YEAR($A487),IF(MONTH($A487)=12, YEAR($A487),YEAR($A487)-1)))),#REF!,VLOOKUP(MONTH($A487),Conversion!$A$1:$B$12,2),FALSE)</f>
        <v>#REF!</v>
      </c>
      <c r="K487" t="e">
        <f>VLOOKUP((IF(MONTH($A487)=10,YEAR($A487),IF(MONTH($A487)=11,YEAR($A487),IF(MONTH($A487)=12, YEAR($A487),YEAR($A487)-1)))),#REF!,VLOOKUP(MONTH($A487),'Patch Conversion'!$A$1:$B$12,2),FALSE)</f>
        <v>#REF!</v>
      </c>
    </row>
    <row r="488" spans="1:11" x14ac:dyDescent="0.25">
      <c r="A488" s="2">
        <v>32540</v>
      </c>
      <c r="B488">
        <f>VLOOKUP((IF(MONTH($A488)=10,YEAR($A488),IF(MONTH($A488)=11,YEAR($A488),IF(MONTH($A488)=12, YEAR($A488),YEAR($A488)-1)))),File_1.prn!$A$2:$AA$58,VLOOKUP(MONTH($A488),Conversion!$A$1:$B$12,2),FALSE)</f>
        <v>0</v>
      </c>
      <c r="C488" t="str">
        <f>IF(VLOOKUP((IF(MONTH($A488)=10,YEAR($A488),IF(MONTH($A488)=11,YEAR($A488),IF(MONTH($A488)=12, YEAR($A488),YEAR($A488)-1)))),File_1.prn!$A$2:$AA$58,VLOOKUP(MONTH($A488),'Patch Conversion'!$A$1:$B$12,2),FALSE)="","",VLOOKUP((IF(MONTH($A488)=10,YEAR($A488),IF(MONTH($A488)=11,YEAR($A488),IF(MONTH($A488)=12, YEAR($A488),YEAR($A488)-1)))),File_1.prn!$A$2:$AA$58,VLOOKUP(MONTH($A488),'Patch Conversion'!$A$1:$B$12,2),FALSE))</f>
        <v/>
      </c>
      <c r="D488" t="str">
        <f>IF(C488="","",B488)</f>
        <v/>
      </c>
      <c r="F488">
        <f>VLOOKUP((IF(MONTH($A488)=10,YEAR($A488),IF(MONTH($A488)=11,YEAR($A488),IF(MONTH($A488)=12, YEAR($A488),YEAR($A488)-1)))),FirstSim!$A$1:$Z$84,VLOOKUP(MONTH($A488),Conversion!$A$1:$B$12,2),FALSE)</f>
        <v>14.86</v>
      </c>
      <c r="J488" s="4" t="e">
        <f>VLOOKUP((IF(MONTH($A488)=10,YEAR($A488),IF(MONTH($A488)=11,YEAR($A488),IF(MONTH($A488)=12, YEAR($A488),YEAR($A488)-1)))),#REF!,VLOOKUP(MONTH($A488),Conversion!$A$1:$B$12,2),FALSE)</f>
        <v>#REF!</v>
      </c>
      <c r="K488" t="e">
        <f>VLOOKUP((IF(MONTH($A488)=10,YEAR($A488),IF(MONTH($A488)=11,YEAR($A488),IF(MONTH($A488)=12, YEAR($A488),YEAR($A488)-1)))),#REF!,VLOOKUP(MONTH($A488),'Patch Conversion'!$A$1:$B$12,2),FALSE)</f>
        <v>#REF!</v>
      </c>
    </row>
    <row r="489" spans="1:11" x14ac:dyDescent="0.25">
      <c r="A489" s="2">
        <v>32568</v>
      </c>
      <c r="B489">
        <f>VLOOKUP((IF(MONTH($A489)=10,YEAR($A489),IF(MONTH($A489)=11,YEAR($A489),IF(MONTH($A489)=12, YEAR($A489),YEAR($A489)-1)))),File_1.prn!$A$2:$AA$58,VLOOKUP(MONTH($A489),Conversion!$A$1:$B$12,2),FALSE)</f>
        <v>0</v>
      </c>
      <c r="C489" t="str">
        <f>IF(VLOOKUP((IF(MONTH($A489)=10,YEAR($A489),IF(MONTH($A489)=11,YEAR($A489),IF(MONTH($A489)=12, YEAR($A489),YEAR($A489)-1)))),File_1.prn!$A$2:$AA$58,VLOOKUP(MONTH($A489),'Patch Conversion'!$A$1:$B$12,2),FALSE)="","",VLOOKUP((IF(MONTH($A489)=10,YEAR($A489),IF(MONTH($A489)=11,YEAR($A489),IF(MONTH($A489)=12, YEAR($A489),YEAR($A489)-1)))),File_1.prn!$A$2:$AA$58,VLOOKUP(MONTH($A489),'Patch Conversion'!$A$1:$B$12,2),FALSE))</f>
        <v/>
      </c>
      <c r="D489" t="str">
        <f>IF(C489="","",B489)</f>
        <v/>
      </c>
      <c r="F489">
        <f>VLOOKUP((IF(MONTH($A489)=10,YEAR($A489),IF(MONTH($A489)=11,YEAR($A489),IF(MONTH($A489)=12, YEAR($A489),YEAR($A489)-1)))),FirstSim!$A$1:$Z$84,VLOOKUP(MONTH($A489),Conversion!$A$1:$B$12,2),FALSE)</f>
        <v>6.42</v>
      </c>
      <c r="J489" s="4" t="e">
        <f>VLOOKUP((IF(MONTH($A489)=10,YEAR($A489),IF(MONTH($A489)=11,YEAR($A489),IF(MONTH($A489)=12, YEAR($A489),YEAR($A489)-1)))),#REF!,VLOOKUP(MONTH($A489),Conversion!$A$1:$B$12,2),FALSE)</f>
        <v>#REF!</v>
      </c>
      <c r="K489" t="e">
        <f>VLOOKUP((IF(MONTH($A489)=10,YEAR($A489),IF(MONTH($A489)=11,YEAR($A489),IF(MONTH($A489)=12, YEAR($A489),YEAR($A489)-1)))),#REF!,VLOOKUP(MONTH($A489),'Patch Conversion'!$A$1:$B$12,2),FALSE)</f>
        <v>#REF!</v>
      </c>
    </row>
    <row r="490" spans="1:11" x14ac:dyDescent="0.25">
      <c r="A490" s="2">
        <v>32599</v>
      </c>
      <c r="B490">
        <f>VLOOKUP((IF(MONTH($A490)=10,YEAR($A490),IF(MONTH($A490)=11,YEAR($A490),IF(MONTH($A490)=12, YEAR($A490),YEAR($A490)-1)))),File_1.prn!$A$2:$AA$58,VLOOKUP(MONTH($A490),Conversion!$A$1:$B$12,2),FALSE)</f>
        <v>0</v>
      </c>
      <c r="C490" t="str">
        <f>IF(VLOOKUP((IF(MONTH($A490)=10,YEAR($A490),IF(MONTH($A490)=11,YEAR($A490),IF(MONTH($A490)=12, YEAR($A490),YEAR($A490)-1)))),File_1.prn!$A$2:$AA$58,VLOOKUP(MONTH($A490),'Patch Conversion'!$A$1:$B$12,2),FALSE)="","",VLOOKUP((IF(MONTH($A490)=10,YEAR($A490),IF(MONTH($A490)=11,YEAR($A490),IF(MONTH($A490)=12, YEAR($A490),YEAR($A490)-1)))),File_1.prn!$A$2:$AA$58,VLOOKUP(MONTH($A490),'Patch Conversion'!$A$1:$B$12,2),FALSE))</f>
        <v/>
      </c>
      <c r="F490">
        <f>VLOOKUP((IF(MONTH($A490)=10,YEAR($A490),IF(MONTH($A490)=11,YEAR($A490),IF(MONTH($A490)=12, YEAR($A490),YEAR($A490)-1)))),FirstSim!$A$1:$Z$84,VLOOKUP(MONTH($A490),Conversion!$A$1:$B$12,2),FALSE)</f>
        <v>0.41</v>
      </c>
      <c r="J490" s="4" t="e">
        <f>VLOOKUP((IF(MONTH($A490)=10,YEAR($A490),IF(MONTH($A490)=11,YEAR($A490),IF(MONTH($A490)=12, YEAR($A490),YEAR($A490)-1)))),#REF!,VLOOKUP(MONTH($A490),Conversion!$A$1:$B$12,2),FALSE)</f>
        <v>#REF!</v>
      </c>
      <c r="K490" t="e">
        <f>VLOOKUP((IF(MONTH($A490)=10,YEAR($A490),IF(MONTH($A490)=11,YEAR($A490),IF(MONTH($A490)=12, YEAR($A490),YEAR($A490)-1)))),#REF!,VLOOKUP(MONTH($A490),'Patch Conversion'!$A$1:$B$12,2),FALSE)</f>
        <v>#REF!</v>
      </c>
    </row>
    <row r="491" spans="1:11" x14ac:dyDescent="0.25">
      <c r="A491" s="2">
        <v>32629</v>
      </c>
      <c r="B491">
        <f>VLOOKUP((IF(MONTH($A491)=10,YEAR($A491),IF(MONTH($A491)=11,YEAR($A491),IF(MONTH($A491)=12, YEAR($A491),YEAR($A491)-1)))),File_1.prn!$A$2:$AA$58,VLOOKUP(MONTH($A491),Conversion!$A$1:$B$12,2),FALSE)</f>
        <v>0</v>
      </c>
      <c r="C491" t="str">
        <f>IF(VLOOKUP((IF(MONTH($A491)=10,YEAR($A491),IF(MONTH($A491)=11,YEAR($A491),IF(MONTH($A491)=12, YEAR($A491),YEAR($A491)-1)))),File_1.prn!$A$2:$AA$58,VLOOKUP(MONTH($A491),'Patch Conversion'!$A$1:$B$12,2),FALSE)="","",VLOOKUP((IF(MONTH($A491)=10,YEAR($A491),IF(MONTH($A491)=11,YEAR($A491),IF(MONTH($A491)=12, YEAR($A491),YEAR($A491)-1)))),File_1.prn!$A$2:$AA$58,VLOOKUP(MONTH($A491),'Patch Conversion'!$A$1:$B$12,2),FALSE))</f>
        <v/>
      </c>
      <c r="F491">
        <f>VLOOKUP((IF(MONTH($A491)=10,YEAR($A491),IF(MONTH($A491)=11,YEAR($A491),IF(MONTH($A491)=12, YEAR($A491),YEAR($A491)-1)))),FirstSim!$A$1:$Z$84,VLOOKUP(MONTH($A491),Conversion!$A$1:$B$12,2),FALSE)</f>
        <v>0.25</v>
      </c>
      <c r="J491" s="4" t="e">
        <f>VLOOKUP((IF(MONTH($A491)=10,YEAR($A491),IF(MONTH($A491)=11,YEAR($A491),IF(MONTH($A491)=12, YEAR($A491),YEAR($A491)-1)))),#REF!,VLOOKUP(MONTH($A491),Conversion!$A$1:$B$12,2),FALSE)</f>
        <v>#REF!</v>
      </c>
      <c r="K491" t="e">
        <f>VLOOKUP((IF(MONTH($A491)=10,YEAR($A491),IF(MONTH($A491)=11,YEAR($A491),IF(MONTH($A491)=12, YEAR($A491),YEAR($A491)-1)))),#REF!,VLOOKUP(MONTH($A491),'Patch Conversion'!$A$1:$B$12,2),FALSE)</f>
        <v>#REF!</v>
      </c>
    </row>
    <row r="492" spans="1:11" x14ac:dyDescent="0.25">
      <c r="A492" s="2">
        <v>32660</v>
      </c>
      <c r="B492">
        <f>VLOOKUP((IF(MONTH($A492)=10,YEAR($A492),IF(MONTH($A492)=11,YEAR($A492),IF(MONTH($A492)=12, YEAR($A492),YEAR($A492)-1)))),File_1.prn!$A$2:$AA$58,VLOOKUP(MONTH($A492),Conversion!$A$1:$B$12,2),FALSE)</f>
        <v>0</v>
      </c>
      <c r="C492" t="str">
        <f>IF(VLOOKUP((IF(MONTH($A492)=10,YEAR($A492),IF(MONTH($A492)=11,YEAR($A492),IF(MONTH($A492)=12, YEAR($A492),YEAR($A492)-1)))),File_1.prn!$A$2:$AA$58,VLOOKUP(MONTH($A492),'Patch Conversion'!$A$1:$B$12,2),FALSE)="","",VLOOKUP((IF(MONTH($A492)=10,YEAR($A492),IF(MONTH($A492)=11,YEAR($A492),IF(MONTH($A492)=12, YEAR($A492),YEAR($A492)-1)))),File_1.prn!$A$2:$AA$58,VLOOKUP(MONTH($A492),'Patch Conversion'!$A$1:$B$12,2),FALSE))</f>
        <v/>
      </c>
      <c r="F492">
        <f>VLOOKUP((IF(MONTH($A492)=10,YEAR($A492),IF(MONTH($A492)=11,YEAR($A492),IF(MONTH($A492)=12, YEAR($A492),YEAR($A492)-1)))),FirstSim!$A$1:$Z$84,VLOOKUP(MONTH($A492),Conversion!$A$1:$B$12,2),FALSE)</f>
        <v>0.18</v>
      </c>
      <c r="J492" s="4" t="e">
        <f>VLOOKUP((IF(MONTH($A492)=10,YEAR($A492),IF(MONTH($A492)=11,YEAR($A492),IF(MONTH($A492)=12, YEAR($A492),YEAR($A492)-1)))),#REF!,VLOOKUP(MONTH($A492),Conversion!$A$1:$B$12,2),FALSE)</f>
        <v>#REF!</v>
      </c>
      <c r="K492" t="e">
        <f>VLOOKUP((IF(MONTH($A492)=10,YEAR($A492),IF(MONTH($A492)=11,YEAR($A492),IF(MONTH($A492)=12, YEAR($A492),YEAR($A492)-1)))),#REF!,VLOOKUP(MONTH($A492),'Patch Conversion'!$A$1:$B$12,2),FALSE)</f>
        <v>#REF!</v>
      </c>
    </row>
    <row r="493" spans="1:11" x14ac:dyDescent="0.25">
      <c r="A493" s="2">
        <v>32690</v>
      </c>
      <c r="B493">
        <f>VLOOKUP((IF(MONTH($A493)=10,YEAR($A493),IF(MONTH($A493)=11,YEAR($A493),IF(MONTH($A493)=12, YEAR($A493),YEAR($A493)-1)))),File_1.prn!$A$2:$AA$58,VLOOKUP(MONTH($A493),Conversion!$A$1:$B$12,2),FALSE)</f>
        <v>0</v>
      </c>
      <c r="C493" t="str">
        <f>IF(VLOOKUP((IF(MONTH($A493)=10,YEAR($A493),IF(MONTH($A493)=11,YEAR($A493),IF(MONTH($A493)=12, YEAR($A493),YEAR($A493)-1)))),File_1.prn!$A$2:$AA$58,VLOOKUP(MONTH($A493),'Patch Conversion'!$A$1:$B$12,2),FALSE)="","",VLOOKUP((IF(MONTH($A493)=10,YEAR($A493),IF(MONTH($A493)=11,YEAR($A493),IF(MONTH($A493)=12, YEAR($A493),YEAR($A493)-1)))),File_1.prn!$A$2:$AA$58,VLOOKUP(MONTH($A493),'Patch Conversion'!$A$1:$B$12,2),FALSE))</f>
        <v/>
      </c>
      <c r="F493">
        <f>VLOOKUP((IF(MONTH($A493)=10,YEAR($A493),IF(MONTH($A493)=11,YEAR($A493),IF(MONTH($A493)=12, YEAR($A493),YEAR($A493)-1)))),FirstSim!$A$1:$Z$84,VLOOKUP(MONTH($A493),Conversion!$A$1:$B$12,2),FALSE)</f>
        <v>0.11</v>
      </c>
      <c r="J493" s="4" t="e">
        <f>VLOOKUP((IF(MONTH($A493)=10,YEAR($A493),IF(MONTH($A493)=11,YEAR($A493),IF(MONTH($A493)=12, YEAR($A493),YEAR($A493)-1)))),#REF!,VLOOKUP(MONTH($A493),Conversion!$A$1:$B$12,2),FALSE)</f>
        <v>#REF!</v>
      </c>
      <c r="K493" t="e">
        <f>VLOOKUP((IF(MONTH($A493)=10,YEAR($A493),IF(MONTH($A493)=11,YEAR($A493),IF(MONTH($A493)=12, YEAR($A493),YEAR($A493)-1)))),#REF!,VLOOKUP(MONTH($A493),'Patch Conversion'!$A$1:$B$12,2),FALSE)</f>
        <v>#REF!</v>
      </c>
    </row>
    <row r="494" spans="1:11" x14ac:dyDescent="0.25">
      <c r="A494" s="2">
        <v>32721</v>
      </c>
      <c r="B494">
        <f>VLOOKUP((IF(MONTH($A494)=10,YEAR($A494),IF(MONTH($A494)=11,YEAR($A494),IF(MONTH($A494)=12, YEAR($A494),YEAR($A494)-1)))),File_1.prn!$A$2:$AA$58,VLOOKUP(MONTH($A494),Conversion!$A$1:$B$12,2),FALSE)</f>
        <v>0</v>
      </c>
      <c r="C494" t="str">
        <f>IF(VLOOKUP((IF(MONTH($A494)=10,YEAR($A494),IF(MONTH($A494)=11,YEAR($A494),IF(MONTH($A494)=12, YEAR($A494),YEAR($A494)-1)))),File_1.prn!$A$2:$AA$58,VLOOKUP(MONTH($A494),'Patch Conversion'!$A$1:$B$12,2),FALSE)="","",VLOOKUP((IF(MONTH($A494)=10,YEAR($A494),IF(MONTH($A494)=11,YEAR($A494),IF(MONTH($A494)=12, YEAR($A494),YEAR($A494)-1)))),File_1.prn!$A$2:$AA$58,VLOOKUP(MONTH($A494),'Patch Conversion'!$A$1:$B$12,2),FALSE))</f>
        <v/>
      </c>
      <c r="F494">
        <f>VLOOKUP((IF(MONTH($A494)=10,YEAR($A494),IF(MONTH($A494)=11,YEAR($A494),IF(MONTH($A494)=12, YEAR($A494),YEAR($A494)-1)))),FirstSim!$A$1:$Z$84,VLOOKUP(MONTH($A494),Conversion!$A$1:$B$12,2),FALSE)</f>
        <v>7.0000000000000007E-2</v>
      </c>
      <c r="J494" s="4" t="e">
        <f>VLOOKUP((IF(MONTH($A494)=10,YEAR($A494),IF(MONTH($A494)=11,YEAR($A494),IF(MONTH($A494)=12, YEAR($A494),YEAR($A494)-1)))),#REF!,VLOOKUP(MONTH($A494),Conversion!$A$1:$B$12,2),FALSE)</f>
        <v>#REF!</v>
      </c>
      <c r="K494" t="e">
        <f>VLOOKUP((IF(MONTH($A494)=10,YEAR($A494),IF(MONTH($A494)=11,YEAR($A494),IF(MONTH($A494)=12, YEAR($A494),YEAR($A494)-1)))),#REF!,VLOOKUP(MONTH($A494),'Patch Conversion'!$A$1:$B$12,2),FALSE)</f>
        <v>#REF!</v>
      </c>
    </row>
    <row r="495" spans="1:11" x14ac:dyDescent="0.25">
      <c r="A495" s="2">
        <v>32752</v>
      </c>
      <c r="B495">
        <f>VLOOKUP((IF(MONTH($A495)=10,YEAR($A495),IF(MONTH($A495)=11,YEAR($A495),IF(MONTH($A495)=12, YEAR($A495),YEAR($A495)-1)))),File_1.prn!$A$2:$AA$58,VLOOKUP(MONTH($A495),Conversion!$A$1:$B$12,2),FALSE)</f>
        <v>0</v>
      </c>
      <c r="C495" t="str">
        <f>IF(VLOOKUP((IF(MONTH($A495)=10,YEAR($A495),IF(MONTH($A495)=11,YEAR($A495),IF(MONTH($A495)=12, YEAR($A495),YEAR($A495)-1)))),File_1.prn!$A$2:$AA$58,VLOOKUP(MONTH($A495),'Patch Conversion'!$A$1:$B$12,2),FALSE)="","",VLOOKUP((IF(MONTH($A495)=10,YEAR($A495),IF(MONTH($A495)=11,YEAR($A495),IF(MONTH($A495)=12, YEAR($A495),YEAR($A495)-1)))),File_1.prn!$A$2:$AA$58,VLOOKUP(MONTH($A495),'Patch Conversion'!$A$1:$B$12,2),FALSE))</f>
        <v/>
      </c>
      <c r="F495">
        <f>VLOOKUP((IF(MONTH($A495)=10,YEAR($A495),IF(MONTH($A495)=11,YEAR($A495),IF(MONTH($A495)=12, YEAR($A495),YEAR($A495)-1)))),FirstSim!$A$1:$Z$84,VLOOKUP(MONTH($A495),Conversion!$A$1:$B$12,2),FALSE)</f>
        <v>0.04</v>
      </c>
      <c r="J495" s="4" t="e">
        <f>VLOOKUP((IF(MONTH($A495)=10,YEAR($A495),IF(MONTH($A495)=11,YEAR($A495),IF(MONTH($A495)=12, YEAR($A495),YEAR($A495)-1)))),#REF!,VLOOKUP(MONTH($A495),Conversion!$A$1:$B$12,2),FALSE)</f>
        <v>#REF!</v>
      </c>
      <c r="K495" t="e">
        <f>VLOOKUP((IF(MONTH($A495)=10,YEAR($A495),IF(MONTH($A495)=11,YEAR($A495),IF(MONTH($A495)=12, YEAR($A495),YEAR($A495)-1)))),#REF!,VLOOKUP(MONTH($A495),'Patch Conversion'!$A$1:$B$12,2),FALSE)</f>
        <v>#REF!</v>
      </c>
    </row>
    <row r="496" spans="1:11" x14ac:dyDescent="0.25">
      <c r="A496" s="2">
        <v>32782</v>
      </c>
      <c r="B496">
        <f>VLOOKUP((IF(MONTH($A496)=10,YEAR($A496),IF(MONTH($A496)=11,YEAR($A496),IF(MONTH($A496)=12, YEAR($A496),YEAR($A496)-1)))),File_1.prn!$A$2:$AA$58,VLOOKUP(MONTH($A496),Conversion!$A$1:$B$12,2),FALSE)</f>
        <v>0</v>
      </c>
      <c r="C496" t="str">
        <f>IF(VLOOKUP((IF(MONTH($A496)=10,YEAR($A496),IF(MONTH($A496)=11,YEAR($A496),IF(MONTH($A496)=12, YEAR($A496),YEAR($A496)-1)))),File_1.prn!$A$2:$AA$58,VLOOKUP(MONTH($A496),'Patch Conversion'!$A$1:$B$12,2),FALSE)="","",VLOOKUP((IF(MONTH($A496)=10,YEAR($A496),IF(MONTH($A496)=11,YEAR($A496),IF(MONTH($A496)=12, YEAR($A496),YEAR($A496)-1)))),File_1.prn!$A$2:$AA$58,VLOOKUP(MONTH($A496),'Patch Conversion'!$A$1:$B$12,2),FALSE))</f>
        <v/>
      </c>
      <c r="F496">
        <f>VLOOKUP((IF(MONTH($A496)=10,YEAR($A496),IF(MONTH($A496)=11,YEAR($A496),IF(MONTH($A496)=12, YEAR($A496),YEAR($A496)-1)))),FirstSim!$A$1:$Z$84,VLOOKUP(MONTH($A496),Conversion!$A$1:$B$12,2),FALSE)</f>
        <v>0.03</v>
      </c>
      <c r="J496" s="4" t="e">
        <f>VLOOKUP((IF(MONTH($A496)=10,YEAR($A496),IF(MONTH($A496)=11,YEAR($A496),IF(MONTH($A496)=12, YEAR($A496),YEAR($A496)-1)))),#REF!,VLOOKUP(MONTH($A496),Conversion!$A$1:$B$12,2),FALSE)</f>
        <v>#REF!</v>
      </c>
      <c r="K496" t="e">
        <f>VLOOKUP((IF(MONTH($A496)=10,YEAR($A496),IF(MONTH($A496)=11,YEAR($A496),IF(MONTH($A496)=12, YEAR($A496),YEAR($A496)-1)))),#REF!,VLOOKUP(MONTH($A496),'Patch Conversion'!$A$1:$B$12,2),FALSE)</f>
        <v>#REF!</v>
      </c>
    </row>
    <row r="497" spans="1:11" x14ac:dyDescent="0.25">
      <c r="A497" s="2">
        <v>32813</v>
      </c>
      <c r="B497">
        <f>VLOOKUP((IF(MONTH($A497)=10,YEAR($A497),IF(MONTH($A497)=11,YEAR($A497),IF(MONTH($A497)=12, YEAR($A497),YEAR($A497)-1)))),File_1.prn!$A$2:$AA$58,VLOOKUP(MONTH($A497),Conversion!$A$1:$B$12,2),FALSE)</f>
        <v>0</v>
      </c>
      <c r="C497" t="str">
        <f>IF(VLOOKUP((IF(MONTH($A497)=10,YEAR($A497),IF(MONTH($A497)=11,YEAR($A497),IF(MONTH($A497)=12, YEAR($A497),YEAR($A497)-1)))),File_1.prn!$A$2:$AA$58,VLOOKUP(MONTH($A497),'Patch Conversion'!$A$1:$B$12,2),FALSE)="","",VLOOKUP((IF(MONTH($A497)=10,YEAR($A497),IF(MONTH($A497)=11,YEAR($A497),IF(MONTH($A497)=12, YEAR($A497),YEAR($A497)-1)))),File_1.prn!$A$2:$AA$58,VLOOKUP(MONTH($A497),'Patch Conversion'!$A$1:$B$12,2),FALSE))</f>
        <v/>
      </c>
      <c r="F497">
        <f>VLOOKUP((IF(MONTH($A497)=10,YEAR($A497),IF(MONTH($A497)=11,YEAR($A497),IF(MONTH($A497)=12, YEAR($A497),YEAR($A497)-1)))),FirstSim!$A$1:$Z$84,VLOOKUP(MONTH($A497),Conversion!$A$1:$B$12,2),FALSE)</f>
        <v>0.16</v>
      </c>
      <c r="J497" s="4" t="e">
        <f>VLOOKUP((IF(MONTH($A497)=10,YEAR($A497),IF(MONTH($A497)=11,YEAR($A497),IF(MONTH($A497)=12, YEAR($A497),YEAR($A497)-1)))),#REF!,VLOOKUP(MONTH($A497),Conversion!$A$1:$B$12,2),FALSE)</f>
        <v>#REF!</v>
      </c>
      <c r="K497" t="e">
        <f>VLOOKUP((IF(MONTH($A497)=10,YEAR($A497),IF(MONTH($A497)=11,YEAR($A497),IF(MONTH($A497)=12, YEAR($A497),YEAR($A497)-1)))),#REF!,VLOOKUP(MONTH($A497),'Patch Conversion'!$A$1:$B$12,2),FALSE)</f>
        <v>#REF!</v>
      </c>
    </row>
    <row r="498" spans="1:11" x14ac:dyDescent="0.25">
      <c r="A498" s="2">
        <v>32843</v>
      </c>
      <c r="B498">
        <f>VLOOKUP((IF(MONTH($A498)=10,YEAR($A498),IF(MONTH($A498)=11,YEAR($A498),IF(MONTH($A498)=12, YEAR($A498),YEAR($A498)-1)))),File_1.prn!$A$2:$AA$58,VLOOKUP(MONTH($A498),Conversion!$A$1:$B$12,2),FALSE)</f>
        <v>0</v>
      </c>
      <c r="C498" t="str">
        <f>IF(VLOOKUP((IF(MONTH($A498)=10,YEAR($A498),IF(MONTH($A498)=11,YEAR($A498),IF(MONTH($A498)=12, YEAR($A498),YEAR($A498)-1)))),File_1.prn!$A$2:$AA$58,VLOOKUP(MONTH($A498),'Patch Conversion'!$A$1:$B$12,2),FALSE)="","",VLOOKUP((IF(MONTH($A498)=10,YEAR($A498),IF(MONTH($A498)=11,YEAR($A498),IF(MONTH($A498)=12, YEAR($A498),YEAR($A498)-1)))),File_1.prn!$A$2:$AA$58,VLOOKUP(MONTH($A498),'Patch Conversion'!$A$1:$B$12,2),FALSE))</f>
        <v/>
      </c>
      <c r="F498">
        <f>VLOOKUP((IF(MONTH($A498)=10,YEAR($A498),IF(MONTH($A498)=11,YEAR($A498),IF(MONTH($A498)=12, YEAR($A498),YEAR($A498)-1)))),FirstSim!$A$1:$Z$84,VLOOKUP(MONTH($A498),Conversion!$A$1:$B$12,2),FALSE)</f>
        <v>0.1</v>
      </c>
      <c r="J498" s="4" t="e">
        <f>VLOOKUP((IF(MONTH($A498)=10,YEAR($A498),IF(MONTH($A498)=11,YEAR($A498),IF(MONTH($A498)=12, YEAR($A498),YEAR($A498)-1)))),#REF!,VLOOKUP(MONTH($A498),Conversion!$A$1:$B$12,2),FALSE)</f>
        <v>#REF!</v>
      </c>
      <c r="K498" t="e">
        <f>VLOOKUP((IF(MONTH($A498)=10,YEAR($A498),IF(MONTH($A498)=11,YEAR($A498),IF(MONTH($A498)=12, YEAR($A498),YEAR($A498)-1)))),#REF!,VLOOKUP(MONTH($A498),'Patch Conversion'!$A$1:$B$12,2),FALSE)</f>
        <v>#REF!</v>
      </c>
    </row>
    <row r="499" spans="1:11" x14ac:dyDescent="0.25">
      <c r="A499" s="2">
        <v>32874</v>
      </c>
      <c r="B499">
        <f>VLOOKUP((IF(MONTH($A499)=10,YEAR($A499),IF(MONTH($A499)=11,YEAR($A499),IF(MONTH($A499)=12, YEAR($A499),YEAR($A499)-1)))),File_1.prn!$A$2:$AA$58,VLOOKUP(MONTH($A499),Conversion!$A$1:$B$12,2),FALSE)</f>
        <v>0</v>
      </c>
      <c r="C499" t="str">
        <f>IF(VLOOKUP((IF(MONTH($A499)=10,YEAR($A499),IF(MONTH($A499)=11,YEAR($A499),IF(MONTH($A499)=12, YEAR($A499),YEAR($A499)-1)))),File_1.prn!$A$2:$AA$58,VLOOKUP(MONTH($A499),'Patch Conversion'!$A$1:$B$12,2),FALSE)="","",VLOOKUP((IF(MONTH($A499)=10,YEAR($A499),IF(MONTH($A499)=11,YEAR($A499),IF(MONTH($A499)=12, YEAR($A499),YEAR($A499)-1)))),File_1.prn!$A$2:$AA$58,VLOOKUP(MONTH($A499),'Patch Conversion'!$A$1:$B$12,2),FALSE))</f>
        <v/>
      </c>
      <c r="F499">
        <f>VLOOKUP((IF(MONTH($A499)=10,YEAR($A499),IF(MONTH($A499)=11,YEAR($A499),IF(MONTH($A499)=12, YEAR($A499),YEAR($A499)-1)))),FirstSim!$A$1:$Z$84,VLOOKUP(MONTH($A499),Conversion!$A$1:$B$12,2),FALSE)</f>
        <v>0.06</v>
      </c>
      <c r="J499" s="4" t="e">
        <f>VLOOKUP((IF(MONTH($A499)=10,YEAR($A499),IF(MONTH($A499)=11,YEAR($A499),IF(MONTH($A499)=12, YEAR($A499),YEAR($A499)-1)))),#REF!,VLOOKUP(MONTH($A499),Conversion!$A$1:$B$12,2),FALSE)</f>
        <v>#REF!</v>
      </c>
      <c r="K499" t="e">
        <f>VLOOKUP((IF(MONTH($A499)=10,YEAR($A499),IF(MONTH($A499)=11,YEAR($A499),IF(MONTH($A499)=12, YEAR($A499),YEAR($A499)-1)))),#REF!,VLOOKUP(MONTH($A499),'Patch Conversion'!$A$1:$B$12,2),FALSE)</f>
        <v>#REF!</v>
      </c>
    </row>
    <row r="500" spans="1:11" x14ac:dyDescent="0.25">
      <c r="A500" s="2">
        <v>32905</v>
      </c>
      <c r="B500">
        <f>VLOOKUP((IF(MONTH($A500)=10,YEAR($A500),IF(MONTH($A500)=11,YEAR($A500),IF(MONTH($A500)=12, YEAR($A500),YEAR($A500)-1)))),File_1.prn!$A$2:$AA$58,VLOOKUP(MONTH($A500),Conversion!$A$1:$B$12,2),FALSE)</f>
        <v>0</v>
      </c>
      <c r="C500" t="str">
        <f>IF(VLOOKUP((IF(MONTH($A500)=10,YEAR($A500),IF(MONTH($A500)=11,YEAR($A500),IF(MONTH($A500)=12, YEAR($A500),YEAR($A500)-1)))),File_1.prn!$A$2:$AA$58,VLOOKUP(MONTH($A500),'Patch Conversion'!$A$1:$B$12,2),FALSE)="","",VLOOKUP((IF(MONTH($A500)=10,YEAR($A500),IF(MONTH($A500)=11,YEAR($A500),IF(MONTH($A500)=12, YEAR($A500),YEAR($A500)-1)))),File_1.prn!$A$2:$AA$58,VLOOKUP(MONTH($A500),'Patch Conversion'!$A$1:$B$12,2),FALSE))</f>
        <v/>
      </c>
      <c r="F500">
        <f>VLOOKUP((IF(MONTH($A500)=10,YEAR($A500),IF(MONTH($A500)=11,YEAR($A500),IF(MONTH($A500)=12, YEAR($A500),YEAR($A500)-1)))),FirstSim!$A$1:$Z$84,VLOOKUP(MONTH($A500),Conversion!$A$1:$B$12,2),FALSE)</f>
        <v>0.08</v>
      </c>
      <c r="J500" s="4" t="e">
        <f>VLOOKUP((IF(MONTH($A500)=10,YEAR($A500),IF(MONTH($A500)=11,YEAR($A500),IF(MONTH($A500)=12, YEAR($A500),YEAR($A500)-1)))),#REF!,VLOOKUP(MONTH($A500),Conversion!$A$1:$B$12,2),FALSE)</f>
        <v>#REF!</v>
      </c>
      <c r="K500" t="e">
        <f>VLOOKUP((IF(MONTH($A500)=10,YEAR($A500),IF(MONTH($A500)=11,YEAR($A500),IF(MONTH($A500)=12, YEAR($A500),YEAR($A500)-1)))),#REF!,VLOOKUP(MONTH($A500),'Patch Conversion'!$A$1:$B$12,2),FALSE)</f>
        <v>#REF!</v>
      </c>
    </row>
    <row r="501" spans="1:11" x14ac:dyDescent="0.25">
      <c r="A501" s="2">
        <v>32933</v>
      </c>
      <c r="B501">
        <f>VLOOKUP((IF(MONTH($A501)=10,YEAR($A501),IF(MONTH($A501)=11,YEAR($A501),IF(MONTH($A501)=12, YEAR($A501),YEAR($A501)-1)))),File_1.prn!$A$2:$AA$58,VLOOKUP(MONTH($A501),Conversion!$A$1:$B$12,2),FALSE)</f>
        <v>0</v>
      </c>
      <c r="C501" t="str">
        <f>IF(VLOOKUP((IF(MONTH($A501)=10,YEAR($A501),IF(MONTH($A501)=11,YEAR($A501),IF(MONTH($A501)=12, YEAR($A501),YEAR($A501)-1)))),File_1.prn!$A$2:$AA$58,VLOOKUP(MONTH($A501),'Patch Conversion'!$A$1:$B$12,2),FALSE)="","",VLOOKUP((IF(MONTH($A501)=10,YEAR($A501),IF(MONTH($A501)=11,YEAR($A501),IF(MONTH($A501)=12, YEAR($A501),YEAR($A501)-1)))),File_1.prn!$A$2:$AA$58,VLOOKUP(MONTH($A501),'Patch Conversion'!$A$1:$B$12,2),FALSE))</f>
        <v/>
      </c>
      <c r="F501">
        <f>VLOOKUP((IF(MONTH($A501)=10,YEAR($A501),IF(MONTH($A501)=11,YEAR($A501),IF(MONTH($A501)=12, YEAR($A501),YEAR($A501)-1)))),FirstSim!$A$1:$Z$84,VLOOKUP(MONTH($A501),Conversion!$A$1:$B$12,2),FALSE)</f>
        <v>1.1000000000000001</v>
      </c>
      <c r="J501" s="4" t="e">
        <f>VLOOKUP((IF(MONTH($A501)=10,YEAR($A501),IF(MONTH($A501)=11,YEAR($A501),IF(MONTH($A501)=12, YEAR($A501),YEAR($A501)-1)))),#REF!,VLOOKUP(MONTH($A501),Conversion!$A$1:$B$12,2),FALSE)</f>
        <v>#REF!</v>
      </c>
      <c r="K501" t="e">
        <f>VLOOKUP((IF(MONTH($A501)=10,YEAR($A501),IF(MONTH($A501)=11,YEAR($A501),IF(MONTH($A501)=12, YEAR($A501),YEAR($A501)-1)))),#REF!,VLOOKUP(MONTH($A501),'Patch Conversion'!$A$1:$B$12,2),FALSE)</f>
        <v>#REF!</v>
      </c>
    </row>
    <row r="502" spans="1:11" x14ac:dyDescent="0.25">
      <c r="A502" s="2">
        <v>32964</v>
      </c>
      <c r="B502">
        <f>VLOOKUP((IF(MONTH($A502)=10,YEAR($A502),IF(MONTH($A502)=11,YEAR($A502),IF(MONTH($A502)=12, YEAR($A502),YEAR($A502)-1)))),File_1.prn!$A$2:$AA$58,VLOOKUP(MONTH($A502),Conversion!$A$1:$B$12,2),FALSE)</f>
        <v>0</v>
      </c>
      <c r="C502" t="str">
        <f>IF(VLOOKUP((IF(MONTH($A502)=10,YEAR($A502),IF(MONTH($A502)=11,YEAR($A502),IF(MONTH($A502)=12, YEAR($A502),YEAR($A502)-1)))),File_1.prn!$A$2:$AA$58,VLOOKUP(MONTH($A502),'Patch Conversion'!$A$1:$B$12,2),FALSE)="","",VLOOKUP((IF(MONTH($A502)=10,YEAR($A502),IF(MONTH($A502)=11,YEAR($A502),IF(MONTH($A502)=12, YEAR($A502),YEAR($A502)-1)))),File_1.prn!$A$2:$AA$58,VLOOKUP(MONTH($A502),'Patch Conversion'!$A$1:$B$12,2),FALSE))</f>
        <v/>
      </c>
      <c r="F502">
        <f>VLOOKUP((IF(MONTH($A502)=10,YEAR($A502),IF(MONTH($A502)=11,YEAR($A502),IF(MONTH($A502)=12, YEAR($A502),YEAR($A502)-1)))),FirstSim!$A$1:$Z$84,VLOOKUP(MONTH($A502),Conversion!$A$1:$B$12,2),FALSE)</f>
        <v>0.72</v>
      </c>
      <c r="J502" s="4" t="e">
        <f>VLOOKUP((IF(MONTH($A502)=10,YEAR($A502),IF(MONTH($A502)=11,YEAR($A502),IF(MONTH($A502)=12, YEAR($A502),YEAR($A502)-1)))),#REF!,VLOOKUP(MONTH($A502),Conversion!$A$1:$B$12,2),FALSE)</f>
        <v>#REF!</v>
      </c>
      <c r="K502" t="e">
        <f>VLOOKUP((IF(MONTH($A502)=10,YEAR($A502),IF(MONTH($A502)=11,YEAR($A502),IF(MONTH($A502)=12, YEAR($A502),YEAR($A502)-1)))),#REF!,VLOOKUP(MONTH($A502),'Patch Conversion'!$A$1:$B$12,2),FALSE)</f>
        <v>#REF!</v>
      </c>
    </row>
    <row r="503" spans="1:11" x14ac:dyDescent="0.25">
      <c r="A503" s="2">
        <v>32994</v>
      </c>
      <c r="B503">
        <f>VLOOKUP((IF(MONTH($A503)=10,YEAR($A503),IF(MONTH($A503)=11,YEAR($A503),IF(MONTH($A503)=12, YEAR($A503),YEAR($A503)-1)))),File_1.prn!$A$2:$AA$58,VLOOKUP(MONTH($A503),Conversion!$A$1:$B$12,2),FALSE)</f>
        <v>0</v>
      </c>
      <c r="C503" t="str">
        <f>IF(VLOOKUP((IF(MONTH($A503)=10,YEAR($A503),IF(MONTH($A503)=11,YEAR($A503),IF(MONTH($A503)=12, YEAR($A503),YEAR($A503)-1)))),File_1.prn!$A$2:$AA$58,VLOOKUP(MONTH($A503),'Patch Conversion'!$A$1:$B$12,2),FALSE)="","",VLOOKUP((IF(MONTH($A503)=10,YEAR($A503),IF(MONTH($A503)=11,YEAR($A503),IF(MONTH($A503)=12, YEAR($A503),YEAR($A503)-1)))),File_1.prn!$A$2:$AA$58,VLOOKUP(MONTH($A503),'Patch Conversion'!$A$1:$B$12,2),FALSE))</f>
        <v/>
      </c>
      <c r="F503">
        <f>VLOOKUP((IF(MONTH($A503)=10,YEAR($A503),IF(MONTH($A503)=11,YEAR($A503),IF(MONTH($A503)=12, YEAR($A503),YEAR($A503)-1)))),FirstSim!$A$1:$Z$84,VLOOKUP(MONTH($A503),Conversion!$A$1:$B$12,2),FALSE)</f>
        <v>0.28000000000000003</v>
      </c>
      <c r="J503" s="4" t="e">
        <f>VLOOKUP((IF(MONTH($A503)=10,YEAR($A503),IF(MONTH($A503)=11,YEAR($A503),IF(MONTH($A503)=12, YEAR($A503),YEAR($A503)-1)))),#REF!,VLOOKUP(MONTH($A503),Conversion!$A$1:$B$12,2),FALSE)</f>
        <v>#REF!</v>
      </c>
      <c r="K503" t="e">
        <f>VLOOKUP((IF(MONTH($A503)=10,YEAR($A503),IF(MONTH($A503)=11,YEAR($A503),IF(MONTH($A503)=12, YEAR($A503),YEAR($A503)-1)))),#REF!,VLOOKUP(MONTH($A503),'Patch Conversion'!$A$1:$B$12,2),FALSE)</f>
        <v>#REF!</v>
      </c>
    </row>
    <row r="504" spans="1:11" x14ac:dyDescent="0.25">
      <c r="A504" s="2">
        <v>33025</v>
      </c>
      <c r="B504">
        <f>VLOOKUP((IF(MONTH($A504)=10,YEAR($A504),IF(MONTH($A504)=11,YEAR($A504),IF(MONTH($A504)=12, YEAR($A504),YEAR($A504)-1)))),File_1.prn!$A$2:$AA$58,VLOOKUP(MONTH($A504),Conversion!$A$1:$B$12,2),FALSE)</f>
        <v>0</v>
      </c>
      <c r="C504" t="str">
        <f>IF(VLOOKUP((IF(MONTH($A504)=10,YEAR($A504),IF(MONTH($A504)=11,YEAR($A504),IF(MONTH($A504)=12, YEAR($A504),YEAR($A504)-1)))),File_1.prn!$A$2:$AA$58,VLOOKUP(MONTH($A504),'Patch Conversion'!$A$1:$B$12,2),FALSE)="","",VLOOKUP((IF(MONTH($A504)=10,YEAR($A504),IF(MONTH($A504)=11,YEAR($A504),IF(MONTH($A504)=12, YEAR($A504),YEAR($A504)-1)))),File_1.prn!$A$2:$AA$58,VLOOKUP(MONTH($A504),'Patch Conversion'!$A$1:$B$12,2),FALSE))</f>
        <v/>
      </c>
      <c r="F504">
        <f>VLOOKUP((IF(MONTH($A504)=10,YEAR($A504),IF(MONTH($A504)=11,YEAR($A504),IF(MONTH($A504)=12, YEAR($A504),YEAR($A504)-1)))),FirstSim!$A$1:$Z$84,VLOOKUP(MONTH($A504),Conversion!$A$1:$B$12,2),FALSE)</f>
        <v>0.18</v>
      </c>
      <c r="J504" s="4" t="e">
        <f>VLOOKUP((IF(MONTH($A504)=10,YEAR($A504),IF(MONTH($A504)=11,YEAR($A504),IF(MONTH($A504)=12, YEAR($A504),YEAR($A504)-1)))),#REF!,VLOOKUP(MONTH($A504),Conversion!$A$1:$B$12,2),FALSE)</f>
        <v>#REF!</v>
      </c>
      <c r="K504" t="e">
        <f>VLOOKUP((IF(MONTH($A504)=10,YEAR($A504),IF(MONTH($A504)=11,YEAR($A504),IF(MONTH($A504)=12, YEAR($A504),YEAR($A504)-1)))),#REF!,VLOOKUP(MONTH($A504),'Patch Conversion'!$A$1:$B$12,2),FALSE)</f>
        <v>#REF!</v>
      </c>
    </row>
    <row r="505" spans="1:11" x14ac:dyDescent="0.25">
      <c r="A505" s="2">
        <v>33055</v>
      </c>
      <c r="B505">
        <f>VLOOKUP((IF(MONTH($A505)=10,YEAR($A505),IF(MONTH($A505)=11,YEAR($A505),IF(MONTH($A505)=12, YEAR($A505),YEAR($A505)-1)))),File_1.prn!$A$2:$AA$58,VLOOKUP(MONTH($A505),Conversion!$A$1:$B$12,2),FALSE)</f>
        <v>0</v>
      </c>
      <c r="C505" t="str">
        <f>IF(VLOOKUP((IF(MONTH($A505)=10,YEAR($A505),IF(MONTH($A505)=11,YEAR($A505),IF(MONTH($A505)=12, YEAR($A505),YEAR($A505)-1)))),File_1.prn!$A$2:$AA$58,VLOOKUP(MONTH($A505),'Patch Conversion'!$A$1:$B$12,2),FALSE)="","",VLOOKUP((IF(MONTH($A505)=10,YEAR($A505),IF(MONTH($A505)=11,YEAR($A505),IF(MONTH($A505)=12, YEAR($A505),YEAR($A505)-1)))),File_1.prn!$A$2:$AA$58,VLOOKUP(MONTH($A505),'Patch Conversion'!$A$1:$B$12,2),FALSE))</f>
        <v/>
      </c>
      <c r="F505">
        <f>VLOOKUP((IF(MONTH($A505)=10,YEAR($A505),IF(MONTH($A505)=11,YEAR($A505),IF(MONTH($A505)=12, YEAR($A505),YEAR($A505)-1)))),FirstSim!$A$1:$Z$84,VLOOKUP(MONTH($A505),Conversion!$A$1:$B$12,2),FALSE)</f>
        <v>0.13</v>
      </c>
      <c r="J505" s="4" t="e">
        <f>VLOOKUP((IF(MONTH($A505)=10,YEAR($A505),IF(MONTH($A505)=11,YEAR($A505),IF(MONTH($A505)=12, YEAR($A505),YEAR($A505)-1)))),#REF!,VLOOKUP(MONTH($A505),Conversion!$A$1:$B$12,2),FALSE)</f>
        <v>#REF!</v>
      </c>
      <c r="K505" t="e">
        <f>VLOOKUP((IF(MONTH($A505)=10,YEAR($A505),IF(MONTH($A505)=11,YEAR($A505),IF(MONTH($A505)=12, YEAR($A505),YEAR($A505)-1)))),#REF!,VLOOKUP(MONTH($A505),'Patch Conversion'!$A$1:$B$12,2),FALSE)</f>
        <v>#REF!</v>
      </c>
    </row>
    <row r="506" spans="1:11" x14ac:dyDescent="0.25">
      <c r="A506" s="2">
        <v>33086</v>
      </c>
      <c r="B506">
        <f>VLOOKUP((IF(MONTH($A506)=10,YEAR($A506),IF(MONTH($A506)=11,YEAR($A506),IF(MONTH($A506)=12, YEAR($A506),YEAR($A506)-1)))),File_1.prn!$A$2:$AA$58,VLOOKUP(MONTH($A506),Conversion!$A$1:$B$12,2),FALSE)</f>
        <v>0</v>
      </c>
      <c r="C506" t="str">
        <f>IF(VLOOKUP((IF(MONTH($A506)=10,YEAR($A506),IF(MONTH($A506)=11,YEAR($A506),IF(MONTH($A506)=12, YEAR($A506),YEAR($A506)-1)))),File_1.prn!$A$2:$AA$58,VLOOKUP(MONTH($A506),'Patch Conversion'!$A$1:$B$12,2),FALSE)="","",VLOOKUP((IF(MONTH($A506)=10,YEAR($A506),IF(MONTH($A506)=11,YEAR($A506),IF(MONTH($A506)=12, YEAR($A506),YEAR($A506)-1)))),File_1.prn!$A$2:$AA$58,VLOOKUP(MONTH($A506),'Patch Conversion'!$A$1:$B$12,2),FALSE))</f>
        <v/>
      </c>
      <c r="F506">
        <f>VLOOKUP((IF(MONTH($A506)=10,YEAR($A506),IF(MONTH($A506)=11,YEAR($A506),IF(MONTH($A506)=12, YEAR($A506),YEAR($A506)-1)))),FirstSim!$A$1:$Z$84,VLOOKUP(MONTH($A506),Conversion!$A$1:$B$12,2),FALSE)</f>
        <v>0.09</v>
      </c>
      <c r="J506" s="4" t="e">
        <f>VLOOKUP((IF(MONTH($A506)=10,YEAR($A506),IF(MONTH($A506)=11,YEAR($A506),IF(MONTH($A506)=12, YEAR($A506),YEAR($A506)-1)))),#REF!,VLOOKUP(MONTH($A506),Conversion!$A$1:$B$12,2),FALSE)</f>
        <v>#REF!</v>
      </c>
      <c r="K506" t="e">
        <f>VLOOKUP((IF(MONTH($A506)=10,YEAR($A506),IF(MONTH($A506)=11,YEAR($A506),IF(MONTH($A506)=12, YEAR($A506),YEAR($A506)-1)))),#REF!,VLOOKUP(MONTH($A506),'Patch Conversion'!$A$1:$B$12,2),FALSE)</f>
        <v>#REF!</v>
      </c>
    </row>
    <row r="507" spans="1:11" x14ac:dyDescent="0.25">
      <c r="A507" s="2">
        <v>33117</v>
      </c>
      <c r="B507">
        <f>VLOOKUP((IF(MONTH($A507)=10,YEAR($A507),IF(MONTH($A507)=11,YEAR($A507),IF(MONTH($A507)=12, YEAR($A507),YEAR($A507)-1)))),File_1.prn!$A$2:$AA$58,VLOOKUP(MONTH($A507),Conversion!$A$1:$B$12,2),FALSE)</f>
        <v>0</v>
      </c>
      <c r="C507" t="str">
        <f>IF(VLOOKUP((IF(MONTH($A507)=10,YEAR($A507),IF(MONTH($A507)=11,YEAR($A507),IF(MONTH($A507)=12, YEAR($A507),YEAR($A507)-1)))),File_1.prn!$A$2:$AA$58,VLOOKUP(MONTH($A507),'Patch Conversion'!$A$1:$B$12,2),FALSE)="","",VLOOKUP((IF(MONTH($A507)=10,YEAR($A507),IF(MONTH($A507)=11,YEAR($A507),IF(MONTH($A507)=12, YEAR($A507),YEAR($A507)-1)))),File_1.prn!$A$2:$AA$58,VLOOKUP(MONTH($A507),'Patch Conversion'!$A$1:$B$12,2),FALSE))</f>
        <v/>
      </c>
      <c r="F507">
        <f>VLOOKUP((IF(MONTH($A507)=10,YEAR($A507),IF(MONTH($A507)=11,YEAR($A507),IF(MONTH($A507)=12, YEAR($A507),YEAR($A507)-1)))),FirstSim!$A$1:$Z$84,VLOOKUP(MONTH($A507),Conversion!$A$1:$B$12,2),FALSE)</f>
        <v>0.06</v>
      </c>
      <c r="J507" s="4" t="e">
        <f>VLOOKUP((IF(MONTH($A507)=10,YEAR($A507),IF(MONTH($A507)=11,YEAR($A507),IF(MONTH($A507)=12, YEAR($A507),YEAR($A507)-1)))),#REF!,VLOOKUP(MONTH($A507),Conversion!$A$1:$B$12,2),FALSE)</f>
        <v>#REF!</v>
      </c>
      <c r="K507" t="e">
        <f>VLOOKUP((IF(MONTH($A507)=10,YEAR($A507),IF(MONTH($A507)=11,YEAR($A507),IF(MONTH($A507)=12, YEAR($A507),YEAR($A507)-1)))),#REF!,VLOOKUP(MONTH($A507),'Patch Conversion'!$A$1:$B$12,2),FALSE)</f>
        <v>#REF!</v>
      </c>
    </row>
    <row r="508" spans="1:11" x14ac:dyDescent="0.25">
      <c r="A508" s="2">
        <v>33147</v>
      </c>
      <c r="B508">
        <f>VLOOKUP((IF(MONTH($A508)=10,YEAR($A508),IF(MONTH($A508)=11,YEAR($A508),IF(MONTH($A508)=12, YEAR($A508),YEAR($A508)-1)))),File_1.prn!$A$2:$AA$58,VLOOKUP(MONTH($A508),Conversion!$A$1:$B$12,2),FALSE)</f>
        <v>0.01</v>
      </c>
      <c r="C508" t="str">
        <f>IF(VLOOKUP((IF(MONTH($A508)=10,YEAR($A508),IF(MONTH($A508)=11,YEAR($A508),IF(MONTH($A508)=12, YEAR($A508),YEAR($A508)-1)))),File_1.prn!$A$2:$AA$58,VLOOKUP(MONTH($A508),'Patch Conversion'!$A$1:$B$12,2),FALSE)="","",VLOOKUP((IF(MONTH($A508)=10,YEAR($A508),IF(MONTH($A508)=11,YEAR($A508),IF(MONTH($A508)=12, YEAR($A508),YEAR($A508)-1)))),File_1.prn!$A$2:$AA$58,VLOOKUP(MONTH($A508),'Patch Conversion'!$A$1:$B$12,2),FALSE))</f>
        <v/>
      </c>
      <c r="F508">
        <f>VLOOKUP((IF(MONTH($A508)=10,YEAR($A508),IF(MONTH($A508)=11,YEAR($A508),IF(MONTH($A508)=12, YEAR($A508),YEAR($A508)-1)))),FirstSim!$A$1:$Z$84,VLOOKUP(MONTH($A508),Conversion!$A$1:$B$12,2),FALSE)</f>
        <v>0.04</v>
      </c>
      <c r="J508" s="4" t="e">
        <f>VLOOKUP((IF(MONTH($A508)=10,YEAR($A508),IF(MONTH($A508)=11,YEAR($A508),IF(MONTH($A508)=12, YEAR($A508),YEAR($A508)-1)))),#REF!,VLOOKUP(MONTH($A508),Conversion!$A$1:$B$12,2),FALSE)</f>
        <v>#REF!</v>
      </c>
      <c r="K508" t="e">
        <f>VLOOKUP((IF(MONTH($A508)=10,YEAR($A508),IF(MONTH($A508)=11,YEAR($A508),IF(MONTH($A508)=12, YEAR($A508),YEAR($A508)-1)))),#REF!,VLOOKUP(MONTH($A508),'Patch Conversion'!$A$1:$B$12,2),FALSE)</f>
        <v>#REF!</v>
      </c>
    </row>
    <row r="509" spans="1:11" x14ac:dyDescent="0.25">
      <c r="A509" s="2">
        <v>33178</v>
      </c>
      <c r="B509">
        <f>VLOOKUP((IF(MONTH($A509)=10,YEAR($A509),IF(MONTH($A509)=11,YEAR($A509),IF(MONTH($A509)=12, YEAR($A509),YEAR($A509)-1)))),File_1.prn!$A$2:$AA$58,VLOOKUP(MONTH($A509),Conversion!$A$1:$B$12,2),FALSE)</f>
        <v>0</v>
      </c>
      <c r="C509" t="str">
        <f>IF(VLOOKUP((IF(MONTH($A509)=10,YEAR($A509),IF(MONTH($A509)=11,YEAR($A509),IF(MONTH($A509)=12, YEAR($A509),YEAR($A509)-1)))),File_1.prn!$A$2:$AA$58,VLOOKUP(MONTH($A509),'Patch Conversion'!$A$1:$B$12,2),FALSE)="","",VLOOKUP((IF(MONTH($A509)=10,YEAR($A509),IF(MONTH($A509)=11,YEAR($A509),IF(MONTH($A509)=12, YEAR($A509),YEAR($A509)-1)))),File_1.prn!$A$2:$AA$58,VLOOKUP(MONTH($A509),'Patch Conversion'!$A$1:$B$12,2),FALSE))</f>
        <v>#</v>
      </c>
      <c r="F509">
        <f>VLOOKUP((IF(MONTH($A509)=10,YEAR($A509),IF(MONTH($A509)=11,YEAR($A509),IF(MONTH($A509)=12, YEAR($A509),YEAR($A509)-1)))),FirstSim!$A$1:$Z$84,VLOOKUP(MONTH($A509),Conversion!$A$1:$B$12,2),FALSE)</f>
        <v>0.03</v>
      </c>
      <c r="J509" s="4" t="e">
        <f>VLOOKUP((IF(MONTH($A509)=10,YEAR($A509),IF(MONTH($A509)=11,YEAR($A509),IF(MONTH($A509)=12, YEAR($A509),YEAR($A509)-1)))),#REF!,VLOOKUP(MONTH($A509),Conversion!$A$1:$B$12,2),FALSE)</f>
        <v>#REF!</v>
      </c>
      <c r="K509" t="e">
        <f>VLOOKUP((IF(MONTH($A509)=10,YEAR($A509),IF(MONTH($A509)=11,YEAR($A509),IF(MONTH($A509)=12, YEAR($A509),YEAR($A509)-1)))),#REF!,VLOOKUP(MONTH($A509),'Patch Conversion'!$A$1:$B$12,2),FALSE)</f>
        <v>#REF!</v>
      </c>
    </row>
    <row r="510" spans="1:11" x14ac:dyDescent="0.25">
      <c r="A510" s="2">
        <v>33208</v>
      </c>
      <c r="B510">
        <f>VLOOKUP((IF(MONTH($A510)=10,YEAR($A510),IF(MONTH($A510)=11,YEAR($A510),IF(MONTH($A510)=12, YEAR($A510),YEAR($A510)-1)))),File_1.prn!$A$2:$AA$58,VLOOKUP(MONTH($A510),Conversion!$A$1:$B$12,2),FALSE)</f>
        <v>0.06</v>
      </c>
      <c r="C510" t="str">
        <f>IF(VLOOKUP((IF(MONTH($A510)=10,YEAR($A510),IF(MONTH($A510)=11,YEAR($A510),IF(MONTH($A510)=12, YEAR($A510),YEAR($A510)-1)))),File_1.prn!$A$2:$AA$58,VLOOKUP(MONTH($A510),'Patch Conversion'!$A$1:$B$12,2),FALSE)="","",VLOOKUP((IF(MONTH($A510)=10,YEAR($A510),IF(MONTH($A510)=11,YEAR($A510),IF(MONTH($A510)=12, YEAR($A510),YEAR($A510)-1)))),File_1.prn!$A$2:$AA$58,VLOOKUP(MONTH($A510),'Patch Conversion'!$A$1:$B$12,2),FALSE))</f>
        <v/>
      </c>
      <c r="F510">
        <f>VLOOKUP((IF(MONTH($A510)=10,YEAR($A510),IF(MONTH($A510)=11,YEAR($A510),IF(MONTH($A510)=12, YEAR($A510),YEAR($A510)-1)))),FirstSim!$A$1:$Z$84,VLOOKUP(MONTH($A510),Conversion!$A$1:$B$12,2),FALSE)</f>
        <v>0.05</v>
      </c>
      <c r="J510" s="4" t="e">
        <f>VLOOKUP((IF(MONTH($A510)=10,YEAR($A510),IF(MONTH($A510)=11,YEAR($A510),IF(MONTH($A510)=12, YEAR($A510),YEAR($A510)-1)))),#REF!,VLOOKUP(MONTH($A510),Conversion!$A$1:$B$12,2),FALSE)</f>
        <v>#REF!</v>
      </c>
      <c r="K510" t="e">
        <f>VLOOKUP((IF(MONTH($A510)=10,YEAR($A510),IF(MONTH($A510)=11,YEAR($A510),IF(MONTH($A510)=12, YEAR($A510),YEAR($A510)-1)))),#REF!,VLOOKUP(MONTH($A510),'Patch Conversion'!$A$1:$B$12,2),FALSE)</f>
        <v>#REF!</v>
      </c>
    </row>
    <row r="511" spans="1:11" x14ac:dyDescent="0.25">
      <c r="A511" s="2">
        <v>33239</v>
      </c>
      <c r="B511">
        <f>VLOOKUP((IF(MONTH($A511)=10,YEAR($A511),IF(MONTH($A511)=11,YEAR($A511),IF(MONTH($A511)=12, YEAR($A511),YEAR($A511)-1)))),File_1.prn!$A$2:$AA$58,VLOOKUP(MONTH($A511),Conversion!$A$1:$B$12,2),FALSE)</f>
        <v>0.06</v>
      </c>
      <c r="C511" t="str">
        <f>IF(VLOOKUP((IF(MONTH($A511)=10,YEAR($A511),IF(MONTH($A511)=11,YEAR($A511),IF(MONTH($A511)=12, YEAR($A511),YEAR($A511)-1)))),File_1.prn!$A$2:$AA$58,VLOOKUP(MONTH($A511),'Patch Conversion'!$A$1:$B$12,2),FALSE)="","",VLOOKUP((IF(MONTH($A511)=10,YEAR($A511),IF(MONTH($A511)=11,YEAR($A511),IF(MONTH($A511)=12, YEAR($A511),YEAR($A511)-1)))),File_1.prn!$A$2:$AA$58,VLOOKUP(MONTH($A511),'Patch Conversion'!$A$1:$B$12,2),FALSE))</f>
        <v/>
      </c>
      <c r="F511">
        <f>VLOOKUP((IF(MONTH($A511)=10,YEAR($A511),IF(MONTH($A511)=11,YEAR($A511),IF(MONTH($A511)=12, YEAR($A511),YEAR($A511)-1)))),FirstSim!$A$1:$Z$84,VLOOKUP(MONTH($A511),Conversion!$A$1:$B$12,2),FALSE)</f>
        <v>9.26</v>
      </c>
      <c r="J511" s="4" t="e">
        <f>VLOOKUP((IF(MONTH($A511)=10,YEAR($A511),IF(MONTH($A511)=11,YEAR($A511),IF(MONTH($A511)=12, YEAR($A511),YEAR($A511)-1)))),#REF!,VLOOKUP(MONTH($A511),Conversion!$A$1:$B$12,2),FALSE)</f>
        <v>#REF!</v>
      </c>
      <c r="K511" t="e">
        <f>VLOOKUP((IF(MONTH($A511)=10,YEAR($A511),IF(MONTH($A511)=11,YEAR($A511),IF(MONTH($A511)=12, YEAR($A511),YEAR($A511)-1)))),#REF!,VLOOKUP(MONTH($A511),'Patch Conversion'!$A$1:$B$12,2),FALSE)</f>
        <v>#REF!</v>
      </c>
    </row>
    <row r="512" spans="1:11" x14ac:dyDescent="0.25">
      <c r="A512" s="2">
        <v>33270</v>
      </c>
      <c r="B512">
        <f>VLOOKUP((IF(MONTH($A512)=10,YEAR($A512),IF(MONTH($A512)=11,YEAR($A512),IF(MONTH($A512)=12, YEAR($A512),YEAR($A512)-1)))),File_1.prn!$A$2:$AA$58,VLOOKUP(MONTH($A512),Conversion!$A$1:$B$12,2),FALSE)</f>
        <v>0.67</v>
      </c>
      <c r="C512" t="str">
        <f>IF(VLOOKUP((IF(MONTH($A512)=10,YEAR($A512),IF(MONTH($A512)=11,YEAR($A512),IF(MONTH($A512)=12, YEAR($A512),YEAR($A512)-1)))),File_1.prn!$A$2:$AA$58,VLOOKUP(MONTH($A512),'Patch Conversion'!$A$1:$B$12,2),FALSE)="","",VLOOKUP((IF(MONTH($A512)=10,YEAR($A512),IF(MONTH($A512)=11,YEAR($A512),IF(MONTH($A512)=12, YEAR($A512),YEAR($A512)-1)))),File_1.prn!$A$2:$AA$58,VLOOKUP(MONTH($A512),'Patch Conversion'!$A$1:$B$12,2),FALSE))</f>
        <v/>
      </c>
      <c r="F512">
        <f>VLOOKUP((IF(MONTH($A512)=10,YEAR($A512),IF(MONTH($A512)=11,YEAR($A512),IF(MONTH($A512)=12, YEAR($A512),YEAR($A512)-1)))),FirstSim!$A$1:$Z$84,VLOOKUP(MONTH($A512),Conversion!$A$1:$B$12,2),FALSE)</f>
        <v>7.31</v>
      </c>
      <c r="J512" s="4" t="e">
        <f>VLOOKUP((IF(MONTH($A512)=10,YEAR($A512),IF(MONTH($A512)=11,YEAR($A512),IF(MONTH($A512)=12, YEAR($A512),YEAR($A512)-1)))),#REF!,VLOOKUP(MONTH($A512),Conversion!$A$1:$B$12,2),FALSE)</f>
        <v>#REF!</v>
      </c>
      <c r="K512" t="e">
        <f>VLOOKUP((IF(MONTH($A512)=10,YEAR($A512),IF(MONTH($A512)=11,YEAR($A512),IF(MONTH($A512)=12, YEAR($A512),YEAR($A512)-1)))),#REF!,VLOOKUP(MONTH($A512),'Patch Conversion'!$A$1:$B$12,2),FALSE)</f>
        <v>#REF!</v>
      </c>
    </row>
    <row r="513" spans="1:11" x14ac:dyDescent="0.25">
      <c r="A513" s="2">
        <v>33298</v>
      </c>
      <c r="B513">
        <f>VLOOKUP((IF(MONTH($A513)=10,YEAR($A513),IF(MONTH($A513)=11,YEAR($A513),IF(MONTH($A513)=12, YEAR($A513),YEAR($A513)-1)))),File_1.prn!$A$2:$AA$58,VLOOKUP(MONTH($A513),Conversion!$A$1:$B$12,2),FALSE)</f>
        <v>1.75</v>
      </c>
      <c r="C513" t="str">
        <f>IF(VLOOKUP((IF(MONTH($A513)=10,YEAR($A513),IF(MONTH($A513)=11,YEAR($A513),IF(MONTH($A513)=12, YEAR($A513),YEAR($A513)-1)))),File_1.prn!$A$2:$AA$58,VLOOKUP(MONTH($A513),'Patch Conversion'!$A$1:$B$12,2),FALSE)="","",VLOOKUP((IF(MONTH($A513)=10,YEAR($A513),IF(MONTH($A513)=11,YEAR($A513),IF(MONTH($A513)=12, YEAR($A513),YEAR($A513)-1)))),File_1.prn!$A$2:$AA$58,VLOOKUP(MONTH($A513),'Patch Conversion'!$A$1:$B$12,2),FALSE))</f>
        <v/>
      </c>
      <c r="D513" t="str">
        <f>IF(C513="","",B513)</f>
        <v/>
      </c>
      <c r="F513">
        <f>VLOOKUP((IF(MONTH($A513)=10,YEAR($A513),IF(MONTH($A513)=11,YEAR($A513),IF(MONTH($A513)=12, YEAR($A513),YEAR($A513)-1)))),FirstSim!$A$1:$Z$84,VLOOKUP(MONTH($A513),Conversion!$A$1:$B$12,2),FALSE)</f>
        <v>4.2300000000000004</v>
      </c>
      <c r="J513" s="4" t="e">
        <f>VLOOKUP((IF(MONTH($A513)=10,YEAR($A513),IF(MONTH($A513)=11,YEAR($A513),IF(MONTH($A513)=12, YEAR($A513),YEAR($A513)-1)))),#REF!,VLOOKUP(MONTH($A513),Conversion!$A$1:$B$12,2),FALSE)</f>
        <v>#REF!</v>
      </c>
      <c r="K513" t="e">
        <f>VLOOKUP((IF(MONTH($A513)=10,YEAR($A513),IF(MONTH($A513)=11,YEAR($A513),IF(MONTH($A513)=12, YEAR($A513),YEAR($A513)-1)))),#REF!,VLOOKUP(MONTH($A513),'Patch Conversion'!$A$1:$B$12,2),FALSE)</f>
        <v>#REF!</v>
      </c>
    </row>
    <row r="514" spans="1:11" x14ac:dyDescent="0.25">
      <c r="A514" s="2">
        <v>33329</v>
      </c>
      <c r="B514">
        <f>VLOOKUP((IF(MONTH($A514)=10,YEAR($A514),IF(MONTH($A514)=11,YEAR($A514),IF(MONTH($A514)=12, YEAR($A514),YEAR($A514)-1)))),File_1.prn!$A$2:$AA$58,VLOOKUP(MONTH($A514),Conversion!$A$1:$B$12,2),FALSE)</f>
        <v>0.04</v>
      </c>
      <c r="C514" t="str">
        <f>IF(VLOOKUP((IF(MONTH($A514)=10,YEAR($A514),IF(MONTH($A514)=11,YEAR($A514),IF(MONTH($A514)=12, YEAR($A514),YEAR($A514)-1)))),File_1.prn!$A$2:$AA$58,VLOOKUP(MONTH($A514),'Patch Conversion'!$A$1:$B$12,2),FALSE)="","",VLOOKUP((IF(MONTH($A514)=10,YEAR($A514),IF(MONTH($A514)=11,YEAR($A514),IF(MONTH($A514)=12, YEAR($A514),YEAR($A514)-1)))),File_1.prn!$A$2:$AA$58,VLOOKUP(MONTH($A514),'Patch Conversion'!$A$1:$B$12,2),FALSE))</f>
        <v/>
      </c>
      <c r="D514" t="str">
        <f>IF(C514="","",B514)</f>
        <v/>
      </c>
      <c r="F514">
        <f>VLOOKUP((IF(MONTH($A514)=10,YEAR($A514),IF(MONTH($A514)=11,YEAR($A514),IF(MONTH($A514)=12, YEAR($A514),YEAR($A514)-1)))),FirstSim!$A$1:$Z$84,VLOOKUP(MONTH($A514),Conversion!$A$1:$B$12,2),FALSE)</f>
        <v>1.1100000000000001</v>
      </c>
      <c r="J514" s="4" t="e">
        <f>VLOOKUP((IF(MONTH($A514)=10,YEAR($A514),IF(MONTH($A514)=11,YEAR($A514),IF(MONTH($A514)=12, YEAR($A514),YEAR($A514)-1)))),#REF!,VLOOKUP(MONTH($A514),Conversion!$A$1:$B$12,2),FALSE)</f>
        <v>#REF!</v>
      </c>
      <c r="K514" t="e">
        <f>VLOOKUP((IF(MONTH($A514)=10,YEAR($A514),IF(MONTH($A514)=11,YEAR($A514),IF(MONTH($A514)=12, YEAR($A514),YEAR($A514)-1)))),#REF!,VLOOKUP(MONTH($A514),'Patch Conversion'!$A$1:$B$12,2),FALSE)</f>
        <v>#REF!</v>
      </c>
    </row>
    <row r="515" spans="1:11" x14ac:dyDescent="0.25">
      <c r="A515" s="2">
        <v>33359</v>
      </c>
      <c r="B515">
        <f>VLOOKUP((IF(MONTH($A515)=10,YEAR($A515),IF(MONTH($A515)=11,YEAR($A515),IF(MONTH($A515)=12, YEAR($A515),YEAR($A515)-1)))),File_1.prn!$A$2:$AA$58,VLOOKUP(MONTH($A515),Conversion!$A$1:$B$12,2),FALSE)</f>
        <v>0</v>
      </c>
      <c r="C515" t="str">
        <f>IF(VLOOKUP((IF(MONTH($A515)=10,YEAR($A515),IF(MONTH($A515)=11,YEAR($A515),IF(MONTH($A515)=12, YEAR($A515),YEAR($A515)-1)))),File_1.prn!$A$2:$AA$58,VLOOKUP(MONTH($A515),'Patch Conversion'!$A$1:$B$12,2),FALSE)="","",VLOOKUP((IF(MONTH($A515)=10,YEAR($A515),IF(MONTH($A515)=11,YEAR($A515),IF(MONTH($A515)=12, YEAR($A515),YEAR($A515)-1)))),File_1.prn!$A$2:$AA$58,VLOOKUP(MONTH($A515),'Patch Conversion'!$A$1:$B$12,2),FALSE))</f>
        <v>#</v>
      </c>
      <c r="F515">
        <f>VLOOKUP((IF(MONTH($A515)=10,YEAR($A515),IF(MONTH($A515)=11,YEAR($A515),IF(MONTH($A515)=12, YEAR($A515),YEAR($A515)-1)))),FirstSim!$A$1:$Z$84,VLOOKUP(MONTH($A515),Conversion!$A$1:$B$12,2),FALSE)</f>
        <v>0.17</v>
      </c>
      <c r="J515" s="4" t="e">
        <f>VLOOKUP((IF(MONTH($A515)=10,YEAR($A515),IF(MONTH($A515)=11,YEAR($A515),IF(MONTH($A515)=12, YEAR($A515),YEAR($A515)-1)))),#REF!,VLOOKUP(MONTH($A515),Conversion!$A$1:$B$12,2),FALSE)</f>
        <v>#REF!</v>
      </c>
      <c r="K515" t="e">
        <f>VLOOKUP((IF(MONTH($A515)=10,YEAR($A515),IF(MONTH($A515)=11,YEAR($A515),IF(MONTH($A515)=12, YEAR($A515),YEAR($A515)-1)))),#REF!,VLOOKUP(MONTH($A515),'Patch Conversion'!$A$1:$B$12,2),FALSE)</f>
        <v>#REF!</v>
      </c>
    </row>
    <row r="516" spans="1:11" x14ac:dyDescent="0.25">
      <c r="A516" s="2">
        <v>33390</v>
      </c>
      <c r="B516">
        <f>VLOOKUP((IF(MONTH($A516)=10,YEAR($A516),IF(MONTH($A516)=11,YEAR($A516),IF(MONTH($A516)=12, YEAR($A516),YEAR($A516)-1)))),File_1.prn!$A$2:$AA$58,VLOOKUP(MONTH($A516),Conversion!$A$1:$B$12,2),FALSE)</f>
        <v>0</v>
      </c>
      <c r="C516" t="str">
        <f>IF(VLOOKUP((IF(MONTH($A516)=10,YEAR($A516),IF(MONTH($A516)=11,YEAR($A516),IF(MONTH($A516)=12, YEAR($A516),YEAR($A516)-1)))),File_1.prn!$A$2:$AA$58,VLOOKUP(MONTH($A516),'Patch Conversion'!$A$1:$B$12,2),FALSE)="","",VLOOKUP((IF(MONTH($A516)=10,YEAR($A516),IF(MONTH($A516)=11,YEAR($A516),IF(MONTH($A516)=12, YEAR($A516),YEAR($A516)-1)))),File_1.prn!$A$2:$AA$58,VLOOKUP(MONTH($A516),'Patch Conversion'!$A$1:$B$12,2),FALSE))</f>
        <v/>
      </c>
      <c r="F516">
        <f>VLOOKUP((IF(MONTH($A516)=10,YEAR($A516),IF(MONTH($A516)=11,YEAR($A516),IF(MONTH($A516)=12, YEAR($A516),YEAR($A516)-1)))),FirstSim!$A$1:$Z$84,VLOOKUP(MONTH($A516),Conversion!$A$1:$B$12,2),FALSE)</f>
        <v>0.09</v>
      </c>
      <c r="J516" s="4" t="e">
        <f>VLOOKUP((IF(MONTH($A516)=10,YEAR($A516),IF(MONTH($A516)=11,YEAR($A516),IF(MONTH($A516)=12, YEAR($A516),YEAR($A516)-1)))),#REF!,VLOOKUP(MONTH($A516),Conversion!$A$1:$B$12,2),FALSE)</f>
        <v>#REF!</v>
      </c>
      <c r="K516" t="e">
        <f>VLOOKUP((IF(MONTH($A516)=10,YEAR($A516),IF(MONTH($A516)=11,YEAR($A516),IF(MONTH($A516)=12, YEAR($A516),YEAR($A516)-1)))),#REF!,VLOOKUP(MONTH($A516),'Patch Conversion'!$A$1:$B$12,2),FALSE)</f>
        <v>#REF!</v>
      </c>
    </row>
    <row r="517" spans="1:11" x14ac:dyDescent="0.25">
      <c r="A517" s="2">
        <v>33420</v>
      </c>
      <c r="B517">
        <f>VLOOKUP((IF(MONTH($A517)=10,YEAR($A517),IF(MONTH($A517)=11,YEAR($A517),IF(MONTH($A517)=12, YEAR($A517),YEAR($A517)-1)))),File_1.prn!$A$2:$AA$58,VLOOKUP(MONTH($A517),Conversion!$A$1:$B$12,2),FALSE)</f>
        <v>0.04</v>
      </c>
      <c r="C517" t="str">
        <f>IF(VLOOKUP((IF(MONTH($A517)=10,YEAR($A517),IF(MONTH($A517)=11,YEAR($A517),IF(MONTH($A517)=12, YEAR($A517),YEAR($A517)-1)))),File_1.prn!$A$2:$AA$58,VLOOKUP(MONTH($A517),'Patch Conversion'!$A$1:$B$12,2),FALSE)="","",VLOOKUP((IF(MONTH($A517)=10,YEAR($A517),IF(MONTH($A517)=11,YEAR($A517),IF(MONTH($A517)=12, YEAR($A517),YEAR($A517)-1)))),File_1.prn!$A$2:$AA$58,VLOOKUP(MONTH($A517),'Patch Conversion'!$A$1:$B$12,2),FALSE))</f>
        <v/>
      </c>
      <c r="F517">
        <f>VLOOKUP((IF(MONTH($A517)=10,YEAR($A517),IF(MONTH($A517)=11,YEAR($A517),IF(MONTH($A517)=12, YEAR($A517),YEAR($A517)-1)))),FirstSim!$A$1:$Z$84,VLOOKUP(MONTH($A517),Conversion!$A$1:$B$12,2),FALSE)</f>
        <v>0.08</v>
      </c>
      <c r="J517" s="4" t="e">
        <f>VLOOKUP((IF(MONTH($A517)=10,YEAR($A517),IF(MONTH($A517)=11,YEAR($A517),IF(MONTH($A517)=12, YEAR($A517),YEAR($A517)-1)))),#REF!,VLOOKUP(MONTH($A517),Conversion!$A$1:$B$12,2),FALSE)</f>
        <v>#REF!</v>
      </c>
      <c r="K517" t="e">
        <f>VLOOKUP((IF(MONTH($A517)=10,YEAR($A517),IF(MONTH($A517)=11,YEAR($A517),IF(MONTH($A517)=12, YEAR($A517),YEAR($A517)-1)))),#REF!,VLOOKUP(MONTH($A517),'Patch Conversion'!$A$1:$B$12,2),FALSE)</f>
        <v>#REF!</v>
      </c>
    </row>
    <row r="518" spans="1:11" x14ac:dyDescent="0.25">
      <c r="A518" s="2">
        <v>33451</v>
      </c>
      <c r="B518">
        <f>VLOOKUP((IF(MONTH($A518)=10,YEAR($A518),IF(MONTH($A518)=11,YEAR($A518),IF(MONTH($A518)=12, YEAR($A518),YEAR($A518)-1)))),File_1.prn!$A$2:$AA$58,VLOOKUP(MONTH($A518),Conversion!$A$1:$B$12,2),FALSE)</f>
        <v>0.1</v>
      </c>
      <c r="C518" t="str">
        <f>IF(VLOOKUP((IF(MONTH($A518)=10,YEAR($A518),IF(MONTH($A518)=11,YEAR($A518),IF(MONTH($A518)=12, YEAR($A518),YEAR($A518)-1)))),File_1.prn!$A$2:$AA$58,VLOOKUP(MONTH($A518),'Patch Conversion'!$A$1:$B$12,2),FALSE)="","",VLOOKUP((IF(MONTH($A518)=10,YEAR($A518),IF(MONTH($A518)=11,YEAR($A518),IF(MONTH($A518)=12, YEAR($A518),YEAR($A518)-1)))),File_1.prn!$A$2:$AA$58,VLOOKUP(MONTH($A518),'Patch Conversion'!$A$1:$B$12,2),FALSE))</f>
        <v/>
      </c>
      <c r="F518">
        <f>VLOOKUP((IF(MONTH($A518)=10,YEAR($A518),IF(MONTH($A518)=11,YEAR($A518),IF(MONTH($A518)=12, YEAR($A518),YEAR($A518)-1)))),FirstSim!$A$1:$Z$84,VLOOKUP(MONTH($A518),Conversion!$A$1:$B$12,2),FALSE)</f>
        <v>0.06</v>
      </c>
      <c r="J518" s="4" t="e">
        <f>VLOOKUP((IF(MONTH($A518)=10,YEAR($A518),IF(MONTH($A518)=11,YEAR($A518),IF(MONTH($A518)=12, YEAR($A518),YEAR($A518)-1)))),#REF!,VLOOKUP(MONTH($A518),Conversion!$A$1:$B$12,2),FALSE)</f>
        <v>#REF!</v>
      </c>
      <c r="K518" t="e">
        <f>VLOOKUP((IF(MONTH($A518)=10,YEAR($A518),IF(MONTH($A518)=11,YEAR($A518),IF(MONTH($A518)=12, YEAR($A518),YEAR($A518)-1)))),#REF!,VLOOKUP(MONTH($A518),'Patch Conversion'!$A$1:$B$12,2),FALSE)</f>
        <v>#REF!</v>
      </c>
    </row>
    <row r="519" spans="1:11" x14ac:dyDescent="0.25">
      <c r="A519" s="2">
        <v>33482</v>
      </c>
      <c r="B519">
        <f>VLOOKUP((IF(MONTH($A519)=10,YEAR($A519),IF(MONTH($A519)=11,YEAR($A519),IF(MONTH($A519)=12, YEAR($A519),YEAR($A519)-1)))),File_1.prn!$A$2:$AA$58,VLOOKUP(MONTH($A519),Conversion!$A$1:$B$12,2),FALSE)</f>
        <v>0.1</v>
      </c>
      <c r="C519" t="str">
        <f>IF(VLOOKUP((IF(MONTH($A519)=10,YEAR($A519),IF(MONTH($A519)=11,YEAR($A519),IF(MONTH($A519)=12, YEAR($A519),YEAR($A519)-1)))),File_1.prn!$A$2:$AA$58,VLOOKUP(MONTH($A519),'Patch Conversion'!$A$1:$B$12,2),FALSE)="","",VLOOKUP((IF(MONTH($A519)=10,YEAR($A519),IF(MONTH($A519)=11,YEAR($A519),IF(MONTH($A519)=12, YEAR($A519),YEAR($A519)-1)))),File_1.prn!$A$2:$AA$58,VLOOKUP(MONTH($A519),'Patch Conversion'!$A$1:$B$12,2),FALSE))</f>
        <v/>
      </c>
      <c r="F519">
        <f>VLOOKUP((IF(MONTH($A519)=10,YEAR($A519),IF(MONTH($A519)=11,YEAR($A519),IF(MONTH($A519)=12, YEAR($A519),YEAR($A519)-1)))),FirstSim!$A$1:$Z$84,VLOOKUP(MONTH($A519),Conversion!$A$1:$B$12,2),FALSE)</f>
        <v>0.05</v>
      </c>
      <c r="J519" s="4" t="e">
        <f>VLOOKUP((IF(MONTH($A519)=10,YEAR($A519),IF(MONTH($A519)=11,YEAR($A519),IF(MONTH($A519)=12, YEAR($A519),YEAR($A519)-1)))),#REF!,VLOOKUP(MONTH($A519),Conversion!$A$1:$B$12,2),FALSE)</f>
        <v>#REF!</v>
      </c>
      <c r="K519" t="e">
        <f>VLOOKUP((IF(MONTH($A519)=10,YEAR($A519),IF(MONTH($A519)=11,YEAR($A519),IF(MONTH($A519)=12, YEAR($A519),YEAR($A519)-1)))),#REF!,VLOOKUP(MONTH($A519),'Patch Conversion'!$A$1:$B$12,2),FALSE)</f>
        <v>#REF!</v>
      </c>
    </row>
    <row r="520" spans="1:11" x14ac:dyDescent="0.25">
      <c r="A520" s="2">
        <v>33512</v>
      </c>
      <c r="B520" t="e">
        <f>VLOOKUP((IF(MONTH($A520)=10,YEAR($A520),IF(MONTH($A520)=11,YEAR($A520),IF(MONTH($A520)=12, YEAR($A520),YEAR($A520)-1)))),File_1.prn!$A$2:$AA$58,VLOOKUP(MONTH($A520),Conversion!$A$1:$B$12,2),FALSE)</f>
        <v>#N/A</v>
      </c>
      <c r="C520" t="e">
        <f>IF(VLOOKUP((IF(MONTH($A520)=10,YEAR($A520),IF(MONTH($A520)=11,YEAR($A520),IF(MONTH($A520)=12, YEAR($A520),YEAR($A520)-1)))),File_1.prn!$A$2:$AA$58,VLOOKUP(MONTH($A520),'Patch Conversion'!$A$1:$B$12,2),FALSE)="","",VLOOKUP((IF(MONTH($A520)=10,YEAR($A520),IF(MONTH($A520)=11,YEAR($A520),IF(MONTH($A520)=12, YEAR($A520),YEAR($A520)-1)))),File_1.prn!$A$2:$AA$58,VLOOKUP(MONTH($A520),'Patch Conversion'!$A$1:$B$12,2),FALSE))</f>
        <v>#N/A</v>
      </c>
      <c r="F520">
        <f>VLOOKUP((IF(MONTH($A520)=10,YEAR($A520),IF(MONTH($A520)=11,YEAR($A520),IF(MONTH($A520)=12, YEAR($A520),YEAR($A520)-1)))),FirstSim!$A$1:$Z$84,VLOOKUP(MONTH($A520),Conversion!$A$1:$B$12,2),FALSE)</f>
        <v>4.42</v>
      </c>
      <c r="J520" s="4" t="e">
        <f>VLOOKUP((IF(MONTH($A520)=10,YEAR($A520),IF(MONTH($A520)=11,YEAR($A520),IF(MONTH($A520)=12, YEAR($A520),YEAR($A520)-1)))),#REF!,VLOOKUP(MONTH($A520),Conversion!$A$1:$B$12,2),FALSE)</f>
        <v>#REF!</v>
      </c>
      <c r="K520" t="e">
        <f>VLOOKUP((IF(MONTH($A520)=10,YEAR($A520),IF(MONTH($A520)=11,YEAR($A520),IF(MONTH($A520)=12, YEAR($A520),YEAR($A520)-1)))),#REF!,VLOOKUP(MONTH($A520),'Patch Conversion'!$A$1:$B$12,2),FALSE)</f>
        <v>#REF!</v>
      </c>
    </row>
    <row r="521" spans="1:11" x14ac:dyDescent="0.25">
      <c r="A521" s="2">
        <v>33543</v>
      </c>
      <c r="B521" t="e">
        <f>VLOOKUP((IF(MONTH($A521)=10,YEAR($A521),IF(MONTH($A521)=11,YEAR($A521),IF(MONTH($A521)=12, YEAR($A521),YEAR($A521)-1)))),File_1.prn!$A$2:$AA$58,VLOOKUP(MONTH($A521),Conversion!$A$1:$B$12,2),FALSE)</f>
        <v>#N/A</v>
      </c>
      <c r="C521" t="e">
        <f>IF(VLOOKUP((IF(MONTH($A521)=10,YEAR($A521),IF(MONTH($A521)=11,YEAR($A521),IF(MONTH($A521)=12, YEAR($A521),YEAR($A521)-1)))),File_1.prn!$A$2:$AA$58,VLOOKUP(MONTH($A521),'Patch Conversion'!$A$1:$B$12,2),FALSE)="","",VLOOKUP((IF(MONTH($A521)=10,YEAR($A521),IF(MONTH($A521)=11,YEAR($A521),IF(MONTH($A521)=12, YEAR($A521),YEAR($A521)-1)))),File_1.prn!$A$2:$AA$58,VLOOKUP(MONTH($A521),'Patch Conversion'!$A$1:$B$12,2),FALSE))</f>
        <v>#N/A</v>
      </c>
      <c r="F521">
        <f>VLOOKUP((IF(MONTH($A521)=10,YEAR($A521),IF(MONTH($A521)=11,YEAR($A521),IF(MONTH($A521)=12, YEAR($A521),YEAR($A521)-1)))),FirstSim!$A$1:$Z$84,VLOOKUP(MONTH($A521),Conversion!$A$1:$B$12,2),FALSE)</f>
        <v>3.18</v>
      </c>
      <c r="J521" s="4" t="e">
        <f>VLOOKUP((IF(MONTH($A521)=10,YEAR($A521),IF(MONTH($A521)=11,YEAR($A521),IF(MONTH($A521)=12, YEAR($A521),YEAR($A521)-1)))),#REF!,VLOOKUP(MONTH($A521),Conversion!$A$1:$B$12,2),FALSE)</f>
        <v>#REF!</v>
      </c>
      <c r="K521" t="e">
        <f>VLOOKUP((IF(MONTH($A521)=10,YEAR($A521),IF(MONTH($A521)=11,YEAR($A521),IF(MONTH($A521)=12, YEAR($A521),YEAR($A521)-1)))),#REF!,VLOOKUP(MONTH($A521),'Patch Conversion'!$A$1:$B$12,2),FALSE)</f>
        <v>#REF!</v>
      </c>
    </row>
    <row r="522" spans="1:11" x14ac:dyDescent="0.25">
      <c r="A522" s="2">
        <v>33573</v>
      </c>
      <c r="B522" t="e">
        <f>VLOOKUP((IF(MONTH($A522)=10,YEAR($A522),IF(MONTH($A522)=11,YEAR($A522),IF(MONTH($A522)=12, YEAR($A522),YEAR($A522)-1)))),File_1.prn!$A$2:$AA$58,VLOOKUP(MONTH($A522),Conversion!$A$1:$B$12,2),FALSE)</f>
        <v>#N/A</v>
      </c>
      <c r="C522" t="e">
        <f>IF(VLOOKUP((IF(MONTH($A522)=10,YEAR($A522),IF(MONTH($A522)=11,YEAR($A522),IF(MONTH($A522)=12, YEAR($A522),YEAR($A522)-1)))),File_1.prn!$A$2:$AA$58,VLOOKUP(MONTH($A522),'Patch Conversion'!$A$1:$B$12,2),FALSE)="","",VLOOKUP((IF(MONTH($A522)=10,YEAR($A522),IF(MONTH($A522)=11,YEAR($A522),IF(MONTH($A522)=12, YEAR($A522),YEAR($A522)-1)))),File_1.prn!$A$2:$AA$58,VLOOKUP(MONTH($A522),'Patch Conversion'!$A$1:$B$12,2),FALSE))</f>
        <v>#N/A</v>
      </c>
      <c r="F522">
        <f>VLOOKUP((IF(MONTH($A522)=10,YEAR($A522),IF(MONTH($A522)=11,YEAR($A522),IF(MONTH($A522)=12, YEAR($A522),YEAR($A522)-1)))),FirstSim!$A$1:$Z$84,VLOOKUP(MONTH($A522),Conversion!$A$1:$B$12,2),FALSE)</f>
        <v>0.22</v>
      </c>
      <c r="J522" s="4" t="e">
        <f>VLOOKUP((IF(MONTH($A522)=10,YEAR($A522),IF(MONTH($A522)=11,YEAR($A522),IF(MONTH($A522)=12, YEAR($A522),YEAR($A522)-1)))),#REF!,VLOOKUP(MONTH($A522),Conversion!$A$1:$B$12,2),FALSE)</f>
        <v>#REF!</v>
      </c>
      <c r="K522" t="e">
        <f>VLOOKUP((IF(MONTH($A522)=10,YEAR($A522),IF(MONTH($A522)=11,YEAR($A522),IF(MONTH($A522)=12, YEAR($A522),YEAR($A522)-1)))),#REF!,VLOOKUP(MONTH($A522),'Patch Conversion'!$A$1:$B$12,2),FALSE)</f>
        <v>#REF!</v>
      </c>
    </row>
    <row r="523" spans="1:11" x14ac:dyDescent="0.25">
      <c r="A523" s="2">
        <v>33604</v>
      </c>
      <c r="B523" t="e">
        <f>VLOOKUP((IF(MONTH($A523)=10,YEAR($A523),IF(MONTH($A523)=11,YEAR($A523),IF(MONTH($A523)=12, YEAR($A523),YEAR($A523)-1)))),File_1.prn!$A$2:$AA$58,VLOOKUP(MONTH($A523),Conversion!$A$1:$B$12,2),FALSE)</f>
        <v>#N/A</v>
      </c>
      <c r="C523" t="e">
        <f>IF(VLOOKUP((IF(MONTH($A523)=10,YEAR($A523),IF(MONTH($A523)=11,YEAR($A523),IF(MONTH($A523)=12, YEAR($A523),YEAR($A523)-1)))),File_1.prn!$A$2:$AA$58,VLOOKUP(MONTH($A523),'Patch Conversion'!$A$1:$B$12,2),FALSE)="","",VLOOKUP((IF(MONTH($A523)=10,YEAR($A523),IF(MONTH($A523)=11,YEAR($A523),IF(MONTH($A523)=12, YEAR($A523),YEAR($A523)-1)))),File_1.prn!$A$2:$AA$58,VLOOKUP(MONTH($A523),'Patch Conversion'!$A$1:$B$12,2),FALSE))</f>
        <v>#N/A</v>
      </c>
      <c r="F523">
        <f>VLOOKUP((IF(MONTH($A523)=10,YEAR($A523),IF(MONTH($A523)=11,YEAR($A523),IF(MONTH($A523)=12, YEAR($A523),YEAR($A523)-1)))),FirstSim!$A$1:$Z$84,VLOOKUP(MONTH($A523),Conversion!$A$1:$B$12,2),FALSE)</f>
        <v>0.08</v>
      </c>
      <c r="J523" s="4" t="e">
        <f>VLOOKUP((IF(MONTH($A523)=10,YEAR($A523),IF(MONTH($A523)=11,YEAR($A523),IF(MONTH($A523)=12, YEAR($A523),YEAR($A523)-1)))),#REF!,VLOOKUP(MONTH($A523),Conversion!$A$1:$B$12,2),FALSE)</f>
        <v>#REF!</v>
      </c>
      <c r="K523" t="e">
        <f>VLOOKUP((IF(MONTH($A523)=10,YEAR($A523),IF(MONTH($A523)=11,YEAR($A523),IF(MONTH($A523)=12, YEAR($A523),YEAR($A523)-1)))),#REF!,VLOOKUP(MONTH($A523),'Patch Conversion'!$A$1:$B$12,2),FALSE)</f>
        <v>#REF!</v>
      </c>
    </row>
    <row r="524" spans="1:11" x14ac:dyDescent="0.25">
      <c r="A524" s="2">
        <v>33635</v>
      </c>
      <c r="B524" t="e">
        <f>VLOOKUP((IF(MONTH($A524)=10,YEAR($A524),IF(MONTH($A524)=11,YEAR($A524),IF(MONTH($A524)=12, YEAR($A524),YEAR($A524)-1)))),File_1.prn!$A$2:$AA$58,VLOOKUP(MONTH($A524),Conversion!$A$1:$B$12,2),FALSE)</f>
        <v>#N/A</v>
      </c>
      <c r="C524" t="e">
        <f>IF(VLOOKUP((IF(MONTH($A524)=10,YEAR($A524),IF(MONTH($A524)=11,YEAR($A524),IF(MONTH($A524)=12, YEAR($A524),YEAR($A524)-1)))),File_1.prn!$A$2:$AA$58,VLOOKUP(MONTH($A524),'Patch Conversion'!$A$1:$B$12,2),FALSE)="","",VLOOKUP((IF(MONTH($A524)=10,YEAR($A524),IF(MONTH($A524)=11,YEAR($A524),IF(MONTH($A524)=12, YEAR($A524),YEAR($A524)-1)))),File_1.prn!$A$2:$AA$58,VLOOKUP(MONTH($A524),'Patch Conversion'!$A$1:$B$12,2),FALSE))</f>
        <v>#N/A</v>
      </c>
      <c r="F524">
        <f>VLOOKUP((IF(MONTH($A524)=10,YEAR($A524),IF(MONTH($A524)=11,YEAR($A524),IF(MONTH($A524)=12, YEAR($A524),YEAR($A524)-1)))),FirstSim!$A$1:$Z$84,VLOOKUP(MONTH($A524),Conversion!$A$1:$B$12,2),FALSE)</f>
        <v>0.04</v>
      </c>
      <c r="J524" s="4" t="e">
        <f>VLOOKUP((IF(MONTH($A524)=10,YEAR($A524),IF(MONTH($A524)=11,YEAR($A524),IF(MONTH($A524)=12, YEAR($A524),YEAR($A524)-1)))),#REF!,VLOOKUP(MONTH($A524),Conversion!$A$1:$B$12,2),FALSE)</f>
        <v>#REF!</v>
      </c>
      <c r="K524" t="e">
        <f>VLOOKUP((IF(MONTH($A524)=10,YEAR($A524),IF(MONTH($A524)=11,YEAR($A524),IF(MONTH($A524)=12, YEAR($A524),YEAR($A524)-1)))),#REF!,VLOOKUP(MONTH($A524),'Patch Conversion'!$A$1:$B$12,2),FALSE)</f>
        <v>#REF!</v>
      </c>
    </row>
    <row r="525" spans="1:11" x14ac:dyDescent="0.25">
      <c r="A525" s="2">
        <v>33664</v>
      </c>
      <c r="B525" t="e">
        <f>VLOOKUP((IF(MONTH($A525)=10,YEAR($A525),IF(MONTH($A525)=11,YEAR($A525),IF(MONTH($A525)=12, YEAR($A525),YEAR($A525)-1)))),File_1.prn!$A$2:$AA$58,VLOOKUP(MONTH($A525),Conversion!$A$1:$B$12,2),FALSE)</f>
        <v>#N/A</v>
      </c>
      <c r="C525" t="e">
        <f>IF(VLOOKUP((IF(MONTH($A525)=10,YEAR($A525),IF(MONTH($A525)=11,YEAR($A525),IF(MONTH($A525)=12, YEAR($A525),YEAR($A525)-1)))),File_1.prn!$A$2:$AA$58,VLOOKUP(MONTH($A525),'Patch Conversion'!$A$1:$B$12,2),FALSE)="","",VLOOKUP((IF(MONTH($A525)=10,YEAR($A525),IF(MONTH($A525)=11,YEAR($A525),IF(MONTH($A525)=12, YEAR($A525),YEAR($A525)-1)))),File_1.prn!$A$2:$AA$58,VLOOKUP(MONTH($A525),'Patch Conversion'!$A$1:$B$12,2),FALSE))</f>
        <v>#N/A</v>
      </c>
      <c r="F525">
        <f>VLOOKUP((IF(MONTH($A525)=10,YEAR($A525),IF(MONTH($A525)=11,YEAR($A525),IF(MONTH($A525)=12, YEAR($A525),YEAR($A525)-1)))),FirstSim!$A$1:$Z$84,VLOOKUP(MONTH($A525),Conversion!$A$1:$B$12,2),FALSE)</f>
        <v>0.04</v>
      </c>
      <c r="J525" s="4" t="e">
        <f>VLOOKUP((IF(MONTH($A525)=10,YEAR($A525),IF(MONTH($A525)=11,YEAR($A525),IF(MONTH($A525)=12, YEAR($A525),YEAR($A525)-1)))),#REF!,VLOOKUP(MONTH($A525),Conversion!$A$1:$B$12,2),FALSE)</f>
        <v>#REF!</v>
      </c>
      <c r="K525" t="e">
        <f>VLOOKUP((IF(MONTH($A525)=10,YEAR($A525),IF(MONTH($A525)=11,YEAR($A525),IF(MONTH($A525)=12, YEAR($A525),YEAR($A525)-1)))),#REF!,VLOOKUP(MONTH($A525),'Patch Conversion'!$A$1:$B$12,2),FALSE)</f>
        <v>#REF!</v>
      </c>
    </row>
    <row r="526" spans="1:11" x14ac:dyDescent="0.25">
      <c r="A526" s="2">
        <v>33695</v>
      </c>
      <c r="B526" t="e">
        <f>VLOOKUP((IF(MONTH($A526)=10,YEAR($A526),IF(MONTH($A526)=11,YEAR($A526),IF(MONTH($A526)=12, YEAR($A526),YEAR($A526)-1)))),File_1.prn!$A$2:$AA$58,VLOOKUP(MONTH($A526),Conversion!$A$1:$B$12,2),FALSE)</f>
        <v>#N/A</v>
      </c>
      <c r="C526" t="e">
        <f>IF(VLOOKUP((IF(MONTH($A526)=10,YEAR($A526),IF(MONTH($A526)=11,YEAR($A526),IF(MONTH($A526)=12, YEAR($A526),YEAR($A526)-1)))),File_1.prn!$A$2:$AA$58,VLOOKUP(MONTH($A526),'Patch Conversion'!$A$1:$B$12,2),FALSE)="","",VLOOKUP((IF(MONTH($A526)=10,YEAR($A526),IF(MONTH($A526)=11,YEAR($A526),IF(MONTH($A526)=12, YEAR($A526),YEAR($A526)-1)))),File_1.prn!$A$2:$AA$58,VLOOKUP(MONTH($A526),'Patch Conversion'!$A$1:$B$12,2),FALSE))</f>
        <v>#N/A</v>
      </c>
      <c r="F526">
        <f>VLOOKUP((IF(MONTH($A526)=10,YEAR($A526),IF(MONTH($A526)=11,YEAR($A526),IF(MONTH($A526)=12, YEAR($A526),YEAR($A526)-1)))),FirstSim!$A$1:$Z$84,VLOOKUP(MONTH($A526),Conversion!$A$1:$B$12,2),FALSE)</f>
        <v>0.04</v>
      </c>
      <c r="J526" s="4" t="e">
        <f>VLOOKUP((IF(MONTH($A526)=10,YEAR($A526),IF(MONTH($A526)=11,YEAR($A526),IF(MONTH($A526)=12, YEAR($A526),YEAR($A526)-1)))),#REF!,VLOOKUP(MONTH($A526),Conversion!$A$1:$B$12,2),FALSE)</f>
        <v>#REF!</v>
      </c>
      <c r="K526" t="e">
        <f>VLOOKUP((IF(MONTH($A526)=10,YEAR($A526),IF(MONTH($A526)=11,YEAR($A526),IF(MONTH($A526)=12, YEAR($A526),YEAR($A526)-1)))),#REF!,VLOOKUP(MONTH($A526),'Patch Conversion'!$A$1:$B$12,2),FALSE)</f>
        <v>#REF!</v>
      </c>
    </row>
    <row r="527" spans="1:11" x14ac:dyDescent="0.25">
      <c r="A527" s="2">
        <v>33725</v>
      </c>
      <c r="B527" t="e">
        <f>VLOOKUP((IF(MONTH($A527)=10,YEAR($A527),IF(MONTH($A527)=11,YEAR($A527),IF(MONTH($A527)=12, YEAR($A527),YEAR($A527)-1)))),File_1.prn!$A$2:$AA$58,VLOOKUP(MONTH($A527),Conversion!$A$1:$B$12,2),FALSE)</f>
        <v>#N/A</v>
      </c>
      <c r="C527" t="e">
        <f>IF(VLOOKUP((IF(MONTH($A527)=10,YEAR($A527),IF(MONTH($A527)=11,YEAR($A527),IF(MONTH($A527)=12, YEAR($A527),YEAR($A527)-1)))),File_1.prn!$A$2:$AA$58,VLOOKUP(MONTH($A527),'Patch Conversion'!$A$1:$B$12,2),FALSE)="","",VLOOKUP((IF(MONTH($A527)=10,YEAR($A527),IF(MONTH($A527)=11,YEAR($A527),IF(MONTH($A527)=12, YEAR($A527),YEAR($A527)-1)))),File_1.prn!$A$2:$AA$58,VLOOKUP(MONTH($A527),'Patch Conversion'!$A$1:$B$12,2),FALSE))</f>
        <v>#N/A</v>
      </c>
      <c r="F527">
        <f>VLOOKUP((IF(MONTH($A527)=10,YEAR($A527),IF(MONTH($A527)=11,YEAR($A527),IF(MONTH($A527)=12, YEAR($A527),YEAR($A527)-1)))),FirstSim!$A$1:$Z$84,VLOOKUP(MONTH($A527),Conversion!$A$1:$B$12,2),FALSE)</f>
        <v>0.03</v>
      </c>
      <c r="J527" s="4" t="e">
        <f>VLOOKUP((IF(MONTH($A527)=10,YEAR($A527),IF(MONTH($A527)=11,YEAR($A527),IF(MONTH($A527)=12, YEAR($A527),YEAR($A527)-1)))),#REF!,VLOOKUP(MONTH($A527),Conversion!$A$1:$B$12,2),FALSE)</f>
        <v>#REF!</v>
      </c>
      <c r="K527" t="e">
        <f>VLOOKUP((IF(MONTH($A527)=10,YEAR($A527),IF(MONTH($A527)=11,YEAR($A527),IF(MONTH($A527)=12, YEAR($A527),YEAR($A527)-1)))),#REF!,VLOOKUP(MONTH($A527),'Patch Conversion'!$A$1:$B$12,2),FALSE)</f>
        <v>#REF!</v>
      </c>
    </row>
    <row r="528" spans="1:11" x14ac:dyDescent="0.25">
      <c r="A528" s="2">
        <v>33756</v>
      </c>
      <c r="B528" t="e">
        <f>VLOOKUP((IF(MONTH($A528)=10,YEAR($A528),IF(MONTH($A528)=11,YEAR($A528),IF(MONTH($A528)=12, YEAR($A528),YEAR($A528)-1)))),File_1.prn!$A$2:$AA$58,VLOOKUP(MONTH($A528),Conversion!$A$1:$B$12,2),FALSE)</f>
        <v>#N/A</v>
      </c>
      <c r="C528" t="e">
        <f>IF(VLOOKUP((IF(MONTH($A528)=10,YEAR($A528),IF(MONTH($A528)=11,YEAR($A528),IF(MONTH($A528)=12, YEAR($A528),YEAR($A528)-1)))),File_1.prn!$A$2:$AA$58,VLOOKUP(MONTH($A528),'Patch Conversion'!$A$1:$B$12,2),FALSE)="","",VLOOKUP((IF(MONTH($A528)=10,YEAR($A528),IF(MONTH($A528)=11,YEAR($A528),IF(MONTH($A528)=12, YEAR($A528),YEAR($A528)-1)))),File_1.prn!$A$2:$AA$58,VLOOKUP(MONTH($A528),'Patch Conversion'!$A$1:$B$12,2),FALSE))</f>
        <v>#N/A</v>
      </c>
      <c r="F528">
        <f>VLOOKUP((IF(MONTH($A528)=10,YEAR($A528),IF(MONTH($A528)=11,YEAR($A528),IF(MONTH($A528)=12, YEAR($A528),YEAR($A528)-1)))),FirstSim!$A$1:$Z$84,VLOOKUP(MONTH($A528),Conversion!$A$1:$B$12,2),FALSE)</f>
        <v>0.03</v>
      </c>
      <c r="J528" s="4" t="e">
        <f>VLOOKUP((IF(MONTH($A528)=10,YEAR($A528),IF(MONTH($A528)=11,YEAR($A528),IF(MONTH($A528)=12, YEAR($A528),YEAR($A528)-1)))),#REF!,VLOOKUP(MONTH($A528),Conversion!$A$1:$B$12,2),FALSE)</f>
        <v>#REF!</v>
      </c>
      <c r="K528" t="e">
        <f>VLOOKUP((IF(MONTH($A528)=10,YEAR($A528),IF(MONTH($A528)=11,YEAR($A528),IF(MONTH($A528)=12, YEAR($A528),YEAR($A528)-1)))),#REF!,VLOOKUP(MONTH($A528),'Patch Conversion'!$A$1:$B$12,2),FALSE)</f>
        <v>#REF!</v>
      </c>
    </row>
    <row r="529" spans="1:11" x14ac:dyDescent="0.25">
      <c r="A529" s="2">
        <v>33786</v>
      </c>
      <c r="B529" t="e">
        <f>VLOOKUP((IF(MONTH($A529)=10,YEAR($A529),IF(MONTH($A529)=11,YEAR($A529),IF(MONTH($A529)=12, YEAR($A529),YEAR($A529)-1)))),File_1.prn!$A$2:$AA$58,VLOOKUP(MONTH($A529),Conversion!$A$1:$B$12,2),FALSE)</f>
        <v>#N/A</v>
      </c>
      <c r="C529" t="e">
        <f>IF(VLOOKUP((IF(MONTH($A529)=10,YEAR($A529),IF(MONTH($A529)=11,YEAR($A529),IF(MONTH($A529)=12, YEAR($A529),YEAR($A529)-1)))),File_1.prn!$A$2:$AA$58,VLOOKUP(MONTH($A529),'Patch Conversion'!$A$1:$B$12,2),FALSE)="","",VLOOKUP((IF(MONTH($A529)=10,YEAR($A529),IF(MONTH($A529)=11,YEAR($A529),IF(MONTH($A529)=12, YEAR($A529),YEAR($A529)-1)))),File_1.prn!$A$2:$AA$58,VLOOKUP(MONTH($A529),'Patch Conversion'!$A$1:$B$12,2),FALSE))</f>
        <v>#N/A</v>
      </c>
      <c r="F529">
        <f>VLOOKUP((IF(MONTH($A529)=10,YEAR($A529),IF(MONTH($A529)=11,YEAR($A529),IF(MONTH($A529)=12, YEAR($A529),YEAR($A529)-1)))),FirstSim!$A$1:$Z$84,VLOOKUP(MONTH($A529),Conversion!$A$1:$B$12,2),FALSE)</f>
        <v>0.03</v>
      </c>
      <c r="J529" s="4" t="e">
        <f>VLOOKUP((IF(MONTH($A529)=10,YEAR($A529),IF(MONTH($A529)=11,YEAR($A529),IF(MONTH($A529)=12, YEAR($A529),YEAR($A529)-1)))),#REF!,VLOOKUP(MONTH($A529),Conversion!$A$1:$B$12,2),FALSE)</f>
        <v>#REF!</v>
      </c>
      <c r="K529" t="e">
        <f>VLOOKUP((IF(MONTH($A529)=10,YEAR($A529),IF(MONTH($A529)=11,YEAR($A529),IF(MONTH($A529)=12, YEAR($A529),YEAR($A529)-1)))),#REF!,VLOOKUP(MONTH($A529),'Patch Conversion'!$A$1:$B$12,2),FALSE)</f>
        <v>#REF!</v>
      </c>
    </row>
    <row r="530" spans="1:11" x14ac:dyDescent="0.25">
      <c r="A530" s="2">
        <v>33817</v>
      </c>
      <c r="B530" t="e">
        <f>VLOOKUP((IF(MONTH($A530)=10,YEAR($A530),IF(MONTH($A530)=11,YEAR($A530),IF(MONTH($A530)=12, YEAR($A530),YEAR($A530)-1)))),File_1.prn!$A$2:$AA$58,VLOOKUP(MONTH($A530),Conversion!$A$1:$B$12,2),FALSE)</f>
        <v>#N/A</v>
      </c>
      <c r="C530" t="e">
        <f>IF(VLOOKUP((IF(MONTH($A530)=10,YEAR($A530),IF(MONTH($A530)=11,YEAR($A530),IF(MONTH($A530)=12, YEAR($A530),YEAR($A530)-1)))),File_1.prn!$A$2:$AA$58,VLOOKUP(MONTH($A530),'Patch Conversion'!$A$1:$B$12,2),FALSE)="","",VLOOKUP((IF(MONTH($A530)=10,YEAR($A530),IF(MONTH($A530)=11,YEAR($A530),IF(MONTH($A530)=12, YEAR($A530),YEAR($A530)-1)))),File_1.prn!$A$2:$AA$58,VLOOKUP(MONTH($A530),'Patch Conversion'!$A$1:$B$12,2),FALSE))</f>
        <v>#N/A</v>
      </c>
      <c r="F530">
        <f>VLOOKUP((IF(MONTH($A530)=10,YEAR($A530),IF(MONTH($A530)=11,YEAR($A530),IF(MONTH($A530)=12, YEAR($A530),YEAR($A530)-1)))),FirstSim!$A$1:$Z$84,VLOOKUP(MONTH($A530),Conversion!$A$1:$B$12,2),FALSE)</f>
        <v>0.03</v>
      </c>
      <c r="J530" s="4" t="e">
        <f>VLOOKUP((IF(MONTH($A530)=10,YEAR($A530),IF(MONTH($A530)=11,YEAR($A530),IF(MONTH($A530)=12, YEAR($A530),YEAR($A530)-1)))),#REF!,VLOOKUP(MONTH($A530),Conversion!$A$1:$B$12,2),FALSE)</f>
        <v>#REF!</v>
      </c>
      <c r="K530" t="e">
        <f>VLOOKUP((IF(MONTH($A530)=10,YEAR($A530),IF(MONTH($A530)=11,YEAR($A530),IF(MONTH($A530)=12, YEAR($A530),YEAR($A530)-1)))),#REF!,VLOOKUP(MONTH($A530),'Patch Conversion'!$A$1:$B$12,2),FALSE)</f>
        <v>#REF!</v>
      </c>
    </row>
    <row r="531" spans="1:11" x14ac:dyDescent="0.25">
      <c r="A531" s="2">
        <v>33848</v>
      </c>
      <c r="B531" t="e">
        <f>VLOOKUP((IF(MONTH($A531)=10,YEAR($A531),IF(MONTH($A531)=11,YEAR($A531),IF(MONTH($A531)=12, YEAR($A531),YEAR($A531)-1)))),File_1.prn!$A$2:$AA$58,VLOOKUP(MONTH($A531),Conversion!$A$1:$B$12,2),FALSE)</f>
        <v>#N/A</v>
      </c>
      <c r="C531" t="e">
        <f>IF(VLOOKUP((IF(MONTH($A531)=10,YEAR($A531),IF(MONTH($A531)=11,YEAR($A531),IF(MONTH($A531)=12, YEAR($A531),YEAR($A531)-1)))),File_1.prn!$A$2:$AA$58,VLOOKUP(MONTH($A531),'Patch Conversion'!$A$1:$B$12,2),FALSE)="","",VLOOKUP((IF(MONTH($A531)=10,YEAR($A531),IF(MONTH($A531)=11,YEAR($A531),IF(MONTH($A531)=12, YEAR($A531),YEAR($A531)-1)))),File_1.prn!$A$2:$AA$58,VLOOKUP(MONTH($A531),'Patch Conversion'!$A$1:$B$12,2),FALSE))</f>
        <v>#N/A</v>
      </c>
      <c r="F531">
        <f>VLOOKUP((IF(MONTH($A531)=10,YEAR($A531),IF(MONTH($A531)=11,YEAR($A531),IF(MONTH($A531)=12, YEAR($A531),YEAR($A531)-1)))),FirstSim!$A$1:$Z$84,VLOOKUP(MONTH($A531),Conversion!$A$1:$B$12,2),FALSE)</f>
        <v>0.03</v>
      </c>
      <c r="J531" s="4" t="e">
        <f>VLOOKUP((IF(MONTH($A531)=10,YEAR($A531),IF(MONTH($A531)=11,YEAR($A531),IF(MONTH($A531)=12, YEAR($A531),YEAR($A531)-1)))),#REF!,VLOOKUP(MONTH($A531),Conversion!$A$1:$B$12,2),FALSE)</f>
        <v>#REF!</v>
      </c>
      <c r="K531" t="e">
        <f>VLOOKUP((IF(MONTH($A531)=10,YEAR($A531),IF(MONTH($A531)=11,YEAR($A531),IF(MONTH($A531)=12, YEAR($A531),YEAR($A531)-1)))),#REF!,VLOOKUP(MONTH($A531),'Patch Conversion'!$A$1:$B$12,2),FALSE)</f>
        <v>#REF!</v>
      </c>
    </row>
    <row r="532" spans="1:11" x14ac:dyDescent="0.25">
      <c r="A532" s="2">
        <v>33878</v>
      </c>
      <c r="B532" t="e">
        <f>VLOOKUP((IF(MONTH($A532)=10,YEAR($A532),IF(MONTH($A532)=11,YEAR($A532),IF(MONTH($A532)=12, YEAR($A532),YEAR($A532)-1)))),File_1.prn!$A$2:$AA$58,VLOOKUP(MONTH($A532),Conversion!$A$1:$B$12,2),FALSE)</f>
        <v>#N/A</v>
      </c>
      <c r="C532" t="e">
        <f>IF(VLOOKUP((IF(MONTH($A532)=10,YEAR($A532),IF(MONTH($A532)=11,YEAR($A532),IF(MONTH($A532)=12, YEAR($A532),YEAR($A532)-1)))),File_1.prn!$A$2:$AA$58,VLOOKUP(MONTH($A532),'Patch Conversion'!$A$1:$B$12,2),FALSE)="","",VLOOKUP((IF(MONTH($A532)=10,YEAR($A532),IF(MONTH($A532)=11,YEAR($A532),IF(MONTH($A532)=12, YEAR($A532),YEAR($A532)-1)))),File_1.prn!$A$2:$AA$58,VLOOKUP(MONTH($A532),'Patch Conversion'!$A$1:$B$12,2),FALSE))</f>
        <v>#N/A</v>
      </c>
      <c r="F532">
        <f>VLOOKUP((IF(MONTH($A532)=10,YEAR($A532),IF(MONTH($A532)=11,YEAR($A532),IF(MONTH($A532)=12, YEAR($A532),YEAR($A532)-1)))),FirstSim!$A$1:$Z$84,VLOOKUP(MONTH($A532),Conversion!$A$1:$B$12,2),FALSE)</f>
        <v>0.06</v>
      </c>
      <c r="J532" s="4" t="e">
        <f>VLOOKUP((IF(MONTH($A532)=10,YEAR($A532),IF(MONTH($A532)=11,YEAR($A532),IF(MONTH($A532)=12, YEAR($A532),YEAR($A532)-1)))),#REF!,VLOOKUP(MONTH($A532),Conversion!$A$1:$B$12,2),FALSE)</f>
        <v>#REF!</v>
      </c>
      <c r="K532" t="e">
        <f>VLOOKUP((IF(MONTH($A532)=10,YEAR($A532),IF(MONTH($A532)=11,YEAR($A532),IF(MONTH($A532)=12, YEAR($A532),YEAR($A532)-1)))),#REF!,VLOOKUP(MONTH($A532),'Patch Conversion'!$A$1:$B$12,2),FALSE)</f>
        <v>#REF!</v>
      </c>
    </row>
    <row r="533" spans="1:11" x14ac:dyDescent="0.25">
      <c r="A533" s="2">
        <v>33909</v>
      </c>
      <c r="B533" t="e">
        <f>VLOOKUP((IF(MONTH($A533)=10,YEAR($A533),IF(MONTH($A533)=11,YEAR($A533),IF(MONTH($A533)=12, YEAR($A533),YEAR($A533)-1)))),File_1.prn!$A$2:$AA$58,VLOOKUP(MONTH($A533),Conversion!$A$1:$B$12,2),FALSE)</f>
        <v>#N/A</v>
      </c>
      <c r="C533" t="e">
        <f>IF(VLOOKUP((IF(MONTH($A533)=10,YEAR($A533),IF(MONTH($A533)=11,YEAR($A533),IF(MONTH($A533)=12, YEAR($A533),YEAR($A533)-1)))),File_1.prn!$A$2:$AA$58,VLOOKUP(MONTH($A533),'Patch Conversion'!$A$1:$B$12,2),FALSE)="","",VLOOKUP((IF(MONTH($A533)=10,YEAR($A533),IF(MONTH($A533)=11,YEAR($A533),IF(MONTH($A533)=12, YEAR($A533),YEAR($A533)-1)))),File_1.prn!$A$2:$AA$58,VLOOKUP(MONTH($A533),'Patch Conversion'!$A$1:$B$12,2),FALSE))</f>
        <v>#N/A</v>
      </c>
      <c r="F533">
        <f>VLOOKUP((IF(MONTH($A533)=10,YEAR($A533),IF(MONTH($A533)=11,YEAR($A533),IF(MONTH($A533)=12, YEAR($A533),YEAR($A533)-1)))),FirstSim!$A$1:$Z$84,VLOOKUP(MONTH($A533),Conversion!$A$1:$B$12,2),FALSE)</f>
        <v>0.08</v>
      </c>
      <c r="J533" s="4" t="e">
        <f>VLOOKUP((IF(MONTH($A533)=10,YEAR($A533),IF(MONTH($A533)=11,YEAR($A533),IF(MONTH($A533)=12, YEAR($A533),YEAR($A533)-1)))),#REF!,VLOOKUP(MONTH($A533),Conversion!$A$1:$B$12,2),FALSE)</f>
        <v>#REF!</v>
      </c>
      <c r="K533" t="e">
        <f>VLOOKUP((IF(MONTH($A533)=10,YEAR($A533),IF(MONTH($A533)=11,YEAR($A533),IF(MONTH($A533)=12, YEAR($A533),YEAR($A533)-1)))),#REF!,VLOOKUP(MONTH($A533),'Patch Conversion'!$A$1:$B$12,2),FALSE)</f>
        <v>#REF!</v>
      </c>
    </row>
    <row r="534" spans="1:11" x14ac:dyDescent="0.25">
      <c r="A534" s="2">
        <v>33939</v>
      </c>
      <c r="B534" t="e">
        <f>VLOOKUP((IF(MONTH($A534)=10,YEAR($A534),IF(MONTH($A534)=11,YEAR($A534),IF(MONTH($A534)=12, YEAR($A534),YEAR($A534)-1)))),File_1.prn!$A$2:$AA$58,VLOOKUP(MONTH($A534),Conversion!$A$1:$B$12,2),FALSE)</f>
        <v>#N/A</v>
      </c>
      <c r="C534" t="e">
        <f>IF(VLOOKUP((IF(MONTH($A534)=10,YEAR($A534),IF(MONTH($A534)=11,YEAR($A534),IF(MONTH($A534)=12, YEAR($A534),YEAR($A534)-1)))),File_1.prn!$A$2:$AA$58,VLOOKUP(MONTH($A534),'Patch Conversion'!$A$1:$B$12,2),FALSE)="","",VLOOKUP((IF(MONTH($A534)=10,YEAR($A534),IF(MONTH($A534)=11,YEAR($A534),IF(MONTH($A534)=12, YEAR($A534),YEAR($A534)-1)))),File_1.prn!$A$2:$AA$58,VLOOKUP(MONTH($A534),'Patch Conversion'!$A$1:$B$12,2),FALSE))</f>
        <v>#N/A</v>
      </c>
      <c r="F534">
        <f>VLOOKUP((IF(MONTH($A534)=10,YEAR($A534),IF(MONTH($A534)=11,YEAR($A534),IF(MONTH($A534)=12, YEAR($A534),YEAR($A534)-1)))),FirstSim!$A$1:$Z$84,VLOOKUP(MONTH($A534),Conversion!$A$1:$B$12,2),FALSE)</f>
        <v>0.05</v>
      </c>
      <c r="J534" s="4" t="e">
        <f>VLOOKUP((IF(MONTH($A534)=10,YEAR($A534),IF(MONTH($A534)=11,YEAR($A534),IF(MONTH($A534)=12, YEAR($A534),YEAR($A534)-1)))),#REF!,VLOOKUP(MONTH($A534),Conversion!$A$1:$B$12,2),FALSE)</f>
        <v>#REF!</v>
      </c>
      <c r="K534" t="e">
        <f>VLOOKUP((IF(MONTH($A534)=10,YEAR($A534),IF(MONTH($A534)=11,YEAR($A534),IF(MONTH($A534)=12, YEAR($A534),YEAR($A534)-1)))),#REF!,VLOOKUP(MONTH($A534),'Patch Conversion'!$A$1:$B$12,2),FALSE)</f>
        <v>#REF!</v>
      </c>
    </row>
    <row r="535" spans="1:11" x14ac:dyDescent="0.25">
      <c r="A535" s="2">
        <v>33970</v>
      </c>
      <c r="B535" t="e">
        <f>VLOOKUP((IF(MONTH($A535)=10,YEAR($A535),IF(MONTH($A535)=11,YEAR($A535),IF(MONTH($A535)=12, YEAR($A535),YEAR($A535)-1)))),File_1.prn!$A$2:$AA$58,VLOOKUP(MONTH($A535),Conversion!$A$1:$B$12,2),FALSE)</f>
        <v>#N/A</v>
      </c>
      <c r="C535" t="e">
        <f>IF(VLOOKUP((IF(MONTH($A535)=10,YEAR($A535),IF(MONTH($A535)=11,YEAR($A535),IF(MONTH($A535)=12, YEAR($A535),YEAR($A535)-1)))),File_1.prn!$A$2:$AA$58,VLOOKUP(MONTH($A535),'Patch Conversion'!$A$1:$B$12,2),FALSE)="","",VLOOKUP((IF(MONTH($A535)=10,YEAR($A535),IF(MONTH($A535)=11,YEAR($A535),IF(MONTH($A535)=12, YEAR($A535),YEAR($A535)-1)))),File_1.prn!$A$2:$AA$58,VLOOKUP(MONTH($A535),'Patch Conversion'!$A$1:$B$12,2),FALSE))</f>
        <v>#N/A</v>
      </c>
      <c r="F535">
        <f>VLOOKUP((IF(MONTH($A535)=10,YEAR($A535),IF(MONTH($A535)=11,YEAR($A535),IF(MONTH($A535)=12, YEAR($A535),YEAR($A535)-1)))),FirstSim!$A$1:$Z$84,VLOOKUP(MONTH($A535),Conversion!$A$1:$B$12,2),FALSE)</f>
        <v>0.12</v>
      </c>
      <c r="J535" s="4" t="e">
        <f>VLOOKUP((IF(MONTH($A535)=10,YEAR($A535),IF(MONTH($A535)=11,YEAR($A535),IF(MONTH($A535)=12, YEAR($A535),YEAR($A535)-1)))),#REF!,VLOOKUP(MONTH($A535),Conversion!$A$1:$B$12,2),FALSE)</f>
        <v>#REF!</v>
      </c>
      <c r="K535" t="e">
        <f>VLOOKUP((IF(MONTH($A535)=10,YEAR($A535),IF(MONTH($A535)=11,YEAR($A535),IF(MONTH($A535)=12, YEAR($A535),YEAR($A535)-1)))),#REF!,VLOOKUP(MONTH($A535),'Patch Conversion'!$A$1:$B$12,2),FALSE)</f>
        <v>#REF!</v>
      </c>
    </row>
    <row r="536" spans="1:11" x14ac:dyDescent="0.25">
      <c r="A536" s="2">
        <v>34001</v>
      </c>
      <c r="B536" t="e">
        <f>VLOOKUP((IF(MONTH($A536)=10,YEAR($A536),IF(MONTH($A536)=11,YEAR($A536),IF(MONTH($A536)=12, YEAR($A536),YEAR($A536)-1)))),File_1.prn!$A$2:$AA$58,VLOOKUP(MONTH($A536),Conversion!$A$1:$B$12,2),FALSE)</f>
        <v>#N/A</v>
      </c>
      <c r="C536" t="e">
        <f>IF(VLOOKUP((IF(MONTH($A536)=10,YEAR($A536),IF(MONTH($A536)=11,YEAR($A536),IF(MONTH($A536)=12, YEAR($A536),YEAR($A536)-1)))),File_1.prn!$A$2:$AA$58,VLOOKUP(MONTH($A536),'Patch Conversion'!$A$1:$B$12,2),FALSE)="","",VLOOKUP((IF(MONTH($A536)=10,YEAR($A536),IF(MONTH($A536)=11,YEAR($A536),IF(MONTH($A536)=12, YEAR($A536),YEAR($A536)-1)))),File_1.prn!$A$2:$AA$58,VLOOKUP(MONTH($A536),'Patch Conversion'!$A$1:$B$12,2),FALSE))</f>
        <v>#N/A</v>
      </c>
      <c r="F536">
        <f>VLOOKUP((IF(MONTH($A536)=10,YEAR($A536),IF(MONTH($A536)=11,YEAR($A536),IF(MONTH($A536)=12, YEAR($A536),YEAR($A536)-1)))),FirstSim!$A$1:$Z$84,VLOOKUP(MONTH($A536),Conversion!$A$1:$B$12,2),FALSE)</f>
        <v>0.53</v>
      </c>
      <c r="J536" s="4" t="e">
        <f>VLOOKUP((IF(MONTH($A536)=10,YEAR($A536),IF(MONTH($A536)=11,YEAR($A536),IF(MONTH($A536)=12, YEAR($A536),YEAR($A536)-1)))),#REF!,VLOOKUP(MONTH($A536),Conversion!$A$1:$B$12,2),FALSE)</f>
        <v>#REF!</v>
      </c>
      <c r="K536" t="e">
        <f>VLOOKUP((IF(MONTH($A536)=10,YEAR($A536),IF(MONTH($A536)=11,YEAR($A536),IF(MONTH($A536)=12, YEAR($A536),YEAR($A536)-1)))),#REF!,VLOOKUP(MONTH($A536),'Patch Conversion'!$A$1:$B$12,2),FALSE)</f>
        <v>#REF!</v>
      </c>
    </row>
    <row r="537" spans="1:11" x14ac:dyDescent="0.25">
      <c r="A537" s="2">
        <v>34029</v>
      </c>
      <c r="B537" t="e">
        <f>VLOOKUP((IF(MONTH($A537)=10,YEAR($A537),IF(MONTH($A537)=11,YEAR($A537),IF(MONTH($A537)=12, YEAR($A537),YEAR($A537)-1)))),File_1.prn!$A$2:$AA$58,VLOOKUP(MONTH($A537),Conversion!$A$1:$B$12,2),FALSE)</f>
        <v>#N/A</v>
      </c>
      <c r="C537" t="e">
        <f>IF(VLOOKUP((IF(MONTH($A537)=10,YEAR($A537),IF(MONTH($A537)=11,YEAR($A537),IF(MONTH($A537)=12, YEAR($A537),YEAR($A537)-1)))),File_1.prn!$A$2:$AA$58,VLOOKUP(MONTH($A537),'Patch Conversion'!$A$1:$B$12,2),FALSE)="","",VLOOKUP((IF(MONTH($A537)=10,YEAR($A537),IF(MONTH($A537)=11,YEAR($A537),IF(MONTH($A537)=12, YEAR($A537),YEAR($A537)-1)))),File_1.prn!$A$2:$AA$58,VLOOKUP(MONTH($A537),'Patch Conversion'!$A$1:$B$12,2),FALSE))</f>
        <v>#N/A</v>
      </c>
      <c r="F537">
        <f>VLOOKUP((IF(MONTH($A537)=10,YEAR($A537),IF(MONTH($A537)=11,YEAR($A537),IF(MONTH($A537)=12, YEAR($A537),YEAR($A537)-1)))),FirstSim!$A$1:$Z$84,VLOOKUP(MONTH($A537),Conversion!$A$1:$B$12,2),FALSE)</f>
        <v>0.31</v>
      </c>
      <c r="J537" s="4" t="e">
        <f>VLOOKUP((IF(MONTH($A537)=10,YEAR($A537),IF(MONTH($A537)=11,YEAR($A537),IF(MONTH($A537)=12, YEAR($A537),YEAR($A537)-1)))),#REF!,VLOOKUP(MONTH($A537),Conversion!$A$1:$B$12,2),FALSE)</f>
        <v>#REF!</v>
      </c>
      <c r="K537" t="e">
        <f>VLOOKUP((IF(MONTH($A537)=10,YEAR($A537),IF(MONTH($A537)=11,YEAR($A537),IF(MONTH($A537)=12, YEAR($A537),YEAR($A537)-1)))),#REF!,VLOOKUP(MONTH($A537),'Patch Conversion'!$A$1:$B$12,2),FALSE)</f>
        <v>#REF!</v>
      </c>
    </row>
    <row r="538" spans="1:11" x14ac:dyDescent="0.25">
      <c r="A538" s="2">
        <v>34060</v>
      </c>
      <c r="B538" t="e">
        <f>VLOOKUP((IF(MONTH($A538)=10,YEAR($A538),IF(MONTH($A538)=11,YEAR($A538),IF(MONTH($A538)=12, YEAR($A538),YEAR($A538)-1)))),File_1.prn!$A$2:$AA$58,VLOOKUP(MONTH($A538),Conversion!$A$1:$B$12,2),FALSE)</f>
        <v>#N/A</v>
      </c>
      <c r="C538" t="e">
        <f>IF(VLOOKUP((IF(MONTH($A538)=10,YEAR($A538),IF(MONTH($A538)=11,YEAR($A538),IF(MONTH($A538)=12, YEAR($A538),YEAR($A538)-1)))),File_1.prn!$A$2:$AA$58,VLOOKUP(MONTH($A538),'Patch Conversion'!$A$1:$B$12,2),FALSE)="","",VLOOKUP((IF(MONTH($A538)=10,YEAR($A538),IF(MONTH($A538)=11,YEAR($A538),IF(MONTH($A538)=12, YEAR($A538),YEAR($A538)-1)))),File_1.prn!$A$2:$AA$58,VLOOKUP(MONTH($A538),'Patch Conversion'!$A$1:$B$12,2),FALSE))</f>
        <v>#N/A</v>
      </c>
      <c r="F538">
        <f>VLOOKUP((IF(MONTH($A538)=10,YEAR($A538),IF(MONTH($A538)=11,YEAR($A538),IF(MONTH($A538)=12, YEAR($A538),YEAR($A538)-1)))),FirstSim!$A$1:$Z$84,VLOOKUP(MONTH($A538),Conversion!$A$1:$B$12,2),FALSE)</f>
        <v>0.15</v>
      </c>
      <c r="J538" s="4" t="e">
        <f>VLOOKUP((IF(MONTH($A538)=10,YEAR($A538),IF(MONTH($A538)=11,YEAR($A538),IF(MONTH($A538)=12, YEAR($A538),YEAR($A538)-1)))),#REF!,VLOOKUP(MONTH($A538),Conversion!$A$1:$B$12,2),FALSE)</f>
        <v>#REF!</v>
      </c>
      <c r="K538" t="e">
        <f>VLOOKUP((IF(MONTH($A538)=10,YEAR($A538),IF(MONTH($A538)=11,YEAR($A538),IF(MONTH($A538)=12, YEAR($A538),YEAR($A538)-1)))),#REF!,VLOOKUP(MONTH($A538),'Patch Conversion'!$A$1:$B$12,2),FALSE)</f>
        <v>#REF!</v>
      </c>
    </row>
    <row r="539" spans="1:11" x14ac:dyDescent="0.25">
      <c r="A539" s="2">
        <v>34090</v>
      </c>
      <c r="B539" t="e">
        <f>VLOOKUP((IF(MONTH($A539)=10,YEAR($A539),IF(MONTH($A539)=11,YEAR($A539),IF(MONTH($A539)=12, YEAR($A539),YEAR($A539)-1)))),File_1.prn!$A$2:$AA$58,VLOOKUP(MONTH($A539),Conversion!$A$1:$B$12,2),FALSE)</f>
        <v>#N/A</v>
      </c>
      <c r="C539" t="e">
        <f>IF(VLOOKUP((IF(MONTH($A539)=10,YEAR($A539),IF(MONTH($A539)=11,YEAR($A539),IF(MONTH($A539)=12, YEAR($A539),YEAR($A539)-1)))),File_1.prn!$A$2:$AA$58,VLOOKUP(MONTH($A539),'Patch Conversion'!$A$1:$B$12,2),FALSE)="","",VLOOKUP((IF(MONTH($A539)=10,YEAR($A539),IF(MONTH($A539)=11,YEAR($A539),IF(MONTH($A539)=12, YEAR($A539),YEAR($A539)-1)))),File_1.prn!$A$2:$AA$58,VLOOKUP(MONTH($A539),'Patch Conversion'!$A$1:$B$12,2),FALSE))</f>
        <v>#N/A</v>
      </c>
      <c r="F539">
        <f>VLOOKUP((IF(MONTH($A539)=10,YEAR($A539),IF(MONTH($A539)=11,YEAR($A539),IF(MONTH($A539)=12, YEAR($A539),YEAR($A539)-1)))),FirstSim!$A$1:$Z$84,VLOOKUP(MONTH($A539),Conversion!$A$1:$B$12,2),FALSE)</f>
        <v>0.13</v>
      </c>
      <c r="J539" s="4" t="e">
        <f>VLOOKUP((IF(MONTH($A539)=10,YEAR($A539),IF(MONTH($A539)=11,YEAR($A539),IF(MONTH($A539)=12, YEAR($A539),YEAR($A539)-1)))),#REF!,VLOOKUP(MONTH($A539),Conversion!$A$1:$B$12,2),FALSE)</f>
        <v>#REF!</v>
      </c>
      <c r="K539" t="e">
        <f>VLOOKUP((IF(MONTH($A539)=10,YEAR($A539),IF(MONTH($A539)=11,YEAR($A539),IF(MONTH($A539)=12, YEAR($A539),YEAR($A539)-1)))),#REF!,VLOOKUP(MONTH($A539),'Patch Conversion'!$A$1:$B$12,2),FALSE)</f>
        <v>#REF!</v>
      </c>
    </row>
    <row r="540" spans="1:11" x14ac:dyDescent="0.25">
      <c r="A540" s="2">
        <v>34121</v>
      </c>
      <c r="B540" t="e">
        <f>VLOOKUP((IF(MONTH($A540)=10,YEAR($A540),IF(MONTH($A540)=11,YEAR($A540),IF(MONTH($A540)=12, YEAR($A540),YEAR($A540)-1)))),File_1.prn!$A$2:$AA$58,VLOOKUP(MONTH($A540),Conversion!$A$1:$B$12,2),FALSE)</f>
        <v>#N/A</v>
      </c>
      <c r="C540" t="e">
        <f>IF(VLOOKUP((IF(MONTH($A540)=10,YEAR($A540),IF(MONTH($A540)=11,YEAR($A540),IF(MONTH($A540)=12, YEAR($A540),YEAR($A540)-1)))),File_1.prn!$A$2:$AA$58,VLOOKUP(MONTH($A540),'Patch Conversion'!$A$1:$B$12,2),FALSE)="","",VLOOKUP((IF(MONTH($A540)=10,YEAR($A540),IF(MONTH($A540)=11,YEAR($A540),IF(MONTH($A540)=12, YEAR($A540),YEAR($A540)-1)))),File_1.prn!$A$2:$AA$58,VLOOKUP(MONTH($A540),'Patch Conversion'!$A$1:$B$12,2),FALSE))</f>
        <v>#N/A</v>
      </c>
      <c r="F540">
        <f>VLOOKUP((IF(MONTH($A540)=10,YEAR($A540),IF(MONTH($A540)=11,YEAR($A540),IF(MONTH($A540)=12, YEAR($A540),YEAR($A540)-1)))),FirstSim!$A$1:$Z$84,VLOOKUP(MONTH($A540),Conversion!$A$1:$B$12,2),FALSE)</f>
        <v>0.09</v>
      </c>
      <c r="J540" s="4" t="e">
        <f>VLOOKUP((IF(MONTH($A540)=10,YEAR($A540),IF(MONTH($A540)=11,YEAR($A540),IF(MONTH($A540)=12, YEAR($A540),YEAR($A540)-1)))),#REF!,VLOOKUP(MONTH($A540),Conversion!$A$1:$B$12,2),FALSE)</f>
        <v>#REF!</v>
      </c>
      <c r="K540" t="e">
        <f>VLOOKUP((IF(MONTH($A540)=10,YEAR($A540),IF(MONTH($A540)=11,YEAR($A540),IF(MONTH($A540)=12, YEAR($A540),YEAR($A540)-1)))),#REF!,VLOOKUP(MONTH($A540),'Patch Conversion'!$A$1:$B$12,2),FALSE)</f>
        <v>#REF!</v>
      </c>
    </row>
    <row r="541" spans="1:11" x14ac:dyDescent="0.25">
      <c r="A541" s="2">
        <v>34151</v>
      </c>
      <c r="B541" t="e">
        <f>VLOOKUP((IF(MONTH($A541)=10,YEAR($A541),IF(MONTH($A541)=11,YEAR($A541),IF(MONTH($A541)=12, YEAR($A541),YEAR($A541)-1)))),File_1.prn!$A$2:$AA$58,VLOOKUP(MONTH($A541),Conversion!$A$1:$B$12,2),FALSE)</f>
        <v>#N/A</v>
      </c>
      <c r="C541" t="e">
        <f>IF(VLOOKUP((IF(MONTH($A541)=10,YEAR($A541),IF(MONTH($A541)=11,YEAR($A541),IF(MONTH($A541)=12, YEAR($A541),YEAR($A541)-1)))),File_1.prn!$A$2:$AA$58,VLOOKUP(MONTH($A541),'Patch Conversion'!$A$1:$B$12,2),FALSE)="","",VLOOKUP((IF(MONTH($A541)=10,YEAR($A541),IF(MONTH($A541)=11,YEAR($A541),IF(MONTH($A541)=12, YEAR($A541),YEAR($A541)-1)))),File_1.prn!$A$2:$AA$58,VLOOKUP(MONTH($A541),'Patch Conversion'!$A$1:$B$12,2),FALSE))</f>
        <v>#N/A</v>
      </c>
      <c r="F541">
        <f>VLOOKUP((IF(MONTH($A541)=10,YEAR($A541),IF(MONTH($A541)=11,YEAR($A541),IF(MONTH($A541)=12, YEAR($A541),YEAR($A541)-1)))),FirstSim!$A$1:$Z$84,VLOOKUP(MONTH($A541),Conversion!$A$1:$B$12,2),FALSE)</f>
        <v>0.06</v>
      </c>
      <c r="J541" s="4" t="e">
        <f>VLOOKUP((IF(MONTH($A541)=10,YEAR($A541),IF(MONTH($A541)=11,YEAR($A541),IF(MONTH($A541)=12, YEAR($A541),YEAR($A541)-1)))),#REF!,VLOOKUP(MONTH($A541),Conversion!$A$1:$B$12,2),FALSE)</f>
        <v>#REF!</v>
      </c>
      <c r="K541" t="e">
        <f>VLOOKUP((IF(MONTH($A541)=10,YEAR($A541),IF(MONTH($A541)=11,YEAR($A541),IF(MONTH($A541)=12, YEAR($A541),YEAR($A541)-1)))),#REF!,VLOOKUP(MONTH($A541),'Patch Conversion'!$A$1:$B$12,2),FALSE)</f>
        <v>#REF!</v>
      </c>
    </row>
    <row r="542" spans="1:11" x14ac:dyDescent="0.25">
      <c r="A542" s="2">
        <v>34182</v>
      </c>
      <c r="B542" t="e">
        <f>VLOOKUP((IF(MONTH($A542)=10,YEAR($A542),IF(MONTH($A542)=11,YEAR($A542),IF(MONTH($A542)=12, YEAR($A542),YEAR($A542)-1)))),File_1.prn!$A$2:$AA$58,VLOOKUP(MONTH($A542),Conversion!$A$1:$B$12,2),FALSE)</f>
        <v>#N/A</v>
      </c>
      <c r="C542" t="e">
        <f>IF(VLOOKUP((IF(MONTH($A542)=10,YEAR($A542),IF(MONTH($A542)=11,YEAR($A542),IF(MONTH($A542)=12, YEAR($A542),YEAR($A542)-1)))),File_1.prn!$A$2:$AA$58,VLOOKUP(MONTH($A542),'Patch Conversion'!$A$1:$B$12,2),FALSE)="","",VLOOKUP((IF(MONTH($A542)=10,YEAR($A542),IF(MONTH($A542)=11,YEAR($A542),IF(MONTH($A542)=12, YEAR($A542),YEAR($A542)-1)))),File_1.prn!$A$2:$AA$58,VLOOKUP(MONTH($A542),'Patch Conversion'!$A$1:$B$12,2),FALSE))</f>
        <v>#N/A</v>
      </c>
      <c r="F542">
        <f>VLOOKUP((IF(MONTH($A542)=10,YEAR($A542),IF(MONTH($A542)=11,YEAR($A542),IF(MONTH($A542)=12, YEAR($A542),YEAR($A542)-1)))),FirstSim!$A$1:$Z$84,VLOOKUP(MONTH($A542),Conversion!$A$1:$B$12,2),FALSE)</f>
        <v>0.05</v>
      </c>
      <c r="J542" s="4" t="e">
        <f>VLOOKUP((IF(MONTH($A542)=10,YEAR($A542),IF(MONTH($A542)=11,YEAR($A542),IF(MONTH($A542)=12, YEAR($A542),YEAR($A542)-1)))),#REF!,VLOOKUP(MONTH($A542),Conversion!$A$1:$B$12,2),FALSE)</f>
        <v>#REF!</v>
      </c>
      <c r="K542" t="e">
        <f>VLOOKUP((IF(MONTH($A542)=10,YEAR($A542),IF(MONTH($A542)=11,YEAR($A542),IF(MONTH($A542)=12, YEAR($A542),YEAR($A542)-1)))),#REF!,VLOOKUP(MONTH($A542),'Patch Conversion'!$A$1:$B$12,2),FALSE)</f>
        <v>#REF!</v>
      </c>
    </row>
    <row r="543" spans="1:11" x14ac:dyDescent="0.25">
      <c r="A543" s="2">
        <v>34213</v>
      </c>
      <c r="B543" t="e">
        <f>VLOOKUP((IF(MONTH($A543)=10,YEAR($A543),IF(MONTH($A543)=11,YEAR($A543),IF(MONTH($A543)=12, YEAR($A543),YEAR($A543)-1)))),File_1.prn!$A$2:$AA$58,VLOOKUP(MONTH($A543),Conversion!$A$1:$B$12,2),FALSE)</f>
        <v>#N/A</v>
      </c>
      <c r="C543" t="e">
        <f>IF(VLOOKUP((IF(MONTH($A543)=10,YEAR($A543),IF(MONTH($A543)=11,YEAR($A543),IF(MONTH($A543)=12, YEAR($A543),YEAR($A543)-1)))),File_1.prn!$A$2:$AA$58,VLOOKUP(MONTH($A543),'Patch Conversion'!$A$1:$B$12,2),FALSE)="","",VLOOKUP((IF(MONTH($A543)=10,YEAR($A543),IF(MONTH($A543)=11,YEAR($A543),IF(MONTH($A543)=12, YEAR($A543),YEAR($A543)-1)))),File_1.prn!$A$2:$AA$58,VLOOKUP(MONTH($A543),'Patch Conversion'!$A$1:$B$12,2),FALSE))</f>
        <v>#N/A</v>
      </c>
      <c r="F543">
        <f>VLOOKUP((IF(MONTH($A543)=10,YEAR($A543),IF(MONTH($A543)=11,YEAR($A543),IF(MONTH($A543)=12, YEAR($A543),YEAR($A543)-1)))),FirstSim!$A$1:$Z$84,VLOOKUP(MONTH($A543),Conversion!$A$1:$B$12,2),FALSE)</f>
        <v>0.04</v>
      </c>
      <c r="J543" s="4" t="e">
        <f>VLOOKUP((IF(MONTH($A543)=10,YEAR($A543),IF(MONTH($A543)=11,YEAR($A543),IF(MONTH($A543)=12, YEAR($A543),YEAR($A543)-1)))),#REF!,VLOOKUP(MONTH($A543),Conversion!$A$1:$B$12,2),FALSE)</f>
        <v>#REF!</v>
      </c>
      <c r="K543" t="e">
        <f>VLOOKUP((IF(MONTH($A543)=10,YEAR($A543),IF(MONTH($A543)=11,YEAR($A543),IF(MONTH($A543)=12, YEAR($A543),YEAR($A543)-1)))),#REF!,VLOOKUP(MONTH($A543),'Patch Conversion'!$A$1:$B$12,2),FALSE)</f>
        <v>#REF!</v>
      </c>
    </row>
    <row r="544" spans="1:11" x14ac:dyDescent="0.25">
      <c r="A544" s="2">
        <v>34243</v>
      </c>
      <c r="B544" t="e">
        <f>VLOOKUP((IF(MONTH($A544)=10,YEAR($A544),IF(MONTH($A544)=11,YEAR($A544),IF(MONTH($A544)=12, YEAR($A544),YEAR($A544)-1)))),File_1.prn!$A$2:$AA$58,VLOOKUP(MONTH($A544),Conversion!$A$1:$B$12,2),FALSE)</f>
        <v>#N/A</v>
      </c>
      <c r="C544" t="e">
        <f>IF(VLOOKUP((IF(MONTH($A544)=10,YEAR($A544),IF(MONTH($A544)=11,YEAR($A544),IF(MONTH($A544)=12, YEAR($A544),YEAR($A544)-1)))),File_1.prn!$A$2:$AA$58,VLOOKUP(MONTH($A544),'Patch Conversion'!$A$1:$B$12,2),FALSE)="","",VLOOKUP((IF(MONTH($A544)=10,YEAR($A544),IF(MONTH($A544)=11,YEAR($A544),IF(MONTH($A544)=12, YEAR($A544),YEAR($A544)-1)))),File_1.prn!$A$2:$AA$58,VLOOKUP(MONTH($A544),'Patch Conversion'!$A$1:$B$12,2),FALSE))</f>
        <v>#N/A</v>
      </c>
      <c r="F544">
        <f>VLOOKUP((IF(MONTH($A544)=10,YEAR($A544),IF(MONTH($A544)=11,YEAR($A544),IF(MONTH($A544)=12, YEAR($A544),YEAR($A544)-1)))),FirstSim!$A$1:$Z$84,VLOOKUP(MONTH($A544),Conversion!$A$1:$B$12,2),FALSE)</f>
        <v>0.3</v>
      </c>
      <c r="J544" s="4" t="e">
        <f>VLOOKUP((IF(MONTH($A544)=10,YEAR($A544),IF(MONTH($A544)=11,YEAR($A544),IF(MONTH($A544)=12, YEAR($A544),YEAR($A544)-1)))),#REF!,VLOOKUP(MONTH($A544),Conversion!$A$1:$B$12,2),FALSE)</f>
        <v>#REF!</v>
      </c>
      <c r="K544" t="e">
        <f>VLOOKUP((IF(MONTH($A544)=10,YEAR($A544),IF(MONTH($A544)=11,YEAR($A544),IF(MONTH($A544)=12, YEAR($A544),YEAR($A544)-1)))),#REF!,VLOOKUP(MONTH($A544),'Patch Conversion'!$A$1:$B$12,2),FALSE)</f>
        <v>#REF!</v>
      </c>
    </row>
    <row r="545" spans="1:11" x14ac:dyDescent="0.25">
      <c r="A545" s="2">
        <v>34274</v>
      </c>
      <c r="B545" t="e">
        <f>VLOOKUP((IF(MONTH($A545)=10,YEAR($A545),IF(MONTH($A545)=11,YEAR($A545),IF(MONTH($A545)=12, YEAR($A545),YEAR($A545)-1)))),File_1.prn!$A$2:$AA$58,VLOOKUP(MONTH($A545),Conversion!$A$1:$B$12,2),FALSE)</f>
        <v>#N/A</v>
      </c>
      <c r="C545" t="e">
        <f>IF(VLOOKUP((IF(MONTH($A545)=10,YEAR($A545),IF(MONTH($A545)=11,YEAR($A545),IF(MONTH($A545)=12, YEAR($A545),YEAR($A545)-1)))),File_1.prn!$A$2:$AA$58,VLOOKUP(MONTH($A545),'Patch Conversion'!$A$1:$B$12,2),FALSE)="","",VLOOKUP((IF(MONTH($A545)=10,YEAR($A545),IF(MONTH($A545)=11,YEAR($A545),IF(MONTH($A545)=12, YEAR($A545),YEAR($A545)-1)))),File_1.prn!$A$2:$AA$58,VLOOKUP(MONTH($A545),'Patch Conversion'!$A$1:$B$12,2),FALSE))</f>
        <v>#N/A</v>
      </c>
      <c r="F545">
        <f>VLOOKUP((IF(MONTH($A545)=10,YEAR($A545),IF(MONTH($A545)=11,YEAR($A545),IF(MONTH($A545)=12, YEAR($A545),YEAR($A545)-1)))),FirstSim!$A$1:$Z$84,VLOOKUP(MONTH($A545),Conversion!$A$1:$B$12,2),FALSE)</f>
        <v>0.28999999999999998</v>
      </c>
      <c r="J545" s="4" t="e">
        <f>VLOOKUP((IF(MONTH($A545)=10,YEAR($A545),IF(MONTH($A545)=11,YEAR($A545),IF(MONTH($A545)=12, YEAR($A545),YEAR($A545)-1)))),#REF!,VLOOKUP(MONTH($A545),Conversion!$A$1:$B$12,2),FALSE)</f>
        <v>#REF!</v>
      </c>
      <c r="K545" t="e">
        <f>VLOOKUP((IF(MONTH($A545)=10,YEAR($A545),IF(MONTH($A545)=11,YEAR($A545),IF(MONTH($A545)=12, YEAR($A545),YEAR($A545)-1)))),#REF!,VLOOKUP(MONTH($A545),'Patch Conversion'!$A$1:$B$12,2),FALSE)</f>
        <v>#REF!</v>
      </c>
    </row>
    <row r="546" spans="1:11" x14ac:dyDescent="0.25">
      <c r="A546" s="2">
        <v>34304</v>
      </c>
      <c r="B546" t="e">
        <f>VLOOKUP((IF(MONTH($A546)=10,YEAR($A546),IF(MONTH($A546)=11,YEAR($A546),IF(MONTH($A546)=12, YEAR($A546),YEAR($A546)-1)))),File_1.prn!$A$2:$AA$58,VLOOKUP(MONTH($A546),Conversion!$A$1:$B$12,2),FALSE)</f>
        <v>#N/A</v>
      </c>
      <c r="C546" t="e">
        <f>IF(VLOOKUP((IF(MONTH($A546)=10,YEAR($A546),IF(MONTH($A546)=11,YEAR($A546),IF(MONTH($A546)=12, YEAR($A546),YEAR($A546)-1)))),File_1.prn!$A$2:$AA$58,VLOOKUP(MONTH($A546),'Patch Conversion'!$A$1:$B$12,2),FALSE)="","",VLOOKUP((IF(MONTH($A546)=10,YEAR($A546),IF(MONTH($A546)=11,YEAR($A546),IF(MONTH($A546)=12, YEAR($A546),YEAR($A546)-1)))),File_1.prn!$A$2:$AA$58,VLOOKUP(MONTH($A546),'Patch Conversion'!$A$1:$B$12,2),FALSE))</f>
        <v>#N/A</v>
      </c>
      <c r="F546">
        <f>VLOOKUP((IF(MONTH($A546)=10,YEAR($A546),IF(MONTH($A546)=11,YEAR($A546),IF(MONTH($A546)=12, YEAR($A546),YEAR($A546)-1)))),FirstSim!$A$1:$Z$84,VLOOKUP(MONTH($A546),Conversion!$A$1:$B$12,2),FALSE)</f>
        <v>0.15</v>
      </c>
      <c r="J546" s="4" t="e">
        <f>VLOOKUP((IF(MONTH($A546)=10,YEAR($A546),IF(MONTH($A546)=11,YEAR($A546),IF(MONTH($A546)=12, YEAR($A546),YEAR($A546)-1)))),#REF!,VLOOKUP(MONTH($A546),Conversion!$A$1:$B$12,2),FALSE)</f>
        <v>#REF!</v>
      </c>
      <c r="K546" t="e">
        <f>VLOOKUP((IF(MONTH($A546)=10,YEAR($A546),IF(MONTH($A546)=11,YEAR($A546),IF(MONTH($A546)=12, YEAR($A546),YEAR($A546)-1)))),#REF!,VLOOKUP(MONTH($A546),'Patch Conversion'!$A$1:$B$12,2),FALSE)</f>
        <v>#REF!</v>
      </c>
    </row>
    <row r="547" spans="1:11" x14ac:dyDescent="0.25">
      <c r="A547" s="2">
        <v>34335</v>
      </c>
      <c r="B547" t="e">
        <f>VLOOKUP((IF(MONTH($A547)=10,YEAR($A547),IF(MONTH($A547)=11,YEAR($A547),IF(MONTH($A547)=12, YEAR($A547),YEAR($A547)-1)))),File_1.prn!$A$2:$AA$58,VLOOKUP(MONTH($A547),Conversion!$A$1:$B$12,2),FALSE)</f>
        <v>#N/A</v>
      </c>
      <c r="C547" t="e">
        <f>IF(VLOOKUP((IF(MONTH($A547)=10,YEAR($A547),IF(MONTH($A547)=11,YEAR($A547),IF(MONTH($A547)=12, YEAR($A547),YEAR($A547)-1)))),File_1.prn!$A$2:$AA$58,VLOOKUP(MONTH($A547),'Patch Conversion'!$A$1:$B$12,2),FALSE)="","",VLOOKUP((IF(MONTH($A547)=10,YEAR($A547),IF(MONTH($A547)=11,YEAR($A547),IF(MONTH($A547)=12, YEAR($A547),YEAR($A547)-1)))),File_1.prn!$A$2:$AA$58,VLOOKUP(MONTH($A547),'Patch Conversion'!$A$1:$B$12,2),FALSE))</f>
        <v>#N/A</v>
      </c>
      <c r="F547">
        <f>VLOOKUP((IF(MONTH($A547)=10,YEAR($A547),IF(MONTH($A547)=11,YEAR($A547),IF(MONTH($A547)=12, YEAR($A547),YEAR($A547)-1)))),FirstSim!$A$1:$Z$84,VLOOKUP(MONTH($A547),Conversion!$A$1:$B$12,2),FALSE)</f>
        <v>2.93</v>
      </c>
      <c r="J547" s="4" t="e">
        <f>VLOOKUP((IF(MONTH($A547)=10,YEAR($A547),IF(MONTH($A547)=11,YEAR($A547),IF(MONTH($A547)=12, YEAR($A547),YEAR($A547)-1)))),#REF!,VLOOKUP(MONTH($A547),Conversion!$A$1:$B$12,2),FALSE)</f>
        <v>#REF!</v>
      </c>
      <c r="K547" t="e">
        <f>VLOOKUP((IF(MONTH($A547)=10,YEAR($A547),IF(MONTH($A547)=11,YEAR($A547),IF(MONTH($A547)=12, YEAR($A547),YEAR($A547)-1)))),#REF!,VLOOKUP(MONTH($A547),'Patch Conversion'!$A$1:$B$12,2),FALSE)</f>
        <v>#REF!</v>
      </c>
    </row>
    <row r="548" spans="1:11" x14ac:dyDescent="0.25">
      <c r="A548" s="2">
        <v>34366</v>
      </c>
      <c r="B548" t="e">
        <f>VLOOKUP((IF(MONTH($A548)=10,YEAR($A548),IF(MONTH($A548)=11,YEAR($A548),IF(MONTH($A548)=12, YEAR($A548),YEAR($A548)-1)))),File_1.prn!$A$2:$AA$58,VLOOKUP(MONTH($A548),Conversion!$A$1:$B$12,2),FALSE)</f>
        <v>#N/A</v>
      </c>
      <c r="C548" t="e">
        <f>IF(VLOOKUP((IF(MONTH($A548)=10,YEAR($A548),IF(MONTH($A548)=11,YEAR($A548),IF(MONTH($A548)=12, YEAR($A548),YEAR($A548)-1)))),File_1.prn!$A$2:$AA$58,VLOOKUP(MONTH($A548),'Patch Conversion'!$A$1:$B$12,2),FALSE)="","",VLOOKUP((IF(MONTH($A548)=10,YEAR($A548),IF(MONTH($A548)=11,YEAR($A548),IF(MONTH($A548)=12, YEAR($A548),YEAR($A548)-1)))),File_1.prn!$A$2:$AA$58,VLOOKUP(MONTH($A548),'Patch Conversion'!$A$1:$B$12,2),FALSE))</f>
        <v>#N/A</v>
      </c>
      <c r="D548" t="e">
        <f>IF(C548="","",B548)</f>
        <v>#N/A</v>
      </c>
      <c r="F548">
        <f>VLOOKUP((IF(MONTH($A548)=10,YEAR($A548),IF(MONTH($A548)=11,YEAR($A548),IF(MONTH($A548)=12, YEAR($A548),YEAR($A548)-1)))),FirstSim!$A$1:$Z$84,VLOOKUP(MONTH($A548),Conversion!$A$1:$B$12,2),FALSE)</f>
        <v>7.29</v>
      </c>
      <c r="J548" s="4" t="e">
        <f>VLOOKUP((IF(MONTH($A548)=10,YEAR($A548),IF(MONTH($A548)=11,YEAR($A548),IF(MONTH($A548)=12, YEAR($A548),YEAR($A548)-1)))),#REF!,VLOOKUP(MONTH($A548),Conversion!$A$1:$B$12,2),FALSE)</f>
        <v>#REF!</v>
      </c>
      <c r="K548" t="e">
        <f>VLOOKUP((IF(MONTH($A548)=10,YEAR($A548),IF(MONTH($A548)=11,YEAR($A548),IF(MONTH($A548)=12, YEAR($A548),YEAR($A548)-1)))),#REF!,VLOOKUP(MONTH($A548),'Patch Conversion'!$A$1:$B$12,2),FALSE)</f>
        <v>#REF!</v>
      </c>
    </row>
    <row r="549" spans="1:11" x14ac:dyDescent="0.25">
      <c r="A549" s="2">
        <v>34394</v>
      </c>
      <c r="B549" t="e">
        <f>VLOOKUP((IF(MONTH($A549)=10,YEAR($A549),IF(MONTH($A549)=11,YEAR($A549),IF(MONTH($A549)=12, YEAR($A549),YEAR($A549)-1)))),File_1.prn!$A$2:$AA$58,VLOOKUP(MONTH($A549),Conversion!$A$1:$B$12,2),FALSE)</f>
        <v>#N/A</v>
      </c>
      <c r="C549" t="e">
        <f>IF(VLOOKUP((IF(MONTH($A549)=10,YEAR($A549),IF(MONTH($A549)=11,YEAR($A549),IF(MONTH($A549)=12, YEAR($A549),YEAR($A549)-1)))),File_1.prn!$A$2:$AA$58,VLOOKUP(MONTH($A549),'Patch Conversion'!$A$1:$B$12,2),FALSE)="","",VLOOKUP((IF(MONTH($A549)=10,YEAR($A549),IF(MONTH($A549)=11,YEAR($A549),IF(MONTH($A549)=12, YEAR($A549),YEAR($A549)-1)))),File_1.prn!$A$2:$AA$58,VLOOKUP(MONTH($A549),'Patch Conversion'!$A$1:$B$12,2),FALSE))</f>
        <v>#N/A</v>
      </c>
      <c r="F549">
        <f>VLOOKUP((IF(MONTH($A549)=10,YEAR($A549),IF(MONTH($A549)=11,YEAR($A549),IF(MONTH($A549)=12, YEAR($A549),YEAR($A549)-1)))),FirstSim!$A$1:$Z$84,VLOOKUP(MONTH($A549),Conversion!$A$1:$B$12,2),FALSE)</f>
        <v>2.79</v>
      </c>
      <c r="J549" s="4" t="e">
        <f>VLOOKUP((IF(MONTH($A549)=10,YEAR($A549),IF(MONTH($A549)=11,YEAR($A549),IF(MONTH($A549)=12, YEAR($A549),YEAR($A549)-1)))),#REF!,VLOOKUP(MONTH($A549),Conversion!$A$1:$B$12,2),FALSE)</f>
        <v>#REF!</v>
      </c>
      <c r="K549" t="e">
        <f>VLOOKUP((IF(MONTH($A549)=10,YEAR($A549),IF(MONTH($A549)=11,YEAR($A549),IF(MONTH($A549)=12, YEAR($A549),YEAR($A549)-1)))),#REF!,VLOOKUP(MONTH($A549),'Patch Conversion'!$A$1:$B$12,2),FALSE)</f>
        <v>#REF!</v>
      </c>
    </row>
    <row r="550" spans="1:11" x14ac:dyDescent="0.25">
      <c r="A550" s="2">
        <v>34425</v>
      </c>
      <c r="B550" t="e">
        <f>VLOOKUP((IF(MONTH($A550)=10,YEAR($A550),IF(MONTH($A550)=11,YEAR($A550),IF(MONTH($A550)=12, YEAR($A550),YEAR($A550)-1)))),File_1.prn!$A$2:$AA$58,VLOOKUP(MONTH($A550),Conversion!$A$1:$B$12,2),FALSE)</f>
        <v>#N/A</v>
      </c>
      <c r="C550" t="e">
        <f>IF(VLOOKUP((IF(MONTH($A550)=10,YEAR($A550),IF(MONTH($A550)=11,YEAR($A550),IF(MONTH($A550)=12, YEAR($A550),YEAR($A550)-1)))),File_1.prn!$A$2:$AA$58,VLOOKUP(MONTH($A550),'Patch Conversion'!$A$1:$B$12,2),FALSE)="","",VLOOKUP((IF(MONTH($A550)=10,YEAR($A550),IF(MONTH($A550)=11,YEAR($A550),IF(MONTH($A550)=12, YEAR($A550),YEAR($A550)-1)))),File_1.prn!$A$2:$AA$58,VLOOKUP(MONTH($A550),'Patch Conversion'!$A$1:$B$12,2),FALSE))</f>
        <v>#N/A</v>
      </c>
      <c r="F550">
        <f>VLOOKUP((IF(MONTH($A550)=10,YEAR($A550),IF(MONTH($A550)=11,YEAR($A550),IF(MONTH($A550)=12, YEAR($A550),YEAR($A550)-1)))),FirstSim!$A$1:$Z$84,VLOOKUP(MONTH($A550),Conversion!$A$1:$B$12,2),FALSE)</f>
        <v>0.23</v>
      </c>
      <c r="J550" s="4" t="e">
        <f>VLOOKUP((IF(MONTH($A550)=10,YEAR($A550),IF(MONTH($A550)=11,YEAR($A550),IF(MONTH($A550)=12, YEAR($A550),YEAR($A550)-1)))),#REF!,VLOOKUP(MONTH($A550),Conversion!$A$1:$B$12,2),FALSE)</f>
        <v>#REF!</v>
      </c>
      <c r="K550" t="e">
        <f>VLOOKUP((IF(MONTH($A550)=10,YEAR($A550),IF(MONTH($A550)=11,YEAR($A550),IF(MONTH($A550)=12, YEAR($A550),YEAR($A550)-1)))),#REF!,VLOOKUP(MONTH($A550),'Patch Conversion'!$A$1:$B$12,2),FALSE)</f>
        <v>#REF!</v>
      </c>
    </row>
    <row r="551" spans="1:11" x14ac:dyDescent="0.25">
      <c r="A551" s="2">
        <v>34455</v>
      </c>
      <c r="B551" t="e">
        <f>VLOOKUP((IF(MONTH($A551)=10,YEAR($A551),IF(MONTH($A551)=11,YEAR($A551),IF(MONTH($A551)=12, YEAR($A551),YEAR($A551)-1)))),File_1.prn!$A$2:$AA$58,VLOOKUP(MONTH($A551),Conversion!$A$1:$B$12,2),FALSE)</f>
        <v>#N/A</v>
      </c>
      <c r="C551" t="e">
        <f>IF(VLOOKUP((IF(MONTH($A551)=10,YEAR($A551),IF(MONTH($A551)=11,YEAR($A551),IF(MONTH($A551)=12, YEAR($A551),YEAR($A551)-1)))),File_1.prn!$A$2:$AA$58,VLOOKUP(MONTH($A551),'Patch Conversion'!$A$1:$B$12,2),FALSE)="","",VLOOKUP((IF(MONTH($A551)=10,YEAR($A551),IF(MONTH($A551)=11,YEAR($A551),IF(MONTH($A551)=12, YEAR($A551),YEAR($A551)-1)))),File_1.prn!$A$2:$AA$58,VLOOKUP(MONTH($A551),'Patch Conversion'!$A$1:$B$12,2),FALSE))</f>
        <v>#N/A</v>
      </c>
      <c r="F551">
        <f>VLOOKUP((IF(MONTH($A551)=10,YEAR($A551),IF(MONTH($A551)=11,YEAR($A551),IF(MONTH($A551)=12, YEAR($A551),YEAR($A551)-1)))),FirstSim!$A$1:$Z$84,VLOOKUP(MONTH($A551),Conversion!$A$1:$B$12,2),FALSE)</f>
        <v>0.12</v>
      </c>
      <c r="J551" s="4" t="e">
        <f>VLOOKUP((IF(MONTH($A551)=10,YEAR($A551),IF(MONTH($A551)=11,YEAR($A551),IF(MONTH($A551)=12, YEAR($A551),YEAR($A551)-1)))),#REF!,VLOOKUP(MONTH($A551),Conversion!$A$1:$B$12,2),FALSE)</f>
        <v>#REF!</v>
      </c>
      <c r="K551" t="e">
        <f>VLOOKUP((IF(MONTH($A551)=10,YEAR($A551),IF(MONTH($A551)=11,YEAR($A551),IF(MONTH($A551)=12, YEAR($A551),YEAR($A551)-1)))),#REF!,VLOOKUP(MONTH($A551),'Patch Conversion'!$A$1:$B$12,2),FALSE)</f>
        <v>#REF!</v>
      </c>
    </row>
    <row r="552" spans="1:11" x14ac:dyDescent="0.25">
      <c r="A552" s="2">
        <v>34486</v>
      </c>
      <c r="B552" t="e">
        <f>VLOOKUP((IF(MONTH($A552)=10,YEAR($A552),IF(MONTH($A552)=11,YEAR($A552),IF(MONTH($A552)=12, YEAR($A552),YEAR($A552)-1)))),File_1.prn!$A$2:$AA$58,VLOOKUP(MONTH($A552),Conversion!$A$1:$B$12,2),FALSE)</f>
        <v>#N/A</v>
      </c>
      <c r="C552" t="e">
        <f>IF(VLOOKUP((IF(MONTH($A552)=10,YEAR($A552),IF(MONTH($A552)=11,YEAR($A552),IF(MONTH($A552)=12, YEAR($A552),YEAR($A552)-1)))),File_1.prn!$A$2:$AA$58,VLOOKUP(MONTH($A552),'Patch Conversion'!$A$1:$B$12,2),FALSE)="","",VLOOKUP((IF(MONTH($A552)=10,YEAR($A552),IF(MONTH($A552)=11,YEAR($A552),IF(MONTH($A552)=12, YEAR($A552),YEAR($A552)-1)))),File_1.prn!$A$2:$AA$58,VLOOKUP(MONTH($A552),'Patch Conversion'!$A$1:$B$12,2),FALSE))</f>
        <v>#N/A</v>
      </c>
      <c r="F552">
        <f>VLOOKUP((IF(MONTH($A552)=10,YEAR($A552),IF(MONTH($A552)=11,YEAR($A552),IF(MONTH($A552)=12, YEAR($A552),YEAR($A552)-1)))),FirstSim!$A$1:$Z$84,VLOOKUP(MONTH($A552),Conversion!$A$1:$B$12,2),FALSE)</f>
        <v>7.0000000000000007E-2</v>
      </c>
      <c r="J552" s="4" t="e">
        <f>VLOOKUP((IF(MONTH($A552)=10,YEAR($A552),IF(MONTH($A552)=11,YEAR($A552),IF(MONTH($A552)=12, YEAR($A552),YEAR($A552)-1)))),#REF!,VLOOKUP(MONTH($A552),Conversion!$A$1:$B$12,2),FALSE)</f>
        <v>#REF!</v>
      </c>
      <c r="K552" t="e">
        <f>VLOOKUP((IF(MONTH($A552)=10,YEAR($A552),IF(MONTH($A552)=11,YEAR($A552),IF(MONTH($A552)=12, YEAR($A552),YEAR($A552)-1)))),#REF!,VLOOKUP(MONTH($A552),'Patch Conversion'!$A$1:$B$12,2),FALSE)</f>
        <v>#REF!</v>
      </c>
    </row>
    <row r="553" spans="1:11" x14ac:dyDescent="0.25">
      <c r="A553" s="2">
        <v>34516</v>
      </c>
      <c r="B553" t="e">
        <f>VLOOKUP((IF(MONTH($A553)=10,YEAR($A553),IF(MONTH($A553)=11,YEAR($A553),IF(MONTH($A553)=12, YEAR($A553),YEAR($A553)-1)))),File_1.prn!$A$2:$AA$58,VLOOKUP(MONTH($A553),Conversion!$A$1:$B$12,2),FALSE)</f>
        <v>#N/A</v>
      </c>
      <c r="C553" t="e">
        <f>IF(VLOOKUP((IF(MONTH($A553)=10,YEAR($A553),IF(MONTH($A553)=11,YEAR($A553),IF(MONTH($A553)=12, YEAR($A553),YEAR($A553)-1)))),File_1.prn!$A$2:$AA$58,VLOOKUP(MONTH($A553),'Patch Conversion'!$A$1:$B$12,2),FALSE)="","",VLOOKUP((IF(MONTH($A553)=10,YEAR($A553),IF(MONTH($A553)=11,YEAR($A553),IF(MONTH($A553)=12, YEAR($A553),YEAR($A553)-1)))),File_1.prn!$A$2:$AA$58,VLOOKUP(MONTH($A553),'Patch Conversion'!$A$1:$B$12,2),FALSE))</f>
        <v>#N/A</v>
      </c>
      <c r="F553">
        <f>VLOOKUP((IF(MONTH($A553)=10,YEAR($A553),IF(MONTH($A553)=11,YEAR($A553),IF(MONTH($A553)=12, YEAR($A553),YEAR($A553)-1)))),FirstSim!$A$1:$Z$84,VLOOKUP(MONTH($A553),Conversion!$A$1:$B$12,2),FALSE)</f>
        <v>0.05</v>
      </c>
      <c r="J553" s="4" t="e">
        <f>VLOOKUP((IF(MONTH($A553)=10,YEAR($A553),IF(MONTH($A553)=11,YEAR($A553),IF(MONTH($A553)=12, YEAR($A553),YEAR($A553)-1)))),#REF!,VLOOKUP(MONTH($A553),Conversion!$A$1:$B$12,2),FALSE)</f>
        <v>#REF!</v>
      </c>
      <c r="K553" t="e">
        <f>VLOOKUP((IF(MONTH($A553)=10,YEAR($A553),IF(MONTH($A553)=11,YEAR($A553),IF(MONTH($A553)=12, YEAR($A553),YEAR($A553)-1)))),#REF!,VLOOKUP(MONTH($A553),'Patch Conversion'!$A$1:$B$12,2),FALSE)</f>
        <v>#REF!</v>
      </c>
    </row>
    <row r="554" spans="1:11" x14ac:dyDescent="0.25">
      <c r="A554" s="2">
        <v>34547</v>
      </c>
      <c r="B554" t="e">
        <f>VLOOKUP((IF(MONTH($A554)=10,YEAR($A554),IF(MONTH($A554)=11,YEAR($A554),IF(MONTH($A554)=12, YEAR($A554),YEAR($A554)-1)))),File_1.prn!$A$2:$AA$58,VLOOKUP(MONTH($A554),Conversion!$A$1:$B$12,2),FALSE)</f>
        <v>#N/A</v>
      </c>
      <c r="C554" t="e">
        <f>IF(VLOOKUP((IF(MONTH($A554)=10,YEAR($A554),IF(MONTH($A554)=11,YEAR($A554),IF(MONTH($A554)=12, YEAR($A554),YEAR($A554)-1)))),File_1.prn!$A$2:$AA$58,VLOOKUP(MONTH($A554),'Patch Conversion'!$A$1:$B$12,2),FALSE)="","",VLOOKUP((IF(MONTH($A554)=10,YEAR($A554),IF(MONTH($A554)=11,YEAR($A554),IF(MONTH($A554)=12, YEAR($A554),YEAR($A554)-1)))),File_1.prn!$A$2:$AA$58,VLOOKUP(MONTH($A554),'Patch Conversion'!$A$1:$B$12,2),FALSE))</f>
        <v>#N/A</v>
      </c>
      <c r="F554">
        <f>VLOOKUP((IF(MONTH($A554)=10,YEAR($A554),IF(MONTH($A554)=11,YEAR($A554),IF(MONTH($A554)=12, YEAR($A554),YEAR($A554)-1)))),FirstSim!$A$1:$Z$84,VLOOKUP(MONTH($A554),Conversion!$A$1:$B$12,2),FALSE)</f>
        <v>0.04</v>
      </c>
      <c r="J554" s="4" t="e">
        <f>VLOOKUP((IF(MONTH($A554)=10,YEAR($A554),IF(MONTH($A554)=11,YEAR($A554),IF(MONTH($A554)=12, YEAR($A554),YEAR($A554)-1)))),#REF!,VLOOKUP(MONTH($A554),Conversion!$A$1:$B$12,2),FALSE)</f>
        <v>#REF!</v>
      </c>
      <c r="K554" t="e">
        <f>VLOOKUP((IF(MONTH($A554)=10,YEAR($A554),IF(MONTH($A554)=11,YEAR($A554),IF(MONTH($A554)=12, YEAR($A554),YEAR($A554)-1)))),#REF!,VLOOKUP(MONTH($A554),'Patch Conversion'!$A$1:$B$12,2),FALSE)</f>
        <v>#REF!</v>
      </c>
    </row>
    <row r="555" spans="1:11" x14ac:dyDescent="0.25">
      <c r="A555" s="2">
        <v>34578</v>
      </c>
      <c r="B555" t="e">
        <f>VLOOKUP((IF(MONTH($A555)=10,YEAR($A555),IF(MONTH($A555)=11,YEAR($A555),IF(MONTH($A555)=12, YEAR($A555),YEAR($A555)-1)))),File_1.prn!$A$2:$AA$58,VLOOKUP(MONTH($A555),Conversion!$A$1:$B$12,2),FALSE)</f>
        <v>#N/A</v>
      </c>
      <c r="C555" t="e">
        <f>IF(VLOOKUP((IF(MONTH($A555)=10,YEAR($A555),IF(MONTH($A555)=11,YEAR($A555),IF(MONTH($A555)=12, YEAR($A555),YEAR($A555)-1)))),File_1.prn!$A$2:$AA$58,VLOOKUP(MONTH($A555),'Patch Conversion'!$A$1:$B$12,2),FALSE)="","",VLOOKUP((IF(MONTH($A555)=10,YEAR($A555),IF(MONTH($A555)=11,YEAR($A555),IF(MONTH($A555)=12, YEAR($A555),YEAR($A555)-1)))),File_1.prn!$A$2:$AA$58,VLOOKUP(MONTH($A555),'Patch Conversion'!$A$1:$B$12,2),FALSE))</f>
        <v>#N/A</v>
      </c>
      <c r="F555">
        <f>VLOOKUP((IF(MONTH($A555)=10,YEAR($A555),IF(MONTH($A555)=11,YEAR($A555),IF(MONTH($A555)=12, YEAR($A555),YEAR($A555)-1)))),FirstSim!$A$1:$Z$84,VLOOKUP(MONTH($A555),Conversion!$A$1:$B$12,2),FALSE)</f>
        <v>0.03</v>
      </c>
      <c r="J555" s="4" t="e">
        <f>VLOOKUP((IF(MONTH($A555)=10,YEAR($A555),IF(MONTH($A555)=11,YEAR($A555),IF(MONTH($A555)=12, YEAR($A555),YEAR($A555)-1)))),#REF!,VLOOKUP(MONTH($A555),Conversion!$A$1:$B$12,2),FALSE)</f>
        <v>#REF!</v>
      </c>
      <c r="K555" t="e">
        <f>VLOOKUP((IF(MONTH($A555)=10,YEAR($A555),IF(MONTH($A555)=11,YEAR($A555),IF(MONTH($A555)=12, YEAR($A555),YEAR($A555)-1)))),#REF!,VLOOKUP(MONTH($A555),'Patch Conversion'!$A$1:$B$12,2),FALSE)</f>
        <v>#REF!</v>
      </c>
    </row>
    <row r="556" spans="1:11" x14ac:dyDescent="0.25">
      <c r="A556" s="2">
        <v>34608</v>
      </c>
      <c r="B556" t="e">
        <f>VLOOKUP((IF(MONTH($A556)=10,YEAR($A556),IF(MONTH($A556)=11,YEAR($A556),IF(MONTH($A556)=12, YEAR($A556),YEAR($A556)-1)))),File_1.prn!$A$2:$AA$58,VLOOKUP(MONTH($A556),Conversion!$A$1:$B$12,2),FALSE)</f>
        <v>#N/A</v>
      </c>
      <c r="C556" t="e">
        <f>IF(VLOOKUP((IF(MONTH($A556)=10,YEAR($A556),IF(MONTH($A556)=11,YEAR($A556),IF(MONTH($A556)=12, YEAR($A556),YEAR($A556)-1)))),File_1.prn!$A$2:$AA$58,VLOOKUP(MONTH($A556),'Patch Conversion'!$A$1:$B$12,2),FALSE)="","",VLOOKUP((IF(MONTH($A556)=10,YEAR($A556),IF(MONTH($A556)=11,YEAR($A556),IF(MONTH($A556)=12, YEAR($A556),YEAR($A556)-1)))),File_1.prn!$A$2:$AA$58,VLOOKUP(MONTH($A556),'Patch Conversion'!$A$1:$B$12,2),FALSE))</f>
        <v>#N/A</v>
      </c>
      <c r="F556">
        <f>VLOOKUP((IF(MONTH($A556)=10,YEAR($A556),IF(MONTH($A556)=11,YEAR($A556),IF(MONTH($A556)=12, YEAR($A556),YEAR($A556)-1)))),FirstSim!$A$1:$Z$84,VLOOKUP(MONTH($A556),Conversion!$A$1:$B$12,2),FALSE)</f>
        <v>0.03</v>
      </c>
      <c r="J556" s="4" t="e">
        <f>VLOOKUP((IF(MONTH($A556)=10,YEAR($A556),IF(MONTH($A556)=11,YEAR($A556),IF(MONTH($A556)=12, YEAR($A556),YEAR($A556)-1)))),#REF!,VLOOKUP(MONTH($A556),Conversion!$A$1:$B$12,2),FALSE)</f>
        <v>#REF!</v>
      </c>
      <c r="K556" t="e">
        <f>VLOOKUP((IF(MONTH($A556)=10,YEAR($A556),IF(MONTH($A556)=11,YEAR($A556),IF(MONTH($A556)=12, YEAR($A556),YEAR($A556)-1)))),#REF!,VLOOKUP(MONTH($A556),'Patch Conversion'!$A$1:$B$12,2),FALSE)</f>
        <v>#REF!</v>
      </c>
    </row>
    <row r="557" spans="1:11" x14ac:dyDescent="0.25">
      <c r="A557" s="2">
        <v>34639</v>
      </c>
      <c r="B557" t="e">
        <f>VLOOKUP((IF(MONTH($A557)=10,YEAR($A557),IF(MONTH($A557)=11,YEAR($A557),IF(MONTH($A557)=12, YEAR($A557),YEAR($A557)-1)))),File_1.prn!$A$2:$AA$58,VLOOKUP(MONTH($A557),Conversion!$A$1:$B$12,2),FALSE)</f>
        <v>#N/A</v>
      </c>
      <c r="C557" t="e">
        <f>IF(VLOOKUP((IF(MONTH($A557)=10,YEAR($A557),IF(MONTH($A557)=11,YEAR($A557),IF(MONTH($A557)=12, YEAR($A557),YEAR($A557)-1)))),File_1.prn!$A$2:$AA$58,VLOOKUP(MONTH($A557),'Patch Conversion'!$A$1:$B$12,2),FALSE)="","",VLOOKUP((IF(MONTH($A557)=10,YEAR($A557),IF(MONTH($A557)=11,YEAR($A557),IF(MONTH($A557)=12, YEAR($A557),YEAR($A557)-1)))),File_1.prn!$A$2:$AA$58,VLOOKUP(MONTH($A557),'Patch Conversion'!$A$1:$B$12,2),FALSE))</f>
        <v>#N/A</v>
      </c>
      <c r="F557">
        <f>VLOOKUP((IF(MONTH($A557)=10,YEAR($A557),IF(MONTH($A557)=11,YEAR($A557),IF(MONTH($A557)=12, YEAR($A557),YEAR($A557)-1)))),FirstSim!$A$1:$Z$84,VLOOKUP(MONTH($A557),Conversion!$A$1:$B$12,2),FALSE)</f>
        <v>0.03</v>
      </c>
      <c r="J557" s="4" t="e">
        <f>VLOOKUP((IF(MONTH($A557)=10,YEAR($A557),IF(MONTH($A557)=11,YEAR($A557),IF(MONTH($A557)=12, YEAR($A557),YEAR($A557)-1)))),#REF!,VLOOKUP(MONTH($A557),Conversion!$A$1:$B$12,2),FALSE)</f>
        <v>#REF!</v>
      </c>
      <c r="K557" t="e">
        <f>VLOOKUP((IF(MONTH($A557)=10,YEAR($A557),IF(MONTH($A557)=11,YEAR($A557),IF(MONTH($A557)=12, YEAR($A557),YEAR($A557)-1)))),#REF!,VLOOKUP(MONTH($A557),'Patch Conversion'!$A$1:$B$12,2),FALSE)</f>
        <v>#REF!</v>
      </c>
    </row>
    <row r="558" spans="1:11" x14ac:dyDescent="0.25">
      <c r="A558" s="2">
        <v>34669</v>
      </c>
      <c r="B558" t="e">
        <f>VLOOKUP((IF(MONTH($A558)=10,YEAR($A558),IF(MONTH($A558)=11,YEAR($A558),IF(MONTH($A558)=12, YEAR($A558),YEAR($A558)-1)))),File_1.prn!$A$2:$AA$58,VLOOKUP(MONTH($A558),Conversion!$A$1:$B$12,2),FALSE)</f>
        <v>#N/A</v>
      </c>
      <c r="C558" t="e">
        <f>IF(VLOOKUP((IF(MONTH($A558)=10,YEAR($A558),IF(MONTH($A558)=11,YEAR($A558),IF(MONTH($A558)=12, YEAR($A558),YEAR($A558)-1)))),File_1.prn!$A$2:$AA$58,VLOOKUP(MONTH($A558),'Patch Conversion'!$A$1:$B$12,2),FALSE)="","",VLOOKUP((IF(MONTH($A558)=10,YEAR($A558),IF(MONTH($A558)=11,YEAR($A558),IF(MONTH($A558)=12, YEAR($A558),YEAR($A558)-1)))),File_1.prn!$A$2:$AA$58,VLOOKUP(MONTH($A558),'Patch Conversion'!$A$1:$B$12,2),FALSE))</f>
        <v>#N/A</v>
      </c>
      <c r="F558">
        <f>VLOOKUP((IF(MONTH($A558)=10,YEAR($A558),IF(MONTH($A558)=11,YEAR($A558),IF(MONTH($A558)=12, YEAR($A558),YEAR($A558)-1)))),FirstSim!$A$1:$Z$84,VLOOKUP(MONTH($A558),Conversion!$A$1:$B$12,2),FALSE)</f>
        <v>0.03</v>
      </c>
      <c r="J558" s="4" t="e">
        <f>VLOOKUP((IF(MONTH($A558)=10,YEAR($A558),IF(MONTH($A558)=11,YEAR($A558),IF(MONTH($A558)=12, YEAR($A558),YEAR($A558)-1)))),#REF!,VLOOKUP(MONTH($A558),Conversion!$A$1:$B$12,2),FALSE)</f>
        <v>#REF!</v>
      </c>
      <c r="K558" t="e">
        <f>VLOOKUP((IF(MONTH($A558)=10,YEAR($A558),IF(MONTH($A558)=11,YEAR($A558),IF(MONTH($A558)=12, YEAR($A558),YEAR($A558)-1)))),#REF!,VLOOKUP(MONTH($A558),'Patch Conversion'!$A$1:$B$12,2),FALSE)</f>
        <v>#REF!</v>
      </c>
    </row>
    <row r="559" spans="1:11" x14ac:dyDescent="0.25">
      <c r="A559" s="2">
        <v>34700</v>
      </c>
      <c r="B559" t="e">
        <f>VLOOKUP((IF(MONTH($A559)=10,YEAR($A559),IF(MONTH($A559)=11,YEAR($A559),IF(MONTH($A559)=12, YEAR($A559),YEAR($A559)-1)))),File_1.prn!$A$2:$AA$58,VLOOKUP(MONTH($A559),Conversion!$A$1:$B$12,2),FALSE)</f>
        <v>#N/A</v>
      </c>
      <c r="C559" t="e">
        <f>IF(VLOOKUP((IF(MONTH($A559)=10,YEAR($A559),IF(MONTH($A559)=11,YEAR($A559),IF(MONTH($A559)=12, YEAR($A559),YEAR($A559)-1)))),File_1.prn!$A$2:$AA$58,VLOOKUP(MONTH($A559),'Patch Conversion'!$A$1:$B$12,2),FALSE)="","",VLOOKUP((IF(MONTH($A559)=10,YEAR($A559),IF(MONTH($A559)=11,YEAR($A559),IF(MONTH($A559)=12, YEAR($A559),YEAR($A559)-1)))),File_1.prn!$A$2:$AA$58,VLOOKUP(MONTH($A559),'Patch Conversion'!$A$1:$B$12,2),FALSE))</f>
        <v>#N/A</v>
      </c>
      <c r="F559">
        <f>VLOOKUP((IF(MONTH($A559)=10,YEAR($A559),IF(MONTH($A559)=11,YEAR($A559),IF(MONTH($A559)=12, YEAR($A559),YEAR($A559)-1)))),FirstSim!$A$1:$Z$84,VLOOKUP(MONTH($A559),Conversion!$A$1:$B$12,2),FALSE)</f>
        <v>0.05</v>
      </c>
      <c r="J559" s="4" t="e">
        <f>VLOOKUP((IF(MONTH($A559)=10,YEAR($A559),IF(MONTH($A559)=11,YEAR($A559),IF(MONTH($A559)=12, YEAR($A559),YEAR($A559)-1)))),#REF!,VLOOKUP(MONTH($A559),Conversion!$A$1:$B$12,2),FALSE)</f>
        <v>#REF!</v>
      </c>
      <c r="K559" t="e">
        <f>VLOOKUP((IF(MONTH($A559)=10,YEAR($A559),IF(MONTH($A559)=11,YEAR($A559),IF(MONTH($A559)=12, YEAR($A559),YEAR($A559)-1)))),#REF!,VLOOKUP(MONTH($A559),'Patch Conversion'!$A$1:$B$12,2),FALSE)</f>
        <v>#REF!</v>
      </c>
    </row>
    <row r="560" spans="1:11" x14ac:dyDescent="0.25">
      <c r="A560" s="2">
        <v>34731</v>
      </c>
      <c r="B560" t="e">
        <f>VLOOKUP((IF(MONTH($A560)=10,YEAR($A560),IF(MONTH($A560)=11,YEAR($A560),IF(MONTH($A560)=12, YEAR($A560),YEAR($A560)-1)))),File_1.prn!$A$2:$AA$58,VLOOKUP(MONTH($A560),Conversion!$A$1:$B$12,2),FALSE)</f>
        <v>#N/A</v>
      </c>
      <c r="C560" t="e">
        <f>IF(VLOOKUP((IF(MONTH($A560)=10,YEAR($A560),IF(MONTH($A560)=11,YEAR($A560),IF(MONTH($A560)=12, YEAR($A560),YEAR($A560)-1)))),File_1.prn!$A$2:$AA$58,VLOOKUP(MONTH($A560),'Patch Conversion'!$A$1:$B$12,2),FALSE)="","",VLOOKUP((IF(MONTH($A560)=10,YEAR($A560),IF(MONTH($A560)=11,YEAR($A560),IF(MONTH($A560)=12, YEAR($A560),YEAR($A560)-1)))),File_1.prn!$A$2:$AA$58,VLOOKUP(MONTH($A560),'Patch Conversion'!$A$1:$B$12,2),FALSE))</f>
        <v>#N/A</v>
      </c>
      <c r="F560">
        <f>VLOOKUP((IF(MONTH($A560)=10,YEAR($A560),IF(MONTH($A560)=11,YEAR($A560),IF(MONTH($A560)=12, YEAR($A560),YEAR($A560)-1)))),FirstSim!$A$1:$Z$84,VLOOKUP(MONTH($A560),Conversion!$A$1:$B$12,2),FALSE)</f>
        <v>0.05</v>
      </c>
      <c r="J560" s="4" t="e">
        <f>VLOOKUP((IF(MONTH($A560)=10,YEAR($A560),IF(MONTH($A560)=11,YEAR($A560),IF(MONTH($A560)=12, YEAR($A560),YEAR($A560)-1)))),#REF!,VLOOKUP(MONTH($A560),Conversion!$A$1:$B$12,2),FALSE)</f>
        <v>#REF!</v>
      </c>
      <c r="K560" t="e">
        <f>VLOOKUP((IF(MONTH($A560)=10,YEAR($A560),IF(MONTH($A560)=11,YEAR($A560),IF(MONTH($A560)=12, YEAR($A560),YEAR($A560)-1)))),#REF!,VLOOKUP(MONTH($A560),'Patch Conversion'!$A$1:$B$12,2),FALSE)</f>
        <v>#REF!</v>
      </c>
    </row>
    <row r="561" spans="1:11" x14ac:dyDescent="0.25">
      <c r="A561" s="2">
        <v>34759</v>
      </c>
      <c r="B561" t="e">
        <f>VLOOKUP((IF(MONTH($A561)=10,YEAR($A561),IF(MONTH($A561)=11,YEAR($A561),IF(MONTH($A561)=12, YEAR($A561),YEAR($A561)-1)))),File_1.prn!$A$2:$AA$58,VLOOKUP(MONTH($A561),Conversion!$A$1:$B$12,2),FALSE)</f>
        <v>#N/A</v>
      </c>
      <c r="C561" t="e">
        <f>IF(VLOOKUP((IF(MONTH($A561)=10,YEAR($A561),IF(MONTH($A561)=11,YEAR($A561),IF(MONTH($A561)=12, YEAR($A561),YEAR($A561)-1)))),File_1.prn!$A$2:$AA$58,VLOOKUP(MONTH($A561),'Patch Conversion'!$A$1:$B$12,2),FALSE)="","",VLOOKUP((IF(MONTH($A561)=10,YEAR($A561),IF(MONTH($A561)=11,YEAR($A561),IF(MONTH($A561)=12, YEAR($A561),YEAR($A561)-1)))),File_1.prn!$A$2:$AA$58,VLOOKUP(MONTH($A561),'Patch Conversion'!$A$1:$B$12,2),FALSE))</f>
        <v>#N/A</v>
      </c>
      <c r="F561">
        <f>VLOOKUP((IF(MONTH($A561)=10,YEAR($A561),IF(MONTH($A561)=11,YEAR($A561),IF(MONTH($A561)=12, YEAR($A561),YEAR($A561)-1)))),FirstSim!$A$1:$Z$84,VLOOKUP(MONTH($A561),Conversion!$A$1:$B$12,2),FALSE)</f>
        <v>0.21</v>
      </c>
      <c r="J561" s="4" t="e">
        <f>VLOOKUP((IF(MONTH($A561)=10,YEAR($A561),IF(MONTH($A561)=11,YEAR($A561),IF(MONTH($A561)=12, YEAR($A561),YEAR($A561)-1)))),#REF!,VLOOKUP(MONTH($A561),Conversion!$A$1:$B$12,2),FALSE)</f>
        <v>#REF!</v>
      </c>
      <c r="K561" t="e">
        <f>VLOOKUP((IF(MONTH($A561)=10,YEAR($A561),IF(MONTH($A561)=11,YEAR($A561),IF(MONTH($A561)=12, YEAR($A561),YEAR($A561)-1)))),#REF!,VLOOKUP(MONTH($A561),'Patch Conversion'!$A$1:$B$12,2),FALSE)</f>
        <v>#REF!</v>
      </c>
    </row>
    <row r="562" spans="1:11" x14ac:dyDescent="0.25">
      <c r="A562" s="2">
        <v>34790</v>
      </c>
      <c r="B562" t="e">
        <f>VLOOKUP((IF(MONTH($A562)=10,YEAR($A562),IF(MONTH($A562)=11,YEAR($A562),IF(MONTH($A562)=12, YEAR($A562),YEAR($A562)-1)))),File_1.prn!$A$2:$AA$58,VLOOKUP(MONTH($A562),Conversion!$A$1:$B$12,2),FALSE)</f>
        <v>#N/A</v>
      </c>
      <c r="C562" t="e">
        <f>IF(VLOOKUP((IF(MONTH($A562)=10,YEAR($A562),IF(MONTH($A562)=11,YEAR($A562),IF(MONTH($A562)=12, YEAR($A562),YEAR($A562)-1)))),File_1.prn!$A$2:$AA$58,VLOOKUP(MONTH($A562),'Patch Conversion'!$A$1:$B$12,2),FALSE)="","",VLOOKUP((IF(MONTH($A562)=10,YEAR($A562),IF(MONTH($A562)=11,YEAR($A562),IF(MONTH($A562)=12, YEAR($A562),YEAR($A562)-1)))),File_1.prn!$A$2:$AA$58,VLOOKUP(MONTH($A562),'Patch Conversion'!$A$1:$B$12,2),FALSE))</f>
        <v>#N/A</v>
      </c>
      <c r="F562">
        <f>VLOOKUP((IF(MONTH($A562)=10,YEAR($A562),IF(MONTH($A562)=11,YEAR($A562),IF(MONTH($A562)=12, YEAR($A562),YEAR($A562)-1)))),FirstSim!$A$1:$Z$84,VLOOKUP(MONTH($A562),Conversion!$A$1:$B$12,2),FALSE)</f>
        <v>0.14000000000000001</v>
      </c>
      <c r="J562" s="4" t="e">
        <f>VLOOKUP((IF(MONTH($A562)=10,YEAR($A562),IF(MONTH($A562)=11,YEAR($A562),IF(MONTH($A562)=12, YEAR($A562),YEAR($A562)-1)))),#REF!,VLOOKUP(MONTH($A562),Conversion!$A$1:$B$12,2),FALSE)</f>
        <v>#REF!</v>
      </c>
      <c r="K562" t="e">
        <f>VLOOKUP((IF(MONTH($A562)=10,YEAR($A562),IF(MONTH($A562)=11,YEAR($A562),IF(MONTH($A562)=12, YEAR($A562),YEAR($A562)-1)))),#REF!,VLOOKUP(MONTH($A562),'Patch Conversion'!$A$1:$B$12,2),FALSE)</f>
        <v>#REF!</v>
      </c>
    </row>
    <row r="563" spans="1:11" x14ac:dyDescent="0.25">
      <c r="A563" s="2">
        <v>34820</v>
      </c>
      <c r="B563" t="e">
        <f>VLOOKUP((IF(MONTH($A563)=10,YEAR($A563),IF(MONTH($A563)=11,YEAR($A563),IF(MONTH($A563)=12, YEAR($A563),YEAR($A563)-1)))),File_1.prn!$A$2:$AA$58,VLOOKUP(MONTH($A563),Conversion!$A$1:$B$12,2),FALSE)</f>
        <v>#N/A</v>
      </c>
      <c r="C563" t="e">
        <f>IF(VLOOKUP((IF(MONTH($A563)=10,YEAR($A563),IF(MONTH($A563)=11,YEAR($A563),IF(MONTH($A563)=12, YEAR($A563),YEAR($A563)-1)))),File_1.prn!$A$2:$AA$58,VLOOKUP(MONTH($A563),'Patch Conversion'!$A$1:$B$12,2),FALSE)="","",VLOOKUP((IF(MONTH($A563)=10,YEAR($A563),IF(MONTH($A563)=11,YEAR($A563),IF(MONTH($A563)=12, YEAR($A563),YEAR($A563)-1)))),File_1.prn!$A$2:$AA$58,VLOOKUP(MONTH($A563),'Patch Conversion'!$A$1:$B$12,2),FALSE))</f>
        <v>#N/A</v>
      </c>
      <c r="F563">
        <f>VLOOKUP((IF(MONTH($A563)=10,YEAR($A563),IF(MONTH($A563)=11,YEAR($A563),IF(MONTH($A563)=12, YEAR($A563),YEAR($A563)-1)))),FirstSim!$A$1:$Z$84,VLOOKUP(MONTH($A563),Conversion!$A$1:$B$12,2),FALSE)</f>
        <v>7.0000000000000007E-2</v>
      </c>
      <c r="J563" s="4" t="e">
        <f>VLOOKUP((IF(MONTH($A563)=10,YEAR($A563),IF(MONTH($A563)=11,YEAR($A563),IF(MONTH($A563)=12, YEAR($A563),YEAR($A563)-1)))),#REF!,VLOOKUP(MONTH($A563),Conversion!$A$1:$B$12,2),FALSE)</f>
        <v>#REF!</v>
      </c>
      <c r="K563" t="e">
        <f>VLOOKUP((IF(MONTH($A563)=10,YEAR($A563),IF(MONTH($A563)=11,YEAR($A563),IF(MONTH($A563)=12, YEAR($A563),YEAR($A563)-1)))),#REF!,VLOOKUP(MONTH($A563),'Patch Conversion'!$A$1:$B$12,2),FALSE)</f>
        <v>#REF!</v>
      </c>
    </row>
    <row r="564" spans="1:11" x14ac:dyDescent="0.25">
      <c r="A564" s="2">
        <v>34851</v>
      </c>
      <c r="B564" t="e">
        <f>VLOOKUP((IF(MONTH($A564)=10,YEAR($A564),IF(MONTH($A564)=11,YEAR($A564),IF(MONTH($A564)=12, YEAR($A564),YEAR($A564)-1)))),File_1.prn!$A$2:$AA$58,VLOOKUP(MONTH($A564),Conversion!$A$1:$B$12,2),FALSE)</f>
        <v>#N/A</v>
      </c>
      <c r="C564" t="e">
        <f>IF(VLOOKUP((IF(MONTH($A564)=10,YEAR($A564),IF(MONTH($A564)=11,YEAR($A564),IF(MONTH($A564)=12, YEAR($A564),YEAR($A564)-1)))),File_1.prn!$A$2:$AA$58,VLOOKUP(MONTH($A564),'Patch Conversion'!$A$1:$B$12,2),FALSE)="","",VLOOKUP((IF(MONTH($A564)=10,YEAR($A564),IF(MONTH($A564)=11,YEAR($A564),IF(MONTH($A564)=12, YEAR($A564),YEAR($A564)-1)))),File_1.prn!$A$2:$AA$58,VLOOKUP(MONTH($A564),'Patch Conversion'!$A$1:$B$12,2),FALSE))</f>
        <v>#N/A</v>
      </c>
      <c r="F564">
        <f>VLOOKUP((IF(MONTH($A564)=10,YEAR($A564),IF(MONTH($A564)=11,YEAR($A564),IF(MONTH($A564)=12, YEAR($A564),YEAR($A564)-1)))),FirstSim!$A$1:$Z$84,VLOOKUP(MONTH($A564),Conversion!$A$1:$B$12,2),FALSE)</f>
        <v>0.06</v>
      </c>
      <c r="J564" s="4" t="e">
        <f>VLOOKUP((IF(MONTH($A564)=10,YEAR($A564),IF(MONTH($A564)=11,YEAR($A564),IF(MONTH($A564)=12, YEAR($A564),YEAR($A564)-1)))),#REF!,VLOOKUP(MONTH($A564),Conversion!$A$1:$B$12,2),FALSE)</f>
        <v>#REF!</v>
      </c>
      <c r="K564" t="e">
        <f>VLOOKUP((IF(MONTH($A564)=10,YEAR($A564),IF(MONTH($A564)=11,YEAR($A564),IF(MONTH($A564)=12, YEAR($A564),YEAR($A564)-1)))),#REF!,VLOOKUP(MONTH($A564),'Patch Conversion'!$A$1:$B$12,2),FALSE)</f>
        <v>#REF!</v>
      </c>
    </row>
    <row r="565" spans="1:11" x14ac:dyDescent="0.25">
      <c r="A565" s="2">
        <v>34881</v>
      </c>
      <c r="B565" t="e">
        <f>VLOOKUP((IF(MONTH($A565)=10,YEAR($A565),IF(MONTH($A565)=11,YEAR($A565),IF(MONTH($A565)=12, YEAR($A565),YEAR($A565)-1)))),File_1.prn!$A$2:$AA$58,VLOOKUP(MONTH($A565),Conversion!$A$1:$B$12,2),FALSE)</f>
        <v>#N/A</v>
      </c>
      <c r="C565" t="e">
        <f>IF(VLOOKUP((IF(MONTH($A565)=10,YEAR($A565),IF(MONTH($A565)=11,YEAR($A565),IF(MONTH($A565)=12, YEAR($A565),YEAR($A565)-1)))),File_1.prn!$A$2:$AA$58,VLOOKUP(MONTH($A565),'Patch Conversion'!$A$1:$B$12,2),FALSE)="","",VLOOKUP((IF(MONTH($A565)=10,YEAR($A565),IF(MONTH($A565)=11,YEAR($A565),IF(MONTH($A565)=12, YEAR($A565),YEAR($A565)-1)))),File_1.prn!$A$2:$AA$58,VLOOKUP(MONTH($A565),'Patch Conversion'!$A$1:$B$12,2),FALSE))</f>
        <v>#N/A</v>
      </c>
      <c r="F565">
        <f>VLOOKUP((IF(MONTH($A565)=10,YEAR($A565),IF(MONTH($A565)=11,YEAR($A565),IF(MONTH($A565)=12, YEAR($A565),YEAR($A565)-1)))),FirstSim!$A$1:$Z$84,VLOOKUP(MONTH($A565),Conversion!$A$1:$B$12,2),FALSE)</f>
        <v>0.05</v>
      </c>
      <c r="J565" s="4" t="e">
        <f>VLOOKUP((IF(MONTH($A565)=10,YEAR($A565),IF(MONTH($A565)=11,YEAR($A565),IF(MONTH($A565)=12, YEAR($A565),YEAR($A565)-1)))),#REF!,VLOOKUP(MONTH($A565),Conversion!$A$1:$B$12,2),FALSE)</f>
        <v>#REF!</v>
      </c>
      <c r="K565" t="e">
        <f>VLOOKUP((IF(MONTH($A565)=10,YEAR($A565),IF(MONTH($A565)=11,YEAR($A565),IF(MONTH($A565)=12, YEAR($A565),YEAR($A565)-1)))),#REF!,VLOOKUP(MONTH($A565),'Patch Conversion'!$A$1:$B$12,2),FALSE)</f>
        <v>#REF!</v>
      </c>
    </row>
    <row r="566" spans="1:11" x14ac:dyDescent="0.25">
      <c r="A566" s="2">
        <v>34912</v>
      </c>
      <c r="B566" t="e">
        <f>VLOOKUP((IF(MONTH($A566)=10,YEAR($A566),IF(MONTH($A566)=11,YEAR($A566),IF(MONTH($A566)=12, YEAR($A566),YEAR($A566)-1)))),File_1.prn!$A$2:$AA$58,VLOOKUP(MONTH($A566),Conversion!$A$1:$B$12,2),FALSE)</f>
        <v>#N/A</v>
      </c>
      <c r="C566" t="e">
        <f>IF(VLOOKUP((IF(MONTH($A566)=10,YEAR($A566),IF(MONTH($A566)=11,YEAR($A566),IF(MONTH($A566)=12, YEAR($A566),YEAR($A566)-1)))),File_1.prn!$A$2:$AA$58,VLOOKUP(MONTH($A566),'Patch Conversion'!$A$1:$B$12,2),FALSE)="","",VLOOKUP((IF(MONTH($A566)=10,YEAR($A566),IF(MONTH($A566)=11,YEAR($A566),IF(MONTH($A566)=12, YEAR($A566),YEAR($A566)-1)))),File_1.prn!$A$2:$AA$58,VLOOKUP(MONTH($A566),'Patch Conversion'!$A$1:$B$12,2),FALSE))</f>
        <v>#N/A</v>
      </c>
      <c r="F566">
        <f>VLOOKUP((IF(MONTH($A566)=10,YEAR($A566),IF(MONTH($A566)=11,YEAR($A566),IF(MONTH($A566)=12, YEAR($A566),YEAR($A566)-1)))),FirstSim!$A$1:$Z$84,VLOOKUP(MONTH($A566),Conversion!$A$1:$B$12,2),FALSE)</f>
        <v>0.04</v>
      </c>
      <c r="J566" s="4" t="e">
        <f>VLOOKUP((IF(MONTH($A566)=10,YEAR($A566),IF(MONTH($A566)=11,YEAR($A566),IF(MONTH($A566)=12, YEAR($A566),YEAR($A566)-1)))),#REF!,VLOOKUP(MONTH($A566),Conversion!$A$1:$B$12,2),FALSE)</f>
        <v>#REF!</v>
      </c>
      <c r="K566" t="e">
        <f>VLOOKUP((IF(MONTH($A566)=10,YEAR($A566),IF(MONTH($A566)=11,YEAR($A566),IF(MONTH($A566)=12, YEAR($A566),YEAR($A566)-1)))),#REF!,VLOOKUP(MONTH($A566),'Patch Conversion'!$A$1:$B$12,2),FALSE)</f>
        <v>#REF!</v>
      </c>
    </row>
    <row r="567" spans="1:11" x14ac:dyDescent="0.25">
      <c r="A567" s="2">
        <v>34943</v>
      </c>
      <c r="B567" t="e">
        <f>VLOOKUP((IF(MONTH($A567)=10,YEAR($A567),IF(MONTH($A567)=11,YEAR($A567),IF(MONTH($A567)=12, YEAR($A567),YEAR($A567)-1)))),File_1.prn!$A$2:$AA$58,VLOOKUP(MONTH($A567),Conversion!$A$1:$B$12,2),FALSE)</f>
        <v>#N/A</v>
      </c>
      <c r="C567" t="e">
        <f>IF(VLOOKUP((IF(MONTH($A567)=10,YEAR($A567),IF(MONTH($A567)=11,YEAR($A567),IF(MONTH($A567)=12, YEAR($A567),YEAR($A567)-1)))),File_1.prn!$A$2:$AA$58,VLOOKUP(MONTH($A567),'Patch Conversion'!$A$1:$B$12,2),FALSE)="","",VLOOKUP((IF(MONTH($A567)=10,YEAR($A567),IF(MONTH($A567)=11,YEAR($A567),IF(MONTH($A567)=12, YEAR($A567),YEAR($A567)-1)))),File_1.prn!$A$2:$AA$58,VLOOKUP(MONTH($A567),'Patch Conversion'!$A$1:$B$12,2),FALSE))</f>
        <v>#N/A</v>
      </c>
      <c r="F567">
        <f>VLOOKUP((IF(MONTH($A567)=10,YEAR($A567),IF(MONTH($A567)=11,YEAR($A567),IF(MONTH($A567)=12, YEAR($A567),YEAR($A567)-1)))),FirstSim!$A$1:$Z$84,VLOOKUP(MONTH($A567),Conversion!$A$1:$B$12,2),FALSE)</f>
        <v>0.03</v>
      </c>
      <c r="J567" s="4" t="e">
        <f>VLOOKUP((IF(MONTH($A567)=10,YEAR($A567),IF(MONTH($A567)=11,YEAR($A567),IF(MONTH($A567)=12, YEAR($A567),YEAR($A567)-1)))),#REF!,VLOOKUP(MONTH($A567),Conversion!$A$1:$B$12,2),FALSE)</f>
        <v>#REF!</v>
      </c>
      <c r="K567" t="e">
        <f>VLOOKUP((IF(MONTH($A567)=10,YEAR($A567),IF(MONTH($A567)=11,YEAR($A567),IF(MONTH($A567)=12, YEAR($A567),YEAR($A567)-1)))),#REF!,VLOOKUP(MONTH($A567),'Patch Conversion'!$A$1:$B$12,2),FALSE)</f>
        <v>#REF!</v>
      </c>
    </row>
    <row r="568" spans="1:11" x14ac:dyDescent="0.25">
      <c r="A568" s="2">
        <v>34973</v>
      </c>
      <c r="B568" t="e">
        <f>VLOOKUP((IF(MONTH($A568)=10,YEAR($A568),IF(MONTH($A568)=11,YEAR($A568),IF(MONTH($A568)=12, YEAR($A568),YEAR($A568)-1)))),File_1.prn!$A$2:$AA$58,VLOOKUP(MONTH($A568),Conversion!$A$1:$B$12,2),FALSE)</f>
        <v>#N/A</v>
      </c>
      <c r="C568" t="e">
        <f>IF(VLOOKUP((IF(MONTH($A568)=10,YEAR($A568),IF(MONTH($A568)=11,YEAR($A568),IF(MONTH($A568)=12, YEAR($A568),YEAR($A568)-1)))),File_1.prn!$A$2:$AA$58,VLOOKUP(MONTH($A568),'Patch Conversion'!$A$1:$B$12,2),FALSE)="","",VLOOKUP((IF(MONTH($A568)=10,YEAR($A568),IF(MONTH($A568)=11,YEAR($A568),IF(MONTH($A568)=12, YEAR($A568),YEAR($A568)-1)))),File_1.prn!$A$2:$AA$58,VLOOKUP(MONTH($A568),'Patch Conversion'!$A$1:$B$12,2),FALSE))</f>
        <v>#N/A</v>
      </c>
      <c r="F568">
        <f>VLOOKUP((IF(MONTH($A568)=10,YEAR($A568),IF(MONTH($A568)=11,YEAR($A568),IF(MONTH($A568)=12, YEAR($A568),YEAR($A568)-1)))),FirstSim!$A$1:$Z$84,VLOOKUP(MONTH($A568),Conversion!$A$1:$B$12,2),FALSE)</f>
        <v>0.04</v>
      </c>
      <c r="J568" s="4" t="e">
        <f>VLOOKUP((IF(MONTH($A568)=10,YEAR($A568),IF(MONTH($A568)=11,YEAR($A568),IF(MONTH($A568)=12, YEAR($A568),YEAR($A568)-1)))),#REF!,VLOOKUP(MONTH($A568),Conversion!$A$1:$B$12,2),FALSE)</f>
        <v>#REF!</v>
      </c>
      <c r="K568" t="e">
        <f>VLOOKUP((IF(MONTH($A568)=10,YEAR($A568),IF(MONTH($A568)=11,YEAR($A568),IF(MONTH($A568)=12, YEAR($A568),YEAR($A568)-1)))),#REF!,VLOOKUP(MONTH($A568),'Patch Conversion'!$A$1:$B$12,2),FALSE)</f>
        <v>#REF!</v>
      </c>
    </row>
    <row r="569" spans="1:11" x14ac:dyDescent="0.25">
      <c r="A569" s="2">
        <v>35004</v>
      </c>
      <c r="B569" t="e">
        <f>VLOOKUP((IF(MONTH($A569)=10,YEAR($A569),IF(MONTH($A569)=11,YEAR($A569),IF(MONTH($A569)=12, YEAR($A569),YEAR($A569)-1)))),File_1.prn!$A$2:$AA$58,VLOOKUP(MONTH($A569),Conversion!$A$1:$B$12,2),FALSE)</f>
        <v>#N/A</v>
      </c>
      <c r="C569" t="e">
        <f>IF(VLOOKUP((IF(MONTH($A569)=10,YEAR($A569),IF(MONTH($A569)=11,YEAR($A569),IF(MONTH($A569)=12, YEAR($A569),YEAR($A569)-1)))),File_1.prn!$A$2:$AA$58,VLOOKUP(MONTH($A569),'Patch Conversion'!$A$1:$B$12,2),FALSE)="","",VLOOKUP((IF(MONTH($A569)=10,YEAR($A569),IF(MONTH($A569)=11,YEAR($A569),IF(MONTH($A569)=12, YEAR($A569),YEAR($A569)-1)))),File_1.prn!$A$2:$AA$58,VLOOKUP(MONTH($A569),'Patch Conversion'!$A$1:$B$12,2),FALSE))</f>
        <v>#N/A</v>
      </c>
      <c r="F569">
        <f>VLOOKUP((IF(MONTH($A569)=10,YEAR($A569),IF(MONTH($A569)=11,YEAR($A569),IF(MONTH($A569)=12, YEAR($A569),YEAR($A569)-1)))),FirstSim!$A$1:$Z$84,VLOOKUP(MONTH($A569),Conversion!$A$1:$B$12,2),FALSE)</f>
        <v>0.06</v>
      </c>
      <c r="J569" s="4" t="e">
        <f>VLOOKUP((IF(MONTH($A569)=10,YEAR($A569),IF(MONTH($A569)=11,YEAR($A569),IF(MONTH($A569)=12, YEAR($A569),YEAR($A569)-1)))),#REF!,VLOOKUP(MONTH($A569),Conversion!$A$1:$B$12,2),FALSE)</f>
        <v>#REF!</v>
      </c>
      <c r="K569" t="e">
        <f>VLOOKUP((IF(MONTH($A569)=10,YEAR($A569),IF(MONTH($A569)=11,YEAR($A569),IF(MONTH($A569)=12, YEAR($A569),YEAR($A569)-1)))),#REF!,VLOOKUP(MONTH($A569),'Patch Conversion'!$A$1:$B$12,2),FALSE)</f>
        <v>#REF!</v>
      </c>
    </row>
    <row r="570" spans="1:11" x14ac:dyDescent="0.25">
      <c r="A570" s="2">
        <v>35034</v>
      </c>
      <c r="B570" t="e">
        <f>VLOOKUP((IF(MONTH($A570)=10,YEAR($A570),IF(MONTH($A570)=11,YEAR($A570),IF(MONTH($A570)=12, YEAR($A570),YEAR($A570)-1)))),File_1.prn!$A$2:$AA$58,VLOOKUP(MONTH($A570),Conversion!$A$1:$B$12,2),FALSE)</f>
        <v>#N/A</v>
      </c>
      <c r="C570" t="e">
        <f>IF(VLOOKUP((IF(MONTH($A570)=10,YEAR($A570),IF(MONTH($A570)=11,YEAR($A570),IF(MONTH($A570)=12, YEAR($A570),YEAR($A570)-1)))),File_1.prn!$A$2:$AA$58,VLOOKUP(MONTH($A570),'Patch Conversion'!$A$1:$B$12,2),FALSE)="","",VLOOKUP((IF(MONTH($A570)=10,YEAR($A570),IF(MONTH($A570)=11,YEAR($A570),IF(MONTH($A570)=12, YEAR($A570),YEAR($A570)-1)))),File_1.prn!$A$2:$AA$58,VLOOKUP(MONTH($A570),'Patch Conversion'!$A$1:$B$12,2),FALSE))</f>
        <v>#N/A</v>
      </c>
      <c r="D570" t="e">
        <f>IF(C570="","",B570)</f>
        <v>#N/A</v>
      </c>
      <c r="F570">
        <f>VLOOKUP((IF(MONTH($A570)=10,YEAR($A570),IF(MONTH($A570)=11,YEAR($A570),IF(MONTH($A570)=12, YEAR($A570),YEAR($A570)-1)))),FirstSim!$A$1:$Z$84,VLOOKUP(MONTH($A570),Conversion!$A$1:$B$12,2),FALSE)</f>
        <v>1.52</v>
      </c>
      <c r="J570" s="4" t="e">
        <f>VLOOKUP((IF(MONTH($A570)=10,YEAR($A570),IF(MONTH($A570)=11,YEAR($A570),IF(MONTH($A570)=12, YEAR($A570),YEAR($A570)-1)))),#REF!,VLOOKUP(MONTH($A570),Conversion!$A$1:$B$12,2),FALSE)</f>
        <v>#REF!</v>
      </c>
      <c r="K570" t="e">
        <f>VLOOKUP((IF(MONTH($A570)=10,YEAR($A570),IF(MONTH($A570)=11,YEAR($A570),IF(MONTH($A570)=12, YEAR($A570),YEAR($A570)-1)))),#REF!,VLOOKUP(MONTH($A570),'Patch Conversion'!$A$1:$B$12,2),FALSE)</f>
        <v>#REF!</v>
      </c>
    </row>
    <row r="571" spans="1:11" x14ac:dyDescent="0.25">
      <c r="A571" s="2">
        <v>35065</v>
      </c>
      <c r="B571" t="e">
        <f>VLOOKUP((IF(MONTH($A571)=10,YEAR($A571),IF(MONTH($A571)=11,YEAR($A571),IF(MONTH($A571)=12, YEAR($A571),YEAR($A571)-1)))),File_1.prn!$A$2:$AA$58,VLOOKUP(MONTH($A571),Conversion!$A$1:$B$12,2),FALSE)</f>
        <v>#N/A</v>
      </c>
      <c r="C571" t="e">
        <f>IF(VLOOKUP((IF(MONTH($A571)=10,YEAR($A571),IF(MONTH($A571)=11,YEAR($A571),IF(MONTH($A571)=12, YEAR($A571),YEAR($A571)-1)))),File_1.prn!$A$2:$AA$58,VLOOKUP(MONTH($A571),'Patch Conversion'!$A$1:$B$12,2),FALSE)="","",VLOOKUP((IF(MONTH($A571)=10,YEAR($A571),IF(MONTH($A571)=11,YEAR($A571),IF(MONTH($A571)=12, YEAR($A571),YEAR($A571)-1)))),File_1.prn!$A$2:$AA$58,VLOOKUP(MONTH($A571),'Patch Conversion'!$A$1:$B$12,2),FALSE))</f>
        <v>#N/A</v>
      </c>
      <c r="D571" t="e">
        <f>IF(C571="","",B571)</f>
        <v>#N/A</v>
      </c>
      <c r="F571">
        <f>VLOOKUP((IF(MONTH($A571)=10,YEAR($A571),IF(MONTH($A571)=11,YEAR($A571),IF(MONTH($A571)=12, YEAR($A571),YEAR($A571)-1)))),FirstSim!$A$1:$Z$84,VLOOKUP(MONTH($A571),Conversion!$A$1:$B$12,2),FALSE)</f>
        <v>2.02</v>
      </c>
      <c r="J571" s="4" t="e">
        <f>VLOOKUP((IF(MONTH($A571)=10,YEAR($A571),IF(MONTH($A571)=11,YEAR($A571),IF(MONTH($A571)=12, YEAR($A571),YEAR($A571)-1)))),#REF!,VLOOKUP(MONTH($A571),Conversion!$A$1:$B$12,2),FALSE)</f>
        <v>#REF!</v>
      </c>
      <c r="K571" t="e">
        <f>VLOOKUP((IF(MONTH($A571)=10,YEAR($A571),IF(MONTH($A571)=11,YEAR($A571),IF(MONTH($A571)=12, YEAR($A571),YEAR($A571)-1)))),#REF!,VLOOKUP(MONTH($A571),'Patch Conversion'!$A$1:$B$12,2),FALSE)</f>
        <v>#REF!</v>
      </c>
    </row>
    <row r="572" spans="1:11" x14ac:dyDescent="0.25">
      <c r="A572" s="2">
        <v>35096</v>
      </c>
      <c r="B572" t="e">
        <f>VLOOKUP((IF(MONTH($A572)=10,YEAR($A572),IF(MONTH($A572)=11,YEAR($A572),IF(MONTH($A572)=12, YEAR($A572),YEAR($A572)-1)))),File_1.prn!$A$2:$AA$58,VLOOKUP(MONTH($A572),Conversion!$A$1:$B$12,2),FALSE)</f>
        <v>#N/A</v>
      </c>
      <c r="C572" t="e">
        <f>IF(VLOOKUP((IF(MONTH($A572)=10,YEAR($A572),IF(MONTH($A572)=11,YEAR($A572),IF(MONTH($A572)=12, YEAR($A572),YEAR($A572)-1)))),File_1.prn!$A$2:$AA$58,VLOOKUP(MONTH($A572),'Patch Conversion'!$A$1:$B$12,2),FALSE)="","",VLOOKUP((IF(MONTH($A572)=10,YEAR($A572),IF(MONTH($A572)=11,YEAR($A572),IF(MONTH($A572)=12, YEAR($A572),YEAR($A572)-1)))),File_1.prn!$A$2:$AA$58,VLOOKUP(MONTH($A572),'Patch Conversion'!$A$1:$B$12,2),FALSE))</f>
        <v>#N/A</v>
      </c>
      <c r="D572" t="e">
        <f>IF(C572="","",B572)</f>
        <v>#N/A</v>
      </c>
      <c r="F572">
        <f>VLOOKUP((IF(MONTH($A572)=10,YEAR($A572),IF(MONTH($A572)=11,YEAR($A572),IF(MONTH($A572)=12, YEAR($A572),YEAR($A572)-1)))),FirstSim!$A$1:$Z$84,VLOOKUP(MONTH($A572),Conversion!$A$1:$B$12,2),FALSE)</f>
        <v>3.74</v>
      </c>
      <c r="J572" s="4" t="e">
        <f>VLOOKUP((IF(MONTH($A572)=10,YEAR($A572),IF(MONTH($A572)=11,YEAR($A572),IF(MONTH($A572)=12, YEAR($A572),YEAR($A572)-1)))),#REF!,VLOOKUP(MONTH($A572),Conversion!$A$1:$B$12,2),FALSE)</f>
        <v>#REF!</v>
      </c>
      <c r="K572" t="e">
        <f>VLOOKUP((IF(MONTH($A572)=10,YEAR($A572),IF(MONTH($A572)=11,YEAR($A572),IF(MONTH($A572)=12, YEAR($A572),YEAR($A572)-1)))),#REF!,VLOOKUP(MONTH($A572),'Patch Conversion'!$A$1:$B$12,2),FALSE)</f>
        <v>#REF!</v>
      </c>
    </row>
    <row r="573" spans="1:11" x14ac:dyDescent="0.25">
      <c r="A573" s="2">
        <v>35125</v>
      </c>
      <c r="B573" t="e">
        <f>VLOOKUP((IF(MONTH($A573)=10,YEAR($A573),IF(MONTH($A573)=11,YEAR($A573),IF(MONTH($A573)=12, YEAR($A573),YEAR($A573)-1)))),File_1.prn!$A$2:$AA$58,VLOOKUP(MONTH($A573),Conversion!$A$1:$B$12,2),FALSE)</f>
        <v>#N/A</v>
      </c>
      <c r="C573" t="e">
        <f>IF(VLOOKUP((IF(MONTH($A573)=10,YEAR($A573),IF(MONTH($A573)=11,YEAR($A573),IF(MONTH($A573)=12, YEAR($A573),YEAR($A573)-1)))),File_1.prn!$A$2:$AA$58,VLOOKUP(MONTH($A573),'Patch Conversion'!$A$1:$B$12,2),FALSE)="","",VLOOKUP((IF(MONTH($A573)=10,YEAR($A573),IF(MONTH($A573)=11,YEAR($A573),IF(MONTH($A573)=12, YEAR($A573),YEAR($A573)-1)))),File_1.prn!$A$2:$AA$58,VLOOKUP(MONTH($A573),'Patch Conversion'!$A$1:$B$12,2),FALSE))</f>
        <v>#N/A</v>
      </c>
      <c r="D573" t="e">
        <f>IF(C573="","",B573)</f>
        <v>#N/A</v>
      </c>
      <c r="F573">
        <f>VLOOKUP((IF(MONTH($A573)=10,YEAR($A573),IF(MONTH($A573)=11,YEAR($A573),IF(MONTH($A573)=12, YEAR($A573),YEAR($A573)-1)))),FirstSim!$A$1:$Z$84,VLOOKUP(MONTH($A573),Conversion!$A$1:$B$12,2),FALSE)</f>
        <v>2.02</v>
      </c>
      <c r="J573" s="4" t="e">
        <f>VLOOKUP((IF(MONTH($A573)=10,YEAR($A573),IF(MONTH($A573)=11,YEAR($A573),IF(MONTH($A573)=12, YEAR($A573),YEAR($A573)-1)))),#REF!,VLOOKUP(MONTH($A573),Conversion!$A$1:$B$12,2),FALSE)</f>
        <v>#REF!</v>
      </c>
      <c r="K573" t="e">
        <f>VLOOKUP((IF(MONTH($A573)=10,YEAR($A573),IF(MONTH($A573)=11,YEAR($A573),IF(MONTH($A573)=12, YEAR($A573),YEAR($A573)-1)))),#REF!,VLOOKUP(MONTH($A573),'Patch Conversion'!$A$1:$B$12,2),FALSE)</f>
        <v>#REF!</v>
      </c>
    </row>
    <row r="574" spans="1:11" x14ac:dyDescent="0.25">
      <c r="A574" s="2">
        <v>35156</v>
      </c>
      <c r="B574" t="e">
        <f>VLOOKUP((IF(MONTH($A574)=10,YEAR($A574),IF(MONTH($A574)=11,YEAR($A574),IF(MONTH($A574)=12, YEAR($A574),YEAR($A574)-1)))),File_1.prn!$A$2:$AA$58,VLOOKUP(MONTH($A574),Conversion!$A$1:$B$12,2),FALSE)</f>
        <v>#N/A</v>
      </c>
      <c r="C574" t="e">
        <f>IF(VLOOKUP((IF(MONTH($A574)=10,YEAR($A574),IF(MONTH($A574)=11,YEAR($A574),IF(MONTH($A574)=12, YEAR($A574),YEAR($A574)-1)))),File_1.prn!$A$2:$AA$58,VLOOKUP(MONTH($A574),'Patch Conversion'!$A$1:$B$12,2),FALSE)="","",VLOOKUP((IF(MONTH($A574)=10,YEAR($A574),IF(MONTH($A574)=11,YEAR($A574),IF(MONTH($A574)=12, YEAR($A574),YEAR($A574)-1)))),File_1.prn!$A$2:$AA$58,VLOOKUP(MONTH($A574),'Patch Conversion'!$A$1:$B$12,2),FALSE))</f>
        <v>#N/A</v>
      </c>
      <c r="F574">
        <f>VLOOKUP((IF(MONTH($A574)=10,YEAR($A574),IF(MONTH($A574)=11,YEAR($A574),IF(MONTH($A574)=12, YEAR($A574),YEAR($A574)-1)))),FirstSim!$A$1:$Z$84,VLOOKUP(MONTH($A574),Conversion!$A$1:$B$12,2),FALSE)</f>
        <v>0.23</v>
      </c>
      <c r="J574" s="4" t="e">
        <f>VLOOKUP((IF(MONTH($A574)=10,YEAR($A574),IF(MONTH($A574)=11,YEAR($A574),IF(MONTH($A574)=12, YEAR($A574),YEAR($A574)-1)))),#REF!,VLOOKUP(MONTH($A574),Conversion!$A$1:$B$12,2),FALSE)</f>
        <v>#REF!</v>
      </c>
      <c r="K574" t="e">
        <f>VLOOKUP((IF(MONTH($A574)=10,YEAR($A574),IF(MONTH($A574)=11,YEAR($A574),IF(MONTH($A574)=12, YEAR($A574),YEAR($A574)-1)))),#REF!,VLOOKUP(MONTH($A574),'Patch Conversion'!$A$1:$B$12,2),FALSE)</f>
        <v>#REF!</v>
      </c>
    </row>
    <row r="575" spans="1:11" x14ac:dyDescent="0.25">
      <c r="A575" s="2">
        <v>35186</v>
      </c>
      <c r="B575" t="e">
        <f>VLOOKUP((IF(MONTH($A575)=10,YEAR($A575),IF(MONTH($A575)=11,YEAR($A575),IF(MONTH($A575)=12, YEAR($A575),YEAR($A575)-1)))),File_1.prn!$A$2:$AA$58,VLOOKUP(MONTH($A575),Conversion!$A$1:$B$12,2),FALSE)</f>
        <v>#N/A</v>
      </c>
      <c r="C575" t="e">
        <f>IF(VLOOKUP((IF(MONTH($A575)=10,YEAR($A575),IF(MONTH($A575)=11,YEAR($A575),IF(MONTH($A575)=12, YEAR($A575),YEAR($A575)-1)))),File_1.prn!$A$2:$AA$58,VLOOKUP(MONTH($A575),'Patch Conversion'!$A$1:$B$12,2),FALSE)="","",VLOOKUP((IF(MONTH($A575)=10,YEAR($A575),IF(MONTH($A575)=11,YEAR($A575),IF(MONTH($A575)=12, YEAR($A575),YEAR($A575)-1)))),File_1.prn!$A$2:$AA$58,VLOOKUP(MONTH($A575),'Patch Conversion'!$A$1:$B$12,2),FALSE))</f>
        <v>#N/A</v>
      </c>
      <c r="F575">
        <f>VLOOKUP((IF(MONTH($A575)=10,YEAR($A575),IF(MONTH($A575)=11,YEAR($A575),IF(MONTH($A575)=12, YEAR($A575),YEAR($A575)-1)))),FirstSim!$A$1:$Z$84,VLOOKUP(MONTH($A575),Conversion!$A$1:$B$12,2),FALSE)</f>
        <v>0.16</v>
      </c>
      <c r="J575" s="4" t="e">
        <f>VLOOKUP((IF(MONTH($A575)=10,YEAR($A575),IF(MONTH($A575)=11,YEAR($A575),IF(MONTH($A575)=12, YEAR($A575),YEAR($A575)-1)))),#REF!,VLOOKUP(MONTH($A575),Conversion!$A$1:$B$12,2),FALSE)</f>
        <v>#REF!</v>
      </c>
      <c r="K575" t="e">
        <f>VLOOKUP((IF(MONTH($A575)=10,YEAR($A575),IF(MONTH($A575)=11,YEAR($A575),IF(MONTH($A575)=12, YEAR($A575),YEAR($A575)-1)))),#REF!,VLOOKUP(MONTH($A575),'Patch Conversion'!$A$1:$B$12,2),FALSE)</f>
        <v>#REF!</v>
      </c>
    </row>
    <row r="576" spans="1:11" x14ac:dyDescent="0.25">
      <c r="A576" s="2">
        <v>35217</v>
      </c>
      <c r="B576" t="e">
        <f>VLOOKUP((IF(MONTH($A576)=10,YEAR($A576),IF(MONTH($A576)=11,YEAR($A576),IF(MONTH($A576)=12, YEAR($A576),YEAR($A576)-1)))),File_1.prn!$A$2:$AA$58,VLOOKUP(MONTH($A576),Conversion!$A$1:$B$12,2),FALSE)</f>
        <v>#N/A</v>
      </c>
      <c r="C576" t="e">
        <f>IF(VLOOKUP((IF(MONTH($A576)=10,YEAR($A576),IF(MONTH($A576)=11,YEAR($A576),IF(MONTH($A576)=12, YEAR($A576),YEAR($A576)-1)))),File_1.prn!$A$2:$AA$58,VLOOKUP(MONTH($A576),'Patch Conversion'!$A$1:$B$12,2),FALSE)="","",VLOOKUP((IF(MONTH($A576)=10,YEAR($A576),IF(MONTH($A576)=11,YEAR($A576),IF(MONTH($A576)=12, YEAR($A576),YEAR($A576)-1)))),File_1.prn!$A$2:$AA$58,VLOOKUP(MONTH($A576),'Patch Conversion'!$A$1:$B$12,2),FALSE))</f>
        <v>#N/A</v>
      </c>
      <c r="F576">
        <f>VLOOKUP((IF(MONTH($A576)=10,YEAR($A576),IF(MONTH($A576)=11,YEAR($A576),IF(MONTH($A576)=12, YEAR($A576),YEAR($A576)-1)))),FirstSim!$A$1:$Z$84,VLOOKUP(MONTH($A576),Conversion!$A$1:$B$12,2),FALSE)</f>
        <v>0.1</v>
      </c>
      <c r="J576" s="4" t="e">
        <f>VLOOKUP((IF(MONTH($A576)=10,YEAR($A576),IF(MONTH($A576)=11,YEAR($A576),IF(MONTH($A576)=12, YEAR($A576),YEAR($A576)-1)))),#REF!,VLOOKUP(MONTH($A576),Conversion!$A$1:$B$12,2),FALSE)</f>
        <v>#REF!</v>
      </c>
      <c r="K576" t="e">
        <f>VLOOKUP((IF(MONTH($A576)=10,YEAR($A576),IF(MONTH($A576)=11,YEAR($A576),IF(MONTH($A576)=12, YEAR($A576),YEAR($A576)-1)))),#REF!,VLOOKUP(MONTH($A576),'Patch Conversion'!$A$1:$B$12,2),FALSE)</f>
        <v>#REF!</v>
      </c>
    </row>
    <row r="577" spans="1:11" x14ac:dyDescent="0.25">
      <c r="A577" s="2">
        <v>35247</v>
      </c>
      <c r="B577" t="e">
        <f>VLOOKUP((IF(MONTH($A577)=10,YEAR($A577),IF(MONTH($A577)=11,YEAR($A577),IF(MONTH($A577)=12, YEAR($A577),YEAR($A577)-1)))),File_1.prn!$A$2:$AA$58,VLOOKUP(MONTH($A577),Conversion!$A$1:$B$12,2),FALSE)</f>
        <v>#N/A</v>
      </c>
      <c r="C577" t="e">
        <f>IF(VLOOKUP((IF(MONTH($A577)=10,YEAR($A577),IF(MONTH($A577)=11,YEAR($A577),IF(MONTH($A577)=12, YEAR($A577),YEAR($A577)-1)))),File_1.prn!$A$2:$AA$58,VLOOKUP(MONTH($A577),'Patch Conversion'!$A$1:$B$12,2),FALSE)="","",VLOOKUP((IF(MONTH($A577)=10,YEAR($A577),IF(MONTH($A577)=11,YEAR($A577),IF(MONTH($A577)=12, YEAR($A577),YEAR($A577)-1)))),File_1.prn!$A$2:$AA$58,VLOOKUP(MONTH($A577),'Patch Conversion'!$A$1:$B$12,2),FALSE))</f>
        <v>#N/A</v>
      </c>
      <c r="F577">
        <f>VLOOKUP((IF(MONTH($A577)=10,YEAR($A577),IF(MONTH($A577)=11,YEAR($A577),IF(MONTH($A577)=12, YEAR($A577),YEAR($A577)-1)))),FirstSim!$A$1:$Z$84,VLOOKUP(MONTH($A577),Conversion!$A$1:$B$12,2),FALSE)</f>
        <v>0.08</v>
      </c>
      <c r="J577" s="4" t="e">
        <f>VLOOKUP((IF(MONTH($A577)=10,YEAR($A577),IF(MONTH($A577)=11,YEAR($A577),IF(MONTH($A577)=12, YEAR($A577),YEAR($A577)-1)))),#REF!,VLOOKUP(MONTH($A577),Conversion!$A$1:$B$12,2),FALSE)</f>
        <v>#REF!</v>
      </c>
      <c r="K577" t="e">
        <f>VLOOKUP((IF(MONTH($A577)=10,YEAR($A577),IF(MONTH($A577)=11,YEAR($A577),IF(MONTH($A577)=12, YEAR($A577),YEAR($A577)-1)))),#REF!,VLOOKUP(MONTH($A577),'Patch Conversion'!$A$1:$B$12,2),FALSE)</f>
        <v>#REF!</v>
      </c>
    </row>
    <row r="578" spans="1:11" x14ac:dyDescent="0.25">
      <c r="A578" s="2">
        <v>35278</v>
      </c>
      <c r="B578" t="e">
        <f>VLOOKUP((IF(MONTH($A578)=10,YEAR($A578),IF(MONTH($A578)=11,YEAR($A578),IF(MONTH($A578)=12, YEAR($A578),YEAR($A578)-1)))),File_1.prn!$A$2:$AA$58,VLOOKUP(MONTH($A578),Conversion!$A$1:$B$12,2),FALSE)</f>
        <v>#N/A</v>
      </c>
      <c r="C578" t="e">
        <f>IF(VLOOKUP((IF(MONTH($A578)=10,YEAR($A578),IF(MONTH($A578)=11,YEAR($A578),IF(MONTH($A578)=12, YEAR($A578),YEAR($A578)-1)))),File_1.prn!$A$2:$AA$58,VLOOKUP(MONTH($A578),'Patch Conversion'!$A$1:$B$12,2),FALSE)="","",VLOOKUP((IF(MONTH($A578)=10,YEAR($A578),IF(MONTH($A578)=11,YEAR($A578),IF(MONTH($A578)=12, YEAR($A578),YEAR($A578)-1)))),File_1.prn!$A$2:$AA$58,VLOOKUP(MONTH($A578),'Patch Conversion'!$A$1:$B$12,2),FALSE))</f>
        <v>#N/A</v>
      </c>
      <c r="F578">
        <f>VLOOKUP((IF(MONTH($A578)=10,YEAR($A578),IF(MONTH($A578)=11,YEAR($A578),IF(MONTH($A578)=12, YEAR($A578),YEAR($A578)-1)))),FirstSim!$A$1:$Z$84,VLOOKUP(MONTH($A578),Conversion!$A$1:$B$12,2),FALSE)</f>
        <v>7.0000000000000007E-2</v>
      </c>
      <c r="J578" s="4" t="e">
        <f>VLOOKUP((IF(MONTH($A578)=10,YEAR($A578),IF(MONTH($A578)=11,YEAR($A578),IF(MONTH($A578)=12, YEAR($A578),YEAR($A578)-1)))),#REF!,VLOOKUP(MONTH($A578),Conversion!$A$1:$B$12,2),FALSE)</f>
        <v>#REF!</v>
      </c>
      <c r="K578" t="e">
        <f>VLOOKUP((IF(MONTH($A578)=10,YEAR($A578),IF(MONTH($A578)=11,YEAR($A578),IF(MONTH($A578)=12, YEAR($A578),YEAR($A578)-1)))),#REF!,VLOOKUP(MONTH($A578),'Patch Conversion'!$A$1:$B$12,2),FALSE)</f>
        <v>#REF!</v>
      </c>
    </row>
    <row r="579" spans="1:11" x14ac:dyDescent="0.25">
      <c r="A579" s="2">
        <v>35309</v>
      </c>
      <c r="B579" t="e">
        <f>VLOOKUP((IF(MONTH($A579)=10,YEAR($A579),IF(MONTH($A579)=11,YEAR($A579),IF(MONTH($A579)=12, YEAR($A579),YEAR($A579)-1)))),File_1.prn!$A$2:$AA$58,VLOOKUP(MONTH($A579),Conversion!$A$1:$B$12,2),FALSE)</f>
        <v>#N/A</v>
      </c>
      <c r="C579" t="e">
        <f>IF(VLOOKUP((IF(MONTH($A579)=10,YEAR($A579),IF(MONTH($A579)=11,YEAR($A579),IF(MONTH($A579)=12, YEAR($A579),YEAR($A579)-1)))),File_1.prn!$A$2:$AA$58,VLOOKUP(MONTH($A579),'Patch Conversion'!$A$1:$B$12,2),FALSE)="","",VLOOKUP((IF(MONTH($A579)=10,YEAR($A579),IF(MONTH($A579)=11,YEAR($A579),IF(MONTH($A579)=12, YEAR($A579),YEAR($A579)-1)))),File_1.prn!$A$2:$AA$58,VLOOKUP(MONTH($A579),'Patch Conversion'!$A$1:$B$12,2),FALSE))</f>
        <v>#N/A</v>
      </c>
      <c r="F579">
        <f>VLOOKUP((IF(MONTH($A579)=10,YEAR($A579),IF(MONTH($A579)=11,YEAR($A579),IF(MONTH($A579)=12, YEAR($A579),YEAR($A579)-1)))),FirstSim!$A$1:$Z$84,VLOOKUP(MONTH($A579),Conversion!$A$1:$B$12,2),FALSE)</f>
        <v>0.06</v>
      </c>
      <c r="J579" s="4" t="e">
        <f>VLOOKUP((IF(MONTH($A579)=10,YEAR($A579),IF(MONTH($A579)=11,YEAR($A579),IF(MONTH($A579)=12, YEAR($A579),YEAR($A579)-1)))),#REF!,VLOOKUP(MONTH($A579),Conversion!$A$1:$B$12,2),FALSE)</f>
        <v>#REF!</v>
      </c>
      <c r="K579" t="e">
        <f>VLOOKUP((IF(MONTH($A579)=10,YEAR($A579),IF(MONTH($A579)=11,YEAR($A579),IF(MONTH($A579)=12, YEAR($A579),YEAR($A579)-1)))),#REF!,VLOOKUP(MONTH($A579),'Patch Conversion'!$A$1:$B$12,2),FALSE)</f>
        <v>#REF!</v>
      </c>
    </row>
    <row r="580" spans="1:11" x14ac:dyDescent="0.25">
      <c r="A580" s="2">
        <v>35339</v>
      </c>
      <c r="B580" t="e">
        <f>VLOOKUP((IF(MONTH($A580)=10,YEAR($A580),IF(MONTH($A580)=11,YEAR($A580),IF(MONTH($A580)=12, YEAR($A580),YEAR($A580)-1)))),File_1.prn!$A$2:$AA$58,VLOOKUP(MONTH($A580),Conversion!$A$1:$B$12,2),FALSE)</f>
        <v>#N/A</v>
      </c>
      <c r="C580" t="e">
        <f>IF(VLOOKUP((IF(MONTH($A580)=10,YEAR($A580),IF(MONTH($A580)=11,YEAR($A580),IF(MONTH($A580)=12, YEAR($A580),YEAR($A580)-1)))),File_1.prn!$A$2:$AA$58,VLOOKUP(MONTH($A580),'Patch Conversion'!$A$1:$B$12,2),FALSE)="","",VLOOKUP((IF(MONTH($A580)=10,YEAR($A580),IF(MONTH($A580)=11,YEAR($A580),IF(MONTH($A580)=12, YEAR($A580),YEAR($A580)-1)))),File_1.prn!$A$2:$AA$58,VLOOKUP(MONTH($A580),'Patch Conversion'!$A$1:$B$12,2),FALSE))</f>
        <v>#N/A</v>
      </c>
      <c r="F580">
        <f>VLOOKUP((IF(MONTH($A580)=10,YEAR($A580),IF(MONTH($A580)=11,YEAR($A580),IF(MONTH($A580)=12, YEAR($A580),YEAR($A580)-1)))),FirstSim!$A$1:$Z$84,VLOOKUP(MONTH($A580),Conversion!$A$1:$B$12,2),FALSE)</f>
        <v>0.05</v>
      </c>
      <c r="J580" s="4" t="e">
        <f>VLOOKUP((IF(MONTH($A580)=10,YEAR($A580),IF(MONTH($A580)=11,YEAR($A580),IF(MONTH($A580)=12, YEAR($A580),YEAR($A580)-1)))),#REF!,VLOOKUP(MONTH($A580),Conversion!$A$1:$B$12,2),FALSE)</f>
        <v>#REF!</v>
      </c>
      <c r="K580" t="e">
        <f>VLOOKUP((IF(MONTH($A580)=10,YEAR($A580),IF(MONTH($A580)=11,YEAR($A580),IF(MONTH($A580)=12, YEAR($A580),YEAR($A580)-1)))),#REF!,VLOOKUP(MONTH($A580),'Patch Conversion'!$A$1:$B$12,2),FALSE)</f>
        <v>#REF!</v>
      </c>
    </row>
    <row r="581" spans="1:11" x14ac:dyDescent="0.25">
      <c r="A581" s="2">
        <v>35370</v>
      </c>
      <c r="B581" t="e">
        <f>VLOOKUP((IF(MONTH($A581)=10,YEAR($A581),IF(MONTH($A581)=11,YEAR($A581),IF(MONTH($A581)=12, YEAR($A581),YEAR($A581)-1)))),File_1.prn!$A$2:$AA$58,VLOOKUP(MONTH($A581),Conversion!$A$1:$B$12,2),FALSE)</f>
        <v>#N/A</v>
      </c>
      <c r="C581" t="e">
        <f>IF(VLOOKUP((IF(MONTH($A581)=10,YEAR($A581),IF(MONTH($A581)=11,YEAR($A581),IF(MONTH($A581)=12, YEAR($A581),YEAR($A581)-1)))),File_1.prn!$A$2:$AA$58,VLOOKUP(MONTH($A581),'Patch Conversion'!$A$1:$B$12,2),FALSE)="","",VLOOKUP((IF(MONTH($A581)=10,YEAR($A581),IF(MONTH($A581)=11,YEAR($A581),IF(MONTH($A581)=12, YEAR($A581),YEAR($A581)-1)))),File_1.prn!$A$2:$AA$58,VLOOKUP(MONTH($A581),'Patch Conversion'!$A$1:$B$12,2),FALSE))</f>
        <v>#N/A</v>
      </c>
      <c r="F581">
        <f>VLOOKUP((IF(MONTH($A581)=10,YEAR($A581),IF(MONTH($A581)=11,YEAR($A581),IF(MONTH($A581)=12, YEAR($A581),YEAR($A581)-1)))),FirstSim!$A$1:$Z$84,VLOOKUP(MONTH($A581),Conversion!$A$1:$B$12,2),FALSE)</f>
        <v>1.38</v>
      </c>
      <c r="J581" s="4" t="e">
        <f>VLOOKUP((IF(MONTH($A581)=10,YEAR($A581),IF(MONTH($A581)=11,YEAR($A581),IF(MONTH($A581)=12, YEAR($A581),YEAR($A581)-1)))),#REF!,VLOOKUP(MONTH($A581),Conversion!$A$1:$B$12,2),FALSE)</f>
        <v>#REF!</v>
      </c>
      <c r="K581" t="e">
        <f>VLOOKUP((IF(MONTH($A581)=10,YEAR($A581),IF(MONTH($A581)=11,YEAR($A581),IF(MONTH($A581)=12, YEAR($A581),YEAR($A581)-1)))),#REF!,VLOOKUP(MONTH($A581),'Patch Conversion'!$A$1:$B$12,2),FALSE)</f>
        <v>#REF!</v>
      </c>
    </row>
    <row r="582" spans="1:11" x14ac:dyDescent="0.25">
      <c r="A582" s="2">
        <v>35400</v>
      </c>
      <c r="B582" t="e">
        <f>VLOOKUP((IF(MONTH($A582)=10,YEAR($A582),IF(MONTH($A582)=11,YEAR($A582),IF(MONTH($A582)=12, YEAR($A582),YEAR($A582)-1)))),File_1.prn!$A$2:$AA$58,VLOOKUP(MONTH($A582),Conversion!$A$1:$B$12,2),FALSE)</f>
        <v>#N/A</v>
      </c>
      <c r="C582" t="e">
        <f>IF(VLOOKUP((IF(MONTH($A582)=10,YEAR($A582),IF(MONTH($A582)=11,YEAR($A582),IF(MONTH($A582)=12, YEAR($A582),YEAR($A582)-1)))),File_1.prn!$A$2:$AA$58,VLOOKUP(MONTH($A582),'Patch Conversion'!$A$1:$B$12,2),FALSE)="","",VLOOKUP((IF(MONTH($A582)=10,YEAR($A582),IF(MONTH($A582)=11,YEAR($A582),IF(MONTH($A582)=12, YEAR($A582),YEAR($A582)-1)))),File_1.prn!$A$2:$AA$58,VLOOKUP(MONTH($A582),'Patch Conversion'!$A$1:$B$12,2),FALSE))</f>
        <v>#N/A</v>
      </c>
      <c r="F582">
        <f>VLOOKUP((IF(MONTH($A582)=10,YEAR($A582),IF(MONTH($A582)=11,YEAR($A582),IF(MONTH($A582)=12, YEAR($A582),YEAR($A582)-1)))),FirstSim!$A$1:$Z$84,VLOOKUP(MONTH($A582),Conversion!$A$1:$B$12,2),FALSE)</f>
        <v>0.93</v>
      </c>
      <c r="J582" s="4" t="e">
        <f>VLOOKUP((IF(MONTH($A582)=10,YEAR($A582),IF(MONTH($A582)=11,YEAR($A582),IF(MONTH($A582)=12, YEAR($A582),YEAR($A582)-1)))),#REF!,VLOOKUP(MONTH($A582),Conversion!$A$1:$B$12,2),FALSE)</f>
        <v>#REF!</v>
      </c>
      <c r="K582" t="e">
        <f>VLOOKUP((IF(MONTH($A582)=10,YEAR($A582),IF(MONTH($A582)=11,YEAR($A582),IF(MONTH($A582)=12, YEAR($A582),YEAR($A582)-1)))),#REF!,VLOOKUP(MONTH($A582),'Patch Conversion'!$A$1:$B$12,2),FALSE)</f>
        <v>#REF!</v>
      </c>
    </row>
    <row r="583" spans="1:11" x14ac:dyDescent="0.25">
      <c r="A583" s="2">
        <v>35431</v>
      </c>
      <c r="B583" t="e">
        <f>VLOOKUP((IF(MONTH($A583)=10,YEAR($A583),IF(MONTH($A583)=11,YEAR($A583),IF(MONTH($A583)=12, YEAR($A583),YEAR($A583)-1)))),File_1.prn!$A$2:$AA$58,VLOOKUP(MONTH($A583),Conversion!$A$1:$B$12,2),FALSE)</f>
        <v>#N/A</v>
      </c>
      <c r="C583" t="e">
        <f>IF(VLOOKUP((IF(MONTH($A583)=10,YEAR($A583),IF(MONTH($A583)=11,YEAR($A583),IF(MONTH($A583)=12, YEAR($A583),YEAR($A583)-1)))),File_1.prn!$A$2:$AA$58,VLOOKUP(MONTH($A583),'Patch Conversion'!$A$1:$B$12,2),FALSE)="","",VLOOKUP((IF(MONTH($A583)=10,YEAR($A583),IF(MONTH($A583)=11,YEAR($A583),IF(MONTH($A583)=12, YEAR($A583),YEAR($A583)-1)))),File_1.prn!$A$2:$AA$58,VLOOKUP(MONTH($A583),'Patch Conversion'!$A$1:$B$12,2),FALSE))</f>
        <v>#N/A</v>
      </c>
      <c r="D583" t="e">
        <f>IF(C583="","",B583)</f>
        <v>#N/A</v>
      </c>
      <c r="F583">
        <f>VLOOKUP((IF(MONTH($A583)=10,YEAR($A583),IF(MONTH($A583)=11,YEAR($A583),IF(MONTH($A583)=12, YEAR($A583),YEAR($A583)-1)))),FirstSim!$A$1:$Z$84,VLOOKUP(MONTH($A583),Conversion!$A$1:$B$12,2),FALSE)</f>
        <v>0.23</v>
      </c>
      <c r="J583" s="4" t="e">
        <f>VLOOKUP((IF(MONTH($A583)=10,YEAR($A583),IF(MONTH($A583)=11,YEAR($A583),IF(MONTH($A583)=12, YEAR($A583),YEAR($A583)-1)))),#REF!,VLOOKUP(MONTH($A583),Conversion!$A$1:$B$12,2),FALSE)</f>
        <v>#REF!</v>
      </c>
      <c r="K583" t="e">
        <f>VLOOKUP((IF(MONTH($A583)=10,YEAR($A583),IF(MONTH($A583)=11,YEAR($A583),IF(MONTH($A583)=12, YEAR($A583),YEAR($A583)-1)))),#REF!,VLOOKUP(MONTH($A583),'Patch Conversion'!$A$1:$B$12,2),FALSE)</f>
        <v>#REF!</v>
      </c>
    </row>
    <row r="584" spans="1:11" x14ac:dyDescent="0.25">
      <c r="A584" s="2">
        <v>35462</v>
      </c>
      <c r="B584" t="e">
        <f>VLOOKUP((IF(MONTH($A584)=10,YEAR($A584),IF(MONTH($A584)=11,YEAR($A584),IF(MONTH($A584)=12, YEAR($A584),YEAR($A584)-1)))),File_1.prn!$A$2:$AA$58,VLOOKUP(MONTH($A584),Conversion!$A$1:$B$12,2),FALSE)</f>
        <v>#N/A</v>
      </c>
      <c r="C584" t="e">
        <f>IF(VLOOKUP((IF(MONTH($A584)=10,YEAR($A584),IF(MONTH($A584)=11,YEAR($A584),IF(MONTH($A584)=12, YEAR($A584),YEAR($A584)-1)))),File_1.prn!$A$2:$AA$58,VLOOKUP(MONTH($A584),'Patch Conversion'!$A$1:$B$12,2),FALSE)="","",VLOOKUP((IF(MONTH($A584)=10,YEAR($A584),IF(MONTH($A584)=11,YEAR($A584),IF(MONTH($A584)=12, YEAR($A584),YEAR($A584)-1)))),File_1.prn!$A$2:$AA$58,VLOOKUP(MONTH($A584),'Patch Conversion'!$A$1:$B$12,2),FALSE))</f>
        <v>#N/A</v>
      </c>
      <c r="F584">
        <f>VLOOKUP((IF(MONTH($A584)=10,YEAR($A584),IF(MONTH($A584)=11,YEAR($A584),IF(MONTH($A584)=12, YEAR($A584),YEAR($A584)-1)))),FirstSim!$A$1:$Z$84,VLOOKUP(MONTH($A584),Conversion!$A$1:$B$12,2),FALSE)</f>
        <v>0.09</v>
      </c>
      <c r="J584" s="4" t="e">
        <f>VLOOKUP((IF(MONTH($A584)=10,YEAR($A584),IF(MONTH($A584)=11,YEAR($A584),IF(MONTH($A584)=12, YEAR($A584),YEAR($A584)-1)))),#REF!,VLOOKUP(MONTH($A584),Conversion!$A$1:$B$12,2),FALSE)</f>
        <v>#REF!</v>
      </c>
      <c r="K584" t="e">
        <f>VLOOKUP((IF(MONTH($A584)=10,YEAR($A584),IF(MONTH($A584)=11,YEAR($A584),IF(MONTH($A584)=12, YEAR($A584),YEAR($A584)-1)))),#REF!,VLOOKUP(MONTH($A584),'Patch Conversion'!$A$1:$B$12,2),FALSE)</f>
        <v>#REF!</v>
      </c>
    </row>
    <row r="585" spans="1:11" x14ac:dyDescent="0.25">
      <c r="A585" s="2">
        <v>35490</v>
      </c>
      <c r="B585" t="e">
        <f>VLOOKUP((IF(MONTH($A585)=10,YEAR($A585),IF(MONTH($A585)=11,YEAR($A585),IF(MONTH($A585)=12, YEAR($A585),YEAR($A585)-1)))),File_1.prn!$A$2:$AA$58,VLOOKUP(MONTH($A585),Conversion!$A$1:$B$12,2),FALSE)</f>
        <v>#N/A</v>
      </c>
      <c r="C585" t="e">
        <f>IF(VLOOKUP((IF(MONTH($A585)=10,YEAR($A585),IF(MONTH($A585)=11,YEAR($A585),IF(MONTH($A585)=12, YEAR($A585),YEAR($A585)-1)))),File_1.prn!$A$2:$AA$58,VLOOKUP(MONTH($A585),'Patch Conversion'!$A$1:$B$12,2),FALSE)="","",VLOOKUP((IF(MONTH($A585)=10,YEAR($A585),IF(MONTH($A585)=11,YEAR($A585),IF(MONTH($A585)=12, YEAR($A585),YEAR($A585)-1)))),File_1.prn!$A$2:$AA$58,VLOOKUP(MONTH($A585),'Patch Conversion'!$A$1:$B$12,2),FALSE))</f>
        <v>#N/A</v>
      </c>
      <c r="D585" t="e">
        <f>IF(C585="","",B585)</f>
        <v>#N/A</v>
      </c>
      <c r="F585">
        <f>VLOOKUP((IF(MONTH($A585)=10,YEAR($A585),IF(MONTH($A585)=11,YEAR($A585),IF(MONTH($A585)=12, YEAR($A585),YEAR($A585)-1)))),FirstSim!$A$1:$Z$84,VLOOKUP(MONTH($A585),Conversion!$A$1:$B$12,2),FALSE)</f>
        <v>2.44</v>
      </c>
      <c r="J585" s="4" t="e">
        <f>VLOOKUP((IF(MONTH($A585)=10,YEAR($A585),IF(MONTH($A585)=11,YEAR($A585),IF(MONTH($A585)=12, YEAR($A585),YEAR($A585)-1)))),#REF!,VLOOKUP(MONTH($A585),Conversion!$A$1:$B$12,2),FALSE)</f>
        <v>#REF!</v>
      </c>
      <c r="K585" t="e">
        <f>VLOOKUP((IF(MONTH($A585)=10,YEAR($A585),IF(MONTH($A585)=11,YEAR($A585),IF(MONTH($A585)=12, YEAR($A585),YEAR($A585)-1)))),#REF!,VLOOKUP(MONTH($A585),'Patch Conversion'!$A$1:$B$12,2),FALSE)</f>
        <v>#REF!</v>
      </c>
    </row>
    <row r="586" spans="1:11" x14ac:dyDescent="0.25">
      <c r="A586" s="2">
        <v>35521</v>
      </c>
      <c r="B586" t="e">
        <f>VLOOKUP((IF(MONTH($A586)=10,YEAR($A586),IF(MONTH($A586)=11,YEAR($A586),IF(MONTH($A586)=12, YEAR($A586),YEAR($A586)-1)))),File_1.prn!$A$2:$AA$58,VLOOKUP(MONTH($A586),Conversion!$A$1:$B$12,2),FALSE)</f>
        <v>#N/A</v>
      </c>
      <c r="C586" t="e">
        <f>IF(VLOOKUP((IF(MONTH($A586)=10,YEAR($A586),IF(MONTH($A586)=11,YEAR($A586),IF(MONTH($A586)=12, YEAR($A586),YEAR($A586)-1)))),File_1.prn!$A$2:$AA$58,VLOOKUP(MONTH($A586),'Patch Conversion'!$A$1:$B$12,2),FALSE)="","",VLOOKUP((IF(MONTH($A586)=10,YEAR($A586),IF(MONTH($A586)=11,YEAR($A586),IF(MONTH($A586)=12, YEAR($A586),YEAR($A586)-1)))),File_1.prn!$A$2:$AA$58,VLOOKUP(MONTH($A586),'Patch Conversion'!$A$1:$B$12,2),FALSE))</f>
        <v>#N/A</v>
      </c>
      <c r="F586">
        <f>VLOOKUP((IF(MONTH($A586)=10,YEAR($A586),IF(MONTH($A586)=11,YEAR($A586),IF(MONTH($A586)=12, YEAR($A586),YEAR($A586)-1)))),FirstSim!$A$1:$Z$84,VLOOKUP(MONTH($A586),Conversion!$A$1:$B$12,2),FALSE)</f>
        <v>1.04</v>
      </c>
      <c r="J586" s="4" t="e">
        <f>VLOOKUP((IF(MONTH($A586)=10,YEAR($A586),IF(MONTH($A586)=11,YEAR($A586),IF(MONTH($A586)=12, YEAR($A586),YEAR($A586)-1)))),#REF!,VLOOKUP(MONTH($A586),Conversion!$A$1:$B$12,2),FALSE)</f>
        <v>#REF!</v>
      </c>
      <c r="K586" t="e">
        <f>VLOOKUP((IF(MONTH($A586)=10,YEAR($A586),IF(MONTH($A586)=11,YEAR($A586),IF(MONTH($A586)=12, YEAR($A586),YEAR($A586)-1)))),#REF!,VLOOKUP(MONTH($A586),'Patch Conversion'!$A$1:$B$12,2),FALSE)</f>
        <v>#REF!</v>
      </c>
    </row>
    <row r="587" spans="1:11" x14ac:dyDescent="0.25">
      <c r="A587" s="2">
        <v>35551</v>
      </c>
      <c r="B587" t="e">
        <f>VLOOKUP((IF(MONTH($A587)=10,YEAR($A587),IF(MONTH($A587)=11,YEAR($A587),IF(MONTH($A587)=12, YEAR($A587),YEAR($A587)-1)))),File_1.prn!$A$2:$AA$58,VLOOKUP(MONTH($A587),Conversion!$A$1:$B$12,2),FALSE)</f>
        <v>#N/A</v>
      </c>
      <c r="C587" t="e">
        <f>IF(VLOOKUP((IF(MONTH($A587)=10,YEAR($A587),IF(MONTH($A587)=11,YEAR($A587),IF(MONTH($A587)=12, YEAR($A587),YEAR($A587)-1)))),File_1.prn!$A$2:$AA$58,VLOOKUP(MONTH($A587),'Patch Conversion'!$A$1:$B$12,2),FALSE)="","",VLOOKUP((IF(MONTH($A587)=10,YEAR($A587),IF(MONTH($A587)=11,YEAR($A587),IF(MONTH($A587)=12, YEAR($A587),YEAR($A587)-1)))),File_1.prn!$A$2:$AA$58,VLOOKUP(MONTH($A587),'Patch Conversion'!$A$1:$B$12,2),FALSE))</f>
        <v>#N/A</v>
      </c>
      <c r="D587" t="e">
        <f>IF(C587="","",B587)</f>
        <v>#N/A</v>
      </c>
      <c r="F587">
        <f>VLOOKUP((IF(MONTH($A587)=10,YEAR($A587),IF(MONTH($A587)=11,YEAR($A587),IF(MONTH($A587)=12, YEAR($A587),YEAR($A587)-1)))),FirstSim!$A$1:$Z$84,VLOOKUP(MONTH($A587),Conversion!$A$1:$B$12,2),FALSE)</f>
        <v>0.21</v>
      </c>
      <c r="J587" s="4" t="e">
        <f>VLOOKUP((IF(MONTH($A587)=10,YEAR($A587),IF(MONTH($A587)=11,YEAR($A587),IF(MONTH($A587)=12, YEAR($A587),YEAR($A587)-1)))),#REF!,VLOOKUP(MONTH($A587),Conversion!$A$1:$B$12,2),FALSE)</f>
        <v>#REF!</v>
      </c>
      <c r="K587" t="e">
        <f>VLOOKUP((IF(MONTH($A587)=10,YEAR($A587),IF(MONTH($A587)=11,YEAR($A587),IF(MONTH($A587)=12, YEAR($A587),YEAR($A587)-1)))),#REF!,VLOOKUP(MONTH($A587),'Patch Conversion'!$A$1:$B$12,2),FALSE)</f>
        <v>#REF!</v>
      </c>
    </row>
    <row r="588" spans="1:11" x14ac:dyDescent="0.25">
      <c r="A588" s="2">
        <v>35582</v>
      </c>
      <c r="B588" t="e">
        <f>VLOOKUP((IF(MONTH($A588)=10,YEAR($A588),IF(MONTH($A588)=11,YEAR($A588),IF(MONTH($A588)=12, YEAR($A588),YEAR($A588)-1)))),File_1.prn!$A$2:$AA$58,VLOOKUP(MONTH($A588),Conversion!$A$1:$B$12,2),FALSE)</f>
        <v>#N/A</v>
      </c>
      <c r="C588" t="e">
        <f>IF(VLOOKUP((IF(MONTH($A588)=10,YEAR($A588),IF(MONTH($A588)=11,YEAR($A588),IF(MONTH($A588)=12, YEAR($A588),YEAR($A588)-1)))),File_1.prn!$A$2:$AA$58,VLOOKUP(MONTH($A588),'Patch Conversion'!$A$1:$B$12,2),FALSE)="","",VLOOKUP((IF(MONTH($A588)=10,YEAR($A588),IF(MONTH($A588)=11,YEAR($A588),IF(MONTH($A588)=12, YEAR($A588),YEAR($A588)-1)))),File_1.prn!$A$2:$AA$58,VLOOKUP(MONTH($A588),'Patch Conversion'!$A$1:$B$12,2),FALSE))</f>
        <v>#N/A</v>
      </c>
      <c r="F588">
        <f>VLOOKUP((IF(MONTH($A588)=10,YEAR($A588),IF(MONTH($A588)=11,YEAR($A588),IF(MONTH($A588)=12, YEAR($A588),YEAR($A588)-1)))),FirstSim!$A$1:$Z$84,VLOOKUP(MONTH($A588),Conversion!$A$1:$B$12,2),FALSE)</f>
        <v>0.17</v>
      </c>
      <c r="J588" s="4" t="e">
        <f>VLOOKUP((IF(MONTH($A588)=10,YEAR($A588),IF(MONTH($A588)=11,YEAR($A588),IF(MONTH($A588)=12, YEAR($A588),YEAR($A588)-1)))),#REF!,VLOOKUP(MONTH($A588),Conversion!$A$1:$B$12,2),FALSE)</f>
        <v>#REF!</v>
      </c>
      <c r="K588" t="e">
        <f>VLOOKUP((IF(MONTH($A588)=10,YEAR($A588),IF(MONTH($A588)=11,YEAR($A588),IF(MONTH($A588)=12, YEAR($A588),YEAR($A588)-1)))),#REF!,VLOOKUP(MONTH($A588),'Patch Conversion'!$A$1:$B$12,2),FALSE)</f>
        <v>#REF!</v>
      </c>
    </row>
    <row r="589" spans="1:11" x14ac:dyDescent="0.25">
      <c r="A589" s="2">
        <v>35612</v>
      </c>
      <c r="B589" t="e">
        <f>VLOOKUP((IF(MONTH($A589)=10,YEAR($A589),IF(MONTH($A589)=11,YEAR($A589),IF(MONTH($A589)=12, YEAR($A589),YEAR($A589)-1)))),File_1.prn!$A$2:$AA$58,VLOOKUP(MONTH($A589),Conversion!$A$1:$B$12,2),FALSE)</f>
        <v>#N/A</v>
      </c>
      <c r="C589" t="e">
        <f>IF(VLOOKUP((IF(MONTH($A589)=10,YEAR($A589),IF(MONTH($A589)=11,YEAR($A589),IF(MONTH($A589)=12, YEAR($A589),YEAR($A589)-1)))),File_1.prn!$A$2:$AA$58,VLOOKUP(MONTH($A589),'Patch Conversion'!$A$1:$B$12,2),FALSE)="","",VLOOKUP((IF(MONTH($A589)=10,YEAR($A589),IF(MONTH($A589)=11,YEAR($A589),IF(MONTH($A589)=12, YEAR($A589),YEAR($A589)-1)))),File_1.prn!$A$2:$AA$58,VLOOKUP(MONTH($A589),'Patch Conversion'!$A$1:$B$12,2),FALSE))</f>
        <v>#N/A</v>
      </c>
      <c r="F589">
        <f>VLOOKUP((IF(MONTH($A589)=10,YEAR($A589),IF(MONTH($A589)=11,YEAR($A589),IF(MONTH($A589)=12, YEAR($A589),YEAR($A589)-1)))),FirstSim!$A$1:$Z$84,VLOOKUP(MONTH($A589),Conversion!$A$1:$B$12,2),FALSE)</f>
        <v>0.14000000000000001</v>
      </c>
      <c r="J589" s="4" t="e">
        <f>VLOOKUP((IF(MONTH($A589)=10,YEAR($A589),IF(MONTH($A589)=11,YEAR($A589),IF(MONTH($A589)=12, YEAR($A589),YEAR($A589)-1)))),#REF!,VLOOKUP(MONTH($A589),Conversion!$A$1:$B$12,2),FALSE)</f>
        <v>#REF!</v>
      </c>
      <c r="K589" t="e">
        <f>VLOOKUP((IF(MONTH($A589)=10,YEAR($A589),IF(MONTH($A589)=11,YEAR($A589),IF(MONTH($A589)=12, YEAR($A589),YEAR($A589)-1)))),#REF!,VLOOKUP(MONTH($A589),'Patch Conversion'!$A$1:$B$12,2),FALSE)</f>
        <v>#REF!</v>
      </c>
    </row>
    <row r="590" spans="1:11" x14ac:dyDescent="0.25">
      <c r="A590" s="2">
        <v>35643</v>
      </c>
      <c r="B590" t="e">
        <f>VLOOKUP((IF(MONTH($A590)=10,YEAR($A590),IF(MONTH($A590)=11,YEAR($A590),IF(MONTH($A590)=12, YEAR($A590),YEAR($A590)-1)))),File_1.prn!$A$2:$AA$58,VLOOKUP(MONTH($A590),Conversion!$A$1:$B$12,2),FALSE)</f>
        <v>#N/A</v>
      </c>
      <c r="C590" t="e">
        <f>IF(VLOOKUP((IF(MONTH($A590)=10,YEAR($A590),IF(MONTH($A590)=11,YEAR($A590),IF(MONTH($A590)=12, YEAR($A590),YEAR($A590)-1)))),File_1.prn!$A$2:$AA$58,VLOOKUP(MONTH($A590),'Patch Conversion'!$A$1:$B$12,2),FALSE)="","",VLOOKUP((IF(MONTH($A590)=10,YEAR($A590),IF(MONTH($A590)=11,YEAR($A590),IF(MONTH($A590)=12, YEAR($A590),YEAR($A590)-1)))),File_1.prn!$A$2:$AA$58,VLOOKUP(MONTH($A590),'Patch Conversion'!$A$1:$B$12,2),FALSE))</f>
        <v>#N/A</v>
      </c>
      <c r="F590">
        <f>VLOOKUP((IF(MONTH($A590)=10,YEAR($A590),IF(MONTH($A590)=11,YEAR($A590),IF(MONTH($A590)=12, YEAR($A590),YEAR($A590)-1)))),FirstSim!$A$1:$Z$84,VLOOKUP(MONTH($A590),Conversion!$A$1:$B$12,2),FALSE)</f>
        <v>0.1</v>
      </c>
      <c r="J590" s="4" t="e">
        <f>VLOOKUP((IF(MONTH($A590)=10,YEAR($A590),IF(MONTH($A590)=11,YEAR($A590),IF(MONTH($A590)=12, YEAR($A590),YEAR($A590)-1)))),#REF!,VLOOKUP(MONTH($A590),Conversion!$A$1:$B$12,2),FALSE)</f>
        <v>#REF!</v>
      </c>
      <c r="K590" t="e">
        <f>VLOOKUP((IF(MONTH($A590)=10,YEAR($A590),IF(MONTH($A590)=11,YEAR($A590),IF(MONTH($A590)=12, YEAR($A590),YEAR($A590)-1)))),#REF!,VLOOKUP(MONTH($A590),'Patch Conversion'!$A$1:$B$12,2),FALSE)</f>
        <v>#REF!</v>
      </c>
    </row>
    <row r="591" spans="1:11" x14ac:dyDescent="0.25">
      <c r="A591" s="2">
        <v>35674</v>
      </c>
      <c r="B591" t="e">
        <f>VLOOKUP((IF(MONTH($A591)=10,YEAR($A591),IF(MONTH($A591)=11,YEAR($A591),IF(MONTH($A591)=12, YEAR($A591),YEAR($A591)-1)))),File_1.prn!$A$2:$AA$58,VLOOKUP(MONTH($A591),Conversion!$A$1:$B$12,2),FALSE)</f>
        <v>#N/A</v>
      </c>
      <c r="C591" t="e">
        <f>IF(VLOOKUP((IF(MONTH($A591)=10,YEAR($A591),IF(MONTH($A591)=11,YEAR($A591),IF(MONTH($A591)=12, YEAR($A591),YEAR($A591)-1)))),File_1.prn!$A$2:$AA$58,VLOOKUP(MONTH($A591),'Patch Conversion'!$A$1:$B$12,2),FALSE)="","",VLOOKUP((IF(MONTH($A591)=10,YEAR($A591),IF(MONTH($A591)=11,YEAR($A591),IF(MONTH($A591)=12, YEAR($A591),YEAR($A591)-1)))),File_1.prn!$A$2:$AA$58,VLOOKUP(MONTH($A591),'Patch Conversion'!$A$1:$B$12,2),FALSE))</f>
        <v>#N/A</v>
      </c>
      <c r="F591">
        <f>VLOOKUP((IF(MONTH($A591)=10,YEAR($A591),IF(MONTH($A591)=11,YEAR($A591),IF(MONTH($A591)=12, YEAR($A591),YEAR($A591)-1)))),FirstSim!$A$1:$Z$84,VLOOKUP(MONTH($A591),Conversion!$A$1:$B$12,2),FALSE)</f>
        <v>7.0000000000000007E-2</v>
      </c>
      <c r="J591" s="4" t="e">
        <f>VLOOKUP((IF(MONTH($A591)=10,YEAR($A591),IF(MONTH($A591)=11,YEAR($A591),IF(MONTH($A591)=12, YEAR($A591),YEAR($A591)-1)))),#REF!,VLOOKUP(MONTH($A591),Conversion!$A$1:$B$12,2),FALSE)</f>
        <v>#REF!</v>
      </c>
      <c r="K591" t="e">
        <f>VLOOKUP((IF(MONTH($A591)=10,YEAR($A591),IF(MONTH($A591)=11,YEAR($A591),IF(MONTH($A591)=12, YEAR($A591),YEAR($A591)-1)))),#REF!,VLOOKUP(MONTH($A591),'Patch Conversion'!$A$1:$B$12,2),FALSE)</f>
        <v>#REF!</v>
      </c>
    </row>
    <row r="592" spans="1:11" x14ac:dyDescent="0.25">
      <c r="A592" s="2">
        <v>35704</v>
      </c>
      <c r="B592" t="e">
        <f>VLOOKUP((IF(MONTH($A592)=10,YEAR($A592),IF(MONTH($A592)=11,YEAR($A592),IF(MONTH($A592)=12, YEAR($A592),YEAR($A592)-1)))),File_1.prn!$A$2:$AA$58,VLOOKUP(MONTH($A592),Conversion!$A$1:$B$12,2),FALSE)</f>
        <v>#N/A</v>
      </c>
      <c r="C592" t="e">
        <f>IF(VLOOKUP((IF(MONTH($A592)=10,YEAR($A592),IF(MONTH($A592)=11,YEAR($A592),IF(MONTH($A592)=12, YEAR($A592),YEAR($A592)-1)))),File_1.prn!$A$2:$AA$58,VLOOKUP(MONTH($A592),'Patch Conversion'!$A$1:$B$12,2),FALSE)="","",VLOOKUP((IF(MONTH($A592)=10,YEAR($A592),IF(MONTH($A592)=11,YEAR($A592),IF(MONTH($A592)=12, YEAR($A592),YEAR($A592)-1)))),File_1.prn!$A$2:$AA$58,VLOOKUP(MONTH($A592),'Patch Conversion'!$A$1:$B$12,2),FALSE))</f>
        <v>#N/A</v>
      </c>
      <c r="F592">
        <f>VLOOKUP((IF(MONTH($A592)=10,YEAR($A592),IF(MONTH($A592)=11,YEAR($A592),IF(MONTH($A592)=12, YEAR($A592),YEAR($A592)-1)))),FirstSim!$A$1:$Z$84,VLOOKUP(MONTH($A592),Conversion!$A$1:$B$12,2),FALSE)</f>
        <v>0.05</v>
      </c>
      <c r="J592" s="4" t="e">
        <f>VLOOKUP((IF(MONTH($A592)=10,YEAR($A592),IF(MONTH($A592)=11,YEAR($A592),IF(MONTH($A592)=12, YEAR($A592),YEAR($A592)-1)))),#REF!,VLOOKUP(MONTH($A592),Conversion!$A$1:$B$12,2),FALSE)</f>
        <v>#REF!</v>
      </c>
      <c r="K592" t="e">
        <f>VLOOKUP((IF(MONTH($A592)=10,YEAR($A592),IF(MONTH($A592)=11,YEAR($A592),IF(MONTH($A592)=12, YEAR($A592),YEAR($A592)-1)))),#REF!,VLOOKUP(MONTH($A592),'Patch Conversion'!$A$1:$B$12,2),FALSE)</f>
        <v>#REF!</v>
      </c>
    </row>
    <row r="593" spans="1:12" x14ac:dyDescent="0.25">
      <c r="A593" s="2">
        <v>35735</v>
      </c>
      <c r="B593" t="e">
        <f>VLOOKUP((IF(MONTH($A593)=10,YEAR($A593),IF(MONTH($A593)=11,YEAR($A593),IF(MONTH($A593)=12, YEAR($A593),YEAR($A593)-1)))),File_1.prn!$A$2:$AA$58,VLOOKUP(MONTH($A593),Conversion!$A$1:$B$12,2),FALSE)</f>
        <v>#N/A</v>
      </c>
      <c r="C593" t="e">
        <f>IF(VLOOKUP((IF(MONTH($A593)=10,YEAR($A593),IF(MONTH($A593)=11,YEAR($A593),IF(MONTH($A593)=12, YEAR($A593),YEAR($A593)-1)))),File_1.prn!$A$2:$AA$58,VLOOKUP(MONTH($A593),'Patch Conversion'!$A$1:$B$12,2),FALSE)="","",VLOOKUP((IF(MONTH($A593)=10,YEAR($A593),IF(MONTH($A593)=11,YEAR($A593),IF(MONTH($A593)=12, YEAR($A593),YEAR($A593)-1)))),File_1.prn!$A$2:$AA$58,VLOOKUP(MONTH($A593),'Patch Conversion'!$A$1:$B$12,2),FALSE))</f>
        <v>#N/A</v>
      </c>
      <c r="F593">
        <f>VLOOKUP((IF(MONTH($A593)=10,YEAR($A593),IF(MONTH($A593)=11,YEAR($A593),IF(MONTH($A593)=12, YEAR($A593),YEAR($A593)-1)))),FirstSim!$A$1:$Z$84,VLOOKUP(MONTH($A593),Conversion!$A$1:$B$12,2),FALSE)</f>
        <v>0.05</v>
      </c>
      <c r="J593" s="4" t="e">
        <f>VLOOKUP((IF(MONTH($A593)=10,YEAR($A593),IF(MONTH($A593)=11,YEAR($A593),IF(MONTH($A593)=12, YEAR($A593),YEAR($A593)-1)))),#REF!,VLOOKUP(MONTH($A593),Conversion!$A$1:$B$12,2),FALSE)</f>
        <v>#REF!</v>
      </c>
      <c r="K593" t="e">
        <f>VLOOKUP((IF(MONTH($A593)=10,YEAR($A593),IF(MONTH($A593)=11,YEAR($A593),IF(MONTH($A593)=12, YEAR($A593),YEAR($A593)-1)))),#REF!,VLOOKUP(MONTH($A593),'Patch Conversion'!$A$1:$B$12,2),FALSE)</f>
        <v>#REF!</v>
      </c>
    </row>
    <row r="594" spans="1:12" x14ac:dyDescent="0.25">
      <c r="A594" s="2">
        <v>35765</v>
      </c>
      <c r="B594" t="e">
        <f>VLOOKUP((IF(MONTH($A594)=10,YEAR($A594),IF(MONTH($A594)=11,YEAR($A594),IF(MONTH($A594)=12, YEAR($A594),YEAR($A594)-1)))),File_1.prn!$A$2:$AA$58,VLOOKUP(MONTH($A594),Conversion!$A$1:$B$12,2),FALSE)</f>
        <v>#N/A</v>
      </c>
      <c r="C594" t="e">
        <f>IF(VLOOKUP((IF(MONTH($A594)=10,YEAR($A594),IF(MONTH($A594)=11,YEAR($A594),IF(MONTH($A594)=12, YEAR($A594),YEAR($A594)-1)))),File_1.prn!$A$2:$AA$58,VLOOKUP(MONTH($A594),'Patch Conversion'!$A$1:$B$12,2),FALSE)="","",VLOOKUP((IF(MONTH($A594)=10,YEAR($A594),IF(MONTH($A594)=11,YEAR($A594),IF(MONTH($A594)=12, YEAR($A594),YEAR($A594)-1)))),File_1.prn!$A$2:$AA$58,VLOOKUP(MONTH($A594),'Patch Conversion'!$A$1:$B$12,2),FALSE))</f>
        <v>#N/A</v>
      </c>
      <c r="F594">
        <f>VLOOKUP((IF(MONTH($A594)=10,YEAR($A594),IF(MONTH($A594)=11,YEAR($A594),IF(MONTH($A594)=12, YEAR($A594),YEAR($A594)-1)))),FirstSim!$A$1:$Z$84,VLOOKUP(MONTH($A594),Conversion!$A$1:$B$12,2),FALSE)</f>
        <v>0.05</v>
      </c>
      <c r="J594" s="4" t="e">
        <f>VLOOKUP((IF(MONTH($A594)=10,YEAR($A594),IF(MONTH($A594)=11,YEAR($A594),IF(MONTH($A594)=12, YEAR($A594),YEAR($A594)-1)))),#REF!,VLOOKUP(MONTH($A594),Conversion!$A$1:$B$12,2),FALSE)</f>
        <v>#REF!</v>
      </c>
      <c r="K594" t="e">
        <f>VLOOKUP((IF(MONTH($A594)=10,YEAR($A594),IF(MONTH($A594)=11,YEAR($A594),IF(MONTH($A594)=12, YEAR($A594),YEAR($A594)-1)))),#REF!,VLOOKUP(MONTH($A594),'Patch Conversion'!$A$1:$B$12,2),FALSE)</f>
        <v>#REF!</v>
      </c>
    </row>
    <row r="595" spans="1:12" x14ac:dyDescent="0.25">
      <c r="A595" s="2">
        <v>35796</v>
      </c>
      <c r="B595" t="e">
        <f>VLOOKUP((IF(MONTH($A595)=10,YEAR($A595),IF(MONTH($A595)=11,YEAR($A595),IF(MONTH($A595)=12, YEAR($A595),YEAR($A595)-1)))),File_1.prn!$A$2:$AA$58,VLOOKUP(MONTH($A595),Conversion!$A$1:$B$12,2),FALSE)</f>
        <v>#N/A</v>
      </c>
      <c r="C595" t="e">
        <f>IF(VLOOKUP((IF(MONTH($A595)=10,YEAR($A595),IF(MONTH($A595)=11,YEAR($A595),IF(MONTH($A595)=12, YEAR($A595),YEAR($A595)-1)))),File_1.prn!$A$2:$AA$58,VLOOKUP(MONTH($A595),'Patch Conversion'!$A$1:$B$12,2),FALSE)="","",VLOOKUP((IF(MONTH($A595)=10,YEAR($A595),IF(MONTH($A595)=11,YEAR($A595),IF(MONTH($A595)=12, YEAR($A595),YEAR($A595)-1)))),File_1.prn!$A$2:$AA$58,VLOOKUP(MONTH($A595),'Patch Conversion'!$A$1:$B$12,2),FALSE))</f>
        <v>#N/A</v>
      </c>
      <c r="D595" t="e">
        <f>IF(C595="","",B595)</f>
        <v>#N/A</v>
      </c>
      <c r="F595">
        <f>VLOOKUP((IF(MONTH($A595)=10,YEAR($A595),IF(MONTH($A595)=11,YEAR($A595),IF(MONTH($A595)=12, YEAR($A595),YEAR($A595)-1)))),FirstSim!$A$1:$Z$84,VLOOKUP(MONTH($A595),Conversion!$A$1:$B$12,2),FALSE)</f>
        <v>0.28000000000000003</v>
      </c>
      <c r="J595" s="4" t="e">
        <f>VLOOKUP((IF(MONTH($A595)=10,YEAR($A595),IF(MONTH($A595)=11,YEAR($A595),IF(MONTH($A595)=12, YEAR($A595),YEAR($A595)-1)))),#REF!,VLOOKUP(MONTH($A595),Conversion!$A$1:$B$12,2),FALSE)</f>
        <v>#REF!</v>
      </c>
      <c r="K595" t="e">
        <f>VLOOKUP((IF(MONTH($A595)=10,YEAR($A595),IF(MONTH($A595)=11,YEAR($A595),IF(MONTH($A595)=12, YEAR($A595),YEAR($A595)-1)))),#REF!,VLOOKUP(MONTH($A595),'Patch Conversion'!$A$1:$B$12,2),FALSE)</f>
        <v>#REF!</v>
      </c>
    </row>
    <row r="596" spans="1:12" x14ac:dyDescent="0.25">
      <c r="A596" s="2">
        <v>35827</v>
      </c>
      <c r="B596" t="e">
        <f>VLOOKUP((IF(MONTH($A596)=10,YEAR($A596),IF(MONTH($A596)=11,YEAR($A596),IF(MONTH($A596)=12, YEAR($A596),YEAR($A596)-1)))),File_1.prn!$A$2:$AA$58,VLOOKUP(MONTH($A596),Conversion!$A$1:$B$12,2),FALSE)</f>
        <v>#N/A</v>
      </c>
      <c r="C596" t="e">
        <f>IF(VLOOKUP((IF(MONTH($A596)=10,YEAR($A596),IF(MONTH($A596)=11,YEAR($A596),IF(MONTH($A596)=12, YEAR($A596),YEAR($A596)-1)))),File_1.prn!$A$2:$AA$58,VLOOKUP(MONTH($A596),'Patch Conversion'!$A$1:$B$12,2),FALSE)="","",VLOOKUP((IF(MONTH($A596)=10,YEAR($A596),IF(MONTH($A596)=11,YEAR($A596),IF(MONTH($A596)=12, YEAR($A596),YEAR($A596)-1)))),File_1.prn!$A$2:$AA$58,VLOOKUP(MONTH($A596),'Patch Conversion'!$A$1:$B$12,2),FALSE))</f>
        <v>#N/A</v>
      </c>
      <c r="F596">
        <f>VLOOKUP((IF(MONTH($A596)=10,YEAR($A596),IF(MONTH($A596)=11,YEAR($A596),IF(MONTH($A596)=12, YEAR($A596),YEAR($A596)-1)))),FirstSim!$A$1:$Z$84,VLOOKUP(MONTH($A596),Conversion!$A$1:$B$12,2),FALSE)</f>
        <v>7.27</v>
      </c>
      <c r="J596" s="4" t="e">
        <f>VLOOKUP((IF(MONTH($A596)=10,YEAR($A596),IF(MONTH($A596)=11,YEAR($A596),IF(MONTH($A596)=12, YEAR($A596),YEAR($A596)-1)))),#REF!,VLOOKUP(MONTH($A596),Conversion!$A$1:$B$12,2),FALSE)</f>
        <v>#REF!</v>
      </c>
      <c r="K596" t="e">
        <f>VLOOKUP((IF(MONTH($A596)=10,YEAR($A596),IF(MONTH($A596)=11,YEAR($A596),IF(MONTH($A596)=12, YEAR($A596),YEAR($A596)-1)))),#REF!,VLOOKUP(MONTH($A596),'Patch Conversion'!$A$1:$B$12,2),FALSE)</f>
        <v>#REF!</v>
      </c>
    </row>
    <row r="597" spans="1:12" x14ac:dyDescent="0.25">
      <c r="A597" s="2">
        <v>35855</v>
      </c>
      <c r="B597" t="e">
        <f>VLOOKUP((IF(MONTH($A597)=10,YEAR($A597),IF(MONTH($A597)=11,YEAR($A597),IF(MONTH($A597)=12, YEAR($A597),YEAR($A597)-1)))),File_1.prn!$A$2:$AA$58,VLOOKUP(MONTH($A597),Conversion!$A$1:$B$12,2),FALSE)</f>
        <v>#N/A</v>
      </c>
      <c r="C597" t="e">
        <f>IF(VLOOKUP((IF(MONTH($A597)=10,YEAR($A597),IF(MONTH($A597)=11,YEAR($A597),IF(MONTH($A597)=12, YEAR($A597),YEAR($A597)-1)))),File_1.prn!$A$2:$AA$58,VLOOKUP(MONTH($A597),'Patch Conversion'!$A$1:$B$12,2),FALSE)="","",VLOOKUP((IF(MONTH($A597)=10,YEAR($A597),IF(MONTH($A597)=11,YEAR($A597),IF(MONTH($A597)=12, YEAR($A597),YEAR($A597)-1)))),File_1.prn!$A$2:$AA$58,VLOOKUP(MONTH($A597),'Patch Conversion'!$A$1:$B$12,2),FALSE))</f>
        <v>#N/A</v>
      </c>
      <c r="F597">
        <f>VLOOKUP((IF(MONTH($A597)=10,YEAR($A597),IF(MONTH($A597)=11,YEAR($A597),IF(MONTH($A597)=12, YEAR($A597),YEAR($A597)-1)))),FirstSim!$A$1:$Z$84,VLOOKUP(MONTH($A597),Conversion!$A$1:$B$12,2),FALSE)</f>
        <v>5.0999999999999996</v>
      </c>
      <c r="J597" s="4" t="e">
        <f>VLOOKUP((IF(MONTH($A597)=10,YEAR($A597),IF(MONTH($A597)=11,YEAR($A597),IF(MONTH($A597)=12, YEAR($A597),YEAR($A597)-1)))),#REF!,VLOOKUP(MONTH($A597),Conversion!$A$1:$B$12,2),FALSE)</f>
        <v>#REF!</v>
      </c>
      <c r="K597" t="e">
        <f>VLOOKUP((IF(MONTH($A597)=10,YEAR($A597),IF(MONTH($A597)=11,YEAR($A597),IF(MONTH($A597)=12, YEAR($A597),YEAR($A597)-1)))),#REF!,VLOOKUP(MONTH($A597),'Patch Conversion'!$A$1:$B$12,2),FALSE)</f>
        <v>#REF!</v>
      </c>
    </row>
    <row r="598" spans="1:12" x14ac:dyDescent="0.25">
      <c r="A598" s="2">
        <v>35886</v>
      </c>
      <c r="B598" t="e">
        <f>VLOOKUP((IF(MONTH($A598)=10,YEAR($A598),IF(MONTH($A598)=11,YEAR($A598),IF(MONTH($A598)=12, YEAR($A598),YEAR($A598)-1)))),File_1.prn!$A$2:$AA$58,VLOOKUP(MONTH($A598),Conversion!$A$1:$B$12,2),FALSE)</f>
        <v>#N/A</v>
      </c>
      <c r="C598" t="e">
        <f>IF(VLOOKUP((IF(MONTH($A598)=10,YEAR($A598),IF(MONTH($A598)=11,YEAR($A598),IF(MONTH($A598)=12, YEAR($A598),YEAR($A598)-1)))),File_1.prn!$A$2:$AA$58,VLOOKUP(MONTH($A598),'Patch Conversion'!$A$1:$B$12,2),FALSE)="","",VLOOKUP((IF(MONTH($A598)=10,YEAR($A598),IF(MONTH($A598)=11,YEAR($A598),IF(MONTH($A598)=12, YEAR($A598),YEAR($A598)-1)))),File_1.prn!$A$2:$AA$58,VLOOKUP(MONTH($A598),'Patch Conversion'!$A$1:$B$12,2),FALSE))</f>
        <v>#N/A</v>
      </c>
      <c r="F598">
        <f>VLOOKUP((IF(MONTH($A598)=10,YEAR($A598),IF(MONTH($A598)=11,YEAR($A598),IF(MONTH($A598)=12, YEAR($A598),YEAR($A598)-1)))),FirstSim!$A$1:$Z$84,VLOOKUP(MONTH($A598),Conversion!$A$1:$B$12,2),FALSE)</f>
        <v>0.32</v>
      </c>
      <c r="J598" s="4" t="e">
        <f>VLOOKUP((IF(MONTH($A598)=10,YEAR($A598),IF(MONTH($A598)=11,YEAR($A598),IF(MONTH($A598)=12, YEAR($A598),YEAR($A598)-1)))),#REF!,VLOOKUP(MONTH($A598),Conversion!$A$1:$B$12,2),FALSE)</f>
        <v>#REF!</v>
      </c>
      <c r="K598" t="e">
        <f>VLOOKUP((IF(MONTH($A598)=10,YEAR($A598),IF(MONTH($A598)=11,YEAR($A598),IF(MONTH($A598)=12, YEAR($A598),YEAR($A598)-1)))),#REF!,VLOOKUP(MONTH($A598),'Patch Conversion'!$A$1:$B$12,2),FALSE)</f>
        <v>#REF!</v>
      </c>
    </row>
    <row r="599" spans="1:12" x14ac:dyDescent="0.25">
      <c r="A599" s="2">
        <v>35916</v>
      </c>
      <c r="B599" t="e">
        <f>VLOOKUP((IF(MONTH($A599)=10,YEAR($A599),IF(MONTH($A599)=11,YEAR($A599),IF(MONTH($A599)=12, YEAR($A599),YEAR($A599)-1)))),File_1.prn!$A$2:$AA$58,VLOOKUP(MONTH($A599),Conversion!$A$1:$B$12,2),FALSE)</f>
        <v>#N/A</v>
      </c>
      <c r="C599" t="e">
        <f>IF(VLOOKUP((IF(MONTH($A599)=10,YEAR($A599),IF(MONTH($A599)=11,YEAR($A599),IF(MONTH($A599)=12, YEAR($A599),YEAR($A599)-1)))),File_1.prn!$A$2:$AA$58,VLOOKUP(MONTH($A599),'Patch Conversion'!$A$1:$B$12,2),FALSE)="","",VLOOKUP((IF(MONTH($A599)=10,YEAR($A599),IF(MONTH($A599)=11,YEAR($A599),IF(MONTH($A599)=12, YEAR($A599),YEAR($A599)-1)))),File_1.prn!$A$2:$AA$58,VLOOKUP(MONTH($A599),'Patch Conversion'!$A$1:$B$12,2),FALSE))</f>
        <v>#N/A</v>
      </c>
      <c r="F599">
        <f>VLOOKUP((IF(MONTH($A599)=10,YEAR($A599),IF(MONTH($A599)=11,YEAR($A599),IF(MONTH($A599)=12, YEAR($A599),YEAR($A599)-1)))),FirstSim!$A$1:$Z$84,VLOOKUP(MONTH($A599),Conversion!$A$1:$B$12,2),FALSE)</f>
        <v>0.14000000000000001</v>
      </c>
      <c r="J599" s="4" t="e">
        <f>VLOOKUP((IF(MONTH($A599)=10,YEAR($A599),IF(MONTH($A599)=11,YEAR($A599),IF(MONTH($A599)=12, YEAR($A599),YEAR($A599)-1)))),#REF!,VLOOKUP(MONTH($A599),Conversion!$A$1:$B$12,2),FALSE)</f>
        <v>#REF!</v>
      </c>
      <c r="K599" t="e">
        <f>VLOOKUP((IF(MONTH($A599)=10,YEAR($A599),IF(MONTH($A599)=11,YEAR($A599),IF(MONTH($A599)=12, YEAR($A599),YEAR($A599)-1)))),#REF!,VLOOKUP(MONTH($A599),'Patch Conversion'!$A$1:$B$12,2),FALSE)</f>
        <v>#REF!</v>
      </c>
    </row>
    <row r="600" spans="1:12" x14ac:dyDescent="0.25">
      <c r="A600" s="2">
        <v>35947</v>
      </c>
      <c r="B600" t="e">
        <f>VLOOKUP((IF(MONTH($A600)=10,YEAR($A600),IF(MONTH($A600)=11,YEAR($A600),IF(MONTH($A600)=12, YEAR($A600),YEAR($A600)-1)))),File_1.prn!$A$2:$AA$58,VLOOKUP(MONTH($A600),Conversion!$A$1:$B$12,2),FALSE)</f>
        <v>#N/A</v>
      </c>
      <c r="C600" t="e">
        <f>IF(VLOOKUP((IF(MONTH($A600)=10,YEAR($A600),IF(MONTH($A600)=11,YEAR($A600),IF(MONTH($A600)=12, YEAR($A600),YEAR($A600)-1)))),File_1.prn!$A$2:$AA$58,VLOOKUP(MONTH($A600),'Patch Conversion'!$A$1:$B$12,2),FALSE)="","",VLOOKUP((IF(MONTH($A600)=10,YEAR($A600),IF(MONTH($A600)=11,YEAR($A600),IF(MONTH($A600)=12, YEAR($A600),YEAR($A600)-1)))),File_1.prn!$A$2:$AA$58,VLOOKUP(MONTH($A600),'Patch Conversion'!$A$1:$B$12,2),FALSE))</f>
        <v>#N/A</v>
      </c>
      <c r="F600">
        <f>VLOOKUP((IF(MONTH($A600)=10,YEAR($A600),IF(MONTH($A600)=11,YEAR($A600),IF(MONTH($A600)=12, YEAR($A600),YEAR($A600)-1)))),FirstSim!$A$1:$Z$84,VLOOKUP(MONTH($A600),Conversion!$A$1:$B$12,2),FALSE)</f>
        <v>0.08</v>
      </c>
      <c r="J600" s="4" t="e">
        <f>VLOOKUP((IF(MONTH($A600)=10,YEAR($A600),IF(MONTH($A600)=11,YEAR($A600),IF(MONTH($A600)=12, YEAR($A600),YEAR($A600)-1)))),#REF!,VLOOKUP(MONTH($A600),Conversion!$A$1:$B$12,2),FALSE)</f>
        <v>#REF!</v>
      </c>
      <c r="K600" t="e">
        <f>VLOOKUP((IF(MONTH($A600)=10,YEAR($A600),IF(MONTH($A600)=11,YEAR($A600),IF(MONTH($A600)=12, YEAR($A600),YEAR($A600)-1)))),#REF!,VLOOKUP(MONTH($A600),'Patch Conversion'!$A$1:$B$12,2),FALSE)</f>
        <v>#REF!</v>
      </c>
    </row>
    <row r="601" spans="1:12" x14ac:dyDescent="0.25">
      <c r="A601" s="2">
        <v>35977</v>
      </c>
      <c r="B601" t="e">
        <f>VLOOKUP((IF(MONTH($A601)=10,YEAR($A601),IF(MONTH($A601)=11,YEAR($A601),IF(MONTH($A601)=12, YEAR($A601),YEAR($A601)-1)))),File_1.prn!$A$2:$AA$58,VLOOKUP(MONTH($A601),Conversion!$A$1:$B$12,2),FALSE)</f>
        <v>#N/A</v>
      </c>
      <c r="C601" t="e">
        <f>IF(VLOOKUP((IF(MONTH($A601)=10,YEAR($A601),IF(MONTH($A601)=11,YEAR($A601),IF(MONTH($A601)=12, YEAR($A601),YEAR($A601)-1)))),File_1.prn!$A$2:$AA$58,VLOOKUP(MONTH($A601),'Patch Conversion'!$A$1:$B$12,2),FALSE)="","",VLOOKUP((IF(MONTH($A601)=10,YEAR($A601),IF(MONTH($A601)=11,YEAR($A601),IF(MONTH($A601)=12, YEAR($A601),YEAR($A601)-1)))),File_1.prn!$A$2:$AA$58,VLOOKUP(MONTH($A601),'Patch Conversion'!$A$1:$B$12,2),FALSE))</f>
        <v>#N/A</v>
      </c>
      <c r="D601" t="e">
        <f>IF(C601="","",B601)</f>
        <v>#N/A</v>
      </c>
      <c r="F601">
        <f>VLOOKUP((IF(MONTH($A601)=10,YEAR($A601),IF(MONTH($A601)=11,YEAR($A601),IF(MONTH($A601)=12, YEAR($A601),YEAR($A601)-1)))),FirstSim!$A$1:$Z$84,VLOOKUP(MONTH($A601),Conversion!$A$1:$B$12,2),FALSE)</f>
        <v>0.06</v>
      </c>
      <c r="J601" s="4" t="e">
        <f>VLOOKUP((IF(MONTH($A601)=10,YEAR($A601),IF(MONTH($A601)=11,YEAR($A601),IF(MONTH($A601)=12, YEAR($A601),YEAR($A601)-1)))),#REF!,VLOOKUP(MONTH($A601),Conversion!$A$1:$B$12,2),FALSE)</f>
        <v>#REF!</v>
      </c>
      <c r="K601" t="e">
        <f>VLOOKUP((IF(MONTH($A601)=10,YEAR($A601),IF(MONTH($A601)=11,YEAR($A601),IF(MONTH($A601)=12, YEAR($A601),YEAR($A601)-1)))),#REF!,VLOOKUP(MONTH($A601),'Patch Conversion'!$A$1:$B$12,2),FALSE)</f>
        <v>#REF!</v>
      </c>
    </row>
    <row r="602" spans="1:12" x14ac:dyDescent="0.25">
      <c r="A602" s="2">
        <v>36008</v>
      </c>
      <c r="B602" t="e">
        <f>VLOOKUP((IF(MONTH($A602)=10,YEAR($A602),IF(MONTH($A602)=11,YEAR($A602),IF(MONTH($A602)=12, YEAR($A602),YEAR($A602)-1)))),File_1.prn!$A$2:$AA$58,VLOOKUP(MONTH($A602),Conversion!$A$1:$B$12,2),FALSE)</f>
        <v>#N/A</v>
      </c>
      <c r="C602" t="e">
        <f>IF(VLOOKUP((IF(MONTH($A602)=10,YEAR($A602),IF(MONTH($A602)=11,YEAR($A602),IF(MONTH($A602)=12, YEAR($A602),YEAR($A602)-1)))),File_1.prn!$A$2:$AA$58,VLOOKUP(MONTH($A602),'Patch Conversion'!$A$1:$B$12,2),FALSE)="","",VLOOKUP((IF(MONTH($A602)=10,YEAR($A602),IF(MONTH($A602)=11,YEAR($A602),IF(MONTH($A602)=12, YEAR($A602),YEAR($A602)-1)))),File_1.prn!$A$2:$AA$58,VLOOKUP(MONTH($A602),'Patch Conversion'!$A$1:$B$12,2),FALSE))</f>
        <v>#N/A</v>
      </c>
      <c r="D602" t="e">
        <f>IF(C602="","",B602)</f>
        <v>#N/A</v>
      </c>
      <c r="F602">
        <f>VLOOKUP((IF(MONTH($A602)=10,YEAR($A602),IF(MONTH($A602)=11,YEAR($A602),IF(MONTH($A602)=12, YEAR($A602),YEAR($A602)-1)))),FirstSim!$A$1:$Z$84,VLOOKUP(MONTH($A602),Conversion!$A$1:$B$12,2),FALSE)</f>
        <v>0.05</v>
      </c>
      <c r="J602" s="4" t="e">
        <f>VLOOKUP((IF(MONTH($A602)=10,YEAR($A602),IF(MONTH($A602)=11,YEAR($A602),IF(MONTH($A602)=12, YEAR($A602),YEAR($A602)-1)))),#REF!,VLOOKUP(MONTH($A602),Conversion!$A$1:$B$12,2),FALSE)</f>
        <v>#REF!</v>
      </c>
      <c r="K602" t="e">
        <f>VLOOKUP((IF(MONTH($A602)=10,YEAR($A602),IF(MONTH($A602)=11,YEAR($A602),IF(MONTH($A602)=12, YEAR($A602),YEAR($A602)-1)))),#REF!,VLOOKUP(MONTH($A602),'Patch Conversion'!$A$1:$B$12,2),FALSE)</f>
        <v>#REF!</v>
      </c>
      <c r="L602" t="e">
        <f t="shared" ref="L602:L607" si="3">IF(K602="","",J602)</f>
        <v>#REF!</v>
      </c>
    </row>
    <row r="603" spans="1:12" x14ac:dyDescent="0.25">
      <c r="A603" s="2">
        <v>36039</v>
      </c>
      <c r="B603" t="e">
        <f>VLOOKUP((IF(MONTH($A603)=10,YEAR($A603),IF(MONTH($A603)=11,YEAR($A603),IF(MONTH($A603)=12, YEAR($A603),YEAR($A603)-1)))),File_1.prn!$A$2:$AA$58,VLOOKUP(MONTH($A603),Conversion!$A$1:$B$12,2),FALSE)</f>
        <v>#N/A</v>
      </c>
      <c r="C603" t="e">
        <f>IF(VLOOKUP((IF(MONTH($A603)=10,YEAR($A603),IF(MONTH($A603)=11,YEAR($A603),IF(MONTH($A603)=12, YEAR($A603),YEAR($A603)-1)))),File_1.prn!$A$2:$AA$58,VLOOKUP(MONTH($A603),'Patch Conversion'!$A$1:$B$12,2),FALSE)="","",VLOOKUP((IF(MONTH($A603)=10,YEAR($A603),IF(MONTH($A603)=11,YEAR($A603),IF(MONTH($A603)=12, YEAR($A603),YEAR($A603)-1)))),File_1.prn!$A$2:$AA$58,VLOOKUP(MONTH($A603),'Patch Conversion'!$A$1:$B$12,2),FALSE))</f>
        <v>#N/A</v>
      </c>
      <c r="F603">
        <f>VLOOKUP((IF(MONTH($A603)=10,YEAR($A603),IF(MONTH($A603)=11,YEAR($A603),IF(MONTH($A603)=12, YEAR($A603),YEAR($A603)-1)))),FirstSim!$A$1:$Z$84,VLOOKUP(MONTH($A603),Conversion!$A$1:$B$12,2),FALSE)</f>
        <v>0.04</v>
      </c>
      <c r="J603" s="4" t="e">
        <f>VLOOKUP((IF(MONTH($A603)=10,YEAR($A603),IF(MONTH($A603)=11,YEAR($A603),IF(MONTH($A603)=12, YEAR($A603),YEAR($A603)-1)))),#REF!,VLOOKUP(MONTH($A603),Conversion!$A$1:$B$12,2),FALSE)</f>
        <v>#REF!</v>
      </c>
      <c r="K603" t="e">
        <f>VLOOKUP((IF(MONTH($A603)=10,YEAR($A603),IF(MONTH($A603)=11,YEAR($A603),IF(MONTH($A603)=12, YEAR($A603),YEAR($A603)-1)))),#REF!,VLOOKUP(MONTH($A603),'Patch Conversion'!$A$1:$B$12,2),FALSE)</f>
        <v>#REF!</v>
      </c>
      <c r="L603" t="e">
        <f t="shared" si="3"/>
        <v>#REF!</v>
      </c>
    </row>
    <row r="604" spans="1:12" x14ac:dyDescent="0.25">
      <c r="A604" s="2">
        <v>36069</v>
      </c>
      <c r="B604" t="e">
        <f>VLOOKUP((IF(MONTH($A604)=10,YEAR($A604),IF(MONTH($A604)=11,YEAR($A604),IF(MONTH($A604)=12, YEAR($A604),YEAR($A604)-1)))),File_1.prn!$A$2:$AA$58,VLOOKUP(MONTH($A604),Conversion!$A$1:$B$12,2),FALSE)</f>
        <v>#N/A</v>
      </c>
      <c r="C604" t="e">
        <f>IF(VLOOKUP((IF(MONTH($A604)=10,YEAR($A604),IF(MONTH($A604)=11,YEAR($A604),IF(MONTH($A604)=12, YEAR($A604),YEAR($A604)-1)))),File_1.prn!$A$2:$AA$58,VLOOKUP(MONTH($A604),'Patch Conversion'!$A$1:$B$12,2),FALSE)="","",VLOOKUP((IF(MONTH($A604)=10,YEAR($A604),IF(MONTH($A604)=11,YEAR($A604),IF(MONTH($A604)=12, YEAR($A604),YEAR($A604)-1)))),File_1.prn!$A$2:$AA$58,VLOOKUP(MONTH($A604),'Patch Conversion'!$A$1:$B$12,2),FALSE))</f>
        <v>#N/A</v>
      </c>
      <c r="F604">
        <f>VLOOKUP((IF(MONTH($A604)=10,YEAR($A604),IF(MONTH($A604)=11,YEAR($A604),IF(MONTH($A604)=12, YEAR($A604),YEAR($A604)-1)))),FirstSim!$A$1:$Z$84,VLOOKUP(MONTH($A604),Conversion!$A$1:$B$12,2),FALSE)</f>
        <v>0.06</v>
      </c>
      <c r="J604" s="4" t="e">
        <f>VLOOKUP((IF(MONTH($A604)=10,YEAR($A604),IF(MONTH($A604)=11,YEAR($A604),IF(MONTH($A604)=12, YEAR($A604),YEAR($A604)-1)))),#REF!,VLOOKUP(MONTH($A604),Conversion!$A$1:$B$12,2),FALSE)</f>
        <v>#REF!</v>
      </c>
      <c r="K604" t="e">
        <f>VLOOKUP((IF(MONTH($A604)=10,YEAR($A604),IF(MONTH($A604)=11,YEAR($A604),IF(MONTH($A604)=12, YEAR($A604),YEAR($A604)-1)))),#REF!,VLOOKUP(MONTH($A604),'Patch Conversion'!$A$1:$B$12,2),FALSE)</f>
        <v>#REF!</v>
      </c>
      <c r="L604" t="e">
        <f t="shared" si="3"/>
        <v>#REF!</v>
      </c>
    </row>
    <row r="605" spans="1:12" x14ac:dyDescent="0.25">
      <c r="A605" s="2">
        <v>36100</v>
      </c>
      <c r="B605" t="e">
        <f>VLOOKUP((IF(MONTH($A605)=10,YEAR($A605),IF(MONTH($A605)=11,YEAR($A605),IF(MONTH($A605)=12, YEAR($A605),YEAR($A605)-1)))),File_1.prn!$A$2:$AA$58,VLOOKUP(MONTH($A605),Conversion!$A$1:$B$12,2),FALSE)</f>
        <v>#N/A</v>
      </c>
      <c r="C605" t="e">
        <f>IF(VLOOKUP((IF(MONTH($A605)=10,YEAR($A605),IF(MONTH($A605)=11,YEAR($A605),IF(MONTH($A605)=12, YEAR($A605),YEAR($A605)-1)))),File_1.prn!$A$2:$AA$58,VLOOKUP(MONTH($A605),'Patch Conversion'!$A$1:$B$12,2),FALSE)="","",VLOOKUP((IF(MONTH($A605)=10,YEAR($A605),IF(MONTH($A605)=11,YEAR($A605),IF(MONTH($A605)=12, YEAR($A605),YEAR($A605)-1)))),File_1.prn!$A$2:$AA$58,VLOOKUP(MONTH($A605),'Patch Conversion'!$A$1:$B$12,2),FALSE))</f>
        <v>#N/A</v>
      </c>
      <c r="F605">
        <f>VLOOKUP((IF(MONTH($A605)=10,YEAR($A605),IF(MONTH($A605)=11,YEAR($A605),IF(MONTH($A605)=12, YEAR($A605),YEAR($A605)-1)))),FirstSim!$A$1:$Z$84,VLOOKUP(MONTH($A605),Conversion!$A$1:$B$12,2),FALSE)</f>
        <v>0.09</v>
      </c>
      <c r="J605" s="4" t="e">
        <f>VLOOKUP((IF(MONTH($A605)=10,YEAR($A605),IF(MONTH($A605)=11,YEAR($A605),IF(MONTH($A605)=12, YEAR($A605),YEAR($A605)-1)))),#REF!,VLOOKUP(MONTH($A605),Conversion!$A$1:$B$12,2),FALSE)</f>
        <v>#REF!</v>
      </c>
      <c r="K605" t="e">
        <f>VLOOKUP((IF(MONTH($A605)=10,YEAR($A605),IF(MONTH($A605)=11,YEAR($A605),IF(MONTH($A605)=12, YEAR($A605),YEAR($A605)-1)))),#REF!,VLOOKUP(MONTH($A605),'Patch Conversion'!$A$1:$B$12,2),FALSE)</f>
        <v>#REF!</v>
      </c>
      <c r="L605" t="e">
        <f t="shared" si="3"/>
        <v>#REF!</v>
      </c>
    </row>
    <row r="606" spans="1:12" x14ac:dyDescent="0.25">
      <c r="A606" s="2">
        <v>36130</v>
      </c>
      <c r="B606" t="e">
        <f>VLOOKUP((IF(MONTH($A606)=10,YEAR($A606),IF(MONTH($A606)=11,YEAR($A606),IF(MONTH($A606)=12, YEAR($A606),YEAR($A606)-1)))),File_1.prn!$A$2:$AA$58,VLOOKUP(MONTH($A606),Conversion!$A$1:$B$12,2),FALSE)</f>
        <v>#N/A</v>
      </c>
      <c r="C606" t="e">
        <f>IF(VLOOKUP((IF(MONTH($A606)=10,YEAR($A606),IF(MONTH($A606)=11,YEAR($A606),IF(MONTH($A606)=12, YEAR($A606),YEAR($A606)-1)))),File_1.prn!$A$2:$AA$58,VLOOKUP(MONTH($A606),'Patch Conversion'!$A$1:$B$12,2),FALSE)="","",VLOOKUP((IF(MONTH($A606)=10,YEAR($A606),IF(MONTH($A606)=11,YEAR($A606),IF(MONTH($A606)=12, YEAR($A606),YEAR($A606)-1)))),File_1.prn!$A$2:$AA$58,VLOOKUP(MONTH($A606),'Patch Conversion'!$A$1:$B$12,2),FALSE))</f>
        <v>#N/A</v>
      </c>
      <c r="D606" t="e">
        <f>IF(C606="","",B606)</f>
        <v>#N/A</v>
      </c>
      <c r="F606">
        <f>VLOOKUP((IF(MONTH($A606)=10,YEAR($A606),IF(MONTH($A606)=11,YEAR($A606),IF(MONTH($A606)=12, YEAR($A606),YEAR($A606)-1)))),FirstSim!$A$1:$Z$84,VLOOKUP(MONTH($A606),Conversion!$A$1:$B$12,2),FALSE)</f>
        <v>0.2</v>
      </c>
      <c r="J606" s="4" t="e">
        <f>VLOOKUP((IF(MONTH($A606)=10,YEAR($A606),IF(MONTH($A606)=11,YEAR($A606),IF(MONTH($A606)=12, YEAR($A606),YEAR($A606)-1)))),#REF!,VLOOKUP(MONTH($A606),Conversion!$A$1:$B$12,2),FALSE)</f>
        <v>#REF!</v>
      </c>
      <c r="K606" t="e">
        <f>VLOOKUP((IF(MONTH($A606)=10,YEAR($A606),IF(MONTH($A606)=11,YEAR($A606),IF(MONTH($A606)=12, YEAR($A606),YEAR($A606)-1)))),#REF!,VLOOKUP(MONTH($A606),'Patch Conversion'!$A$1:$B$12,2),FALSE)</f>
        <v>#REF!</v>
      </c>
      <c r="L606" t="e">
        <f t="shared" si="3"/>
        <v>#REF!</v>
      </c>
    </row>
    <row r="607" spans="1:12" x14ac:dyDescent="0.25">
      <c r="A607" s="2">
        <v>36161</v>
      </c>
      <c r="B607" t="e">
        <f>VLOOKUP((IF(MONTH($A607)=10,YEAR($A607),IF(MONTH($A607)=11,YEAR($A607),IF(MONTH($A607)=12, YEAR($A607),YEAR($A607)-1)))),File_1.prn!$A$2:$AA$58,VLOOKUP(MONTH($A607),Conversion!$A$1:$B$12,2),FALSE)</f>
        <v>#N/A</v>
      </c>
      <c r="C607" t="e">
        <f>IF(VLOOKUP((IF(MONTH($A607)=10,YEAR($A607),IF(MONTH($A607)=11,YEAR($A607),IF(MONTH($A607)=12, YEAR($A607),YEAR($A607)-1)))),File_1.prn!$A$2:$AA$58,VLOOKUP(MONTH($A607),'Patch Conversion'!$A$1:$B$12,2),FALSE)="","",VLOOKUP((IF(MONTH($A607)=10,YEAR($A607),IF(MONTH($A607)=11,YEAR($A607),IF(MONTH($A607)=12, YEAR($A607),YEAR($A607)-1)))),File_1.prn!$A$2:$AA$58,VLOOKUP(MONTH($A607),'Patch Conversion'!$A$1:$B$12,2),FALSE))</f>
        <v>#N/A</v>
      </c>
      <c r="D607" t="e">
        <f>IF(C607="","",B607)</f>
        <v>#N/A</v>
      </c>
      <c r="F607">
        <f>VLOOKUP((IF(MONTH($A607)=10,YEAR($A607),IF(MONTH($A607)=11,YEAR($A607),IF(MONTH($A607)=12, YEAR($A607),YEAR($A607)-1)))),FirstSim!$A$1:$Z$84,VLOOKUP(MONTH($A607),Conversion!$A$1:$B$12,2),FALSE)</f>
        <v>0.34</v>
      </c>
      <c r="J607" s="4" t="e">
        <f>VLOOKUP((IF(MONTH($A607)=10,YEAR($A607),IF(MONTH($A607)=11,YEAR($A607),IF(MONTH($A607)=12, YEAR($A607),YEAR($A607)-1)))),#REF!,VLOOKUP(MONTH($A607),Conversion!$A$1:$B$12,2),FALSE)</f>
        <v>#REF!</v>
      </c>
      <c r="K607" t="e">
        <f>VLOOKUP((IF(MONTH($A607)=10,YEAR($A607),IF(MONTH($A607)=11,YEAR($A607),IF(MONTH($A607)=12, YEAR($A607),YEAR($A607)-1)))),#REF!,VLOOKUP(MONTH($A607),'Patch Conversion'!$A$1:$B$12,2),FALSE)</f>
        <v>#REF!</v>
      </c>
      <c r="L607" t="e">
        <f t="shared" si="3"/>
        <v>#REF!</v>
      </c>
    </row>
    <row r="608" spans="1:12" x14ac:dyDescent="0.25">
      <c r="A608" s="2">
        <v>36192</v>
      </c>
      <c r="B608" t="e">
        <f>VLOOKUP((IF(MONTH($A608)=10,YEAR($A608),IF(MONTH($A608)=11,YEAR($A608),IF(MONTH($A608)=12, YEAR($A608),YEAR($A608)-1)))),File_1.prn!$A$2:$AA$58,VLOOKUP(MONTH($A608),Conversion!$A$1:$B$12,2),FALSE)</f>
        <v>#N/A</v>
      </c>
      <c r="C608" t="e">
        <f>IF(VLOOKUP((IF(MONTH($A608)=10,YEAR($A608),IF(MONTH($A608)=11,YEAR($A608),IF(MONTH($A608)=12, YEAR($A608),YEAR($A608)-1)))),File_1.prn!$A$2:$AA$58,VLOOKUP(MONTH($A608),'Patch Conversion'!$A$1:$B$12,2),FALSE)="","",VLOOKUP((IF(MONTH($A608)=10,YEAR($A608),IF(MONTH($A608)=11,YEAR($A608),IF(MONTH($A608)=12, YEAR($A608),YEAR($A608)-1)))),File_1.prn!$A$2:$AA$58,VLOOKUP(MONTH($A608),'Patch Conversion'!$A$1:$B$12,2),FALSE))</f>
        <v>#N/A</v>
      </c>
      <c r="F608">
        <f>VLOOKUP((IF(MONTH($A608)=10,YEAR($A608),IF(MONTH($A608)=11,YEAR($A608),IF(MONTH($A608)=12, YEAR($A608),YEAR($A608)-1)))),FirstSim!$A$1:$Z$84,VLOOKUP(MONTH($A608),Conversion!$A$1:$B$12,2),FALSE)</f>
        <v>0.17</v>
      </c>
      <c r="J608" s="4" t="e">
        <f>VLOOKUP((IF(MONTH($A608)=10,YEAR($A608),IF(MONTH($A608)=11,YEAR($A608),IF(MONTH($A608)=12, YEAR($A608),YEAR($A608)-1)))),#REF!,VLOOKUP(MONTH($A608),Conversion!$A$1:$B$12,2),FALSE)</f>
        <v>#REF!</v>
      </c>
      <c r="K608" t="e">
        <f>VLOOKUP((IF(MONTH($A608)=10,YEAR($A608),IF(MONTH($A608)=11,YEAR($A608),IF(MONTH($A608)=12, YEAR($A608),YEAR($A608)-1)))),#REF!,VLOOKUP(MONTH($A608),'Patch Conversion'!$A$1:$B$12,2),FALSE)</f>
        <v>#REF!</v>
      </c>
    </row>
    <row r="609" spans="1:11" x14ac:dyDescent="0.25">
      <c r="A609" s="2">
        <v>36220</v>
      </c>
      <c r="B609" t="e">
        <f>VLOOKUP((IF(MONTH($A609)=10,YEAR($A609),IF(MONTH($A609)=11,YEAR($A609),IF(MONTH($A609)=12, YEAR($A609),YEAR($A609)-1)))),File_1.prn!$A$2:$AA$58,VLOOKUP(MONTH($A609),Conversion!$A$1:$B$12,2),FALSE)</f>
        <v>#N/A</v>
      </c>
      <c r="C609" t="e">
        <f>IF(VLOOKUP((IF(MONTH($A609)=10,YEAR($A609),IF(MONTH($A609)=11,YEAR($A609),IF(MONTH($A609)=12, YEAR($A609),YEAR($A609)-1)))),File_1.prn!$A$2:$AA$58,VLOOKUP(MONTH($A609),'Patch Conversion'!$A$1:$B$12,2),FALSE)="","",VLOOKUP((IF(MONTH($A609)=10,YEAR($A609),IF(MONTH($A609)=11,YEAR($A609),IF(MONTH($A609)=12, YEAR($A609),YEAR($A609)-1)))),File_1.prn!$A$2:$AA$58,VLOOKUP(MONTH($A609),'Patch Conversion'!$A$1:$B$12,2),FALSE))</f>
        <v>#N/A</v>
      </c>
      <c r="F609">
        <f>VLOOKUP((IF(MONTH($A609)=10,YEAR($A609),IF(MONTH($A609)=11,YEAR($A609),IF(MONTH($A609)=12, YEAR($A609),YEAR($A609)-1)))),FirstSim!$A$1:$Z$84,VLOOKUP(MONTH($A609),Conversion!$A$1:$B$12,2),FALSE)</f>
        <v>0.06</v>
      </c>
      <c r="J609" s="4" t="e">
        <f>VLOOKUP((IF(MONTH($A609)=10,YEAR($A609),IF(MONTH($A609)=11,YEAR($A609),IF(MONTH($A609)=12, YEAR($A609),YEAR($A609)-1)))),#REF!,VLOOKUP(MONTH($A609),Conversion!$A$1:$B$12,2),FALSE)</f>
        <v>#REF!</v>
      </c>
      <c r="K609" t="e">
        <f>VLOOKUP((IF(MONTH($A609)=10,YEAR($A609),IF(MONTH($A609)=11,YEAR($A609),IF(MONTH($A609)=12, YEAR($A609),YEAR($A609)-1)))),#REF!,VLOOKUP(MONTH($A609),'Patch Conversion'!$A$1:$B$12,2),FALSE)</f>
        <v>#REF!</v>
      </c>
    </row>
    <row r="610" spans="1:11" x14ac:dyDescent="0.25">
      <c r="A610" s="2">
        <v>36251</v>
      </c>
      <c r="B610" t="e">
        <f>VLOOKUP((IF(MONTH($A610)=10,YEAR($A610),IF(MONTH($A610)=11,YEAR($A610),IF(MONTH($A610)=12, YEAR($A610),YEAR($A610)-1)))),File_1.prn!$A$2:$AA$58,VLOOKUP(MONTH($A610),Conversion!$A$1:$B$12,2),FALSE)</f>
        <v>#N/A</v>
      </c>
      <c r="C610" t="e">
        <f>IF(VLOOKUP((IF(MONTH($A610)=10,YEAR($A610),IF(MONTH($A610)=11,YEAR($A610),IF(MONTH($A610)=12, YEAR($A610),YEAR($A610)-1)))),File_1.prn!$A$2:$AA$58,VLOOKUP(MONTH($A610),'Patch Conversion'!$A$1:$B$12,2),FALSE)="","",VLOOKUP((IF(MONTH($A610)=10,YEAR($A610),IF(MONTH($A610)=11,YEAR($A610),IF(MONTH($A610)=12, YEAR($A610),YEAR($A610)-1)))),File_1.prn!$A$2:$AA$58,VLOOKUP(MONTH($A610),'Patch Conversion'!$A$1:$B$12,2),FALSE))</f>
        <v>#N/A</v>
      </c>
      <c r="F610">
        <f>VLOOKUP((IF(MONTH($A610)=10,YEAR($A610),IF(MONTH($A610)=11,YEAR($A610),IF(MONTH($A610)=12, YEAR($A610),YEAR($A610)-1)))),FirstSim!$A$1:$Z$84,VLOOKUP(MONTH($A610),Conversion!$A$1:$B$12,2),FALSE)</f>
        <v>0.06</v>
      </c>
      <c r="J610" s="4" t="e">
        <f>VLOOKUP((IF(MONTH($A610)=10,YEAR($A610),IF(MONTH($A610)=11,YEAR($A610),IF(MONTH($A610)=12, YEAR($A610),YEAR($A610)-1)))),#REF!,VLOOKUP(MONTH($A610),Conversion!$A$1:$B$12,2),FALSE)</f>
        <v>#REF!</v>
      </c>
      <c r="K610" t="e">
        <f>VLOOKUP((IF(MONTH($A610)=10,YEAR($A610),IF(MONTH($A610)=11,YEAR($A610),IF(MONTH($A610)=12, YEAR($A610),YEAR($A610)-1)))),#REF!,VLOOKUP(MONTH($A610),'Patch Conversion'!$A$1:$B$12,2),FALSE)</f>
        <v>#REF!</v>
      </c>
    </row>
    <row r="611" spans="1:11" x14ac:dyDescent="0.25">
      <c r="A611" s="2">
        <v>36281</v>
      </c>
      <c r="B611" t="e">
        <f>VLOOKUP((IF(MONTH($A611)=10,YEAR($A611),IF(MONTH($A611)=11,YEAR($A611),IF(MONTH($A611)=12, YEAR($A611),YEAR($A611)-1)))),File_1.prn!$A$2:$AA$58,VLOOKUP(MONTH($A611),Conversion!$A$1:$B$12,2),FALSE)</f>
        <v>#N/A</v>
      </c>
      <c r="C611" t="e">
        <f>IF(VLOOKUP((IF(MONTH($A611)=10,YEAR($A611),IF(MONTH($A611)=11,YEAR($A611),IF(MONTH($A611)=12, YEAR($A611),YEAR($A611)-1)))),File_1.prn!$A$2:$AA$58,VLOOKUP(MONTH($A611),'Patch Conversion'!$A$1:$B$12,2),FALSE)="","",VLOOKUP((IF(MONTH($A611)=10,YEAR($A611),IF(MONTH($A611)=11,YEAR($A611),IF(MONTH($A611)=12, YEAR($A611),YEAR($A611)-1)))),File_1.prn!$A$2:$AA$58,VLOOKUP(MONTH($A611),'Patch Conversion'!$A$1:$B$12,2),FALSE))</f>
        <v>#N/A</v>
      </c>
      <c r="F611">
        <f>VLOOKUP((IF(MONTH($A611)=10,YEAR($A611),IF(MONTH($A611)=11,YEAR($A611),IF(MONTH($A611)=12, YEAR($A611),YEAR($A611)-1)))),FirstSim!$A$1:$Z$84,VLOOKUP(MONTH($A611),Conversion!$A$1:$B$12,2),FALSE)</f>
        <v>0.05</v>
      </c>
      <c r="J611" s="4" t="e">
        <f>VLOOKUP((IF(MONTH($A611)=10,YEAR($A611),IF(MONTH($A611)=11,YEAR($A611),IF(MONTH($A611)=12, YEAR($A611),YEAR($A611)-1)))),#REF!,VLOOKUP(MONTH($A611),Conversion!$A$1:$B$12,2),FALSE)</f>
        <v>#REF!</v>
      </c>
      <c r="K611" t="e">
        <f>VLOOKUP((IF(MONTH($A611)=10,YEAR($A611),IF(MONTH($A611)=11,YEAR($A611),IF(MONTH($A611)=12, YEAR($A611),YEAR($A611)-1)))),#REF!,VLOOKUP(MONTH($A611),'Patch Conversion'!$A$1:$B$12,2),FALSE)</f>
        <v>#REF!</v>
      </c>
    </row>
    <row r="612" spans="1:11" x14ac:dyDescent="0.25">
      <c r="A612" s="2">
        <v>36312</v>
      </c>
      <c r="B612" t="e">
        <f>VLOOKUP((IF(MONTH($A612)=10,YEAR($A612),IF(MONTH($A612)=11,YEAR($A612),IF(MONTH($A612)=12, YEAR($A612),YEAR($A612)-1)))),File_1.prn!$A$2:$AA$58,VLOOKUP(MONTH($A612),Conversion!$A$1:$B$12,2),FALSE)</f>
        <v>#N/A</v>
      </c>
      <c r="C612" t="e">
        <f>IF(VLOOKUP((IF(MONTH($A612)=10,YEAR($A612),IF(MONTH($A612)=11,YEAR($A612),IF(MONTH($A612)=12, YEAR($A612),YEAR($A612)-1)))),File_1.prn!$A$2:$AA$58,VLOOKUP(MONTH($A612),'Patch Conversion'!$A$1:$B$12,2),FALSE)="","",VLOOKUP((IF(MONTH($A612)=10,YEAR($A612),IF(MONTH($A612)=11,YEAR($A612),IF(MONTH($A612)=12, YEAR($A612),YEAR($A612)-1)))),File_1.prn!$A$2:$AA$58,VLOOKUP(MONTH($A612),'Patch Conversion'!$A$1:$B$12,2),FALSE))</f>
        <v>#N/A</v>
      </c>
      <c r="F612">
        <f>VLOOKUP((IF(MONTH($A612)=10,YEAR($A612),IF(MONTH($A612)=11,YEAR($A612),IF(MONTH($A612)=12, YEAR($A612),YEAR($A612)-1)))),FirstSim!$A$1:$Z$84,VLOOKUP(MONTH($A612),Conversion!$A$1:$B$12,2),FALSE)</f>
        <v>0.04</v>
      </c>
      <c r="J612" s="4" t="e">
        <f>VLOOKUP((IF(MONTH($A612)=10,YEAR($A612),IF(MONTH($A612)=11,YEAR($A612),IF(MONTH($A612)=12, YEAR($A612),YEAR($A612)-1)))),#REF!,VLOOKUP(MONTH($A612),Conversion!$A$1:$B$12,2),FALSE)</f>
        <v>#REF!</v>
      </c>
      <c r="K612" t="e">
        <f>VLOOKUP((IF(MONTH($A612)=10,YEAR($A612),IF(MONTH($A612)=11,YEAR($A612),IF(MONTH($A612)=12, YEAR($A612),YEAR($A612)-1)))),#REF!,VLOOKUP(MONTH($A612),'Patch Conversion'!$A$1:$B$12,2),FALSE)</f>
        <v>#REF!</v>
      </c>
    </row>
    <row r="613" spans="1:11" x14ac:dyDescent="0.25">
      <c r="A613" s="2">
        <v>36342</v>
      </c>
      <c r="B613" t="e">
        <f>VLOOKUP((IF(MONTH($A613)=10,YEAR($A613),IF(MONTH($A613)=11,YEAR($A613),IF(MONTH($A613)=12, YEAR($A613),YEAR($A613)-1)))),File_1.prn!$A$2:$AA$58,VLOOKUP(MONTH($A613),Conversion!$A$1:$B$12,2),FALSE)</f>
        <v>#N/A</v>
      </c>
      <c r="C613" t="e">
        <f>IF(VLOOKUP((IF(MONTH($A613)=10,YEAR($A613),IF(MONTH($A613)=11,YEAR($A613),IF(MONTH($A613)=12, YEAR($A613),YEAR($A613)-1)))),File_1.prn!$A$2:$AA$58,VLOOKUP(MONTH($A613),'Patch Conversion'!$A$1:$B$12,2),FALSE)="","",VLOOKUP((IF(MONTH($A613)=10,YEAR($A613),IF(MONTH($A613)=11,YEAR($A613),IF(MONTH($A613)=12, YEAR($A613),YEAR($A613)-1)))),File_1.prn!$A$2:$AA$58,VLOOKUP(MONTH($A613),'Patch Conversion'!$A$1:$B$12,2),FALSE))</f>
        <v>#N/A</v>
      </c>
      <c r="F613">
        <f>VLOOKUP((IF(MONTH($A613)=10,YEAR($A613),IF(MONTH($A613)=11,YEAR($A613),IF(MONTH($A613)=12, YEAR($A613),YEAR($A613)-1)))),FirstSim!$A$1:$Z$84,VLOOKUP(MONTH($A613),Conversion!$A$1:$B$12,2),FALSE)</f>
        <v>0.04</v>
      </c>
      <c r="J613" s="4" t="e">
        <f>VLOOKUP((IF(MONTH($A613)=10,YEAR($A613),IF(MONTH($A613)=11,YEAR($A613),IF(MONTH($A613)=12, YEAR($A613),YEAR($A613)-1)))),#REF!,VLOOKUP(MONTH($A613),Conversion!$A$1:$B$12,2),FALSE)</f>
        <v>#REF!</v>
      </c>
      <c r="K613" t="e">
        <f>VLOOKUP((IF(MONTH($A613)=10,YEAR($A613),IF(MONTH($A613)=11,YEAR($A613),IF(MONTH($A613)=12, YEAR($A613),YEAR($A613)-1)))),#REF!,VLOOKUP(MONTH($A613),'Patch Conversion'!$A$1:$B$12,2),FALSE)</f>
        <v>#REF!</v>
      </c>
    </row>
    <row r="614" spans="1:11" x14ac:dyDescent="0.25">
      <c r="A614" s="2">
        <v>36373</v>
      </c>
      <c r="B614" t="e">
        <f>VLOOKUP((IF(MONTH($A614)=10,YEAR($A614),IF(MONTH($A614)=11,YEAR($A614),IF(MONTH($A614)=12, YEAR($A614),YEAR($A614)-1)))),File_1.prn!$A$2:$AA$58,VLOOKUP(MONTH($A614),Conversion!$A$1:$B$12,2),FALSE)</f>
        <v>#N/A</v>
      </c>
      <c r="C614" t="e">
        <f>IF(VLOOKUP((IF(MONTH($A614)=10,YEAR($A614),IF(MONTH($A614)=11,YEAR($A614),IF(MONTH($A614)=12, YEAR($A614),YEAR($A614)-1)))),File_1.prn!$A$2:$AA$58,VLOOKUP(MONTH($A614),'Patch Conversion'!$A$1:$B$12,2),FALSE)="","",VLOOKUP((IF(MONTH($A614)=10,YEAR($A614),IF(MONTH($A614)=11,YEAR($A614),IF(MONTH($A614)=12, YEAR($A614),YEAR($A614)-1)))),File_1.prn!$A$2:$AA$58,VLOOKUP(MONTH($A614),'Patch Conversion'!$A$1:$B$12,2),FALSE))</f>
        <v>#N/A</v>
      </c>
      <c r="F614">
        <f>VLOOKUP((IF(MONTH($A614)=10,YEAR($A614),IF(MONTH($A614)=11,YEAR($A614),IF(MONTH($A614)=12, YEAR($A614),YEAR($A614)-1)))),FirstSim!$A$1:$Z$84,VLOOKUP(MONTH($A614),Conversion!$A$1:$B$12,2),FALSE)</f>
        <v>0.03</v>
      </c>
      <c r="J614" s="4" t="e">
        <f>VLOOKUP((IF(MONTH($A614)=10,YEAR($A614),IF(MONTH($A614)=11,YEAR($A614),IF(MONTH($A614)=12, YEAR($A614),YEAR($A614)-1)))),#REF!,VLOOKUP(MONTH($A614),Conversion!$A$1:$B$12,2),FALSE)</f>
        <v>#REF!</v>
      </c>
      <c r="K614" t="e">
        <f>VLOOKUP((IF(MONTH($A614)=10,YEAR($A614),IF(MONTH($A614)=11,YEAR($A614),IF(MONTH($A614)=12, YEAR($A614),YEAR($A614)-1)))),#REF!,VLOOKUP(MONTH($A614),'Patch Conversion'!$A$1:$B$12,2),FALSE)</f>
        <v>#REF!</v>
      </c>
    </row>
    <row r="615" spans="1:11" x14ac:dyDescent="0.25">
      <c r="A615" s="2">
        <v>36404</v>
      </c>
      <c r="B615" t="e">
        <f>VLOOKUP((IF(MONTH($A615)=10,YEAR($A615),IF(MONTH($A615)=11,YEAR($A615),IF(MONTH($A615)=12, YEAR($A615),YEAR($A615)-1)))),File_1.prn!$A$2:$AA$58,VLOOKUP(MONTH($A615),Conversion!$A$1:$B$12,2),FALSE)</f>
        <v>#N/A</v>
      </c>
      <c r="C615" t="e">
        <f>IF(VLOOKUP((IF(MONTH($A615)=10,YEAR($A615),IF(MONTH($A615)=11,YEAR($A615),IF(MONTH($A615)=12, YEAR($A615),YEAR($A615)-1)))),File_1.prn!$A$2:$AA$58,VLOOKUP(MONTH($A615),'Patch Conversion'!$A$1:$B$12,2),FALSE)="","",VLOOKUP((IF(MONTH($A615)=10,YEAR($A615),IF(MONTH($A615)=11,YEAR($A615),IF(MONTH($A615)=12, YEAR($A615),YEAR($A615)-1)))),File_1.prn!$A$2:$AA$58,VLOOKUP(MONTH($A615),'Patch Conversion'!$A$1:$B$12,2),FALSE))</f>
        <v>#N/A</v>
      </c>
      <c r="F615">
        <f>VLOOKUP((IF(MONTH($A615)=10,YEAR($A615),IF(MONTH($A615)=11,YEAR($A615),IF(MONTH($A615)=12, YEAR($A615),YEAR($A615)-1)))),FirstSim!$A$1:$Z$84,VLOOKUP(MONTH($A615),Conversion!$A$1:$B$12,2),FALSE)</f>
        <v>0.03</v>
      </c>
      <c r="J615" s="4" t="e">
        <f>VLOOKUP((IF(MONTH($A615)=10,YEAR($A615),IF(MONTH($A615)=11,YEAR($A615),IF(MONTH($A615)=12, YEAR($A615),YEAR($A615)-1)))),#REF!,VLOOKUP(MONTH($A615),Conversion!$A$1:$B$12,2),FALSE)</f>
        <v>#REF!</v>
      </c>
      <c r="K615" t="e">
        <f>VLOOKUP((IF(MONTH($A615)=10,YEAR($A615),IF(MONTH($A615)=11,YEAR($A615),IF(MONTH($A615)=12, YEAR($A615),YEAR($A615)-1)))),#REF!,VLOOKUP(MONTH($A615),'Patch Conversion'!$A$1:$B$12,2),FALSE)</f>
        <v>#REF!</v>
      </c>
    </row>
    <row r="616" spans="1:11" x14ac:dyDescent="0.25">
      <c r="A616" s="2">
        <v>36434</v>
      </c>
      <c r="B616" t="e">
        <f>VLOOKUP((IF(MONTH($A616)=10,YEAR($A616),IF(MONTH($A616)=11,YEAR($A616),IF(MONTH($A616)=12, YEAR($A616),YEAR($A616)-1)))),File_1.prn!$A$2:$AA$58,VLOOKUP(MONTH($A616),Conversion!$A$1:$B$12,2),FALSE)</f>
        <v>#N/A</v>
      </c>
      <c r="C616" t="e">
        <f>IF(VLOOKUP((IF(MONTH($A616)=10,YEAR($A616),IF(MONTH($A616)=11,YEAR($A616),IF(MONTH($A616)=12, YEAR($A616),YEAR($A616)-1)))),File_1.prn!$A$2:$AA$58,VLOOKUP(MONTH($A616),'Patch Conversion'!$A$1:$B$12,2),FALSE)="","",VLOOKUP((IF(MONTH($A616)=10,YEAR($A616),IF(MONTH($A616)=11,YEAR($A616),IF(MONTH($A616)=12, YEAR($A616),YEAR($A616)-1)))),File_1.prn!$A$2:$AA$58,VLOOKUP(MONTH($A616),'Patch Conversion'!$A$1:$B$12,2),FALSE))</f>
        <v>#N/A</v>
      </c>
      <c r="F616">
        <f>VLOOKUP((IF(MONTH($A616)=10,YEAR($A616),IF(MONTH($A616)=11,YEAR($A616),IF(MONTH($A616)=12, YEAR($A616),YEAR($A616)-1)))),FirstSim!$A$1:$Z$84,VLOOKUP(MONTH($A616),Conversion!$A$1:$B$12,2),FALSE)</f>
        <v>0.02</v>
      </c>
      <c r="J616" s="4" t="e">
        <f>VLOOKUP((IF(MONTH($A616)=10,YEAR($A616),IF(MONTH($A616)=11,YEAR($A616),IF(MONTH($A616)=12, YEAR($A616),YEAR($A616)-1)))),#REF!,VLOOKUP(MONTH($A616),Conversion!$A$1:$B$12,2),FALSE)</f>
        <v>#REF!</v>
      </c>
      <c r="K616" t="e">
        <f>VLOOKUP((IF(MONTH($A616)=10,YEAR($A616),IF(MONTH($A616)=11,YEAR($A616),IF(MONTH($A616)=12, YEAR($A616),YEAR($A616)-1)))),#REF!,VLOOKUP(MONTH($A616),'Patch Conversion'!$A$1:$B$12,2),FALSE)</f>
        <v>#REF!</v>
      </c>
    </row>
    <row r="617" spans="1:11" x14ac:dyDescent="0.25">
      <c r="A617" s="2">
        <v>36465</v>
      </c>
      <c r="B617" t="e">
        <f>VLOOKUP((IF(MONTH($A617)=10,YEAR($A617),IF(MONTH($A617)=11,YEAR($A617),IF(MONTH($A617)=12, YEAR($A617),YEAR($A617)-1)))),File_1.prn!$A$2:$AA$58,VLOOKUP(MONTH($A617),Conversion!$A$1:$B$12,2),FALSE)</f>
        <v>#N/A</v>
      </c>
      <c r="C617" t="e">
        <f>IF(VLOOKUP((IF(MONTH($A617)=10,YEAR($A617),IF(MONTH($A617)=11,YEAR($A617),IF(MONTH($A617)=12, YEAR($A617),YEAR($A617)-1)))),File_1.prn!$A$2:$AA$58,VLOOKUP(MONTH($A617),'Patch Conversion'!$A$1:$B$12,2),FALSE)="","",VLOOKUP((IF(MONTH($A617)=10,YEAR($A617),IF(MONTH($A617)=11,YEAR($A617),IF(MONTH($A617)=12, YEAR($A617),YEAR($A617)-1)))),File_1.prn!$A$2:$AA$58,VLOOKUP(MONTH($A617),'Patch Conversion'!$A$1:$B$12,2),FALSE))</f>
        <v>#N/A</v>
      </c>
      <c r="D617" t="e">
        <f>IF(C617="","",B617)</f>
        <v>#N/A</v>
      </c>
      <c r="F617">
        <f>VLOOKUP((IF(MONTH($A617)=10,YEAR($A617),IF(MONTH($A617)=11,YEAR($A617),IF(MONTH($A617)=12, YEAR($A617),YEAR($A617)-1)))),FirstSim!$A$1:$Z$84,VLOOKUP(MONTH($A617),Conversion!$A$1:$B$12,2),FALSE)</f>
        <v>0.02</v>
      </c>
      <c r="J617" s="4" t="e">
        <f>VLOOKUP((IF(MONTH($A617)=10,YEAR($A617),IF(MONTH($A617)=11,YEAR($A617),IF(MONTH($A617)=12, YEAR($A617),YEAR($A617)-1)))),#REF!,VLOOKUP(MONTH($A617),Conversion!$A$1:$B$12,2),FALSE)</f>
        <v>#REF!</v>
      </c>
      <c r="K617" t="e">
        <f>VLOOKUP((IF(MONTH($A617)=10,YEAR($A617),IF(MONTH($A617)=11,YEAR($A617),IF(MONTH($A617)=12, YEAR($A617),YEAR($A617)-1)))),#REF!,VLOOKUP(MONTH($A617),'Patch Conversion'!$A$1:$B$12,2),FALSE)</f>
        <v>#REF!</v>
      </c>
    </row>
    <row r="618" spans="1:11" x14ac:dyDescent="0.25">
      <c r="A618" s="2">
        <v>36495</v>
      </c>
      <c r="B618" t="e">
        <f>VLOOKUP((IF(MONTH($A618)=10,YEAR($A618),IF(MONTH($A618)=11,YEAR($A618),IF(MONTH($A618)=12, YEAR($A618),YEAR($A618)-1)))),File_1.prn!$A$2:$AA$58,VLOOKUP(MONTH($A618),Conversion!$A$1:$B$12,2),FALSE)</f>
        <v>#N/A</v>
      </c>
      <c r="C618" t="e">
        <f>IF(VLOOKUP((IF(MONTH($A618)=10,YEAR($A618),IF(MONTH($A618)=11,YEAR($A618),IF(MONTH($A618)=12, YEAR($A618),YEAR($A618)-1)))),File_1.prn!$A$2:$AA$58,VLOOKUP(MONTH($A618),'Patch Conversion'!$A$1:$B$12,2),FALSE)="","",VLOOKUP((IF(MONTH($A618)=10,YEAR($A618),IF(MONTH($A618)=11,YEAR($A618),IF(MONTH($A618)=12, YEAR($A618),YEAR($A618)-1)))),File_1.prn!$A$2:$AA$58,VLOOKUP(MONTH($A618),'Patch Conversion'!$A$1:$B$12,2),FALSE))</f>
        <v>#N/A</v>
      </c>
      <c r="F618">
        <f>VLOOKUP((IF(MONTH($A618)=10,YEAR($A618),IF(MONTH($A618)=11,YEAR($A618),IF(MONTH($A618)=12, YEAR($A618),YEAR($A618)-1)))),FirstSim!$A$1:$Z$84,VLOOKUP(MONTH($A618),Conversion!$A$1:$B$12,2),FALSE)</f>
        <v>1.48</v>
      </c>
      <c r="J618" s="4" t="e">
        <f>VLOOKUP((IF(MONTH($A618)=10,YEAR($A618),IF(MONTH($A618)=11,YEAR($A618),IF(MONTH($A618)=12, YEAR($A618),YEAR($A618)-1)))),#REF!,VLOOKUP(MONTH($A618),Conversion!$A$1:$B$12,2),FALSE)</f>
        <v>#REF!</v>
      </c>
      <c r="K618" t="e">
        <f>VLOOKUP((IF(MONTH($A618)=10,YEAR($A618),IF(MONTH($A618)=11,YEAR($A618),IF(MONTH($A618)=12, YEAR($A618),YEAR($A618)-1)))),#REF!,VLOOKUP(MONTH($A618),'Patch Conversion'!$A$1:$B$12,2),FALSE)</f>
        <v>#REF!</v>
      </c>
    </row>
    <row r="619" spans="1:11" x14ac:dyDescent="0.25">
      <c r="A619" s="2">
        <v>36526</v>
      </c>
      <c r="B619" t="e">
        <f>VLOOKUP((IF(MONTH($A619)=10,YEAR($A619),IF(MONTH($A619)=11,YEAR($A619),IF(MONTH($A619)=12, YEAR($A619),YEAR($A619)-1)))),File_1.prn!$A$2:$AA$58,VLOOKUP(MONTH($A619),Conversion!$A$1:$B$12,2),FALSE)</f>
        <v>#N/A</v>
      </c>
      <c r="C619" t="e">
        <f>IF(VLOOKUP((IF(MONTH($A619)=10,YEAR($A619),IF(MONTH($A619)=11,YEAR($A619),IF(MONTH($A619)=12, YEAR($A619),YEAR($A619)-1)))),File_1.prn!$A$2:$AA$58,VLOOKUP(MONTH($A619),'Patch Conversion'!$A$1:$B$12,2),FALSE)="","",VLOOKUP((IF(MONTH($A619)=10,YEAR($A619),IF(MONTH($A619)=11,YEAR($A619),IF(MONTH($A619)=12, YEAR($A619),YEAR($A619)-1)))),File_1.prn!$A$2:$AA$58,VLOOKUP(MONTH($A619),'Patch Conversion'!$A$1:$B$12,2),FALSE))</f>
        <v>#N/A</v>
      </c>
      <c r="D619" t="e">
        <f t="shared" ref="D619:D624" si="4">IF(C619="","",B619)</f>
        <v>#N/A</v>
      </c>
      <c r="F619">
        <f>VLOOKUP((IF(MONTH($A619)=10,YEAR($A619),IF(MONTH($A619)=11,YEAR($A619),IF(MONTH($A619)=12, YEAR($A619),YEAR($A619)-1)))),FirstSim!$A$1:$Z$84,VLOOKUP(MONTH($A619),Conversion!$A$1:$B$12,2),FALSE)</f>
        <v>1.21</v>
      </c>
      <c r="J619" s="4" t="e">
        <f>VLOOKUP((IF(MONTH($A619)=10,YEAR($A619),IF(MONTH($A619)=11,YEAR($A619),IF(MONTH($A619)=12, YEAR($A619),YEAR($A619)-1)))),#REF!,VLOOKUP(MONTH($A619),Conversion!$A$1:$B$12,2),FALSE)</f>
        <v>#REF!</v>
      </c>
      <c r="K619" t="e">
        <f>VLOOKUP((IF(MONTH($A619)=10,YEAR($A619),IF(MONTH($A619)=11,YEAR($A619),IF(MONTH($A619)=12, YEAR($A619),YEAR($A619)-1)))),#REF!,VLOOKUP(MONTH($A619),'Patch Conversion'!$A$1:$B$12,2),FALSE)</f>
        <v>#REF!</v>
      </c>
    </row>
    <row r="620" spans="1:11" x14ac:dyDescent="0.25">
      <c r="A620" s="2">
        <v>36557</v>
      </c>
      <c r="B620" t="e">
        <f>VLOOKUP((IF(MONTH($A620)=10,YEAR($A620),IF(MONTH($A620)=11,YEAR($A620),IF(MONTH($A620)=12, YEAR($A620),YEAR($A620)-1)))),File_1.prn!$A$2:$AA$58,VLOOKUP(MONTH($A620),Conversion!$A$1:$B$12,2),FALSE)</f>
        <v>#N/A</v>
      </c>
      <c r="C620" t="e">
        <f>IF(VLOOKUP((IF(MONTH($A620)=10,YEAR($A620),IF(MONTH($A620)=11,YEAR($A620),IF(MONTH($A620)=12, YEAR($A620),YEAR($A620)-1)))),File_1.prn!$A$2:$AA$58,VLOOKUP(MONTH($A620),'Patch Conversion'!$A$1:$B$12,2),FALSE)="","",VLOOKUP((IF(MONTH($A620)=10,YEAR($A620),IF(MONTH($A620)=11,YEAR($A620),IF(MONTH($A620)=12, YEAR($A620),YEAR($A620)-1)))),File_1.prn!$A$2:$AA$58,VLOOKUP(MONTH($A620),'Patch Conversion'!$A$1:$B$12,2),FALSE))</f>
        <v>#N/A</v>
      </c>
      <c r="D620" t="e">
        <f t="shared" si="4"/>
        <v>#N/A</v>
      </c>
      <c r="F620">
        <f>VLOOKUP((IF(MONTH($A620)=10,YEAR($A620),IF(MONTH($A620)=11,YEAR($A620),IF(MONTH($A620)=12, YEAR($A620),YEAR($A620)-1)))),FirstSim!$A$1:$Z$84,VLOOKUP(MONTH($A620),Conversion!$A$1:$B$12,2),FALSE)</f>
        <v>0.44</v>
      </c>
      <c r="J620" s="4" t="e">
        <f>VLOOKUP((IF(MONTH($A620)=10,YEAR($A620),IF(MONTH($A620)=11,YEAR($A620),IF(MONTH($A620)=12, YEAR($A620),YEAR($A620)-1)))),#REF!,VLOOKUP(MONTH($A620),Conversion!$A$1:$B$12,2),FALSE)</f>
        <v>#REF!</v>
      </c>
      <c r="K620" t="e">
        <f>VLOOKUP((IF(MONTH($A620)=10,YEAR($A620),IF(MONTH($A620)=11,YEAR($A620),IF(MONTH($A620)=12, YEAR($A620),YEAR($A620)-1)))),#REF!,VLOOKUP(MONTH($A620),'Patch Conversion'!$A$1:$B$12,2),FALSE)</f>
        <v>#REF!</v>
      </c>
    </row>
    <row r="621" spans="1:11" x14ac:dyDescent="0.25">
      <c r="A621" s="2">
        <v>36586</v>
      </c>
      <c r="B621" t="e">
        <f>VLOOKUP((IF(MONTH($A621)=10,YEAR($A621),IF(MONTH($A621)=11,YEAR($A621),IF(MONTH($A621)=12, YEAR($A621),YEAR($A621)-1)))),File_1.prn!$A$2:$AA$58,VLOOKUP(MONTH($A621),Conversion!$A$1:$B$12,2),FALSE)</f>
        <v>#N/A</v>
      </c>
      <c r="C621" t="e">
        <f>IF(VLOOKUP((IF(MONTH($A621)=10,YEAR($A621),IF(MONTH($A621)=11,YEAR($A621),IF(MONTH($A621)=12, YEAR($A621),YEAR($A621)-1)))),File_1.prn!$A$2:$AA$58,VLOOKUP(MONTH($A621),'Patch Conversion'!$A$1:$B$12,2),FALSE)="","",VLOOKUP((IF(MONTH($A621)=10,YEAR($A621),IF(MONTH($A621)=11,YEAR($A621),IF(MONTH($A621)=12, YEAR($A621),YEAR($A621)-1)))),File_1.prn!$A$2:$AA$58,VLOOKUP(MONTH($A621),'Patch Conversion'!$A$1:$B$12,2),FALSE))</f>
        <v>#N/A</v>
      </c>
      <c r="D621" t="e">
        <f t="shared" si="4"/>
        <v>#N/A</v>
      </c>
      <c r="F621">
        <f>VLOOKUP((IF(MONTH($A621)=10,YEAR($A621),IF(MONTH($A621)=11,YEAR($A621),IF(MONTH($A621)=12, YEAR($A621),YEAR($A621)-1)))),FirstSim!$A$1:$Z$84,VLOOKUP(MONTH($A621),Conversion!$A$1:$B$12,2),FALSE)</f>
        <v>0.28999999999999998</v>
      </c>
      <c r="J621" s="4" t="e">
        <f>VLOOKUP((IF(MONTH($A621)=10,YEAR($A621),IF(MONTH($A621)=11,YEAR($A621),IF(MONTH($A621)=12, YEAR($A621),YEAR($A621)-1)))),#REF!,VLOOKUP(MONTH($A621),Conversion!$A$1:$B$12,2),FALSE)</f>
        <v>#REF!</v>
      </c>
      <c r="K621" t="e">
        <f>VLOOKUP((IF(MONTH($A621)=10,YEAR($A621),IF(MONTH($A621)=11,YEAR($A621),IF(MONTH($A621)=12, YEAR($A621),YEAR($A621)-1)))),#REF!,VLOOKUP(MONTH($A621),'Patch Conversion'!$A$1:$B$12,2),FALSE)</f>
        <v>#REF!</v>
      </c>
    </row>
    <row r="622" spans="1:11" x14ac:dyDescent="0.25">
      <c r="A622" s="2">
        <v>36617</v>
      </c>
      <c r="B622" t="e">
        <f>VLOOKUP((IF(MONTH($A622)=10,YEAR($A622),IF(MONTH($A622)=11,YEAR($A622),IF(MONTH($A622)=12, YEAR($A622),YEAR($A622)-1)))),File_1.prn!$A$2:$AA$58,VLOOKUP(MONTH($A622),Conversion!$A$1:$B$12,2),FALSE)</f>
        <v>#N/A</v>
      </c>
      <c r="C622" t="e">
        <f>IF(VLOOKUP((IF(MONTH($A622)=10,YEAR($A622),IF(MONTH($A622)=11,YEAR($A622),IF(MONTH($A622)=12, YEAR($A622),YEAR($A622)-1)))),File_1.prn!$A$2:$AA$58,VLOOKUP(MONTH($A622),'Patch Conversion'!$A$1:$B$12,2),FALSE)="","",VLOOKUP((IF(MONTH($A622)=10,YEAR($A622),IF(MONTH($A622)=11,YEAR($A622),IF(MONTH($A622)=12, YEAR($A622),YEAR($A622)-1)))),File_1.prn!$A$2:$AA$58,VLOOKUP(MONTH($A622),'Patch Conversion'!$A$1:$B$12,2),FALSE))</f>
        <v>#N/A</v>
      </c>
      <c r="D622" t="e">
        <f t="shared" si="4"/>
        <v>#N/A</v>
      </c>
      <c r="F622">
        <f>VLOOKUP((IF(MONTH($A622)=10,YEAR($A622),IF(MONTH($A622)=11,YEAR($A622),IF(MONTH($A622)=12, YEAR($A622),YEAR($A622)-1)))),FirstSim!$A$1:$Z$84,VLOOKUP(MONTH($A622),Conversion!$A$1:$B$12,2),FALSE)</f>
        <v>0.24</v>
      </c>
      <c r="J622" s="4" t="e">
        <f>VLOOKUP((IF(MONTH($A622)=10,YEAR($A622),IF(MONTH($A622)=11,YEAR($A622),IF(MONTH($A622)=12, YEAR($A622),YEAR($A622)-1)))),#REF!,VLOOKUP(MONTH($A622),Conversion!$A$1:$B$12,2),FALSE)</f>
        <v>#REF!</v>
      </c>
      <c r="K622" t="e">
        <f>VLOOKUP((IF(MONTH($A622)=10,YEAR($A622),IF(MONTH($A622)=11,YEAR($A622),IF(MONTH($A622)=12, YEAR($A622),YEAR($A622)-1)))),#REF!,VLOOKUP(MONTH($A622),'Patch Conversion'!$A$1:$B$12,2),FALSE)</f>
        <v>#REF!</v>
      </c>
    </row>
    <row r="623" spans="1:11" x14ac:dyDescent="0.25">
      <c r="A623" s="2">
        <v>36647</v>
      </c>
      <c r="B623" t="e">
        <f>VLOOKUP((IF(MONTH($A623)=10,YEAR($A623),IF(MONTH($A623)=11,YEAR($A623),IF(MONTH($A623)=12, YEAR($A623),YEAR($A623)-1)))),File_1.prn!$A$2:$AA$58,VLOOKUP(MONTH($A623),Conversion!$A$1:$B$12,2),FALSE)</f>
        <v>#N/A</v>
      </c>
      <c r="C623" t="e">
        <f>IF(VLOOKUP((IF(MONTH($A623)=10,YEAR($A623),IF(MONTH($A623)=11,YEAR($A623),IF(MONTH($A623)=12, YEAR($A623),YEAR($A623)-1)))),File_1.prn!$A$2:$AA$58,VLOOKUP(MONTH($A623),'Patch Conversion'!$A$1:$B$12,2),FALSE)="","",VLOOKUP((IF(MONTH($A623)=10,YEAR($A623),IF(MONTH($A623)=11,YEAR($A623),IF(MONTH($A623)=12, YEAR($A623),YEAR($A623)-1)))),File_1.prn!$A$2:$AA$58,VLOOKUP(MONTH($A623),'Patch Conversion'!$A$1:$B$12,2),FALSE))</f>
        <v>#N/A</v>
      </c>
      <c r="D623" t="e">
        <f t="shared" si="4"/>
        <v>#N/A</v>
      </c>
      <c r="F623">
        <f>VLOOKUP((IF(MONTH($A623)=10,YEAR($A623),IF(MONTH($A623)=11,YEAR($A623),IF(MONTH($A623)=12, YEAR($A623),YEAR($A623)-1)))),FirstSim!$A$1:$Z$84,VLOOKUP(MONTH($A623),Conversion!$A$1:$B$12,2),FALSE)</f>
        <v>0.17</v>
      </c>
      <c r="J623" s="4" t="e">
        <f>VLOOKUP((IF(MONTH($A623)=10,YEAR($A623),IF(MONTH($A623)=11,YEAR($A623),IF(MONTH($A623)=12, YEAR($A623),YEAR($A623)-1)))),#REF!,VLOOKUP(MONTH($A623),Conversion!$A$1:$B$12,2),FALSE)</f>
        <v>#REF!</v>
      </c>
      <c r="K623" t="e">
        <f>VLOOKUP((IF(MONTH($A623)=10,YEAR($A623),IF(MONTH($A623)=11,YEAR($A623),IF(MONTH($A623)=12, YEAR($A623),YEAR($A623)-1)))),#REF!,VLOOKUP(MONTH($A623),'Patch Conversion'!$A$1:$B$12,2),FALSE)</f>
        <v>#REF!</v>
      </c>
    </row>
    <row r="624" spans="1:11" x14ac:dyDescent="0.25">
      <c r="A624" s="2">
        <v>36678</v>
      </c>
      <c r="B624" t="e">
        <f>VLOOKUP((IF(MONTH($A624)=10,YEAR($A624),IF(MONTH($A624)=11,YEAR($A624),IF(MONTH($A624)=12, YEAR($A624),YEAR($A624)-1)))),File_1.prn!$A$2:$AA$58,VLOOKUP(MONTH($A624),Conversion!$A$1:$B$12,2),FALSE)</f>
        <v>#N/A</v>
      </c>
      <c r="C624" t="e">
        <f>IF(VLOOKUP((IF(MONTH($A624)=10,YEAR($A624),IF(MONTH($A624)=11,YEAR($A624),IF(MONTH($A624)=12, YEAR($A624),YEAR($A624)-1)))),File_1.prn!$A$2:$AA$58,VLOOKUP(MONTH($A624),'Patch Conversion'!$A$1:$B$12,2),FALSE)="","",VLOOKUP((IF(MONTH($A624)=10,YEAR($A624),IF(MONTH($A624)=11,YEAR($A624),IF(MONTH($A624)=12, YEAR($A624),YEAR($A624)-1)))),File_1.prn!$A$2:$AA$58,VLOOKUP(MONTH($A624),'Patch Conversion'!$A$1:$B$12,2),FALSE))</f>
        <v>#N/A</v>
      </c>
      <c r="D624" t="e">
        <f t="shared" si="4"/>
        <v>#N/A</v>
      </c>
      <c r="F624">
        <f>VLOOKUP((IF(MONTH($A624)=10,YEAR($A624),IF(MONTH($A624)=11,YEAR($A624),IF(MONTH($A624)=12, YEAR($A624),YEAR($A624)-1)))),FirstSim!$A$1:$Z$84,VLOOKUP(MONTH($A624),Conversion!$A$1:$B$12,2),FALSE)</f>
        <v>0.12</v>
      </c>
      <c r="J624" s="4" t="e">
        <f>VLOOKUP((IF(MONTH($A624)=10,YEAR($A624),IF(MONTH($A624)=11,YEAR($A624),IF(MONTH($A624)=12, YEAR($A624),YEAR($A624)-1)))),#REF!,VLOOKUP(MONTH($A624),Conversion!$A$1:$B$12,2),FALSE)</f>
        <v>#REF!</v>
      </c>
      <c r="K624" t="e">
        <f>VLOOKUP((IF(MONTH($A624)=10,YEAR($A624),IF(MONTH($A624)=11,YEAR($A624),IF(MONTH($A624)=12, YEAR($A624),YEAR($A624)-1)))),#REF!,VLOOKUP(MONTH($A624),'Patch Conversion'!$A$1:$B$12,2),FALSE)</f>
        <v>#REF!</v>
      </c>
    </row>
    <row r="625" spans="1:12" x14ac:dyDescent="0.25">
      <c r="A625" s="2">
        <v>36708</v>
      </c>
      <c r="B625" t="e">
        <f>VLOOKUP((IF(MONTH($A625)=10,YEAR($A625),IF(MONTH($A625)=11,YEAR($A625),IF(MONTH($A625)=12, YEAR($A625),YEAR($A625)-1)))),File_1.prn!$A$2:$AA$58,VLOOKUP(MONTH($A625),Conversion!$A$1:$B$12,2),FALSE)</f>
        <v>#N/A</v>
      </c>
      <c r="C625" t="e">
        <f>IF(VLOOKUP((IF(MONTH($A625)=10,YEAR($A625),IF(MONTH($A625)=11,YEAR($A625),IF(MONTH($A625)=12, YEAR($A625),YEAR($A625)-1)))),File_1.prn!$A$2:$AA$58,VLOOKUP(MONTH($A625),'Patch Conversion'!$A$1:$B$12,2),FALSE)="","",VLOOKUP((IF(MONTH($A625)=10,YEAR($A625),IF(MONTH($A625)=11,YEAR($A625),IF(MONTH($A625)=12, YEAR($A625),YEAR($A625)-1)))),File_1.prn!$A$2:$AA$58,VLOOKUP(MONTH($A625),'Patch Conversion'!$A$1:$B$12,2),FALSE))</f>
        <v>#N/A</v>
      </c>
      <c r="F625">
        <f>VLOOKUP((IF(MONTH($A625)=10,YEAR($A625),IF(MONTH($A625)=11,YEAR($A625),IF(MONTH($A625)=12, YEAR($A625),YEAR($A625)-1)))),FirstSim!$A$1:$Z$84,VLOOKUP(MONTH($A625),Conversion!$A$1:$B$12,2),FALSE)</f>
        <v>0.08</v>
      </c>
      <c r="J625" s="4" t="e">
        <f>VLOOKUP((IF(MONTH($A625)=10,YEAR($A625),IF(MONTH($A625)=11,YEAR($A625),IF(MONTH($A625)=12, YEAR($A625),YEAR($A625)-1)))),#REF!,VLOOKUP(MONTH($A625),Conversion!$A$1:$B$12,2),FALSE)</f>
        <v>#REF!</v>
      </c>
      <c r="K625" t="e">
        <f>VLOOKUP((IF(MONTH($A625)=10,YEAR($A625),IF(MONTH($A625)=11,YEAR($A625),IF(MONTH($A625)=12, YEAR($A625),YEAR($A625)-1)))),#REF!,VLOOKUP(MONTH($A625),'Patch Conversion'!$A$1:$B$12,2),FALSE)</f>
        <v>#REF!</v>
      </c>
    </row>
    <row r="626" spans="1:12" x14ac:dyDescent="0.25">
      <c r="A626" s="2">
        <v>36739</v>
      </c>
      <c r="B626" t="e">
        <f>VLOOKUP((IF(MONTH($A626)=10,YEAR($A626),IF(MONTH($A626)=11,YEAR($A626),IF(MONTH($A626)=12, YEAR($A626),YEAR($A626)-1)))),File_1.prn!$A$2:$AA$58,VLOOKUP(MONTH($A626),Conversion!$A$1:$B$12,2),FALSE)</f>
        <v>#N/A</v>
      </c>
      <c r="C626" t="e">
        <f>IF(VLOOKUP((IF(MONTH($A626)=10,YEAR($A626),IF(MONTH($A626)=11,YEAR($A626),IF(MONTH($A626)=12, YEAR($A626),YEAR($A626)-1)))),File_1.prn!$A$2:$AA$58,VLOOKUP(MONTH($A626),'Patch Conversion'!$A$1:$B$12,2),FALSE)="","",VLOOKUP((IF(MONTH($A626)=10,YEAR($A626),IF(MONTH($A626)=11,YEAR($A626),IF(MONTH($A626)=12, YEAR($A626),YEAR($A626)-1)))),File_1.prn!$A$2:$AA$58,VLOOKUP(MONTH($A626),'Patch Conversion'!$A$1:$B$12,2),FALSE))</f>
        <v>#N/A</v>
      </c>
      <c r="F626">
        <f>VLOOKUP((IF(MONTH($A626)=10,YEAR($A626),IF(MONTH($A626)=11,YEAR($A626),IF(MONTH($A626)=12, YEAR($A626),YEAR($A626)-1)))),FirstSim!$A$1:$Z$84,VLOOKUP(MONTH($A626),Conversion!$A$1:$B$12,2),FALSE)</f>
        <v>0.06</v>
      </c>
      <c r="J626" s="4" t="e">
        <f>VLOOKUP((IF(MONTH($A626)=10,YEAR($A626),IF(MONTH($A626)=11,YEAR($A626),IF(MONTH($A626)=12, YEAR($A626),YEAR($A626)-1)))),#REF!,VLOOKUP(MONTH($A626),Conversion!$A$1:$B$12,2),FALSE)</f>
        <v>#REF!</v>
      </c>
      <c r="K626" t="e">
        <f>VLOOKUP((IF(MONTH($A626)=10,YEAR($A626),IF(MONTH($A626)=11,YEAR($A626),IF(MONTH($A626)=12, YEAR($A626),YEAR($A626)-1)))),#REF!,VLOOKUP(MONTH($A626),'Patch Conversion'!$A$1:$B$12,2),FALSE)</f>
        <v>#REF!</v>
      </c>
    </row>
    <row r="627" spans="1:12" x14ac:dyDescent="0.25">
      <c r="A627" s="2">
        <v>36770</v>
      </c>
      <c r="B627" t="e">
        <f>VLOOKUP((IF(MONTH($A627)=10,YEAR($A627),IF(MONTH($A627)=11,YEAR($A627),IF(MONTH($A627)=12, YEAR($A627),YEAR($A627)-1)))),File_1.prn!$A$2:$AA$58,VLOOKUP(MONTH($A627),Conversion!$A$1:$B$12,2),FALSE)</f>
        <v>#N/A</v>
      </c>
      <c r="C627" t="e">
        <f>IF(VLOOKUP((IF(MONTH($A627)=10,YEAR($A627),IF(MONTH($A627)=11,YEAR($A627),IF(MONTH($A627)=12, YEAR($A627),YEAR($A627)-1)))),File_1.prn!$A$2:$AA$58,VLOOKUP(MONTH($A627),'Patch Conversion'!$A$1:$B$12,2),FALSE)="","",VLOOKUP((IF(MONTH($A627)=10,YEAR($A627),IF(MONTH($A627)=11,YEAR($A627),IF(MONTH($A627)=12, YEAR($A627),YEAR($A627)-1)))),File_1.prn!$A$2:$AA$58,VLOOKUP(MONTH($A627),'Patch Conversion'!$A$1:$B$12,2),FALSE))</f>
        <v>#N/A</v>
      </c>
      <c r="F627">
        <f>VLOOKUP((IF(MONTH($A627)=10,YEAR($A627),IF(MONTH($A627)=11,YEAR($A627),IF(MONTH($A627)=12, YEAR($A627),YEAR($A627)-1)))),FirstSim!$A$1:$Z$84,VLOOKUP(MONTH($A627),Conversion!$A$1:$B$12,2),FALSE)</f>
        <v>0.05</v>
      </c>
      <c r="J627" s="4" t="e">
        <f>VLOOKUP((IF(MONTH($A627)=10,YEAR($A627),IF(MONTH($A627)=11,YEAR($A627),IF(MONTH($A627)=12, YEAR($A627),YEAR($A627)-1)))),#REF!,VLOOKUP(MONTH($A627),Conversion!$A$1:$B$12,2),FALSE)</f>
        <v>#REF!</v>
      </c>
      <c r="K627" t="e">
        <f>VLOOKUP((IF(MONTH($A627)=10,YEAR($A627),IF(MONTH($A627)=11,YEAR($A627),IF(MONTH($A627)=12, YEAR($A627),YEAR($A627)-1)))),#REF!,VLOOKUP(MONTH($A627),'Patch Conversion'!$A$1:$B$12,2),FALSE)</f>
        <v>#REF!</v>
      </c>
    </row>
    <row r="628" spans="1:12" x14ac:dyDescent="0.25">
      <c r="A628" s="2">
        <v>36800</v>
      </c>
      <c r="B628" t="e">
        <f>VLOOKUP((IF(MONTH($A628)=10,YEAR($A628),IF(MONTH($A628)=11,YEAR($A628),IF(MONTH($A628)=12, YEAR($A628),YEAR($A628)-1)))),File_1.prn!$A$2:$AA$58,VLOOKUP(MONTH($A628),Conversion!$A$1:$B$12,2),FALSE)</f>
        <v>#N/A</v>
      </c>
      <c r="C628" t="e">
        <f>IF(VLOOKUP((IF(MONTH($A628)=10,YEAR($A628),IF(MONTH($A628)=11,YEAR($A628),IF(MONTH($A628)=12, YEAR($A628),YEAR($A628)-1)))),File_1.prn!$A$2:$AA$58,VLOOKUP(MONTH($A628),'Patch Conversion'!$A$1:$B$12,2),FALSE)="","",VLOOKUP((IF(MONTH($A628)=10,YEAR($A628),IF(MONTH($A628)=11,YEAR($A628),IF(MONTH($A628)=12, YEAR($A628),YEAR($A628)-1)))),File_1.prn!$A$2:$AA$58,VLOOKUP(MONTH($A628),'Patch Conversion'!$A$1:$B$12,2),FALSE))</f>
        <v>#N/A</v>
      </c>
      <c r="F628">
        <f>VLOOKUP((IF(MONTH($A628)=10,YEAR($A628),IF(MONTH($A628)=11,YEAR($A628),IF(MONTH($A628)=12, YEAR($A628),YEAR($A628)-1)))),FirstSim!$A$1:$Z$84,VLOOKUP(MONTH($A628),Conversion!$A$1:$B$12,2),FALSE)</f>
        <v>0.05</v>
      </c>
      <c r="J628" s="4" t="e">
        <f>VLOOKUP((IF(MONTH($A628)=10,YEAR($A628),IF(MONTH($A628)=11,YEAR($A628),IF(MONTH($A628)=12, YEAR($A628),YEAR($A628)-1)))),#REF!,VLOOKUP(MONTH($A628),Conversion!$A$1:$B$12,2),FALSE)</f>
        <v>#REF!</v>
      </c>
      <c r="K628" t="e">
        <f>VLOOKUP((IF(MONTH($A628)=10,YEAR($A628),IF(MONTH($A628)=11,YEAR($A628),IF(MONTH($A628)=12, YEAR($A628),YEAR($A628)-1)))),#REF!,VLOOKUP(MONTH($A628),'Patch Conversion'!$A$1:$B$12,2),FALSE)</f>
        <v>#REF!</v>
      </c>
    </row>
    <row r="629" spans="1:12" x14ac:dyDescent="0.25">
      <c r="A629" s="2">
        <v>36831</v>
      </c>
      <c r="B629" t="e">
        <f>VLOOKUP((IF(MONTH($A629)=10,YEAR($A629),IF(MONTH($A629)=11,YEAR($A629),IF(MONTH($A629)=12, YEAR($A629),YEAR($A629)-1)))),File_1.prn!$A$2:$AA$58,VLOOKUP(MONTH($A629),Conversion!$A$1:$B$12,2),FALSE)</f>
        <v>#N/A</v>
      </c>
      <c r="C629" t="e">
        <f>IF(VLOOKUP((IF(MONTH($A629)=10,YEAR($A629),IF(MONTH($A629)=11,YEAR($A629),IF(MONTH($A629)=12, YEAR($A629),YEAR($A629)-1)))),File_1.prn!$A$2:$AA$58,VLOOKUP(MONTH($A629),'Patch Conversion'!$A$1:$B$12,2),FALSE)="","",VLOOKUP((IF(MONTH($A629)=10,YEAR($A629),IF(MONTH($A629)=11,YEAR($A629),IF(MONTH($A629)=12, YEAR($A629),YEAR($A629)-1)))),File_1.prn!$A$2:$AA$58,VLOOKUP(MONTH($A629),'Patch Conversion'!$A$1:$B$12,2),FALSE))</f>
        <v>#N/A</v>
      </c>
      <c r="F629">
        <f>VLOOKUP((IF(MONTH($A629)=10,YEAR($A629),IF(MONTH($A629)=11,YEAR($A629),IF(MONTH($A629)=12, YEAR($A629),YEAR($A629)-1)))),FirstSim!$A$1:$Z$84,VLOOKUP(MONTH($A629),Conversion!$A$1:$B$12,2),FALSE)</f>
        <v>0.32</v>
      </c>
      <c r="J629" s="4" t="e">
        <f>VLOOKUP((IF(MONTH($A629)=10,YEAR($A629),IF(MONTH($A629)=11,YEAR($A629),IF(MONTH($A629)=12, YEAR($A629),YEAR($A629)-1)))),#REF!,VLOOKUP(MONTH($A629),Conversion!$A$1:$B$12,2),FALSE)</f>
        <v>#REF!</v>
      </c>
      <c r="K629" t="e">
        <f>VLOOKUP((IF(MONTH($A629)=10,YEAR($A629),IF(MONTH($A629)=11,YEAR($A629),IF(MONTH($A629)=12, YEAR($A629),YEAR($A629)-1)))),#REF!,VLOOKUP(MONTH($A629),'Patch Conversion'!$A$1:$B$12,2),FALSE)</f>
        <v>#REF!</v>
      </c>
    </row>
    <row r="630" spans="1:12" x14ac:dyDescent="0.25">
      <c r="A630" s="2">
        <v>36861</v>
      </c>
      <c r="B630" t="e">
        <f>VLOOKUP((IF(MONTH($A630)=10,YEAR($A630),IF(MONTH($A630)=11,YEAR($A630),IF(MONTH($A630)=12, YEAR($A630),YEAR($A630)-1)))),File_1.prn!$A$2:$AA$58,VLOOKUP(MONTH($A630),Conversion!$A$1:$B$12,2),FALSE)</f>
        <v>#N/A</v>
      </c>
      <c r="C630" t="e">
        <f>IF(VLOOKUP((IF(MONTH($A630)=10,YEAR($A630),IF(MONTH($A630)=11,YEAR($A630),IF(MONTH($A630)=12, YEAR($A630),YEAR($A630)-1)))),File_1.prn!$A$2:$AA$58,VLOOKUP(MONTH($A630),'Patch Conversion'!$A$1:$B$12,2),FALSE)="","",VLOOKUP((IF(MONTH($A630)=10,YEAR($A630),IF(MONTH($A630)=11,YEAR($A630),IF(MONTH($A630)=12, YEAR($A630),YEAR($A630)-1)))),File_1.prn!$A$2:$AA$58,VLOOKUP(MONTH($A630),'Patch Conversion'!$A$1:$B$12,2),FALSE))</f>
        <v>#N/A</v>
      </c>
      <c r="F630">
        <f>VLOOKUP((IF(MONTH($A630)=10,YEAR($A630),IF(MONTH($A630)=11,YEAR($A630),IF(MONTH($A630)=12, YEAR($A630),YEAR($A630)-1)))),FirstSim!$A$1:$Z$84,VLOOKUP(MONTH($A630),Conversion!$A$1:$B$12,2),FALSE)</f>
        <v>0.23</v>
      </c>
      <c r="J630" s="4" t="e">
        <f>VLOOKUP((IF(MONTH($A630)=10,YEAR($A630),IF(MONTH($A630)=11,YEAR($A630),IF(MONTH($A630)=12, YEAR($A630),YEAR($A630)-1)))),#REF!,VLOOKUP(MONTH($A630),Conversion!$A$1:$B$12,2),FALSE)</f>
        <v>#REF!</v>
      </c>
      <c r="K630" t="e">
        <f>VLOOKUP((IF(MONTH($A630)=10,YEAR($A630),IF(MONTH($A630)=11,YEAR($A630),IF(MONTH($A630)=12, YEAR($A630),YEAR($A630)-1)))),#REF!,VLOOKUP(MONTH($A630),'Patch Conversion'!$A$1:$B$12,2),FALSE)</f>
        <v>#REF!</v>
      </c>
    </row>
    <row r="631" spans="1:12" x14ac:dyDescent="0.25">
      <c r="A631" s="2">
        <v>36892</v>
      </c>
      <c r="B631" t="e">
        <f>VLOOKUP((IF(MONTH($A631)=10,YEAR($A631),IF(MONTH($A631)=11,YEAR($A631),IF(MONTH($A631)=12, YEAR($A631),YEAR($A631)-1)))),File_1.prn!$A$2:$AA$58,VLOOKUP(MONTH($A631),Conversion!$A$1:$B$12,2),FALSE)</f>
        <v>#N/A</v>
      </c>
      <c r="C631" t="e">
        <f>IF(VLOOKUP((IF(MONTH($A631)=10,YEAR($A631),IF(MONTH($A631)=11,YEAR($A631),IF(MONTH($A631)=12, YEAR($A631),YEAR($A631)-1)))),File_1.prn!$A$2:$AA$58,VLOOKUP(MONTH($A631),'Patch Conversion'!$A$1:$B$12,2),FALSE)="","",VLOOKUP((IF(MONTH($A631)=10,YEAR($A631),IF(MONTH($A631)=11,YEAR($A631),IF(MONTH($A631)=12, YEAR($A631),YEAR($A631)-1)))),File_1.prn!$A$2:$AA$58,VLOOKUP(MONTH($A631),'Patch Conversion'!$A$1:$B$12,2),FALSE))</f>
        <v>#N/A</v>
      </c>
      <c r="F631">
        <f>VLOOKUP((IF(MONTH($A631)=10,YEAR($A631),IF(MONTH($A631)=11,YEAR($A631),IF(MONTH($A631)=12, YEAR($A631),YEAR($A631)-1)))),FirstSim!$A$1:$Z$84,VLOOKUP(MONTH($A631),Conversion!$A$1:$B$12,2),FALSE)</f>
        <v>0.1</v>
      </c>
      <c r="J631" s="4" t="e">
        <f>VLOOKUP((IF(MONTH($A631)=10,YEAR($A631),IF(MONTH($A631)=11,YEAR($A631),IF(MONTH($A631)=12, YEAR($A631),YEAR($A631)-1)))),#REF!,VLOOKUP(MONTH($A631),Conversion!$A$1:$B$12,2),FALSE)</f>
        <v>#REF!</v>
      </c>
      <c r="K631" t="e">
        <f>VLOOKUP((IF(MONTH($A631)=10,YEAR($A631),IF(MONTH($A631)=11,YEAR($A631),IF(MONTH($A631)=12, YEAR($A631),YEAR($A631)-1)))),#REF!,VLOOKUP(MONTH($A631),'Patch Conversion'!$A$1:$B$12,2),FALSE)</f>
        <v>#REF!</v>
      </c>
    </row>
    <row r="632" spans="1:12" x14ac:dyDescent="0.25">
      <c r="A632" s="2">
        <v>36923</v>
      </c>
      <c r="B632" t="e">
        <f>VLOOKUP((IF(MONTH($A632)=10,YEAR($A632),IF(MONTH($A632)=11,YEAR($A632),IF(MONTH($A632)=12, YEAR($A632),YEAR($A632)-1)))),File_1.prn!$A$2:$AA$58,VLOOKUP(MONTH($A632),Conversion!$A$1:$B$12,2),FALSE)</f>
        <v>#N/A</v>
      </c>
      <c r="C632" t="e">
        <f>IF(VLOOKUP((IF(MONTH($A632)=10,YEAR($A632),IF(MONTH($A632)=11,YEAR($A632),IF(MONTH($A632)=12, YEAR($A632),YEAR($A632)-1)))),File_1.prn!$A$2:$AA$58,VLOOKUP(MONTH($A632),'Patch Conversion'!$A$1:$B$12,2),FALSE)="","",VLOOKUP((IF(MONTH($A632)=10,YEAR($A632),IF(MONTH($A632)=11,YEAR($A632),IF(MONTH($A632)=12, YEAR($A632),YEAR($A632)-1)))),File_1.prn!$A$2:$AA$58,VLOOKUP(MONTH($A632),'Patch Conversion'!$A$1:$B$12,2),FALSE))</f>
        <v>#N/A</v>
      </c>
      <c r="D632" t="e">
        <f>IF(C632="","",B632)</f>
        <v>#N/A</v>
      </c>
      <c r="F632">
        <f>VLOOKUP((IF(MONTH($A632)=10,YEAR($A632),IF(MONTH($A632)=11,YEAR($A632),IF(MONTH($A632)=12, YEAR($A632),YEAR($A632)-1)))),FirstSim!$A$1:$Z$84,VLOOKUP(MONTH($A632),Conversion!$A$1:$B$12,2),FALSE)</f>
        <v>0.09</v>
      </c>
      <c r="J632" s="4" t="e">
        <f>VLOOKUP((IF(MONTH($A632)=10,YEAR($A632),IF(MONTH($A632)=11,YEAR($A632),IF(MONTH($A632)=12, YEAR($A632),YEAR($A632)-1)))),#REF!,VLOOKUP(MONTH($A632),Conversion!$A$1:$B$12,2),FALSE)</f>
        <v>#REF!</v>
      </c>
      <c r="K632" t="e">
        <f>VLOOKUP((IF(MONTH($A632)=10,YEAR($A632),IF(MONTH($A632)=11,YEAR($A632),IF(MONTH($A632)=12, YEAR($A632),YEAR($A632)-1)))),#REF!,VLOOKUP(MONTH($A632),'Patch Conversion'!$A$1:$B$12,2),FALSE)</f>
        <v>#REF!</v>
      </c>
    </row>
    <row r="633" spans="1:12" x14ac:dyDescent="0.25">
      <c r="A633" s="2">
        <v>36951</v>
      </c>
      <c r="B633" t="e">
        <f>VLOOKUP((IF(MONTH($A633)=10,YEAR($A633),IF(MONTH($A633)=11,YEAR($A633),IF(MONTH($A633)=12, YEAR($A633),YEAR($A633)-1)))),File_1.prn!$A$2:$AA$58,VLOOKUP(MONTH($A633),Conversion!$A$1:$B$12,2),FALSE)</f>
        <v>#N/A</v>
      </c>
      <c r="C633" t="e">
        <f>IF(VLOOKUP((IF(MONTH($A633)=10,YEAR($A633),IF(MONTH($A633)=11,YEAR($A633),IF(MONTH($A633)=12, YEAR($A633),YEAR($A633)-1)))),File_1.prn!$A$2:$AA$58,VLOOKUP(MONTH($A633),'Patch Conversion'!$A$1:$B$12,2),FALSE)="","",VLOOKUP((IF(MONTH($A633)=10,YEAR($A633),IF(MONTH($A633)=11,YEAR($A633),IF(MONTH($A633)=12, YEAR($A633),YEAR($A633)-1)))),File_1.prn!$A$2:$AA$58,VLOOKUP(MONTH($A633),'Patch Conversion'!$A$1:$B$12,2),FALSE))</f>
        <v>#N/A</v>
      </c>
      <c r="D633" t="e">
        <f>IF(C633="","",B633)</f>
        <v>#N/A</v>
      </c>
      <c r="F633">
        <f>VLOOKUP((IF(MONTH($A633)=10,YEAR($A633),IF(MONTH($A633)=11,YEAR($A633),IF(MONTH($A633)=12, YEAR($A633),YEAR($A633)-1)))),FirstSim!$A$1:$Z$84,VLOOKUP(MONTH($A633),Conversion!$A$1:$B$12,2),FALSE)</f>
        <v>1.73</v>
      </c>
      <c r="J633" s="4" t="e">
        <f>VLOOKUP((IF(MONTH($A633)=10,YEAR($A633),IF(MONTH($A633)=11,YEAR($A633),IF(MONTH($A633)=12, YEAR($A633),YEAR($A633)-1)))),#REF!,VLOOKUP(MONTH($A633),Conversion!$A$1:$B$12,2),FALSE)</f>
        <v>#REF!</v>
      </c>
      <c r="K633" t="e">
        <f>VLOOKUP((IF(MONTH($A633)=10,YEAR($A633),IF(MONTH($A633)=11,YEAR($A633),IF(MONTH($A633)=12, YEAR($A633),YEAR($A633)-1)))),#REF!,VLOOKUP(MONTH($A633),'Patch Conversion'!$A$1:$B$12,2),FALSE)</f>
        <v>#REF!</v>
      </c>
    </row>
    <row r="634" spans="1:12" x14ac:dyDescent="0.25">
      <c r="A634" s="2">
        <v>36982</v>
      </c>
      <c r="B634" t="e">
        <f>VLOOKUP((IF(MONTH($A634)=10,YEAR($A634),IF(MONTH($A634)=11,YEAR($A634),IF(MONTH($A634)=12, YEAR($A634),YEAR($A634)-1)))),File_1.prn!$A$2:$AA$58,VLOOKUP(MONTH($A634),Conversion!$A$1:$B$12,2),FALSE)</f>
        <v>#N/A</v>
      </c>
      <c r="C634" t="e">
        <f>IF(VLOOKUP((IF(MONTH($A634)=10,YEAR($A634),IF(MONTH($A634)=11,YEAR($A634),IF(MONTH($A634)=12, YEAR($A634),YEAR($A634)-1)))),File_1.prn!$A$2:$AA$58,VLOOKUP(MONTH($A634),'Patch Conversion'!$A$1:$B$12,2),FALSE)="","",VLOOKUP((IF(MONTH($A634)=10,YEAR($A634),IF(MONTH($A634)=11,YEAR($A634),IF(MONTH($A634)=12, YEAR($A634),YEAR($A634)-1)))),File_1.prn!$A$2:$AA$58,VLOOKUP(MONTH($A634),'Patch Conversion'!$A$1:$B$12,2),FALSE))</f>
        <v>#N/A</v>
      </c>
      <c r="F634">
        <f>VLOOKUP((IF(MONTH($A634)=10,YEAR($A634),IF(MONTH($A634)=11,YEAR($A634),IF(MONTH($A634)=12, YEAR($A634),YEAR($A634)-1)))),FirstSim!$A$1:$Z$84,VLOOKUP(MONTH($A634),Conversion!$A$1:$B$12,2),FALSE)</f>
        <v>6.77</v>
      </c>
      <c r="J634" s="4" t="e">
        <f>VLOOKUP((IF(MONTH($A634)=10,YEAR($A634),IF(MONTH($A634)=11,YEAR($A634),IF(MONTH($A634)=12, YEAR($A634),YEAR($A634)-1)))),#REF!,VLOOKUP(MONTH($A634),Conversion!$A$1:$B$12,2),FALSE)</f>
        <v>#REF!</v>
      </c>
      <c r="K634" t="e">
        <f>VLOOKUP((IF(MONTH($A634)=10,YEAR($A634),IF(MONTH($A634)=11,YEAR($A634),IF(MONTH($A634)=12, YEAR($A634),YEAR($A634)-1)))),#REF!,VLOOKUP(MONTH($A634),'Patch Conversion'!$A$1:$B$12,2),FALSE)</f>
        <v>#REF!</v>
      </c>
    </row>
    <row r="635" spans="1:12" x14ac:dyDescent="0.25">
      <c r="A635" s="2">
        <v>37012</v>
      </c>
      <c r="B635" t="e">
        <f>VLOOKUP((IF(MONTH($A635)=10,YEAR($A635),IF(MONTH($A635)=11,YEAR($A635),IF(MONTH($A635)=12, YEAR($A635),YEAR($A635)-1)))),File_1.prn!$A$2:$AA$58,VLOOKUP(MONTH($A635),Conversion!$A$1:$B$12,2),FALSE)</f>
        <v>#N/A</v>
      </c>
      <c r="C635" t="e">
        <f>IF(VLOOKUP((IF(MONTH($A635)=10,YEAR($A635),IF(MONTH($A635)=11,YEAR($A635),IF(MONTH($A635)=12, YEAR($A635),YEAR($A635)-1)))),File_1.prn!$A$2:$AA$58,VLOOKUP(MONTH($A635),'Patch Conversion'!$A$1:$B$12,2),FALSE)="","",VLOOKUP((IF(MONTH($A635)=10,YEAR($A635),IF(MONTH($A635)=11,YEAR($A635),IF(MONTH($A635)=12, YEAR($A635),YEAR($A635)-1)))),File_1.prn!$A$2:$AA$58,VLOOKUP(MONTH($A635),'Patch Conversion'!$A$1:$B$12,2),FALSE))</f>
        <v>#N/A</v>
      </c>
      <c r="F635">
        <f>VLOOKUP((IF(MONTH($A635)=10,YEAR($A635),IF(MONTH($A635)=11,YEAR($A635),IF(MONTH($A635)=12, YEAR($A635),YEAR($A635)-1)))),FirstSim!$A$1:$Z$84,VLOOKUP(MONTH($A635),Conversion!$A$1:$B$12,2),FALSE)</f>
        <v>4.58</v>
      </c>
      <c r="J635" s="4" t="e">
        <f>VLOOKUP((IF(MONTH($A635)=10,YEAR($A635),IF(MONTH($A635)=11,YEAR($A635),IF(MONTH($A635)=12, YEAR($A635),YEAR($A635)-1)))),#REF!,VLOOKUP(MONTH($A635),Conversion!$A$1:$B$12,2),FALSE)</f>
        <v>#REF!</v>
      </c>
      <c r="K635" t="e">
        <f>VLOOKUP((IF(MONTH($A635)=10,YEAR($A635),IF(MONTH($A635)=11,YEAR($A635),IF(MONTH($A635)=12, YEAR($A635),YEAR($A635)-1)))),#REF!,VLOOKUP(MONTH($A635),'Patch Conversion'!$A$1:$B$12,2),FALSE)</f>
        <v>#REF!</v>
      </c>
    </row>
    <row r="636" spans="1:12" x14ac:dyDescent="0.25">
      <c r="A636" s="2">
        <v>37043</v>
      </c>
      <c r="B636" t="e">
        <f>VLOOKUP((IF(MONTH($A636)=10,YEAR($A636),IF(MONTH($A636)=11,YEAR($A636),IF(MONTH($A636)=12, YEAR($A636),YEAR($A636)-1)))),File_1.prn!$A$2:$AA$58,VLOOKUP(MONTH($A636),Conversion!$A$1:$B$12,2),FALSE)</f>
        <v>#N/A</v>
      </c>
      <c r="C636" t="e">
        <f>IF(VLOOKUP((IF(MONTH($A636)=10,YEAR($A636),IF(MONTH($A636)=11,YEAR($A636),IF(MONTH($A636)=12, YEAR($A636),YEAR($A636)-1)))),File_1.prn!$A$2:$AA$58,VLOOKUP(MONTH($A636),'Patch Conversion'!$A$1:$B$12,2),FALSE)="","",VLOOKUP((IF(MONTH($A636)=10,YEAR($A636),IF(MONTH($A636)=11,YEAR($A636),IF(MONTH($A636)=12, YEAR($A636),YEAR($A636)-1)))),File_1.prn!$A$2:$AA$58,VLOOKUP(MONTH($A636),'Patch Conversion'!$A$1:$B$12,2),FALSE))</f>
        <v>#N/A</v>
      </c>
      <c r="F636">
        <f>VLOOKUP((IF(MONTH($A636)=10,YEAR($A636),IF(MONTH($A636)=11,YEAR($A636),IF(MONTH($A636)=12, YEAR($A636),YEAR($A636)-1)))),FirstSim!$A$1:$Z$84,VLOOKUP(MONTH($A636),Conversion!$A$1:$B$12,2),FALSE)</f>
        <v>1.02</v>
      </c>
      <c r="J636" s="4" t="e">
        <f>VLOOKUP((IF(MONTH($A636)=10,YEAR($A636),IF(MONTH($A636)=11,YEAR($A636),IF(MONTH($A636)=12, YEAR($A636),YEAR($A636)-1)))),#REF!,VLOOKUP(MONTH($A636),Conversion!$A$1:$B$12,2),FALSE)</f>
        <v>#REF!</v>
      </c>
      <c r="K636" t="e">
        <f>VLOOKUP((IF(MONTH($A636)=10,YEAR($A636),IF(MONTH($A636)=11,YEAR($A636),IF(MONTH($A636)=12, YEAR($A636),YEAR($A636)-1)))),#REF!,VLOOKUP(MONTH($A636),'Patch Conversion'!$A$1:$B$12,2),FALSE)</f>
        <v>#REF!</v>
      </c>
    </row>
    <row r="637" spans="1:12" x14ac:dyDescent="0.25">
      <c r="A637" s="2">
        <v>37073</v>
      </c>
      <c r="B637" t="e">
        <f>VLOOKUP((IF(MONTH($A637)=10,YEAR($A637),IF(MONTH($A637)=11,YEAR($A637),IF(MONTH($A637)=12, YEAR($A637),YEAR($A637)-1)))),File_1.prn!$A$2:$AA$58,VLOOKUP(MONTH($A637),Conversion!$A$1:$B$12,2),FALSE)</f>
        <v>#N/A</v>
      </c>
      <c r="C637" t="e">
        <f>IF(VLOOKUP((IF(MONTH($A637)=10,YEAR($A637),IF(MONTH($A637)=11,YEAR($A637),IF(MONTH($A637)=12, YEAR($A637),YEAR($A637)-1)))),File_1.prn!$A$2:$AA$58,VLOOKUP(MONTH($A637),'Patch Conversion'!$A$1:$B$12,2),FALSE)="","",VLOOKUP((IF(MONTH($A637)=10,YEAR($A637),IF(MONTH($A637)=11,YEAR($A637),IF(MONTH($A637)=12, YEAR($A637),YEAR($A637)-1)))),File_1.prn!$A$2:$AA$58,VLOOKUP(MONTH($A637),'Patch Conversion'!$A$1:$B$12,2),FALSE))</f>
        <v>#N/A</v>
      </c>
      <c r="F637">
        <f>VLOOKUP((IF(MONTH($A637)=10,YEAR($A637),IF(MONTH($A637)=11,YEAR($A637),IF(MONTH($A637)=12, YEAR($A637),YEAR($A637)-1)))),FirstSim!$A$1:$Z$84,VLOOKUP(MONTH($A637),Conversion!$A$1:$B$12,2),FALSE)</f>
        <v>0.39</v>
      </c>
      <c r="J637" s="4" t="e">
        <f>VLOOKUP((IF(MONTH($A637)=10,YEAR($A637),IF(MONTH($A637)=11,YEAR($A637),IF(MONTH($A637)=12, YEAR($A637),YEAR($A637)-1)))),#REF!,VLOOKUP(MONTH($A637),Conversion!$A$1:$B$12,2),FALSE)</f>
        <v>#REF!</v>
      </c>
      <c r="K637" t="e">
        <f>VLOOKUP((IF(MONTH($A637)=10,YEAR($A637),IF(MONTH($A637)=11,YEAR($A637),IF(MONTH($A637)=12, YEAR($A637),YEAR($A637)-1)))),#REF!,VLOOKUP(MONTH($A637),'Patch Conversion'!$A$1:$B$12,2),FALSE)</f>
        <v>#REF!</v>
      </c>
      <c r="L637" t="e">
        <f>IF(K637="","",J637)</f>
        <v>#REF!</v>
      </c>
    </row>
    <row r="638" spans="1:12" x14ac:dyDescent="0.25">
      <c r="A638" s="2">
        <v>37104</v>
      </c>
      <c r="B638" t="e">
        <f>VLOOKUP((IF(MONTH($A638)=10,YEAR($A638),IF(MONTH($A638)=11,YEAR($A638),IF(MONTH($A638)=12, YEAR($A638),YEAR($A638)-1)))),File_1.prn!$A$2:$AA$58,VLOOKUP(MONTH($A638),Conversion!$A$1:$B$12,2),FALSE)</f>
        <v>#N/A</v>
      </c>
      <c r="C638" t="e">
        <f>IF(VLOOKUP((IF(MONTH($A638)=10,YEAR($A638),IF(MONTH($A638)=11,YEAR($A638),IF(MONTH($A638)=12, YEAR($A638),YEAR($A638)-1)))),File_1.prn!$A$2:$AA$58,VLOOKUP(MONTH($A638),'Patch Conversion'!$A$1:$B$12,2),FALSE)="","",VLOOKUP((IF(MONTH($A638)=10,YEAR($A638),IF(MONTH($A638)=11,YEAR($A638),IF(MONTH($A638)=12, YEAR($A638),YEAR($A638)-1)))),File_1.prn!$A$2:$AA$58,VLOOKUP(MONTH($A638),'Patch Conversion'!$A$1:$B$12,2),FALSE))</f>
        <v>#N/A</v>
      </c>
      <c r="F638">
        <f>VLOOKUP((IF(MONTH($A638)=10,YEAR($A638),IF(MONTH($A638)=11,YEAR($A638),IF(MONTH($A638)=12, YEAR($A638),YEAR($A638)-1)))),FirstSim!$A$1:$Z$84,VLOOKUP(MONTH($A638),Conversion!$A$1:$B$12,2),FALSE)</f>
        <v>0.24</v>
      </c>
      <c r="J638" s="4" t="e">
        <f>VLOOKUP((IF(MONTH($A638)=10,YEAR($A638),IF(MONTH($A638)=11,YEAR($A638),IF(MONTH($A638)=12, YEAR($A638),YEAR($A638)-1)))),#REF!,VLOOKUP(MONTH($A638),Conversion!$A$1:$B$12,2),FALSE)</f>
        <v>#REF!</v>
      </c>
      <c r="K638" t="e">
        <f>VLOOKUP((IF(MONTH($A638)=10,YEAR($A638),IF(MONTH($A638)=11,YEAR($A638),IF(MONTH($A638)=12, YEAR($A638),YEAR($A638)-1)))),#REF!,VLOOKUP(MONTH($A638),'Patch Conversion'!$A$1:$B$12,2),FALSE)</f>
        <v>#REF!</v>
      </c>
      <c r="L638" t="e">
        <f>IF(K638="","",J638)</f>
        <v>#REF!</v>
      </c>
    </row>
    <row r="639" spans="1:12" x14ac:dyDescent="0.25">
      <c r="A639" s="2">
        <v>37135</v>
      </c>
      <c r="B639" t="e">
        <f>VLOOKUP((IF(MONTH($A639)=10,YEAR($A639),IF(MONTH($A639)=11,YEAR($A639),IF(MONTH($A639)=12, YEAR($A639),YEAR($A639)-1)))),File_1.prn!$A$2:$AA$58,VLOOKUP(MONTH($A639),Conversion!$A$1:$B$12,2),FALSE)</f>
        <v>#N/A</v>
      </c>
      <c r="C639" t="e">
        <f>IF(VLOOKUP((IF(MONTH($A639)=10,YEAR($A639),IF(MONTH($A639)=11,YEAR($A639),IF(MONTH($A639)=12, YEAR($A639),YEAR($A639)-1)))),File_1.prn!$A$2:$AA$58,VLOOKUP(MONTH($A639),'Patch Conversion'!$A$1:$B$12,2),FALSE)="","",VLOOKUP((IF(MONTH($A639)=10,YEAR($A639),IF(MONTH($A639)=11,YEAR($A639),IF(MONTH($A639)=12, YEAR($A639),YEAR($A639)-1)))),File_1.prn!$A$2:$AA$58,VLOOKUP(MONTH($A639),'Patch Conversion'!$A$1:$B$12,2),FALSE))</f>
        <v>#N/A</v>
      </c>
      <c r="F639">
        <f>VLOOKUP((IF(MONTH($A639)=10,YEAR($A639),IF(MONTH($A639)=11,YEAR($A639),IF(MONTH($A639)=12, YEAR($A639),YEAR($A639)-1)))),FirstSim!$A$1:$Z$84,VLOOKUP(MONTH($A639),Conversion!$A$1:$B$12,2),FALSE)</f>
        <v>0.15</v>
      </c>
      <c r="J639" s="4" t="e">
        <f>VLOOKUP((IF(MONTH($A639)=10,YEAR($A639),IF(MONTH($A639)=11,YEAR($A639),IF(MONTH($A639)=12, YEAR($A639),YEAR($A639)-1)))),#REF!,VLOOKUP(MONTH($A639),Conversion!$A$1:$B$12,2),FALSE)</f>
        <v>#REF!</v>
      </c>
      <c r="K639" t="e">
        <f>VLOOKUP((IF(MONTH($A639)=10,YEAR($A639),IF(MONTH($A639)=11,YEAR($A639),IF(MONTH($A639)=12, YEAR($A639),YEAR($A639)-1)))),#REF!,VLOOKUP(MONTH($A639),'Patch Conversion'!$A$1:$B$12,2),FALSE)</f>
        <v>#REF!</v>
      </c>
    </row>
    <row r="640" spans="1:12" x14ac:dyDescent="0.25">
      <c r="A640" s="2">
        <v>37165</v>
      </c>
      <c r="B640" t="e">
        <f>VLOOKUP((IF(MONTH($A640)=10,YEAR($A640),IF(MONTH($A640)=11,YEAR($A640),IF(MONTH($A640)=12, YEAR($A640),YEAR($A640)-1)))),File_1.prn!$A$2:$AA$58,VLOOKUP(MONTH($A640),Conversion!$A$1:$B$12,2),FALSE)</f>
        <v>#N/A</v>
      </c>
      <c r="C640" t="e">
        <f>IF(VLOOKUP((IF(MONTH($A640)=10,YEAR($A640),IF(MONTH($A640)=11,YEAR($A640),IF(MONTH($A640)=12, YEAR($A640),YEAR($A640)-1)))),File_1.prn!$A$2:$AA$58,VLOOKUP(MONTH($A640),'Patch Conversion'!$A$1:$B$12,2),FALSE)="","",VLOOKUP((IF(MONTH($A640)=10,YEAR($A640),IF(MONTH($A640)=11,YEAR($A640),IF(MONTH($A640)=12, YEAR($A640),YEAR($A640)-1)))),File_1.prn!$A$2:$AA$58,VLOOKUP(MONTH($A640),'Patch Conversion'!$A$1:$B$12,2),FALSE))</f>
        <v>#N/A</v>
      </c>
      <c r="F640">
        <f>VLOOKUP((IF(MONTH($A640)=10,YEAR($A640),IF(MONTH($A640)=11,YEAR($A640),IF(MONTH($A640)=12, YEAR($A640),YEAR($A640)-1)))),FirstSim!$A$1:$Z$84,VLOOKUP(MONTH($A640),Conversion!$A$1:$B$12,2),FALSE)</f>
        <v>0.15</v>
      </c>
      <c r="J640" s="4" t="e">
        <f>VLOOKUP((IF(MONTH($A640)=10,YEAR($A640),IF(MONTH($A640)=11,YEAR($A640),IF(MONTH($A640)=12, YEAR($A640),YEAR($A640)-1)))),#REF!,VLOOKUP(MONTH($A640),Conversion!$A$1:$B$12,2),FALSE)</f>
        <v>#REF!</v>
      </c>
      <c r="K640" t="e">
        <f>VLOOKUP((IF(MONTH($A640)=10,YEAR($A640),IF(MONTH($A640)=11,YEAR($A640),IF(MONTH($A640)=12, YEAR($A640),YEAR($A640)-1)))),#REF!,VLOOKUP(MONTH($A640),'Patch Conversion'!$A$1:$B$12,2),FALSE)</f>
        <v>#REF!</v>
      </c>
    </row>
    <row r="641" spans="1:12" x14ac:dyDescent="0.25">
      <c r="A641" s="2">
        <v>37196</v>
      </c>
      <c r="B641" t="e">
        <f>VLOOKUP((IF(MONTH($A641)=10,YEAR($A641),IF(MONTH($A641)=11,YEAR($A641),IF(MONTH($A641)=12, YEAR($A641),YEAR($A641)-1)))),File_1.prn!$A$2:$AA$58,VLOOKUP(MONTH($A641),Conversion!$A$1:$B$12,2),FALSE)</f>
        <v>#N/A</v>
      </c>
      <c r="C641" t="e">
        <f>IF(VLOOKUP((IF(MONTH($A641)=10,YEAR($A641),IF(MONTH($A641)=11,YEAR($A641),IF(MONTH($A641)=12, YEAR($A641),YEAR($A641)-1)))),File_1.prn!$A$2:$AA$58,VLOOKUP(MONTH($A641),'Patch Conversion'!$A$1:$B$12,2),FALSE)="","",VLOOKUP((IF(MONTH($A641)=10,YEAR($A641),IF(MONTH($A641)=11,YEAR($A641),IF(MONTH($A641)=12, YEAR($A641),YEAR($A641)-1)))),File_1.prn!$A$2:$AA$58,VLOOKUP(MONTH($A641),'Patch Conversion'!$A$1:$B$12,2),FALSE))</f>
        <v>#N/A</v>
      </c>
      <c r="D641" t="e">
        <f>IF(C641="","",B641)</f>
        <v>#N/A</v>
      </c>
      <c r="F641">
        <f>VLOOKUP((IF(MONTH($A641)=10,YEAR($A641),IF(MONTH($A641)=11,YEAR($A641),IF(MONTH($A641)=12, YEAR($A641),YEAR($A641)-1)))),FirstSim!$A$1:$Z$84,VLOOKUP(MONTH($A641),Conversion!$A$1:$B$12,2),FALSE)</f>
        <v>21.44</v>
      </c>
      <c r="J641" s="4" t="e">
        <f>VLOOKUP((IF(MONTH($A641)=10,YEAR($A641),IF(MONTH($A641)=11,YEAR($A641),IF(MONTH($A641)=12, YEAR($A641),YEAR($A641)-1)))),#REF!,VLOOKUP(MONTH($A641),Conversion!$A$1:$B$12,2),FALSE)</f>
        <v>#REF!</v>
      </c>
      <c r="K641" t="e">
        <f>VLOOKUP((IF(MONTH($A641)=10,YEAR($A641),IF(MONTH($A641)=11,YEAR($A641),IF(MONTH($A641)=12, YEAR($A641),YEAR($A641)-1)))),#REF!,VLOOKUP(MONTH($A641),'Patch Conversion'!$A$1:$B$12,2),FALSE)</f>
        <v>#REF!</v>
      </c>
    </row>
    <row r="642" spans="1:12" x14ac:dyDescent="0.25">
      <c r="A642" s="2">
        <v>37226</v>
      </c>
      <c r="B642" t="e">
        <f>VLOOKUP((IF(MONTH($A642)=10,YEAR($A642),IF(MONTH($A642)=11,YEAR($A642),IF(MONTH($A642)=12, YEAR($A642),YEAR($A642)-1)))),File_1.prn!$A$2:$AA$58,VLOOKUP(MONTH($A642),Conversion!$A$1:$B$12,2),FALSE)</f>
        <v>#N/A</v>
      </c>
      <c r="C642" t="e">
        <f>IF(VLOOKUP((IF(MONTH($A642)=10,YEAR($A642),IF(MONTH($A642)=11,YEAR($A642),IF(MONTH($A642)=12, YEAR($A642),YEAR($A642)-1)))),File_1.prn!$A$2:$AA$58,VLOOKUP(MONTH($A642),'Patch Conversion'!$A$1:$B$12,2),FALSE)="","",VLOOKUP((IF(MONTH($A642)=10,YEAR($A642),IF(MONTH($A642)=11,YEAR($A642),IF(MONTH($A642)=12, YEAR($A642),YEAR($A642)-1)))),File_1.prn!$A$2:$AA$58,VLOOKUP(MONTH($A642),'Patch Conversion'!$A$1:$B$12,2),FALSE))</f>
        <v>#N/A</v>
      </c>
      <c r="D642" t="e">
        <f>IF(C642="","",B642)</f>
        <v>#N/A</v>
      </c>
      <c r="F642">
        <f>VLOOKUP((IF(MONTH($A642)=10,YEAR($A642),IF(MONTH($A642)=11,YEAR($A642),IF(MONTH($A642)=12, YEAR($A642),YEAR($A642)-1)))),FirstSim!$A$1:$Z$84,VLOOKUP(MONTH($A642),Conversion!$A$1:$B$12,2),FALSE)</f>
        <v>11.31</v>
      </c>
      <c r="J642" s="4" t="e">
        <f>VLOOKUP((IF(MONTH($A642)=10,YEAR($A642),IF(MONTH($A642)=11,YEAR($A642),IF(MONTH($A642)=12, YEAR($A642),YEAR($A642)-1)))),#REF!,VLOOKUP(MONTH($A642),Conversion!$A$1:$B$12,2),FALSE)</f>
        <v>#REF!</v>
      </c>
      <c r="K642" t="e">
        <f>VLOOKUP((IF(MONTH($A642)=10,YEAR($A642),IF(MONTH($A642)=11,YEAR($A642),IF(MONTH($A642)=12, YEAR($A642),YEAR($A642)-1)))),#REF!,VLOOKUP(MONTH($A642),'Patch Conversion'!$A$1:$B$12,2),FALSE)</f>
        <v>#REF!</v>
      </c>
    </row>
    <row r="643" spans="1:12" x14ac:dyDescent="0.25">
      <c r="A643" s="2">
        <v>37257</v>
      </c>
      <c r="B643" t="e">
        <f>VLOOKUP((IF(MONTH($A643)=10,YEAR($A643),IF(MONTH($A643)=11,YEAR($A643),IF(MONTH($A643)=12, YEAR($A643),YEAR($A643)-1)))),File_1.prn!$A$2:$AA$58,VLOOKUP(MONTH($A643),Conversion!$A$1:$B$12,2),FALSE)</f>
        <v>#N/A</v>
      </c>
      <c r="C643" t="e">
        <f>IF(VLOOKUP((IF(MONTH($A643)=10,YEAR($A643),IF(MONTH($A643)=11,YEAR($A643),IF(MONTH($A643)=12, YEAR($A643),YEAR($A643)-1)))),File_1.prn!$A$2:$AA$58,VLOOKUP(MONTH($A643),'Patch Conversion'!$A$1:$B$12,2),FALSE)="","",VLOOKUP((IF(MONTH($A643)=10,YEAR($A643),IF(MONTH($A643)=11,YEAR($A643),IF(MONTH($A643)=12, YEAR($A643),YEAR($A643)-1)))),File_1.prn!$A$2:$AA$58,VLOOKUP(MONTH($A643),'Patch Conversion'!$A$1:$B$12,2),FALSE))</f>
        <v>#N/A</v>
      </c>
      <c r="F643">
        <f>VLOOKUP((IF(MONTH($A643)=10,YEAR($A643),IF(MONTH($A643)=11,YEAR($A643),IF(MONTH($A643)=12, YEAR($A643),YEAR($A643)-1)))),FirstSim!$A$1:$Z$84,VLOOKUP(MONTH($A643),Conversion!$A$1:$B$12,2),FALSE)</f>
        <v>3.92</v>
      </c>
      <c r="J643" s="4" t="e">
        <f>VLOOKUP((IF(MONTH($A643)=10,YEAR($A643),IF(MONTH($A643)=11,YEAR($A643),IF(MONTH($A643)=12, YEAR($A643),YEAR($A643)-1)))),#REF!,VLOOKUP(MONTH($A643),Conversion!$A$1:$B$12,2),FALSE)</f>
        <v>#REF!</v>
      </c>
      <c r="K643" t="e">
        <f>VLOOKUP((IF(MONTH($A643)=10,YEAR($A643),IF(MONTH($A643)=11,YEAR($A643),IF(MONTH($A643)=12, YEAR($A643),YEAR($A643)-1)))),#REF!,VLOOKUP(MONTH($A643),'Patch Conversion'!$A$1:$B$12,2),FALSE)</f>
        <v>#REF!</v>
      </c>
    </row>
    <row r="644" spans="1:12" x14ac:dyDescent="0.25">
      <c r="A644" s="2">
        <v>37288</v>
      </c>
      <c r="B644" t="e">
        <f>VLOOKUP((IF(MONTH($A644)=10,YEAR($A644),IF(MONTH($A644)=11,YEAR($A644),IF(MONTH($A644)=12, YEAR($A644),YEAR($A644)-1)))),File_1.prn!$A$2:$AA$58,VLOOKUP(MONTH($A644),Conversion!$A$1:$B$12,2),FALSE)</f>
        <v>#N/A</v>
      </c>
      <c r="C644" t="e">
        <f>IF(VLOOKUP((IF(MONTH($A644)=10,YEAR($A644),IF(MONTH($A644)=11,YEAR($A644),IF(MONTH($A644)=12, YEAR($A644),YEAR($A644)-1)))),File_1.prn!$A$2:$AA$58,VLOOKUP(MONTH($A644),'Patch Conversion'!$A$1:$B$12,2),FALSE)="","",VLOOKUP((IF(MONTH($A644)=10,YEAR($A644),IF(MONTH($A644)=11,YEAR($A644),IF(MONTH($A644)=12, YEAR($A644),YEAR($A644)-1)))),File_1.prn!$A$2:$AA$58,VLOOKUP(MONTH($A644),'Patch Conversion'!$A$1:$B$12,2),FALSE))</f>
        <v>#N/A</v>
      </c>
      <c r="F644">
        <f>VLOOKUP((IF(MONTH($A644)=10,YEAR($A644),IF(MONTH($A644)=11,YEAR($A644),IF(MONTH($A644)=12, YEAR($A644),YEAR($A644)-1)))),FirstSim!$A$1:$Z$84,VLOOKUP(MONTH($A644),Conversion!$A$1:$B$12,2),FALSE)</f>
        <v>1.39</v>
      </c>
      <c r="J644" s="4" t="e">
        <f>VLOOKUP((IF(MONTH($A644)=10,YEAR($A644),IF(MONTH($A644)=11,YEAR($A644),IF(MONTH($A644)=12, YEAR($A644),YEAR($A644)-1)))),#REF!,VLOOKUP(MONTH($A644),Conversion!$A$1:$B$12,2),FALSE)</f>
        <v>#REF!</v>
      </c>
      <c r="K644" t="e">
        <f>VLOOKUP((IF(MONTH($A644)=10,YEAR($A644),IF(MONTH($A644)=11,YEAR($A644),IF(MONTH($A644)=12, YEAR($A644),YEAR($A644)-1)))),#REF!,VLOOKUP(MONTH($A644),'Patch Conversion'!$A$1:$B$12,2),FALSE)</f>
        <v>#REF!</v>
      </c>
    </row>
    <row r="645" spans="1:12" x14ac:dyDescent="0.25">
      <c r="A645" s="2">
        <v>37316</v>
      </c>
      <c r="B645" t="e">
        <f>VLOOKUP((IF(MONTH($A645)=10,YEAR($A645),IF(MONTH($A645)=11,YEAR($A645),IF(MONTH($A645)=12, YEAR($A645),YEAR($A645)-1)))),File_1.prn!$A$2:$AA$58,VLOOKUP(MONTH($A645),Conversion!$A$1:$B$12,2),FALSE)</f>
        <v>#N/A</v>
      </c>
      <c r="C645" t="e">
        <f>IF(VLOOKUP((IF(MONTH($A645)=10,YEAR($A645),IF(MONTH($A645)=11,YEAR($A645),IF(MONTH($A645)=12, YEAR($A645),YEAR($A645)-1)))),File_1.prn!$A$2:$AA$58,VLOOKUP(MONTH($A645),'Patch Conversion'!$A$1:$B$12,2),FALSE)="","",VLOOKUP((IF(MONTH($A645)=10,YEAR($A645),IF(MONTH($A645)=11,YEAR($A645),IF(MONTH($A645)=12, YEAR($A645),YEAR($A645)-1)))),File_1.prn!$A$2:$AA$58,VLOOKUP(MONTH($A645),'Patch Conversion'!$A$1:$B$12,2),FALSE))</f>
        <v>#N/A</v>
      </c>
      <c r="F645">
        <f>VLOOKUP((IF(MONTH($A645)=10,YEAR($A645),IF(MONTH($A645)=11,YEAR($A645),IF(MONTH($A645)=12, YEAR($A645),YEAR($A645)-1)))),FirstSim!$A$1:$Z$84,VLOOKUP(MONTH($A645),Conversion!$A$1:$B$12,2),FALSE)</f>
        <v>0.11</v>
      </c>
      <c r="J645" s="4" t="e">
        <f>VLOOKUP((IF(MONTH($A645)=10,YEAR($A645),IF(MONTH($A645)=11,YEAR($A645),IF(MONTH($A645)=12, YEAR($A645),YEAR($A645)-1)))),#REF!,VLOOKUP(MONTH($A645),Conversion!$A$1:$B$12,2),FALSE)</f>
        <v>#REF!</v>
      </c>
      <c r="K645" t="e">
        <f>VLOOKUP((IF(MONTH($A645)=10,YEAR($A645),IF(MONTH($A645)=11,YEAR($A645),IF(MONTH($A645)=12, YEAR($A645),YEAR($A645)-1)))),#REF!,VLOOKUP(MONTH($A645),'Patch Conversion'!$A$1:$B$12,2),FALSE)</f>
        <v>#REF!</v>
      </c>
    </row>
    <row r="646" spans="1:12" x14ac:dyDescent="0.25">
      <c r="A646" s="2">
        <v>37347</v>
      </c>
      <c r="B646" t="e">
        <f>VLOOKUP((IF(MONTH($A646)=10,YEAR($A646),IF(MONTH($A646)=11,YEAR($A646),IF(MONTH($A646)=12, YEAR($A646),YEAR($A646)-1)))),File_1.prn!$A$2:$AA$58,VLOOKUP(MONTH($A646),Conversion!$A$1:$B$12,2),FALSE)</f>
        <v>#N/A</v>
      </c>
      <c r="C646" t="e">
        <f>IF(VLOOKUP((IF(MONTH($A646)=10,YEAR($A646),IF(MONTH($A646)=11,YEAR($A646),IF(MONTH($A646)=12, YEAR($A646),YEAR($A646)-1)))),File_1.prn!$A$2:$AA$58,VLOOKUP(MONTH($A646),'Patch Conversion'!$A$1:$B$12,2),FALSE)="","",VLOOKUP((IF(MONTH($A646)=10,YEAR($A646),IF(MONTH($A646)=11,YEAR($A646),IF(MONTH($A646)=12, YEAR($A646),YEAR($A646)-1)))),File_1.prn!$A$2:$AA$58,VLOOKUP(MONTH($A646),'Patch Conversion'!$A$1:$B$12,2),FALSE))</f>
        <v>#N/A</v>
      </c>
      <c r="F646">
        <f>VLOOKUP((IF(MONTH($A646)=10,YEAR($A646),IF(MONTH($A646)=11,YEAR($A646),IF(MONTH($A646)=12, YEAR($A646),YEAR($A646)-1)))),FirstSim!$A$1:$Z$84,VLOOKUP(MONTH($A646),Conversion!$A$1:$B$12,2),FALSE)</f>
        <v>0.08</v>
      </c>
      <c r="J646" s="4" t="e">
        <f>VLOOKUP((IF(MONTH($A646)=10,YEAR($A646),IF(MONTH($A646)=11,YEAR($A646),IF(MONTH($A646)=12, YEAR($A646),YEAR($A646)-1)))),#REF!,VLOOKUP(MONTH($A646),Conversion!$A$1:$B$12,2),FALSE)</f>
        <v>#REF!</v>
      </c>
      <c r="K646" t="e">
        <f>VLOOKUP((IF(MONTH($A646)=10,YEAR($A646),IF(MONTH($A646)=11,YEAR($A646),IF(MONTH($A646)=12, YEAR($A646),YEAR($A646)-1)))),#REF!,VLOOKUP(MONTH($A646),'Patch Conversion'!$A$1:$B$12,2),FALSE)</f>
        <v>#REF!</v>
      </c>
      <c r="L646" t="e">
        <f>IF(K646="","",J646)</f>
        <v>#REF!</v>
      </c>
    </row>
    <row r="647" spans="1:12" x14ac:dyDescent="0.25">
      <c r="A647" s="2">
        <v>37377</v>
      </c>
      <c r="B647" t="e">
        <f>VLOOKUP((IF(MONTH($A647)=10,YEAR($A647),IF(MONTH($A647)=11,YEAR($A647),IF(MONTH($A647)=12, YEAR($A647),YEAR($A647)-1)))),File_1.prn!$A$2:$AA$58,VLOOKUP(MONTH($A647),Conversion!$A$1:$B$12,2),FALSE)</f>
        <v>#N/A</v>
      </c>
      <c r="C647" t="e">
        <f>IF(VLOOKUP((IF(MONTH($A647)=10,YEAR($A647),IF(MONTH($A647)=11,YEAR($A647),IF(MONTH($A647)=12, YEAR($A647),YEAR($A647)-1)))),File_1.prn!$A$2:$AA$58,VLOOKUP(MONTH($A647),'Patch Conversion'!$A$1:$B$12,2),FALSE)="","",VLOOKUP((IF(MONTH($A647)=10,YEAR($A647),IF(MONTH($A647)=11,YEAR($A647),IF(MONTH($A647)=12, YEAR($A647),YEAR($A647)-1)))),File_1.prn!$A$2:$AA$58,VLOOKUP(MONTH($A647),'Patch Conversion'!$A$1:$B$12,2),FALSE))</f>
        <v>#N/A</v>
      </c>
      <c r="F647">
        <f>VLOOKUP((IF(MONTH($A647)=10,YEAR($A647),IF(MONTH($A647)=11,YEAR($A647),IF(MONTH($A647)=12, YEAR($A647),YEAR($A647)-1)))),FirstSim!$A$1:$Z$84,VLOOKUP(MONTH($A647),Conversion!$A$1:$B$12,2),FALSE)</f>
        <v>0.19</v>
      </c>
      <c r="J647" s="4" t="e">
        <f>VLOOKUP((IF(MONTH($A647)=10,YEAR($A647),IF(MONTH($A647)=11,YEAR($A647),IF(MONTH($A647)=12, YEAR($A647),YEAR($A647)-1)))),#REF!,VLOOKUP(MONTH($A647),Conversion!$A$1:$B$12,2),FALSE)</f>
        <v>#REF!</v>
      </c>
      <c r="K647" t="e">
        <f>VLOOKUP((IF(MONTH($A647)=10,YEAR($A647),IF(MONTH($A647)=11,YEAR($A647),IF(MONTH($A647)=12, YEAR($A647),YEAR($A647)-1)))),#REF!,VLOOKUP(MONTH($A647),'Patch Conversion'!$A$1:$B$12,2),FALSE)</f>
        <v>#REF!</v>
      </c>
      <c r="L647" t="e">
        <f>IF(K647="","",J647)</f>
        <v>#REF!</v>
      </c>
    </row>
    <row r="648" spans="1:12" x14ac:dyDescent="0.25">
      <c r="A648" s="2">
        <v>37408</v>
      </c>
      <c r="B648" t="e">
        <f>VLOOKUP((IF(MONTH($A648)=10,YEAR($A648),IF(MONTH($A648)=11,YEAR($A648),IF(MONTH($A648)=12, YEAR($A648),YEAR($A648)-1)))),File_1.prn!$A$2:$AA$58,VLOOKUP(MONTH($A648),Conversion!$A$1:$B$12,2),FALSE)</f>
        <v>#N/A</v>
      </c>
      <c r="C648" t="e">
        <f>IF(VLOOKUP((IF(MONTH($A648)=10,YEAR($A648),IF(MONTH($A648)=11,YEAR($A648),IF(MONTH($A648)=12, YEAR($A648),YEAR($A648)-1)))),File_1.prn!$A$2:$AA$58,VLOOKUP(MONTH($A648),'Patch Conversion'!$A$1:$B$12,2),FALSE)="","",VLOOKUP((IF(MONTH($A648)=10,YEAR($A648),IF(MONTH($A648)=11,YEAR($A648),IF(MONTH($A648)=12, YEAR($A648),YEAR($A648)-1)))),File_1.prn!$A$2:$AA$58,VLOOKUP(MONTH($A648),'Patch Conversion'!$A$1:$B$12,2),FALSE))</f>
        <v>#N/A</v>
      </c>
      <c r="F648">
        <f>VLOOKUP((IF(MONTH($A648)=10,YEAR($A648),IF(MONTH($A648)=11,YEAR($A648),IF(MONTH($A648)=12, YEAR($A648),YEAR($A648)-1)))),FirstSim!$A$1:$Z$84,VLOOKUP(MONTH($A648),Conversion!$A$1:$B$12,2),FALSE)</f>
        <v>0.18</v>
      </c>
      <c r="J648" s="4" t="e">
        <f>VLOOKUP((IF(MONTH($A648)=10,YEAR($A648),IF(MONTH($A648)=11,YEAR($A648),IF(MONTH($A648)=12, YEAR($A648),YEAR($A648)-1)))),#REF!,VLOOKUP(MONTH($A648),Conversion!$A$1:$B$12,2),FALSE)</f>
        <v>#REF!</v>
      </c>
      <c r="K648" t="e">
        <f>VLOOKUP((IF(MONTH($A648)=10,YEAR($A648),IF(MONTH($A648)=11,YEAR($A648),IF(MONTH($A648)=12, YEAR($A648),YEAR($A648)-1)))),#REF!,VLOOKUP(MONTH($A648),'Patch Conversion'!$A$1:$B$12,2),FALSE)</f>
        <v>#REF!</v>
      </c>
      <c r="L648" t="e">
        <f>IF(K648="","",J648)</f>
        <v>#REF!</v>
      </c>
    </row>
    <row r="649" spans="1:12" x14ac:dyDescent="0.25">
      <c r="A649" s="2">
        <v>37438</v>
      </c>
      <c r="B649" t="e">
        <f>VLOOKUP((IF(MONTH($A649)=10,YEAR($A649),IF(MONTH($A649)=11,YEAR($A649),IF(MONTH($A649)=12, YEAR($A649),YEAR($A649)-1)))),File_1.prn!$A$2:$AA$58,VLOOKUP(MONTH($A649),Conversion!$A$1:$B$12,2),FALSE)</f>
        <v>#N/A</v>
      </c>
      <c r="C649" t="e">
        <f>IF(VLOOKUP((IF(MONTH($A649)=10,YEAR($A649),IF(MONTH($A649)=11,YEAR($A649),IF(MONTH($A649)=12, YEAR($A649),YEAR($A649)-1)))),File_1.prn!$A$2:$AA$58,VLOOKUP(MONTH($A649),'Patch Conversion'!$A$1:$B$12,2),FALSE)="","",VLOOKUP((IF(MONTH($A649)=10,YEAR($A649),IF(MONTH($A649)=11,YEAR($A649),IF(MONTH($A649)=12, YEAR($A649),YEAR($A649)-1)))),File_1.prn!$A$2:$AA$58,VLOOKUP(MONTH($A649),'Patch Conversion'!$A$1:$B$12,2),FALSE))</f>
        <v>#N/A</v>
      </c>
      <c r="F649">
        <f>VLOOKUP((IF(MONTH($A649)=10,YEAR($A649),IF(MONTH($A649)=11,YEAR($A649),IF(MONTH($A649)=12, YEAR($A649),YEAR($A649)-1)))),FirstSim!$A$1:$Z$84,VLOOKUP(MONTH($A649),Conversion!$A$1:$B$12,2),FALSE)</f>
        <v>0.11</v>
      </c>
      <c r="J649" s="4" t="e">
        <f>VLOOKUP((IF(MONTH($A649)=10,YEAR($A649),IF(MONTH($A649)=11,YEAR($A649),IF(MONTH($A649)=12, YEAR($A649),YEAR($A649)-1)))),#REF!,VLOOKUP(MONTH($A649),Conversion!$A$1:$B$12,2),FALSE)</f>
        <v>#REF!</v>
      </c>
      <c r="K649" t="e">
        <f>VLOOKUP((IF(MONTH($A649)=10,YEAR($A649),IF(MONTH($A649)=11,YEAR($A649),IF(MONTH($A649)=12, YEAR($A649),YEAR($A649)-1)))),#REF!,VLOOKUP(MONTH($A649),'Patch Conversion'!$A$1:$B$12,2),FALSE)</f>
        <v>#REF!</v>
      </c>
    </row>
    <row r="650" spans="1:12" x14ac:dyDescent="0.25">
      <c r="A650" s="2">
        <v>37469</v>
      </c>
      <c r="B650" t="e">
        <f>VLOOKUP((IF(MONTH($A650)=10,YEAR($A650),IF(MONTH($A650)=11,YEAR($A650),IF(MONTH($A650)=12, YEAR($A650),YEAR($A650)-1)))),File_1.prn!$A$2:$AA$58,VLOOKUP(MONTH($A650),Conversion!$A$1:$B$12,2),FALSE)</f>
        <v>#N/A</v>
      </c>
      <c r="C650" t="e">
        <f>IF(VLOOKUP((IF(MONTH($A650)=10,YEAR($A650),IF(MONTH($A650)=11,YEAR($A650),IF(MONTH($A650)=12, YEAR($A650),YEAR($A650)-1)))),File_1.prn!$A$2:$AA$58,VLOOKUP(MONTH($A650),'Patch Conversion'!$A$1:$B$12,2),FALSE)="","",VLOOKUP((IF(MONTH($A650)=10,YEAR($A650),IF(MONTH($A650)=11,YEAR($A650),IF(MONTH($A650)=12, YEAR($A650),YEAR($A650)-1)))),File_1.prn!$A$2:$AA$58,VLOOKUP(MONTH($A650),'Patch Conversion'!$A$1:$B$12,2),FALSE))</f>
        <v>#N/A</v>
      </c>
      <c r="F650">
        <f>VLOOKUP((IF(MONTH($A650)=10,YEAR($A650),IF(MONTH($A650)=11,YEAR($A650),IF(MONTH($A650)=12, YEAR($A650),YEAR($A650)-1)))),FirstSim!$A$1:$Z$84,VLOOKUP(MONTH($A650),Conversion!$A$1:$B$12,2),FALSE)</f>
        <v>0.51</v>
      </c>
      <c r="J650" s="4" t="e">
        <f>VLOOKUP((IF(MONTH($A650)=10,YEAR($A650),IF(MONTH($A650)=11,YEAR($A650),IF(MONTH($A650)=12, YEAR($A650),YEAR($A650)-1)))),#REF!,VLOOKUP(MONTH($A650),Conversion!$A$1:$B$12,2),FALSE)</f>
        <v>#REF!</v>
      </c>
      <c r="K650" t="e">
        <f>VLOOKUP((IF(MONTH($A650)=10,YEAR($A650),IF(MONTH($A650)=11,YEAR($A650),IF(MONTH($A650)=12, YEAR($A650),YEAR($A650)-1)))),#REF!,VLOOKUP(MONTH($A650),'Patch Conversion'!$A$1:$B$12,2),FALSE)</f>
        <v>#REF!</v>
      </c>
    </row>
    <row r="651" spans="1:12" x14ac:dyDescent="0.25">
      <c r="A651" s="2">
        <v>37500</v>
      </c>
      <c r="B651" t="e">
        <f>VLOOKUP((IF(MONTH($A651)=10,YEAR($A651),IF(MONTH($A651)=11,YEAR($A651),IF(MONTH($A651)=12, YEAR($A651),YEAR($A651)-1)))),File_1.prn!$A$2:$AA$58,VLOOKUP(MONTH($A651),Conversion!$A$1:$B$12,2),FALSE)</f>
        <v>#N/A</v>
      </c>
      <c r="C651" t="e">
        <f>IF(VLOOKUP((IF(MONTH($A651)=10,YEAR($A651),IF(MONTH($A651)=11,YEAR($A651),IF(MONTH($A651)=12, YEAR($A651),YEAR($A651)-1)))),File_1.prn!$A$2:$AA$58,VLOOKUP(MONTH($A651),'Patch Conversion'!$A$1:$B$12,2),FALSE)="","",VLOOKUP((IF(MONTH($A651)=10,YEAR($A651),IF(MONTH($A651)=11,YEAR($A651),IF(MONTH($A651)=12, YEAR($A651),YEAR($A651)-1)))),File_1.prn!$A$2:$AA$58,VLOOKUP(MONTH($A651),'Patch Conversion'!$A$1:$B$12,2),FALSE))</f>
        <v>#N/A</v>
      </c>
      <c r="F651">
        <f>VLOOKUP((IF(MONTH($A651)=10,YEAR($A651),IF(MONTH($A651)=11,YEAR($A651),IF(MONTH($A651)=12, YEAR($A651),YEAR($A651)-1)))),FirstSim!$A$1:$Z$84,VLOOKUP(MONTH($A651),Conversion!$A$1:$B$12,2),FALSE)</f>
        <v>0.34</v>
      </c>
      <c r="J651" s="4" t="e">
        <f>VLOOKUP((IF(MONTH($A651)=10,YEAR($A651),IF(MONTH($A651)=11,YEAR($A651),IF(MONTH($A651)=12, YEAR($A651),YEAR($A651)-1)))),#REF!,VLOOKUP(MONTH($A651),Conversion!$A$1:$B$12,2),FALSE)</f>
        <v>#REF!</v>
      </c>
      <c r="K651" t="e">
        <f>VLOOKUP((IF(MONTH($A651)=10,YEAR($A651),IF(MONTH($A651)=11,YEAR($A651),IF(MONTH($A651)=12, YEAR($A651),YEAR($A651)-1)))),#REF!,VLOOKUP(MONTH($A651),'Patch Conversion'!$A$1:$B$12,2),FALSE)</f>
        <v>#REF!</v>
      </c>
    </row>
    <row r="652" spans="1:12" x14ac:dyDescent="0.25">
      <c r="A652" s="2">
        <v>37530</v>
      </c>
      <c r="B652" t="e">
        <f>VLOOKUP((IF(MONTH($A652)=10,YEAR($A652),IF(MONTH($A652)=11,YEAR($A652),IF(MONTH($A652)=12, YEAR($A652),YEAR($A652)-1)))),File_1.prn!$A$2:$AA$58,VLOOKUP(MONTH($A652),Conversion!$A$1:$B$12,2),FALSE)</f>
        <v>#N/A</v>
      </c>
      <c r="C652" t="e">
        <f>IF(VLOOKUP((IF(MONTH($A652)=10,YEAR($A652),IF(MONTH($A652)=11,YEAR($A652),IF(MONTH($A652)=12, YEAR($A652),YEAR($A652)-1)))),File_1.prn!$A$2:$AA$58,VLOOKUP(MONTH($A652),'Patch Conversion'!$A$1:$B$12,2),FALSE)="","",VLOOKUP((IF(MONTH($A652)=10,YEAR($A652),IF(MONTH($A652)=11,YEAR($A652),IF(MONTH($A652)=12, YEAR($A652),YEAR($A652)-1)))),File_1.prn!$A$2:$AA$58,VLOOKUP(MONTH($A652),'Patch Conversion'!$A$1:$B$12,2),FALSE))</f>
        <v>#N/A</v>
      </c>
      <c r="F652">
        <f>VLOOKUP((IF(MONTH($A652)=10,YEAR($A652),IF(MONTH($A652)=11,YEAR($A652),IF(MONTH($A652)=12, YEAR($A652),YEAR($A652)-1)))),FirstSim!$A$1:$Z$84,VLOOKUP(MONTH($A652),Conversion!$A$1:$B$12,2),FALSE)</f>
        <v>0.12</v>
      </c>
      <c r="J652" s="4" t="e">
        <f>VLOOKUP((IF(MONTH($A652)=10,YEAR($A652),IF(MONTH($A652)=11,YEAR($A652),IF(MONTH($A652)=12, YEAR($A652),YEAR($A652)-1)))),#REF!,VLOOKUP(MONTH($A652),Conversion!$A$1:$B$12,2),FALSE)</f>
        <v>#REF!</v>
      </c>
      <c r="K652" t="e">
        <f>VLOOKUP((IF(MONTH($A652)=10,YEAR($A652),IF(MONTH($A652)=11,YEAR($A652),IF(MONTH($A652)=12, YEAR($A652),YEAR($A652)-1)))),#REF!,VLOOKUP(MONTH($A652),'Patch Conversion'!$A$1:$B$12,2),FALSE)</f>
        <v>#REF!</v>
      </c>
    </row>
    <row r="653" spans="1:12" x14ac:dyDescent="0.25">
      <c r="A653" s="2">
        <v>37561</v>
      </c>
      <c r="B653" t="e">
        <f>VLOOKUP((IF(MONTH($A653)=10,YEAR($A653),IF(MONTH($A653)=11,YEAR($A653),IF(MONTH($A653)=12, YEAR($A653),YEAR($A653)-1)))),File_1.prn!$A$2:$AA$58,VLOOKUP(MONTH($A653),Conversion!$A$1:$B$12,2),FALSE)</f>
        <v>#N/A</v>
      </c>
      <c r="C653" t="e">
        <f>IF(VLOOKUP((IF(MONTH($A653)=10,YEAR($A653),IF(MONTH($A653)=11,YEAR($A653),IF(MONTH($A653)=12, YEAR($A653),YEAR($A653)-1)))),File_1.prn!$A$2:$AA$58,VLOOKUP(MONTH($A653),'Patch Conversion'!$A$1:$B$12,2),FALSE)="","",VLOOKUP((IF(MONTH($A653)=10,YEAR($A653),IF(MONTH($A653)=11,YEAR($A653),IF(MONTH($A653)=12, YEAR($A653),YEAR($A653)-1)))),File_1.prn!$A$2:$AA$58,VLOOKUP(MONTH($A653),'Patch Conversion'!$A$1:$B$12,2),FALSE))</f>
        <v>#N/A</v>
      </c>
      <c r="F653">
        <f>VLOOKUP((IF(MONTH($A653)=10,YEAR($A653),IF(MONTH($A653)=11,YEAR($A653),IF(MONTH($A653)=12, YEAR($A653),YEAR($A653)-1)))),FirstSim!$A$1:$Z$84,VLOOKUP(MONTH($A653),Conversion!$A$1:$B$12,2),FALSE)</f>
        <v>0.06</v>
      </c>
      <c r="J653" s="4" t="e">
        <f>VLOOKUP((IF(MONTH($A653)=10,YEAR($A653),IF(MONTH($A653)=11,YEAR($A653),IF(MONTH($A653)=12, YEAR($A653),YEAR($A653)-1)))),#REF!,VLOOKUP(MONTH($A653),Conversion!$A$1:$B$12,2),FALSE)</f>
        <v>#REF!</v>
      </c>
      <c r="K653" t="e">
        <f>VLOOKUP((IF(MONTH($A653)=10,YEAR($A653),IF(MONTH($A653)=11,YEAR($A653),IF(MONTH($A653)=12, YEAR($A653),YEAR($A653)-1)))),#REF!,VLOOKUP(MONTH($A653),'Patch Conversion'!$A$1:$B$12,2),FALSE)</f>
        <v>#REF!</v>
      </c>
    </row>
    <row r="654" spans="1:12" x14ac:dyDescent="0.25">
      <c r="A654" s="2">
        <v>37591</v>
      </c>
      <c r="B654" t="e">
        <f>VLOOKUP((IF(MONTH($A654)=10,YEAR($A654),IF(MONTH($A654)=11,YEAR($A654),IF(MONTH($A654)=12, YEAR($A654),YEAR($A654)-1)))),File_1.prn!$A$2:$AA$58,VLOOKUP(MONTH($A654),Conversion!$A$1:$B$12,2),FALSE)</f>
        <v>#N/A</v>
      </c>
      <c r="C654" t="e">
        <f>IF(VLOOKUP((IF(MONTH($A654)=10,YEAR($A654),IF(MONTH($A654)=11,YEAR($A654),IF(MONTH($A654)=12, YEAR($A654),YEAR($A654)-1)))),File_1.prn!$A$2:$AA$58,VLOOKUP(MONTH($A654),'Patch Conversion'!$A$1:$B$12,2),FALSE)="","",VLOOKUP((IF(MONTH($A654)=10,YEAR($A654),IF(MONTH($A654)=11,YEAR($A654),IF(MONTH($A654)=12, YEAR($A654),YEAR($A654)-1)))),File_1.prn!$A$2:$AA$58,VLOOKUP(MONTH($A654),'Patch Conversion'!$A$1:$B$12,2),FALSE))</f>
        <v>#N/A</v>
      </c>
      <c r="F654">
        <f>VLOOKUP((IF(MONTH($A654)=10,YEAR($A654),IF(MONTH($A654)=11,YEAR($A654),IF(MONTH($A654)=12, YEAR($A654),YEAR($A654)-1)))),FirstSim!$A$1:$Z$84,VLOOKUP(MONTH($A654),Conversion!$A$1:$B$12,2),FALSE)</f>
        <v>0.18</v>
      </c>
      <c r="J654" s="4" t="e">
        <f>VLOOKUP((IF(MONTH($A654)=10,YEAR($A654),IF(MONTH($A654)=11,YEAR($A654),IF(MONTH($A654)=12, YEAR($A654),YEAR($A654)-1)))),#REF!,VLOOKUP(MONTH($A654),Conversion!$A$1:$B$12,2),FALSE)</f>
        <v>#REF!</v>
      </c>
      <c r="K654" t="e">
        <f>VLOOKUP((IF(MONTH($A654)=10,YEAR($A654),IF(MONTH($A654)=11,YEAR($A654),IF(MONTH($A654)=12, YEAR($A654),YEAR($A654)-1)))),#REF!,VLOOKUP(MONTH($A654),'Patch Conversion'!$A$1:$B$12,2),FALSE)</f>
        <v>#REF!</v>
      </c>
    </row>
    <row r="655" spans="1:12" x14ac:dyDescent="0.25">
      <c r="A655" s="2">
        <v>37622</v>
      </c>
      <c r="B655" t="e">
        <f>VLOOKUP((IF(MONTH($A655)=10,YEAR($A655),IF(MONTH($A655)=11,YEAR($A655),IF(MONTH($A655)=12, YEAR($A655),YEAR($A655)-1)))),File_1.prn!$A$2:$AA$58,VLOOKUP(MONTH($A655),Conversion!$A$1:$B$12,2),FALSE)</f>
        <v>#N/A</v>
      </c>
      <c r="C655" t="e">
        <f>IF(VLOOKUP((IF(MONTH($A655)=10,YEAR($A655),IF(MONTH($A655)=11,YEAR($A655),IF(MONTH($A655)=12, YEAR($A655),YEAR($A655)-1)))),File_1.prn!$A$2:$AA$58,VLOOKUP(MONTH($A655),'Patch Conversion'!$A$1:$B$12,2),FALSE)="","",VLOOKUP((IF(MONTH($A655)=10,YEAR($A655),IF(MONTH($A655)=11,YEAR($A655),IF(MONTH($A655)=12, YEAR($A655),YEAR($A655)-1)))),File_1.prn!$A$2:$AA$58,VLOOKUP(MONTH($A655),'Patch Conversion'!$A$1:$B$12,2),FALSE))</f>
        <v>#N/A</v>
      </c>
      <c r="F655">
        <f>VLOOKUP((IF(MONTH($A655)=10,YEAR($A655),IF(MONTH($A655)=11,YEAR($A655),IF(MONTH($A655)=12, YEAR($A655),YEAR($A655)-1)))),FirstSim!$A$1:$Z$84,VLOOKUP(MONTH($A655),Conversion!$A$1:$B$12,2),FALSE)</f>
        <v>0.19</v>
      </c>
      <c r="J655" s="4" t="e">
        <f>VLOOKUP((IF(MONTH($A655)=10,YEAR($A655),IF(MONTH($A655)=11,YEAR($A655),IF(MONTH($A655)=12, YEAR($A655),YEAR($A655)-1)))),#REF!,VLOOKUP(MONTH($A655),Conversion!$A$1:$B$12,2),FALSE)</f>
        <v>#REF!</v>
      </c>
      <c r="K655" t="e">
        <f>VLOOKUP((IF(MONTH($A655)=10,YEAR($A655),IF(MONTH($A655)=11,YEAR($A655),IF(MONTH($A655)=12, YEAR($A655),YEAR($A655)-1)))),#REF!,VLOOKUP(MONTH($A655),'Patch Conversion'!$A$1:$B$12,2),FALSE)</f>
        <v>#REF!</v>
      </c>
    </row>
    <row r="656" spans="1:12" x14ac:dyDescent="0.25">
      <c r="A656" s="2">
        <v>37653</v>
      </c>
      <c r="B656" t="e">
        <f>VLOOKUP((IF(MONTH($A656)=10,YEAR($A656),IF(MONTH($A656)=11,YEAR($A656),IF(MONTH($A656)=12, YEAR($A656),YEAR($A656)-1)))),File_1.prn!$A$2:$AA$58,VLOOKUP(MONTH($A656),Conversion!$A$1:$B$12,2),FALSE)</f>
        <v>#N/A</v>
      </c>
      <c r="C656" t="e">
        <f>IF(VLOOKUP((IF(MONTH($A656)=10,YEAR($A656),IF(MONTH($A656)=11,YEAR($A656),IF(MONTH($A656)=12, YEAR($A656),YEAR($A656)-1)))),File_1.prn!$A$2:$AA$58,VLOOKUP(MONTH($A656),'Patch Conversion'!$A$1:$B$12,2),FALSE)="","",VLOOKUP((IF(MONTH($A656)=10,YEAR($A656),IF(MONTH($A656)=11,YEAR($A656),IF(MONTH($A656)=12, YEAR($A656),YEAR($A656)-1)))),File_1.prn!$A$2:$AA$58,VLOOKUP(MONTH($A656),'Patch Conversion'!$A$1:$B$12,2),FALSE))</f>
        <v>#N/A</v>
      </c>
      <c r="F656">
        <f>VLOOKUP((IF(MONTH($A656)=10,YEAR($A656),IF(MONTH($A656)=11,YEAR($A656),IF(MONTH($A656)=12, YEAR($A656),YEAR($A656)-1)))),FirstSim!$A$1:$Z$84,VLOOKUP(MONTH($A656),Conversion!$A$1:$B$12,2),FALSE)</f>
        <v>0.12</v>
      </c>
      <c r="J656" s="4" t="e">
        <f>VLOOKUP((IF(MONTH($A656)=10,YEAR($A656),IF(MONTH($A656)=11,YEAR($A656),IF(MONTH($A656)=12, YEAR($A656),YEAR($A656)-1)))),#REF!,VLOOKUP(MONTH($A656),Conversion!$A$1:$B$12,2),FALSE)</f>
        <v>#REF!</v>
      </c>
      <c r="K656" t="e">
        <f>VLOOKUP((IF(MONTH($A656)=10,YEAR($A656),IF(MONTH($A656)=11,YEAR($A656),IF(MONTH($A656)=12, YEAR($A656),YEAR($A656)-1)))),#REF!,VLOOKUP(MONTH($A656),'Patch Conversion'!$A$1:$B$12,2),FALSE)</f>
        <v>#REF!</v>
      </c>
    </row>
    <row r="657" spans="1:11" x14ac:dyDescent="0.25">
      <c r="A657" s="2">
        <v>37681</v>
      </c>
      <c r="B657" t="e">
        <f>VLOOKUP((IF(MONTH($A657)=10,YEAR($A657),IF(MONTH($A657)=11,YEAR($A657),IF(MONTH($A657)=12, YEAR($A657),YEAR($A657)-1)))),File_1.prn!$A$2:$AA$58,VLOOKUP(MONTH($A657),Conversion!$A$1:$B$12,2),FALSE)</f>
        <v>#N/A</v>
      </c>
      <c r="C657" t="e">
        <f>IF(VLOOKUP((IF(MONTH($A657)=10,YEAR($A657),IF(MONTH($A657)=11,YEAR($A657),IF(MONTH($A657)=12, YEAR($A657),YEAR($A657)-1)))),File_1.prn!$A$2:$AA$58,VLOOKUP(MONTH($A657),'Patch Conversion'!$A$1:$B$12,2),FALSE)="","",VLOOKUP((IF(MONTH($A657)=10,YEAR($A657),IF(MONTH($A657)=11,YEAR($A657),IF(MONTH($A657)=12, YEAR($A657),YEAR($A657)-1)))),File_1.prn!$A$2:$AA$58,VLOOKUP(MONTH($A657),'Patch Conversion'!$A$1:$B$12,2),FALSE))</f>
        <v>#N/A</v>
      </c>
      <c r="F657">
        <f>VLOOKUP((IF(MONTH($A657)=10,YEAR($A657),IF(MONTH($A657)=11,YEAR($A657),IF(MONTH($A657)=12, YEAR($A657),YEAR($A657)-1)))),FirstSim!$A$1:$Z$84,VLOOKUP(MONTH($A657),Conversion!$A$1:$B$12,2),FALSE)</f>
        <v>0.8</v>
      </c>
      <c r="J657" s="4" t="e">
        <f>VLOOKUP((IF(MONTH($A657)=10,YEAR($A657),IF(MONTH($A657)=11,YEAR($A657),IF(MONTH($A657)=12, YEAR($A657),YEAR($A657)-1)))),#REF!,VLOOKUP(MONTH($A657),Conversion!$A$1:$B$12,2),FALSE)</f>
        <v>#REF!</v>
      </c>
      <c r="K657" t="e">
        <f>VLOOKUP((IF(MONTH($A657)=10,YEAR($A657),IF(MONTH($A657)=11,YEAR($A657),IF(MONTH($A657)=12, YEAR($A657),YEAR($A657)-1)))),#REF!,VLOOKUP(MONTH($A657),'Patch Conversion'!$A$1:$B$12,2),FALSE)</f>
        <v>#REF!</v>
      </c>
    </row>
    <row r="658" spans="1:11" x14ac:dyDescent="0.25">
      <c r="A658" s="2">
        <v>37712</v>
      </c>
      <c r="B658" t="e">
        <f>VLOOKUP((IF(MONTH($A658)=10,YEAR($A658),IF(MONTH($A658)=11,YEAR($A658),IF(MONTH($A658)=12, YEAR($A658),YEAR($A658)-1)))),File_1.prn!$A$2:$AA$58,VLOOKUP(MONTH($A658),Conversion!$A$1:$B$12,2),FALSE)</f>
        <v>#N/A</v>
      </c>
      <c r="C658" t="e">
        <f>IF(VLOOKUP((IF(MONTH($A658)=10,YEAR($A658),IF(MONTH($A658)=11,YEAR($A658),IF(MONTH($A658)=12, YEAR($A658),YEAR($A658)-1)))),File_1.prn!$A$2:$AA$58,VLOOKUP(MONTH($A658),'Patch Conversion'!$A$1:$B$12,2),FALSE)="","",VLOOKUP((IF(MONTH($A658)=10,YEAR($A658),IF(MONTH($A658)=11,YEAR($A658),IF(MONTH($A658)=12, YEAR($A658),YEAR($A658)-1)))),File_1.prn!$A$2:$AA$58,VLOOKUP(MONTH($A658),'Patch Conversion'!$A$1:$B$12,2),FALSE))</f>
        <v>#N/A</v>
      </c>
      <c r="F658">
        <f>VLOOKUP((IF(MONTH($A658)=10,YEAR($A658),IF(MONTH($A658)=11,YEAR($A658),IF(MONTH($A658)=12, YEAR($A658),YEAR($A658)-1)))),FirstSim!$A$1:$Z$84,VLOOKUP(MONTH($A658),Conversion!$A$1:$B$12,2),FALSE)</f>
        <v>0.45</v>
      </c>
      <c r="J658" s="4" t="e">
        <f>VLOOKUP((IF(MONTH($A658)=10,YEAR($A658),IF(MONTH($A658)=11,YEAR($A658),IF(MONTH($A658)=12, YEAR($A658),YEAR($A658)-1)))),#REF!,VLOOKUP(MONTH($A658),Conversion!$A$1:$B$12,2),FALSE)</f>
        <v>#REF!</v>
      </c>
      <c r="K658" t="e">
        <f>VLOOKUP((IF(MONTH($A658)=10,YEAR($A658),IF(MONTH($A658)=11,YEAR($A658),IF(MONTH($A658)=12, YEAR($A658),YEAR($A658)-1)))),#REF!,VLOOKUP(MONTH($A658),'Patch Conversion'!$A$1:$B$12,2),FALSE)</f>
        <v>#REF!</v>
      </c>
    </row>
    <row r="659" spans="1:11" x14ac:dyDescent="0.25">
      <c r="A659" s="2">
        <v>37742</v>
      </c>
      <c r="B659" t="e">
        <f>VLOOKUP((IF(MONTH($A659)=10,YEAR($A659),IF(MONTH($A659)=11,YEAR($A659),IF(MONTH($A659)=12, YEAR($A659),YEAR($A659)-1)))),File_1.prn!$A$2:$AA$58,VLOOKUP(MONTH($A659),Conversion!$A$1:$B$12,2),FALSE)</f>
        <v>#N/A</v>
      </c>
      <c r="C659" t="e">
        <f>IF(VLOOKUP((IF(MONTH($A659)=10,YEAR($A659),IF(MONTH($A659)=11,YEAR($A659),IF(MONTH($A659)=12, YEAR($A659),YEAR($A659)-1)))),File_1.prn!$A$2:$AA$58,VLOOKUP(MONTH($A659),'Patch Conversion'!$A$1:$B$12,2),FALSE)="","",VLOOKUP((IF(MONTH($A659)=10,YEAR($A659),IF(MONTH($A659)=11,YEAR($A659),IF(MONTH($A659)=12, YEAR($A659),YEAR($A659)-1)))),File_1.prn!$A$2:$AA$58,VLOOKUP(MONTH($A659),'Patch Conversion'!$A$1:$B$12,2),FALSE))</f>
        <v>#N/A</v>
      </c>
      <c r="F659">
        <f>VLOOKUP((IF(MONTH($A659)=10,YEAR($A659),IF(MONTH($A659)=11,YEAR($A659),IF(MONTH($A659)=12, YEAR($A659),YEAR($A659)-1)))),FirstSim!$A$1:$Z$84,VLOOKUP(MONTH($A659),Conversion!$A$1:$B$12,2),FALSE)</f>
        <v>0.14000000000000001</v>
      </c>
      <c r="J659" s="4" t="e">
        <f>VLOOKUP((IF(MONTH($A659)=10,YEAR($A659),IF(MONTH($A659)=11,YEAR($A659),IF(MONTH($A659)=12, YEAR($A659),YEAR($A659)-1)))),#REF!,VLOOKUP(MONTH($A659),Conversion!$A$1:$B$12,2),FALSE)</f>
        <v>#REF!</v>
      </c>
      <c r="K659" t="e">
        <f>VLOOKUP((IF(MONTH($A659)=10,YEAR($A659),IF(MONTH($A659)=11,YEAR($A659),IF(MONTH($A659)=12, YEAR($A659),YEAR($A659)-1)))),#REF!,VLOOKUP(MONTH($A659),'Patch Conversion'!$A$1:$B$12,2),FALSE)</f>
        <v>#REF!</v>
      </c>
    </row>
    <row r="660" spans="1:11" x14ac:dyDescent="0.25">
      <c r="A660" s="2">
        <v>37773</v>
      </c>
      <c r="B660" t="e">
        <f>VLOOKUP((IF(MONTH($A660)=10,YEAR($A660),IF(MONTH($A660)=11,YEAR($A660),IF(MONTH($A660)=12, YEAR($A660),YEAR($A660)-1)))),File_1.prn!$A$2:$AA$58,VLOOKUP(MONTH($A660),Conversion!$A$1:$B$12,2),FALSE)</f>
        <v>#N/A</v>
      </c>
      <c r="C660" t="e">
        <f>IF(VLOOKUP((IF(MONTH($A660)=10,YEAR($A660),IF(MONTH($A660)=11,YEAR($A660),IF(MONTH($A660)=12, YEAR($A660),YEAR($A660)-1)))),File_1.prn!$A$2:$AA$58,VLOOKUP(MONTH($A660),'Patch Conversion'!$A$1:$B$12,2),FALSE)="","",VLOOKUP((IF(MONTH($A660)=10,YEAR($A660),IF(MONTH($A660)=11,YEAR($A660),IF(MONTH($A660)=12, YEAR($A660),YEAR($A660)-1)))),File_1.prn!$A$2:$AA$58,VLOOKUP(MONTH($A660),'Patch Conversion'!$A$1:$B$12,2),FALSE))</f>
        <v>#N/A</v>
      </c>
      <c r="F660">
        <f>VLOOKUP((IF(MONTH($A660)=10,YEAR($A660),IF(MONTH($A660)=11,YEAR($A660),IF(MONTH($A660)=12, YEAR($A660),YEAR($A660)-1)))),FirstSim!$A$1:$Z$84,VLOOKUP(MONTH($A660),Conversion!$A$1:$B$12,2),FALSE)</f>
        <v>0.11</v>
      </c>
      <c r="J660" s="4" t="e">
        <f>VLOOKUP((IF(MONTH($A660)=10,YEAR($A660),IF(MONTH($A660)=11,YEAR($A660),IF(MONTH($A660)=12, YEAR($A660),YEAR($A660)-1)))),#REF!,VLOOKUP(MONTH($A660),Conversion!$A$1:$B$12,2),FALSE)</f>
        <v>#REF!</v>
      </c>
      <c r="K660" t="e">
        <f>VLOOKUP((IF(MONTH($A660)=10,YEAR($A660),IF(MONTH($A660)=11,YEAR($A660),IF(MONTH($A660)=12, YEAR($A660),YEAR($A660)-1)))),#REF!,VLOOKUP(MONTH($A660),'Patch Conversion'!$A$1:$B$12,2),FALSE)</f>
        <v>#REF!</v>
      </c>
    </row>
    <row r="661" spans="1:11" x14ac:dyDescent="0.25">
      <c r="A661" s="2">
        <v>37803</v>
      </c>
      <c r="B661" t="e">
        <f>VLOOKUP((IF(MONTH($A661)=10,YEAR($A661),IF(MONTH($A661)=11,YEAR($A661),IF(MONTH($A661)=12, YEAR($A661),YEAR($A661)-1)))),File_1.prn!$A$2:$AA$58,VLOOKUP(MONTH($A661),Conversion!$A$1:$B$12,2),FALSE)</f>
        <v>#N/A</v>
      </c>
      <c r="C661" t="e">
        <f>IF(VLOOKUP((IF(MONTH($A661)=10,YEAR($A661),IF(MONTH($A661)=11,YEAR($A661),IF(MONTH($A661)=12, YEAR($A661),YEAR($A661)-1)))),File_1.prn!$A$2:$AA$58,VLOOKUP(MONTH($A661),'Patch Conversion'!$A$1:$B$12,2),FALSE)="","",VLOOKUP((IF(MONTH($A661)=10,YEAR($A661),IF(MONTH($A661)=11,YEAR($A661),IF(MONTH($A661)=12, YEAR($A661),YEAR($A661)-1)))),File_1.prn!$A$2:$AA$58,VLOOKUP(MONTH($A661),'Patch Conversion'!$A$1:$B$12,2),FALSE))</f>
        <v>#N/A</v>
      </c>
      <c r="F661">
        <f>VLOOKUP((IF(MONTH($A661)=10,YEAR($A661),IF(MONTH($A661)=11,YEAR($A661),IF(MONTH($A661)=12, YEAR($A661),YEAR($A661)-1)))),FirstSim!$A$1:$Z$84,VLOOKUP(MONTH($A661),Conversion!$A$1:$B$12,2),FALSE)</f>
        <v>0.08</v>
      </c>
      <c r="J661" s="4" t="e">
        <f>VLOOKUP((IF(MONTH($A661)=10,YEAR($A661),IF(MONTH($A661)=11,YEAR($A661),IF(MONTH($A661)=12, YEAR($A661),YEAR($A661)-1)))),#REF!,VLOOKUP(MONTH($A661),Conversion!$A$1:$B$12,2),FALSE)</f>
        <v>#REF!</v>
      </c>
      <c r="K661" t="e">
        <f>VLOOKUP((IF(MONTH($A661)=10,YEAR($A661),IF(MONTH($A661)=11,YEAR($A661),IF(MONTH($A661)=12, YEAR($A661),YEAR($A661)-1)))),#REF!,VLOOKUP(MONTH($A661),'Patch Conversion'!$A$1:$B$12,2),FALSE)</f>
        <v>#REF!</v>
      </c>
    </row>
    <row r="662" spans="1:11" x14ac:dyDescent="0.25">
      <c r="A662" s="2">
        <v>37834</v>
      </c>
      <c r="B662" t="e">
        <f>VLOOKUP((IF(MONTH($A662)=10,YEAR($A662),IF(MONTH($A662)=11,YEAR($A662),IF(MONTH($A662)=12, YEAR($A662),YEAR($A662)-1)))),File_1.prn!$A$2:$AA$58,VLOOKUP(MONTH($A662),Conversion!$A$1:$B$12,2),FALSE)</f>
        <v>#N/A</v>
      </c>
      <c r="C662" t="e">
        <f>IF(VLOOKUP((IF(MONTH($A662)=10,YEAR($A662),IF(MONTH($A662)=11,YEAR($A662),IF(MONTH($A662)=12, YEAR($A662),YEAR($A662)-1)))),File_1.prn!$A$2:$AA$58,VLOOKUP(MONTH($A662),'Patch Conversion'!$A$1:$B$12,2),FALSE)="","",VLOOKUP((IF(MONTH($A662)=10,YEAR($A662),IF(MONTH($A662)=11,YEAR($A662),IF(MONTH($A662)=12, YEAR($A662),YEAR($A662)-1)))),File_1.prn!$A$2:$AA$58,VLOOKUP(MONTH($A662),'Patch Conversion'!$A$1:$B$12,2),FALSE))</f>
        <v>#N/A</v>
      </c>
      <c r="F662">
        <f>VLOOKUP((IF(MONTH($A662)=10,YEAR($A662),IF(MONTH($A662)=11,YEAR($A662),IF(MONTH($A662)=12, YEAR($A662),YEAR($A662)-1)))),FirstSim!$A$1:$Z$84,VLOOKUP(MONTH($A662),Conversion!$A$1:$B$12,2),FALSE)</f>
        <v>0.06</v>
      </c>
      <c r="J662" s="4" t="e">
        <f>VLOOKUP((IF(MONTH($A662)=10,YEAR($A662),IF(MONTH($A662)=11,YEAR($A662),IF(MONTH($A662)=12, YEAR($A662),YEAR($A662)-1)))),#REF!,VLOOKUP(MONTH($A662),Conversion!$A$1:$B$12,2),FALSE)</f>
        <v>#REF!</v>
      </c>
      <c r="K662" t="e">
        <f>VLOOKUP((IF(MONTH($A662)=10,YEAR($A662),IF(MONTH($A662)=11,YEAR($A662),IF(MONTH($A662)=12, YEAR($A662),YEAR($A662)-1)))),#REF!,VLOOKUP(MONTH($A662),'Patch Conversion'!$A$1:$B$12,2),FALSE)</f>
        <v>#REF!</v>
      </c>
    </row>
    <row r="663" spans="1:11" x14ac:dyDescent="0.25">
      <c r="A663" s="2">
        <v>37865</v>
      </c>
      <c r="B663" t="e">
        <f>VLOOKUP((IF(MONTH($A663)=10,YEAR($A663),IF(MONTH($A663)=11,YEAR($A663),IF(MONTH($A663)=12, YEAR($A663),YEAR($A663)-1)))),File_1.prn!$A$2:$AA$58,VLOOKUP(MONTH($A663),Conversion!$A$1:$B$12,2),FALSE)</f>
        <v>#N/A</v>
      </c>
      <c r="C663" t="e">
        <f>IF(VLOOKUP((IF(MONTH($A663)=10,YEAR($A663),IF(MONTH($A663)=11,YEAR($A663),IF(MONTH($A663)=12, YEAR($A663),YEAR($A663)-1)))),File_1.prn!$A$2:$AA$58,VLOOKUP(MONTH($A663),'Patch Conversion'!$A$1:$B$12,2),FALSE)="","",VLOOKUP((IF(MONTH($A663)=10,YEAR($A663),IF(MONTH($A663)=11,YEAR($A663),IF(MONTH($A663)=12, YEAR($A663),YEAR($A663)-1)))),File_1.prn!$A$2:$AA$58,VLOOKUP(MONTH($A663),'Patch Conversion'!$A$1:$B$12,2),FALSE))</f>
        <v>#N/A</v>
      </c>
      <c r="F663">
        <f>VLOOKUP((IF(MONTH($A663)=10,YEAR($A663),IF(MONTH($A663)=11,YEAR($A663),IF(MONTH($A663)=12, YEAR($A663),YEAR($A663)-1)))),FirstSim!$A$1:$Z$84,VLOOKUP(MONTH($A663),Conversion!$A$1:$B$12,2),FALSE)</f>
        <v>0.05</v>
      </c>
      <c r="J663" s="4" t="e">
        <f>VLOOKUP((IF(MONTH($A663)=10,YEAR($A663),IF(MONTH($A663)=11,YEAR($A663),IF(MONTH($A663)=12, YEAR($A663),YEAR($A663)-1)))),#REF!,VLOOKUP(MONTH($A663),Conversion!$A$1:$B$12,2),FALSE)</f>
        <v>#REF!</v>
      </c>
      <c r="K663" t="e">
        <f>VLOOKUP((IF(MONTH($A663)=10,YEAR($A663),IF(MONTH($A663)=11,YEAR($A663),IF(MONTH($A663)=12, YEAR($A663),YEAR($A663)-1)))),#REF!,VLOOKUP(MONTH($A663),'Patch Conversion'!$A$1:$B$12,2),FALSE)</f>
        <v>#REF!</v>
      </c>
    </row>
    <row r="664" spans="1:11" x14ac:dyDescent="0.25">
      <c r="A664" s="2">
        <v>37895</v>
      </c>
      <c r="B664" t="e">
        <f>VLOOKUP((IF(MONTH($A664)=10,YEAR($A664),IF(MONTH($A664)=11,YEAR($A664),IF(MONTH($A664)=12, YEAR($A664),YEAR($A664)-1)))),File_1.prn!$A$2:$AA$58,VLOOKUP(MONTH($A664),Conversion!$A$1:$B$12,2),FALSE)</f>
        <v>#N/A</v>
      </c>
      <c r="C664" t="e">
        <f>IF(VLOOKUP((IF(MONTH($A664)=10,YEAR($A664),IF(MONTH($A664)=11,YEAR($A664),IF(MONTH($A664)=12, YEAR($A664),YEAR($A664)-1)))),File_1.prn!$A$2:$AA$58,VLOOKUP(MONTH($A664),'Patch Conversion'!$A$1:$B$12,2),FALSE)="","",VLOOKUP((IF(MONTH($A664)=10,YEAR($A664),IF(MONTH($A664)=11,YEAR($A664),IF(MONTH($A664)=12, YEAR($A664),YEAR($A664)-1)))),File_1.prn!$A$2:$AA$58,VLOOKUP(MONTH($A664),'Patch Conversion'!$A$1:$B$12,2),FALSE))</f>
        <v>#N/A</v>
      </c>
      <c r="F664">
        <f>VLOOKUP((IF(MONTH($A664)=10,YEAR($A664),IF(MONTH($A664)=11,YEAR($A664),IF(MONTH($A664)=12, YEAR($A664),YEAR($A664)-1)))),FirstSim!$A$1:$Z$84,VLOOKUP(MONTH($A664),Conversion!$A$1:$B$12,2),FALSE)</f>
        <v>0.05</v>
      </c>
      <c r="J664" s="4" t="e">
        <f>VLOOKUP((IF(MONTH($A664)=10,YEAR($A664),IF(MONTH($A664)=11,YEAR($A664),IF(MONTH($A664)=12, YEAR($A664),YEAR($A664)-1)))),#REF!,VLOOKUP(MONTH($A664),Conversion!$A$1:$B$12,2),FALSE)</f>
        <v>#REF!</v>
      </c>
      <c r="K664" t="e">
        <f>VLOOKUP((IF(MONTH($A664)=10,YEAR($A664),IF(MONTH($A664)=11,YEAR($A664),IF(MONTH($A664)=12, YEAR($A664),YEAR($A664)-1)))),#REF!,VLOOKUP(MONTH($A664),'Patch Conversion'!$A$1:$B$12,2),FALSE)</f>
        <v>#REF!</v>
      </c>
    </row>
    <row r="665" spans="1:11" x14ac:dyDescent="0.25">
      <c r="A665" s="2">
        <v>37926</v>
      </c>
      <c r="B665" t="e">
        <f>VLOOKUP((IF(MONTH($A665)=10,YEAR($A665),IF(MONTH($A665)=11,YEAR($A665),IF(MONTH($A665)=12, YEAR($A665),YEAR($A665)-1)))),File_1.prn!$A$2:$AA$58,VLOOKUP(MONTH($A665),Conversion!$A$1:$B$12,2),FALSE)</f>
        <v>#N/A</v>
      </c>
      <c r="C665" t="e">
        <f>IF(VLOOKUP((IF(MONTH($A665)=10,YEAR($A665),IF(MONTH($A665)=11,YEAR($A665),IF(MONTH($A665)=12, YEAR($A665),YEAR($A665)-1)))),File_1.prn!$A$2:$AA$58,VLOOKUP(MONTH($A665),'Patch Conversion'!$A$1:$B$12,2),FALSE)="","",VLOOKUP((IF(MONTH($A665)=10,YEAR($A665),IF(MONTH($A665)=11,YEAR($A665),IF(MONTH($A665)=12, YEAR($A665),YEAR($A665)-1)))),File_1.prn!$A$2:$AA$58,VLOOKUP(MONTH($A665),'Patch Conversion'!$A$1:$B$12,2),FALSE))</f>
        <v>#N/A</v>
      </c>
      <c r="F665">
        <f>VLOOKUP((IF(MONTH($A665)=10,YEAR($A665),IF(MONTH($A665)=11,YEAR($A665),IF(MONTH($A665)=12, YEAR($A665),YEAR($A665)-1)))),FirstSim!$A$1:$Z$84,VLOOKUP(MONTH($A665),Conversion!$A$1:$B$12,2),FALSE)</f>
        <v>0.05</v>
      </c>
      <c r="J665" s="4" t="e">
        <f>VLOOKUP((IF(MONTH($A665)=10,YEAR($A665),IF(MONTH($A665)=11,YEAR($A665),IF(MONTH($A665)=12, YEAR($A665),YEAR($A665)-1)))),#REF!,VLOOKUP(MONTH($A665),Conversion!$A$1:$B$12,2),FALSE)</f>
        <v>#REF!</v>
      </c>
      <c r="K665" t="e">
        <f>VLOOKUP((IF(MONTH($A665)=10,YEAR($A665),IF(MONTH($A665)=11,YEAR($A665),IF(MONTH($A665)=12, YEAR($A665),YEAR($A665)-1)))),#REF!,VLOOKUP(MONTH($A665),'Patch Conversion'!$A$1:$B$12,2),FALSE)</f>
        <v>#REF!</v>
      </c>
    </row>
    <row r="666" spans="1:11" x14ac:dyDescent="0.25">
      <c r="A666" s="2">
        <v>37956</v>
      </c>
      <c r="B666" t="e">
        <f>VLOOKUP((IF(MONTH($A666)=10,YEAR($A666),IF(MONTH($A666)=11,YEAR($A666),IF(MONTH($A666)=12, YEAR($A666),YEAR($A666)-1)))),File_1.prn!$A$2:$AA$58,VLOOKUP(MONTH($A666),Conversion!$A$1:$B$12,2),FALSE)</f>
        <v>#N/A</v>
      </c>
      <c r="C666" t="e">
        <f>IF(VLOOKUP((IF(MONTH($A666)=10,YEAR($A666),IF(MONTH($A666)=11,YEAR($A666),IF(MONTH($A666)=12, YEAR($A666),YEAR($A666)-1)))),File_1.prn!$A$2:$AA$58,VLOOKUP(MONTH($A666),'Patch Conversion'!$A$1:$B$12,2),FALSE)="","",VLOOKUP((IF(MONTH($A666)=10,YEAR($A666),IF(MONTH($A666)=11,YEAR($A666),IF(MONTH($A666)=12, YEAR($A666),YEAR($A666)-1)))),File_1.prn!$A$2:$AA$58,VLOOKUP(MONTH($A666),'Patch Conversion'!$A$1:$B$12,2),FALSE))</f>
        <v>#N/A</v>
      </c>
      <c r="F666">
        <f>VLOOKUP((IF(MONTH($A666)=10,YEAR($A666),IF(MONTH($A666)=11,YEAR($A666),IF(MONTH($A666)=12, YEAR($A666),YEAR($A666)-1)))),FirstSim!$A$1:$Z$84,VLOOKUP(MONTH($A666),Conversion!$A$1:$B$12,2),FALSE)</f>
        <v>0.05</v>
      </c>
      <c r="J666" s="4" t="e">
        <f>VLOOKUP((IF(MONTH($A666)=10,YEAR($A666),IF(MONTH($A666)=11,YEAR($A666),IF(MONTH($A666)=12, YEAR($A666),YEAR($A666)-1)))),#REF!,VLOOKUP(MONTH($A666),Conversion!$A$1:$B$12,2),FALSE)</f>
        <v>#REF!</v>
      </c>
      <c r="K666" t="e">
        <f>VLOOKUP((IF(MONTH($A666)=10,YEAR($A666),IF(MONTH($A666)=11,YEAR($A666),IF(MONTH($A666)=12, YEAR($A666),YEAR($A666)-1)))),#REF!,VLOOKUP(MONTH($A666),'Patch Conversion'!$A$1:$B$12,2),FALSE)</f>
        <v>#REF!</v>
      </c>
    </row>
    <row r="667" spans="1:11" x14ac:dyDescent="0.25">
      <c r="A667" s="2">
        <v>37987</v>
      </c>
      <c r="B667" t="e">
        <f>VLOOKUP((IF(MONTH($A667)=10,YEAR($A667),IF(MONTH($A667)=11,YEAR($A667),IF(MONTH($A667)=12, YEAR($A667),YEAR($A667)-1)))),File_1.prn!$A$2:$AA$58,VLOOKUP(MONTH($A667),Conversion!$A$1:$B$12,2),FALSE)</f>
        <v>#N/A</v>
      </c>
      <c r="C667" t="e">
        <f>IF(VLOOKUP((IF(MONTH($A667)=10,YEAR($A667),IF(MONTH($A667)=11,YEAR($A667),IF(MONTH($A667)=12, YEAR($A667),YEAR($A667)-1)))),File_1.prn!$A$2:$AA$58,VLOOKUP(MONTH($A667),'Patch Conversion'!$A$1:$B$12,2),FALSE)="","",VLOOKUP((IF(MONTH($A667)=10,YEAR($A667),IF(MONTH($A667)=11,YEAR($A667),IF(MONTH($A667)=12, YEAR($A667),YEAR($A667)-1)))),File_1.prn!$A$2:$AA$58,VLOOKUP(MONTH($A667),'Patch Conversion'!$A$1:$B$12,2),FALSE))</f>
        <v>#N/A</v>
      </c>
      <c r="F667">
        <f>VLOOKUP((IF(MONTH($A667)=10,YEAR($A667),IF(MONTH($A667)=11,YEAR($A667),IF(MONTH($A667)=12, YEAR($A667),YEAR($A667)-1)))),FirstSim!$A$1:$Z$84,VLOOKUP(MONTH($A667),Conversion!$A$1:$B$12,2),FALSE)</f>
        <v>0.08</v>
      </c>
      <c r="J667" s="4" t="e">
        <f>VLOOKUP((IF(MONTH($A667)=10,YEAR($A667),IF(MONTH($A667)=11,YEAR($A667),IF(MONTH($A667)=12, YEAR($A667),YEAR($A667)-1)))),#REF!,VLOOKUP(MONTH($A667),Conversion!$A$1:$B$12,2),FALSE)</f>
        <v>#REF!</v>
      </c>
      <c r="K667" t="e">
        <f>VLOOKUP((IF(MONTH($A667)=10,YEAR($A667),IF(MONTH($A667)=11,YEAR($A667),IF(MONTH($A667)=12, YEAR($A667),YEAR($A667)-1)))),#REF!,VLOOKUP(MONTH($A667),'Patch Conversion'!$A$1:$B$12,2),FALSE)</f>
        <v>#REF!</v>
      </c>
    </row>
    <row r="668" spans="1:11" x14ac:dyDescent="0.25">
      <c r="A668" s="2">
        <v>38018</v>
      </c>
      <c r="B668" t="e">
        <f>VLOOKUP((IF(MONTH($A668)=10,YEAR($A668),IF(MONTH($A668)=11,YEAR($A668),IF(MONTH($A668)=12, YEAR($A668),YEAR($A668)-1)))),File_1.prn!$A$2:$AA$58,VLOOKUP(MONTH($A668),Conversion!$A$1:$B$12,2),FALSE)</f>
        <v>#N/A</v>
      </c>
      <c r="C668" t="e">
        <f>IF(VLOOKUP((IF(MONTH($A668)=10,YEAR($A668),IF(MONTH($A668)=11,YEAR($A668),IF(MONTH($A668)=12, YEAR($A668),YEAR($A668)-1)))),File_1.prn!$A$2:$AA$58,VLOOKUP(MONTH($A668),'Patch Conversion'!$A$1:$B$12,2),FALSE)="","",VLOOKUP((IF(MONTH($A668)=10,YEAR($A668),IF(MONTH($A668)=11,YEAR($A668),IF(MONTH($A668)=12, YEAR($A668),YEAR($A668)-1)))),File_1.prn!$A$2:$AA$58,VLOOKUP(MONTH($A668),'Patch Conversion'!$A$1:$B$12,2),FALSE))</f>
        <v>#N/A</v>
      </c>
      <c r="D668" t="e">
        <f>IF(C668="","",B668)</f>
        <v>#N/A</v>
      </c>
      <c r="F668">
        <f>VLOOKUP((IF(MONTH($A668)=10,YEAR($A668),IF(MONTH($A668)=11,YEAR($A668),IF(MONTH($A668)=12, YEAR($A668),YEAR($A668)-1)))),FirstSim!$A$1:$Z$84,VLOOKUP(MONTH($A668),Conversion!$A$1:$B$12,2),FALSE)</f>
        <v>0.13</v>
      </c>
      <c r="J668" s="4" t="e">
        <f>VLOOKUP((IF(MONTH($A668)=10,YEAR($A668),IF(MONTH($A668)=11,YEAR($A668),IF(MONTH($A668)=12, YEAR($A668),YEAR($A668)-1)))),#REF!,VLOOKUP(MONTH($A668),Conversion!$A$1:$B$12,2),FALSE)</f>
        <v>#REF!</v>
      </c>
      <c r="K668" t="e">
        <f>VLOOKUP((IF(MONTH($A668)=10,YEAR($A668),IF(MONTH($A668)=11,YEAR($A668),IF(MONTH($A668)=12, YEAR($A668),YEAR($A668)-1)))),#REF!,VLOOKUP(MONTH($A668),'Patch Conversion'!$A$1:$B$12,2),FALSE)</f>
        <v>#REF!</v>
      </c>
    </row>
    <row r="669" spans="1:11" x14ac:dyDescent="0.25">
      <c r="A669" s="2">
        <v>38047</v>
      </c>
      <c r="B669" t="e">
        <f>VLOOKUP((IF(MONTH($A669)=10,YEAR($A669),IF(MONTH($A669)=11,YEAR($A669),IF(MONTH($A669)=12, YEAR($A669),YEAR($A669)-1)))),File_1.prn!$A$2:$AA$58,VLOOKUP(MONTH($A669),Conversion!$A$1:$B$12,2),FALSE)</f>
        <v>#N/A</v>
      </c>
      <c r="C669" t="e">
        <f>IF(VLOOKUP((IF(MONTH($A669)=10,YEAR($A669),IF(MONTH($A669)=11,YEAR($A669),IF(MONTH($A669)=12, YEAR($A669),YEAR($A669)-1)))),File_1.prn!$A$2:$AA$58,VLOOKUP(MONTH($A669),'Patch Conversion'!$A$1:$B$12,2),FALSE)="","",VLOOKUP((IF(MONTH($A669)=10,YEAR($A669),IF(MONTH($A669)=11,YEAR($A669),IF(MONTH($A669)=12, YEAR($A669),YEAR($A669)-1)))),File_1.prn!$A$2:$AA$58,VLOOKUP(MONTH($A669),'Patch Conversion'!$A$1:$B$12,2),FALSE))</f>
        <v>#N/A</v>
      </c>
      <c r="D669" t="e">
        <f>IF(C669="","",B669)</f>
        <v>#N/A</v>
      </c>
      <c r="F669">
        <f>VLOOKUP((IF(MONTH($A669)=10,YEAR($A669),IF(MONTH($A669)=11,YEAR($A669),IF(MONTH($A669)=12, YEAR($A669),YEAR($A669)-1)))),FirstSim!$A$1:$Z$84,VLOOKUP(MONTH($A669),Conversion!$A$1:$B$12,2),FALSE)</f>
        <v>0.64</v>
      </c>
      <c r="J669" s="4" t="e">
        <f>VLOOKUP((IF(MONTH($A669)=10,YEAR($A669),IF(MONTH($A669)=11,YEAR($A669),IF(MONTH($A669)=12, YEAR($A669),YEAR($A669)-1)))),#REF!,VLOOKUP(MONTH($A669),Conversion!$A$1:$B$12,2),FALSE)</f>
        <v>#REF!</v>
      </c>
      <c r="K669" t="e">
        <f>VLOOKUP((IF(MONTH($A669)=10,YEAR($A669),IF(MONTH($A669)=11,YEAR($A669),IF(MONTH($A669)=12, YEAR($A669),YEAR($A669)-1)))),#REF!,VLOOKUP(MONTH($A669),'Patch Conversion'!$A$1:$B$12,2),FALSE)</f>
        <v>#REF!</v>
      </c>
    </row>
    <row r="670" spans="1:11" x14ac:dyDescent="0.25">
      <c r="A670" s="2">
        <v>38078</v>
      </c>
      <c r="B670" t="e">
        <f>VLOOKUP((IF(MONTH($A670)=10,YEAR($A670),IF(MONTH($A670)=11,YEAR($A670),IF(MONTH($A670)=12, YEAR($A670),YEAR($A670)-1)))),File_1.prn!$A$2:$AA$58,VLOOKUP(MONTH($A670),Conversion!$A$1:$B$12,2),FALSE)</f>
        <v>#N/A</v>
      </c>
      <c r="C670" t="e">
        <f>IF(VLOOKUP((IF(MONTH($A670)=10,YEAR($A670),IF(MONTH($A670)=11,YEAR($A670),IF(MONTH($A670)=12, YEAR($A670),YEAR($A670)-1)))),File_1.prn!$A$2:$AA$58,VLOOKUP(MONTH($A670),'Patch Conversion'!$A$1:$B$12,2),FALSE)="","",VLOOKUP((IF(MONTH($A670)=10,YEAR($A670),IF(MONTH($A670)=11,YEAR($A670),IF(MONTH($A670)=12, YEAR($A670),YEAR($A670)-1)))),File_1.prn!$A$2:$AA$58,VLOOKUP(MONTH($A670),'Patch Conversion'!$A$1:$B$12,2),FALSE))</f>
        <v>#N/A</v>
      </c>
      <c r="D670" t="e">
        <f>IF(C670="","",B670)</f>
        <v>#N/A</v>
      </c>
      <c r="F670">
        <f>VLOOKUP((IF(MONTH($A670)=10,YEAR($A670),IF(MONTH($A670)=11,YEAR($A670),IF(MONTH($A670)=12, YEAR($A670),YEAR($A670)-1)))),FirstSim!$A$1:$Z$84,VLOOKUP(MONTH($A670),Conversion!$A$1:$B$12,2),FALSE)</f>
        <v>0.43</v>
      </c>
      <c r="J670" s="4" t="e">
        <f>VLOOKUP((IF(MONTH($A670)=10,YEAR($A670),IF(MONTH($A670)=11,YEAR($A670),IF(MONTH($A670)=12, YEAR($A670),YEAR($A670)-1)))),#REF!,VLOOKUP(MONTH($A670),Conversion!$A$1:$B$12,2),FALSE)</f>
        <v>#REF!</v>
      </c>
      <c r="K670" t="e">
        <f>VLOOKUP((IF(MONTH($A670)=10,YEAR($A670),IF(MONTH($A670)=11,YEAR($A670),IF(MONTH($A670)=12, YEAR($A670),YEAR($A670)-1)))),#REF!,VLOOKUP(MONTH($A670),'Patch Conversion'!$A$1:$B$12,2),FALSE)</f>
        <v>#REF!</v>
      </c>
    </row>
    <row r="671" spans="1:11" x14ac:dyDescent="0.25">
      <c r="A671" s="2">
        <v>38108</v>
      </c>
      <c r="B671" t="e">
        <f>VLOOKUP((IF(MONTH($A671)=10,YEAR($A671),IF(MONTH($A671)=11,YEAR($A671),IF(MONTH($A671)=12, YEAR($A671),YEAR($A671)-1)))),File_1.prn!$A$2:$AA$58,VLOOKUP(MONTH($A671),Conversion!$A$1:$B$12,2),FALSE)</f>
        <v>#N/A</v>
      </c>
      <c r="C671" t="e">
        <f>IF(VLOOKUP((IF(MONTH($A671)=10,YEAR($A671),IF(MONTH($A671)=11,YEAR($A671),IF(MONTH($A671)=12, YEAR($A671),YEAR($A671)-1)))),File_1.prn!$A$2:$AA$58,VLOOKUP(MONTH($A671),'Patch Conversion'!$A$1:$B$12,2),FALSE)="","",VLOOKUP((IF(MONTH($A671)=10,YEAR($A671),IF(MONTH($A671)=11,YEAR($A671),IF(MONTH($A671)=12, YEAR($A671),YEAR($A671)-1)))),File_1.prn!$A$2:$AA$58,VLOOKUP(MONTH($A671),'Patch Conversion'!$A$1:$B$12,2),FALSE))</f>
        <v>#N/A</v>
      </c>
      <c r="F671">
        <f>VLOOKUP((IF(MONTH($A671)=10,YEAR($A671),IF(MONTH($A671)=11,YEAR($A671),IF(MONTH($A671)=12, YEAR($A671),YEAR($A671)-1)))),FirstSim!$A$1:$Z$84,VLOOKUP(MONTH($A671),Conversion!$A$1:$B$12,2),FALSE)</f>
        <v>0.19</v>
      </c>
      <c r="J671" s="4" t="e">
        <f>VLOOKUP((IF(MONTH($A671)=10,YEAR($A671),IF(MONTH($A671)=11,YEAR($A671),IF(MONTH($A671)=12, YEAR($A671),YEAR($A671)-1)))),#REF!,VLOOKUP(MONTH($A671),Conversion!$A$1:$B$12,2),FALSE)</f>
        <v>#REF!</v>
      </c>
      <c r="K671" t="e">
        <f>VLOOKUP((IF(MONTH($A671)=10,YEAR($A671),IF(MONTH($A671)=11,YEAR($A671),IF(MONTH($A671)=12, YEAR($A671),YEAR($A671)-1)))),#REF!,VLOOKUP(MONTH($A671),'Patch Conversion'!$A$1:$B$12,2),FALSE)</f>
        <v>#REF!</v>
      </c>
    </row>
    <row r="672" spans="1:11" x14ac:dyDescent="0.25">
      <c r="A672" s="2">
        <v>38139</v>
      </c>
      <c r="B672" t="e">
        <f>VLOOKUP((IF(MONTH($A672)=10,YEAR($A672),IF(MONTH($A672)=11,YEAR($A672),IF(MONTH($A672)=12, YEAR($A672),YEAR($A672)-1)))),File_1.prn!$A$2:$AA$58,VLOOKUP(MONTH($A672),Conversion!$A$1:$B$12,2),FALSE)</f>
        <v>#N/A</v>
      </c>
      <c r="C672" t="e">
        <f>IF(VLOOKUP((IF(MONTH($A672)=10,YEAR($A672),IF(MONTH($A672)=11,YEAR($A672),IF(MONTH($A672)=12, YEAR($A672),YEAR($A672)-1)))),File_1.prn!$A$2:$AA$58,VLOOKUP(MONTH($A672),'Patch Conversion'!$A$1:$B$12,2),FALSE)="","",VLOOKUP((IF(MONTH($A672)=10,YEAR($A672),IF(MONTH($A672)=11,YEAR($A672),IF(MONTH($A672)=12, YEAR($A672),YEAR($A672)-1)))),File_1.prn!$A$2:$AA$58,VLOOKUP(MONTH($A672),'Patch Conversion'!$A$1:$B$12,2),FALSE))</f>
        <v>#N/A</v>
      </c>
      <c r="F672">
        <f>VLOOKUP((IF(MONTH($A672)=10,YEAR($A672),IF(MONTH($A672)=11,YEAR($A672),IF(MONTH($A672)=12, YEAR($A672),YEAR($A672)-1)))),FirstSim!$A$1:$Z$84,VLOOKUP(MONTH($A672),Conversion!$A$1:$B$12,2),FALSE)</f>
        <v>0.12</v>
      </c>
      <c r="J672" s="4" t="e">
        <f>VLOOKUP((IF(MONTH($A672)=10,YEAR($A672),IF(MONTH($A672)=11,YEAR($A672),IF(MONTH($A672)=12, YEAR($A672),YEAR($A672)-1)))),#REF!,VLOOKUP(MONTH($A672),Conversion!$A$1:$B$12,2),FALSE)</f>
        <v>#REF!</v>
      </c>
      <c r="K672" t="e">
        <f>VLOOKUP((IF(MONTH($A672)=10,YEAR($A672),IF(MONTH($A672)=11,YEAR($A672),IF(MONTH($A672)=12, YEAR($A672),YEAR($A672)-1)))),#REF!,VLOOKUP(MONTH($A672),'Patch Conversion'!$A$1:$B$12,2),FALSE)</f>
        <v>#REF!</v>
      </c>
    </row>
    <row r="673" spans="1:11" x14ac:dyDescent="0.25">
      <c r="A673" s="2">
        <v>38169</v>
      </c>
      <c r="B673" t="e">
        <f>VLOOKUP((IF(MONTH($A673)=10,YEAR($A673),IF(MONTH($A673)=11,YEAR($A673),IF(MONTH($A673)=12, YEAR($A673),YEAR($A673)-1)))),File_1.prn!$A$2:$AA$58,VLOOKUP(MONTH($A673),Conversion!$A$1:$B$12,2),FALSE)</f>
        <v>#N/A</v>
      </c>
      <c r="C673" t="e">
        <f>IF(VLOOKUP((IF(MONTH($A673)=10,YEAR($A673),IF(MONTH($A673)=11,YEAR($A673),IF(MONTH($A673)=12, YEAR($A673),YEAR($A673)-1)))),File_1.prn!$A$2:$AA$58,VLOOKUP(MONTH($A673),'Patch Conversion'!$A$1:$B$12,2),FALSE)="","",VLOOKUP((IF(MONTH($A673)=10,YEAR($A673),IF(MONTH($A673)=11,YEAR($A673),IF(MONTH($A673)=12, YEAR($A673),YEAR($A673)-1)))),File_1.prn!$A$2:$AA$58,VLOOKUP(MONTH($A673),'Patch Conversion'!$A$1:$B$12,2),FALSE))</f>
        <v>#N/A</v>
      </c>
      <c r="F673">
        <f>VLOOKUP((IF(MONTH($A673)=10,YEAR($A673),IF(MONTH($A673)=11,YEAR($A673),IF(MONTH($A673)=12, YEAR($A673),YEAR($A673)-1)))),FirstSim!$A$1:$Z$84,VLOOKUP(MONTH($A673),Conversion!$A$1:$B$12,2),FALSE)</f>
        <v>0.08</v>
      </c>
      <c r="J673" s="4" t="e">
        <f>VLOOKUP((IF(MONTH($A673)=10,YEAR($A673),IF(MONTH($A673)=11,YEAR($A673),IF(MONTH($A673)=12, YEAR($A673),YEAR($A673)-1)))),#REF!,VLOOKUP(MONTH($A673),Conversion!$A$1:$B$12,2),FALSE)</f>
        <v>#REF!</v>
      </c>
      <c r="K673" t="e">
        <f>VLOOKUP((IF(MONTH($A673)=10,YEAR($A673),IF(MONTH($A673)=11,YEAR($A673),IF(MONTH($A673)=12, YEAR($A673),YEAR($A673)-1)))),#REF!,VLOOKUP(MONTH($A673),'Patch Conversion'!$A$1:$B$12,2),FALSE)</f>
        <v>#REF!</v>
      </c>
    </row>
    <row r="674" spans="1:11" x14ac:dyDescent="0.25">
      <c r="A674" s="2">
        <v>38200</v>
      </c>
      <c r="B674" t="e">
        <f>VLOOKUP((IF(MONTH($A674)=10,YEAR($A674),IF(MONTH($A674)=11,YEAR($A674),IF(MONTH($A674)=12, YEAR($A674),YEAR($A674)-1)))),File_1.prn!$A$2:$AA$58,VLOOKUP(MONTH($A674),Conversion!$A$1:$B$12,2),FALSE)</f>
        <v>#N/A</v>
      </c>
      <c r="C674" t="e">
        <f>IF(VLOOKUP((IF(MONTH($A674)=10,YEAR($A674),IF(MONTH($A674)=11,YEAR($A674),IF(MONTH($A674)=12, YEAR($A674),YEAR($A674)-1)))),File_1.prn!$A$2:$AA$58,VLOOKUP(MONTH($A674),'Patch Conversion'!$A$1:$B$12,2),FALSE)="","",VLOOKUP((IF(MONTH($A674)=10,YEAR($A674),IF(MONTH($A674)=11,YEAR($A674),IF(MONTH($A674)=12, YEAR($A674),YEAR($A674)-1)))),File_1.prn!$A$2:$AA$58,VLOOKUP(MONTH($A674),'Patch Conversion'!$A$1:$B$12,2),FALSE))</f>
        <v>#N/A</v>
      </c>
      <c r="F674">
        <f>VLOOKUP((IF(MONTH($A674)=10,YEAR($A674),IF(MONTH($A674)=11,YEAR($A674),IF(MONTH($A674)=12, YEAR($A674),YEAR($A674)-1)))),FirstSim!$A$1:$Z$84,VLOOKUP(MONTH($A674),Conversion!$A$1:$B$12,2),FALSE)</f>
        <v>7.0000000000000007E-2</v>
      </c>
      <c r="J674" s="4" t="e">
        <f>VLOOKUP((IF(MONTH($A674)=10,YEAR($A674),IF(MONTH($A674)=11,YEAR($A674),IF(MONTH($A674)=12, YEAR($A674),YEAR($A674)-1)))),#REF!,VLOOKUP(MONTH($A674),Conversion!$A$1:$B$12,2),FALSE)</f>
        <v>#REF!</v>
      </c>
      <c r="K674" t="e">
        <f>VLOOKUP((IF(MONTH($A674)=10,YEAR($A674),IF(MONTH($A674)=11,YEAR($A674),IF(MONTH($A674)=12, YEAR($A674),YEAR($A674)-1)))),#REF!,VLOOKUP(MONTH($A674),'Patch Conversion'!$A$1:$B$12,2),FALSE)</f>
        <v>#REF!</v>
      </c>
    </row>
    <row r="675" spans="1:11" x14ac:dyDescent="0.25">
      <c r="A675" s="2">
        <v>38231</v>
      </c>
      <c r="B675" t="e">
        <f>VLOOKUP((IF(MONTH($A675)=10,YEAR($A675),IF(MONTH($A675)=11,YEAR($A675),IF(MONTH($A675)=12, YEAR($A675),YEAR($A675)-1)))),File_1.prn!$A$2:$AA$58,VLOOKUP(MONTH($A675),Conversion!$A$1:$B$12,2),FALSE)</f>
        <v>#N/A</v>
      </c>
      <c r="C675" t="e">
        <f>IF(VLOOKUP((IF(MONTH($A675)=10,YEAR($A675),IF(MONTH($A675)=11,YEAR($A675),IF(MONTH($A675)=12, YEAR($A675),YEAR($A675)-1)))),File_1.prn!$A$2:$AA$58,VLOOKUP(MONTH($A675),'Patch Conversion'!$A$1:$B$12,2),FALSE)="","",VLOOKUP((IF(MONTH($A675)=10,YEAR($A675),IF(MONTH($A675)=11,YEAR($A675),IF(MONTH($A675)=12, YEAR($A675),YEAR($A675)-1)))),File_1.prn!$A$2:$AA$58,VLOOKUP(MONTH($A675),'Patch Conversion'!$A$1:$B$12,2),FALSE))</f>
        <v>#N/A</v>
      </c>
      <c r="F675">
        <f>VLOOKUP((IF(MONTH($A675)=10,YEAR($A675),IF(MONTH($A675)=11,YEAR($A675),IF(MONTH($A675)=12, YEAR($A675),YEAR($A675)-1)))),FirstSim!$A$1:$Z$84,VLOOKUP(MONTH($A675),Conversion!$A$1:$B$12,2),FALSE)</f>
        <v>7.0000000000000007E-2</v>
      </c>
      <c r="G675" s="3"/>
      <c r="J675" s="4" t="e">
        <f>VLOOKUP((IF(MONTH($A675)=10,YEAR($A675),IF(MONTH($A675)=11,YEAR($A675),IF(MONTH($A675)=12, YEAR($A675),YEAR($A675)-1)))),#REF!,VLOOKUP(MONTH($A675),Conversion!$A$1:$B$12,2),FALSE)</f>
        <v>#REF!</v>
      </c>
      <c r="K675" t="e">
        <f>VLOOKUP((IF(MONTH($A675)=10,YEAR($A675),IF(MONTH($A675)=11,YEAR($A675),IF(MONTH($A675)=12, YEAR($A675),YEAR($A675)-1)))),#REF!,VLOOKUP(MONTH($A675),'Patch Conversion'!$A$1:$B$12,2),FALSE)</f>
        <v>#REF!</v>
      </c>
    </row>
    <row r="676" spans="1:11" x14ac:dyDescent="0.25">
      <c r="J676" s="4"/>
    </row>
  </sheetData>
  <phoneticPr fontId="8" type="noConversion"/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M162" sqref="M162"/>
    </sheetView>
  </sheetViews>
  <sheetFormatPr defaultColWidth="8.88671875" defaultRowHeight="13.2" x14ac:dyDescent="0.25"/>
  <cols>
    <col min="1" max="16384" width="8.88671875" style="1"/>
  </cols>
  <sheetData>
    <row r="1" spans="1:2" x14ac:dyDescent="0.25">
      <c r="A1" s="1">
        <v>1</v>
      </c>
      <c r="B1" s="1">
        <v>9</v>
      </c>
    </row>
    <row r="2" spans="1:2" x14ac:dyDescent="0.25">
      <c r="A2" s="1">
        <v>2</v>
      </c>
      <c r="B2" s="1">
        <v>11</v>
      </c>
    </row>
    <row r="3" spans="1:2" x14ac:dyDescent="0.25">
      <c r="A3" s="1">
        <v>3</v>
      </c>
      <c r="B3" s="1">
        <v>13</v>
      </c>
    </row>
    <row r="4" spans="1:2" x14ac:dyDescent="0.25">
      <c r="A4" s="1">
        <v>4</v>
      </c>
      <c r="B4" s="1">
        <v>15</v>
      </c>
    </row>
    <row r="5" spans="1:2" x14ac:dyDescent="0.25">
      <c r="A5" s="1">
        <v>5</v>
      </c>
      <c r="B5" s="1">
        <v>17</v>
      </c>
    </row>
    <row r="6" spans="1:2" x14ac:dyDescent="0.25">
      <c r="A6" s="1">
        <v>6</v>
      </c>
      <c r="B6" s="1">
        <v>19</v>
      </c>
    </row>
    <row r="7" spans="1:2" x14ac:dyDescent="0.25">
      <c r="A7" s="1">
        <v>7</v>
      </c>
      <c r="B7" s="1">
        <v>21</v>
      </c>
    </row>
    <row r="8" spans="1:2" x14ac:dyDescent="0.25">
      <c r="A8" s="1">
        <v>8</v>
      </c>
      <c r="B8" s="1">
        <v>23</v>
      </c>
    </row>
    <row r="9" spans="1:2" x14ac:dyDescent="0.25">
      <c r="A9" s="1">
        <v>9</v>
      </c>
      <c r="B9" s="1">
        <v>25</v>
      </c>
    </row>
    <row r="10" spans="1:2" x14ac:dyDescent="0.25">
      <c r="A10" s="1">
        <v>10</v>
      </c>
      <c r="B10" s="1">
        <v>3</v>
      </c>
    </row>
    <row r="11" spans="1:2" x14ac:dyDescent="0.25">
      <c r="A11" s="1">
        <v>11</v>
      </c>
      <c r="B11" s="1">
        <v>5</v>
      </c>
    </row>
    <row r="12" spans="1:2" x14ac:dyDescent="0.25">
      <c r="A12" s="1">
        <v>12</v>
      </c>
      <c r="B12" s="1">
        <v>7</v>
      </c>
    </row>
  </sheetData>
  <phoneticPr fontId="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0" sqref="B10"/>
    </sheetView>
  </sheetViews>
  <sheetFormatPr defaultColWidth="8.88671875" defaultRowHeight="13.2" x14ac:dyDescent="0.25"/>
  <cols>
    <col min="1" max="16384" width="8.88671875" style="1"/>
  </cols>
  <sheetData>
    <row r="1" spans="1:2" x14ac:dyDescent="0.25">
      <c r="A1" s="1">
        <v>1</v>
      </c>
      <c r="B1" s="1">
        <v>8</v>
      </c>
    </row>
    <row r="2" spans="1:2" x14ac:dyDescent="0.25">
      <c r="A2" s="1">
        <v>2</v>
      </c>
      <c r="B2" s="1">
        <v>10</v>
      </c>
    </row>
    <row r="3" spans="1:2" x14ac:dyDescent="0.25">
      <c r="A3" s="1">
        <v>3</v>
      </c>
      <c r="B3" s="1">
        <v>12</v>
      </c>
    </row>
    <row r="4" spans="1:2" x14ac:dyDescent="0.25">
      <c r="A4" s="1">
        <v>4</v>
      </c>
      <c r="B4" s="1">
        <v>14</v>
      </c>
    </row>
    <row r="5" spans="1:2" x14ac:dyDescent="0.25">
      <c r="A5" s="1">
        <v>5</v>
      </c>
      <c r="B5" s="1">
        <v>16</v>
      </c>
    </row>
    <row r="6" spans="1:2" x14ac:dyDescent="0.25">
      <c r="A6" s="1">
        <v>6</v>
      </c>
      <c r="B6" s="1">
        <v>18</v>
      </c>
    </row>
    <row r="7" spans="1:2" x14ac:dyDescent="0.25">
      <c r="A7" s="1">
        <v>7</v>
      </c>
      <c r="B7" s="1">
        <v>20</v>
      </c>
    </row>
    <row r="8" spans="1:2" x14ac:dyDescent="0.25">
      <c r="A8" s="1">
        <v>8</v>
      </c>
      <c r="B8" s="1">
        <v>22</v>
      </c>
    </row>
    <row r="9" spans="1:2" x14ac:dyDescent="0.25">
      <c r="A9" s="1">
        <v>9</v>
      </c>
      <c r="B9" s="1">
        <v>24</v>
      </c>
    </row>
    <row r="10" spans="1:2" x14ac:dyDescent="0.25">
      <c r="A10" s="1">
        <v>10</v>
      </c>
      <c r="B10" s="1">
        <v>2</v>
      </c>
    </row>
    <row r="11" spans="1:2" x14ac:dyDescent="0.25">
      <c r="A11" s="1">
        <v>11</v>
      </c>
      <c r="B11" s="1">
        <v>4</v>
      </c>
    </row>
    <row r="12" spans="1:2" x14ac:dyDescent="0.25">
      <c r="A12" s="1">
        <v>12</v>
      </c>
      <c r="B12" s="1">
        <v>6</v>
      </c>
    </row>
  </sheetData>
  <phoneticPr fontId="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0" sqref="B10"/>
    </sheetView>
  </sheetViews>
  <sheetFormatPr defaultColWidth="8.88671875" defaultRowHeight="13.2" x14ac:dyDescent="0.25"/>
  <cols>
    <col min="1" max="16384" width="8.88671875" style="1"/>
  </cols>
  <sheetData>
    <row r="1" spans="1:2" x14ac:dyDescent="0.25">
      <c r="A1" s="1">
        <v>1</v>
      </c>
      <c r="B1" s="1">
        <v>5</v>
      </c>
    </row>
    <row r="2" spans="1:2" x14ac:dyDescent="0.25">
      <c r="A2" s="1">
        <v>2</v>
      </c>
      <c r="B2" s="1">
        <v>6</v>
      </c>
    </row>
    <row r="3" spans="1:2" x14ac:dyDescent="0.25">
      <c r="A3" s="1">
        <v>3</v>
      </c>
      <c r="B3" s="1">
        <v>7</v>
      </c>
    </row>
    <row r="4" spans="1:2" x14ac:dyDescent="0.25">
      <c r="A4" s="1">
        <v>4</v>
      </c>
      <c r="B4" s="1">
        <v>8</v>
      </c>
    </row>
    <row r="5" spans="1:2" x14ac:dyDescent="0.25">
      <c r="A5" s="1">
        <v>5</v>
      </c>
      <c r="B5" s="1">
        <v>9</v>
      </c>
    </row>
    <row r="6" spans="1:2" x14ac:dyDescent="0.25">
      <c r="A6" s="1">
        <v>6</v>
      </c>
      <c r="B6" s="1">
        <v>10</v>
      </c>
    </row>
    <row r="7" spans="1:2" x14ac:dyDescent="0.25">
      <c r="A7" s="1">
        <v>7</v>
      </c>
      <c r="B7" s="1">
        <v>11</v>
      </c>
    </row>
    <row r="8" spans="1:2" x14ac:dyDescent="0.25">
      <c r="A8" s="1">
        <v>8</v>
      </c>
      <c r="B8" s="1">
        <v>12</v>
      </c>
    </row>
    <row r="9" spans="1:2" x14ac:dyDescent="0.25">
      <c r="A9" s="1">
        <v>9</v>
      </c>
      <c r="B9" s="1">
        <v>13</v>
      </c>
    </row>
    <row r="10" spans="1:2" x14ac:dyDescent="0.25">
      <c r="A10" s="1">
        <v>10</v>
      </c>
      <c r="B10" s="1">
        <v>2</v>
      </c>
    </row>
    <row r="11" spans="1:2" x14ac:dyDescent="0.25">
      <c r="A11" s="1">
        <v>11</v>
      </c>
      <c r="B11" s="1">
        <v>3</v>
      </c>
    </row>
    <row r="12" spans="1:2" x14ac:dyDescent="0.25">
      <c r="A12" s="1">
        <v>12</v>
      </c>
      <c r="B12" s="1">
        <v>4</v>
      </c>
    </row>
  </sheetData>
  <phoneticPr fontId="8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workbookViewId="0">
      <selection activeCell="B15" sqref="B15"/>
    </sheetView>
  </sheetViews>
  <sheetFormatPr defaultRowHeight="13.2" x14ac:dyDescent="0.25"/>
  <cols>
    <col min="3" max="3" width="1.6640625" customWidth="1"/>
    <col min="5" max="5" width="1.6640625" customWidth="1"/>
    <col min="7" max="7" width="1.6640625" customWidth="1"/>
    <col min="9" max="9" width="1.6640625" customWidth="1"/>
    <col min="11" max="11" width="1.6640625" customWidth="1"/>
    <col min="13" max="13" width="1.6640625" customWidth="1"/>
    <col min="15" max="15" width="1.6640625" customWidth="1"/>
    <col min="17" max="17" width="1.6640625" customWidth="1"/>
    <col min="19" max="19" width="1.6640625" customWidth="1"/>
    <col min="21" max="21" width="1.6640625" customWidth="1"/>
    <col min="23" max="23" width="1.6640625" customWidth="1"/>
    <col min="25" max="25" width="1.6640625" customWidth="1"/>
  </cols>
  <sheetData>
    <row r="1" spans="1:28" ht="14.4" x14ac:dyDescent="0.3">
      <c r="A1" s="25">
        <v>1920</v>
      </c>
      <c r="B1" s="25">
        <v>79.08</v>
      </c>
      <c r="C1" s="25">
        <v>0</v>
      </c>
      <c r="D1" s="25">
        <v>70.02</v>
      </c>
      <c r="E1" s="25">
        <v>0</v>
      </c>
      <c r="F1" s="25">
        <v>66.179999999999993</v>
      </c>
      <c r="G1" s="25">
        <v>0</v>
      </c>
      <c r="H1" s="25">
        <v>112.97999999999999</v>
      </c>
      <c r="I1" s="25">
        <v>0</v>
      </c>
      <c r="J1" s="25">
        <v>105.66</v>
      </c>
      <c r="K1" s="25">
        <v>0</v>
      </c>
      <c r="L1" s="25">
        <v>186.60000000000002</v>
      </c>
      <c r="M1" s="25">
        <v>0</v>
      </c>
      <c r="N1" s="25">
        <v>37.380000000000003</v>
      </c>
      <c r="O1" s="25">
        <v>0</v>
      </c>
      <c r="P1" s="25">
        <v>34.68</v>
      </c>
      <c r="Q1" s="25">
        <v>0</v>
      </c>
      <c r="R1" s="25">
        <v>0</v>
      </c>
      <c r="S1" s="25">
        <v>0</v>
      </c>
      <c r="T1" s="25">
        <v>0</v>
      </c>
      <c r="U1" s="25">
        <v>0</v>
      </c>
      <c r="V1" s="25">
        <v>0</v>
      </c>
      <c r="W1" s="25">
        <v>0</v>
      </c>
      <c r="X1" s="25">
        <v>0</v>
      </c>
      <c r="Y1" s="25">
        <v>0</v>
      </c>
      <c r="Z1" s="25">
        <v>692.52</v>
      </c>
      <c r="AB1" s="23"/>
    </row>
    <row r="2" spans="1:28" ht="14.4" x14ac:dyDescent="0.3">
      <c r="A2" s="25">
        <v>1921</v>
      </c>
      <c r="B2" s="25">
        <v>52.320000000000007</v>
      </c>
      <c r="C2" s="25">
        <v>0</v>
      </c>
      <c r="D2" s="25">
        <v>64.44</v>
      </c>
      <c r="E2" s="25">
        <v>0</v>
      </c>
      <c r="F2" s="25">
        <v>159.35999999999999</v>
      </c>
      <c r="G2" s="25">
        <v>0</v>
      </c>
      <c r="H2" s="25">
        <v>102.53999999999999</v>
      </c>
      <c r="I2" s="25">
        <v>0</v>
      </c>
      <c r="J2" s="25">
        <v>55.679999999999993</v>
      </c>
      <c r="K2" s="25">
        <v>0</v>
      </c>
      <c r="L2" s="25">
        <v>73.02</v>
      </c>
      <c r="M2" s="25">
        <v>0</v>
      </c>
      <c r="N2" s="25">
        <v>0.18</v>
      </c>
      <c r="O2" s="25">
        <v>0</v>
      </c>
      <c r="P2" s="25">
        <v>15.299999999999999</v>
      </c>
      <c r="Q2" s="25">
        <v>0</v>
      </c>
      <c r="R2" s="25">
        <v>11.52</v>
      </c>
      <c r="S2" s="25">
        <v>0</v>
      </c>
      <c r="T2" s="25">
        <v>0</v>
      </c>
      <c r="U2" s="25">
        <v>0</v>
      </c>
      <c r="V2" s="25">
        <v>37.74</v>
      </c>
      <c r="W2" s="25">
        <v>0</v>
      </c>
      <c r="X2" s="25">
        <v>0</v>
      </c>
      <c r="Y2" s="25">
        <v>0</v>
      </c>
      <c r="Z2" s="25">
        <v>572.09999999999991</v>
      </c>
    </row>
    <row r="3" spans="1:28" ht="14.4" x14ac:dyDescent="0.3">
      <c r="A3" s="25">
        <v>1922</v>
      </c>
      <c r="B3" s="25">
        <v>20.22</v>
      </c>
      <c r="C3" s="25">
        <v>0</v>
      </c>
      <c r="D3" s="25">
        <v>72.599999999999994</v>
      </c>
      <c r="E3" s="25">
        <v>0</v>
      </c>
      <c r="F3" s="25">
        <v>104.76</v>
      </c>
      <c r="G3" s="25">
        <v>0</v>
      </c>
      <c r="H3" s="25">
        <v>121.80000000000001</v>
      </c>
      <c r="I3" s="25">
        <v>0</v>
      </c>
      <c r="J3" s="25">
        <v>144.89999999999998</v>
      </c>
      <c r="K3" s="25">
        <v>0</v>
      </c>
      <c r="L3" s="25">
        <v>62.400000000000006</v>
      </c>
      <c r="M3" s="25">
        <v>0</v>
      </c>
      <c r="N3" s="25">
        <v>36.599999999999994</v>
      </c>
      <c r="O3" s="25">
        <v>0</v>
      </c>
      <c r="P3" s="25">
        <v>4.1999999999999993</v>
      </c>
      <c r="Q3" s="25">
        <v>0</v>
      </c>
      <c r="R3" s="25">
        <v>5.34</v>
      </c>
      <c r="S3" s="25">
        <v>0</v>
      </c>
      <c r="T3" s="25">
        <v>8.879999999999999</v>
      </c>
      <c r="U3" s="25">
        <v>0</v>
      </c>
      <c r="V3" s="25">
        <v>0.36</v>
      </c>
      <c r="W3" s="25">
        <v>0</v>
      </c>
      <c r="X3" s="25">
        <v>15.66</v>
      </c>
      <c r="Y3" s="25">
        <v>0</v>
      </c>
      <c r="Z3" s="25">
        <v>597.59999999999991</v>
      </c>
    </row>
    <row r="4" spans="1:28" ht="14.4" x14ac:dyDescent="0.3">
      <c r="A4" s="25">
        <v>1923</v>
      </c>
      <c r="B4" s="25">
        <v>13.559999999999999</v>
      </c>
      <c r="C4" s="25">
        <v>0</v>
      </c>
      <c r="D4" s="25">
        <v>97.140000000000015</v>
      </c>
      <c r="E4" s="25">
        <v>0</v>
      </c>
      <c r="F4" s="25">
        <v>51.300000000000004</v>
      </c>
      <c r="G4" s="25">
        <v>0</v>
      </c>
      <c r="H4" s="25">
        <v>20.22</v>
      </c>
      <c r="I4" s="25">
        <v>0</v>
      </c>
      <c r="J4" s="25">
        <v>59.820000000000007</v>
      </c>
      <c r="K4" s="25">
        <v>0</v>
      </c>
      <c r="L4" s="25">
        <v>180.78</v>
      </c>
      <c r="M4" s="25">
        <v>0</v>
      </c>
      <c r="N4" s="25">
        <v>7.14</v>
      </c>
      <c r="O4" s="25">
        <v>0</v>
      </c>
      <c r="P4" s="25">
        <v>19.740000000000002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3.7800000000000002</v>
      </c>
      <c r="W4" s="25">
        <v>0</v>
      </c>
      <c r="X4" s="25">
        <v>32.04</v>
      </c>
      <c r="Y4" s="25">
        <v>0</v>
      </c>
      <c r="Z4" s="25">
        <v>485.52</v>
      </c>
    </row>
    <row r="5" spans="1:28" ht="14.4" x14ac:dyDescent="0.3">
      <c r="A5" s="25">
        <v>1924</v>
      </c>
      <c r="B5" s="25">
        <v>19.5</v>
      </c>
      <c r="C5" s="25">
        <v>0</v>
      </c>
      <c r="D5" s="25">
        <v>99.66</v>
      </c>
      <c r="E5" s="25">
        <v>0</v>
      </c>
      <c r="F5" s="25">
        <v>177.72</v>
      </c>
      <c r="G5" s="25">
        <v>0</v>
      </c>
      <c r="H5" s="25">
        <v>118.68</v>
      </c>
      <c r="I5" s="25">
        <v>0</v>
      </c>
      <c r="J5" s="25">
        <v>105.66</v>
      </c>
      <c r="K5" s="25">
        <v>0</v>
      </c>
      <c r="L5" s="25">
        <v>139.19999999999999</v>
      </c>
      <c r="M5" s="25">
        <v>0</v>
      </c>
      <c r="N5" s="25">
        <v>128.34</v>
      </c>
      <c r="O5" s="25">
        <v>0</v>
      </c>
      <c r="P5" s="25">
        <v>114.42</v>
      </c>
      <c r="Q5" s="25">
        <v>0</v>
      </c>
      <c r="R5" s="25">
        <v>18.059999999999999</v>
      </c>
      <c r="S5" s="25">
        <v>0</v>
      </c>
      <c r="T5" s="25">
        <v>14.04</v>
      </c>
      <c r="U5" s="25">
        <v>0</v>
      </c>
      <c r="V5" s="25">
        <v>0</v>
      </c>
      <c r="W5" s="25">
        <v>0</v>
      </c>
      <c r="X5" s="25">
        <v>33.18</v>
      </c>
      <c r="Y5" s="25">
        <v>0</v>
      </c>
      <c r="Z5" s="25">
        <v>968.40000000000009</v>
      </c>
    </row>
    <row r="6" spans="1:28" ht="14.4" x14ac:dyDescent="0.3">
      <c r="A6" s="25">
        <v>1925</v>
      </c>
      <c r="B6" s="25">
        <v>23.580000000000002</v>
      </c>
      <c r="C6" s="25">
        <v>0</v>
      </c>
      <c r="D6" s="25">
        <v>71.039999999999992</v>
      </c>
      <c r="E6" s="25">
        <v>0</v>
      </c>
      <c r="F6" s="25">
        <v>27.240000000000002</v>
      </c>
      <c r="G6" s="25">
        <v>0</v>
      </c>
      <c r="H6" s="25">
        <v>54.78</v>
      </c>
      <c r="I6" s="25">
        <v>0</v>
      </c>
      <c r="J6" s="25">
        <v>52.86</v>
      </c>
      <c r="K6" s="25">
        <v>0</v>
      </c>
      <c r="L6" s="25">
        <v>40.980000000000004</v>
      </c>
      <c r="M6" s="25">
        <v>0</v>
      </c>
      <c r="N6" s="25">
        <v>7.98</v>
      </c>
      <c r="O6" s="25">
        <v>0</v>
      </c>
      <c r="P6" s="25">
        <v>35.82</v>
      </c>
      <c r="Q6" s="25">
        <v>0</v>
      </c>
      <c r="R6" s="25">
        <v>7.62</v>
      </c>
      <c r="S6" s="25">
        <v>0</v>
      </c>
      <c r="T6" s="25">
        <v>9.06</v>
      </c>
      <c r="U6" s="25">
        <v>0</v>
      </c>
      <c r="V6" s="25">
        <v>0.12</v>
      </c>
      <c r="W6" s="25">
        <v>0</v>
      </c>
      <c r="X6" s="25">
        <v>14.700000000000001</v>
      </c>
      <c r="Y6" s="25">
        <v>0</v>
      </c>
      <c r="Z6" s="25">
        <v>345.71999999999997</v>
      </c>
    </row>
    <row r="7" spans="1:28" ht="14.4" x14ac:dyDescent="0.3">
      <c r="A7" s="25">
        <v>1926</v>
      </c>
      <c r="B7" s="25">
        <v>37.08</v>
      </c>
      <c r="C7" s="25">
        <v>0</v>
      </c>
      <c r="D7" s="25">
        <v>86.88</v>
      </c>
      <c r="E7" s="25">
        <v>0</v>
      </c>
      <c r="F7" s="25">
        <v>94.56</v>
      </c>
      <c r="G7" s="25">
        <v>0</v>
      </c>
      <c r="H7" s="25">
        <v>65.58</v>
      </c>
      <c r="I7" s="25">
        <v>0</v>
      </c>
      <c r="J7" s="25">
        <v>78.06</v>
      </c>
      <c r="K7" s="25">
        <v>0</v>
      </c>
      <c r="L7" s="25">
        <v>82.26</v>
      </c>
      <c r="M7" s="25">
        <v>0</v>
      </c>
      <c r="N7" s="25">
        <v>44.94</v>
      </c>
      <c r="O7" s="25">
        <v>0</v>
      </c>
      <c r="P7" s="25">
        <v>5.9399999999999995</v>
      </c>
      <c r="Q7" s="25">
        <v>0</v>
      </c>
      <c r="R7" s="25">
        <v>0</v>
      </c>
      <c r="S7" s="25">
        <v>0</v>
      </c>
      <c r="T7" s="25">
        <v>27.54</v>
      </c>
      <c r="U7" s="25">
        <v>0</v>
      </c>
      <c r="V7" s="25">
        <v>0.84000000000000008</v>
      </c>
      <c r="W7" s="25">
        <v>0</v>
      </c>
      <c r="X7" s="25">
        <v>0</v>
      </c>
      <c r="Y7" s="25">
        <v>0</v>
      </c>
      <c r="Z7" s="25">
        <v>523.68000000000006</v>
      </c>
    </row>
    <row r="8" spans="1:28" ht="14.4" x14ac:dyDescent="0.3">
      <c r="A8" s="25">
        <v>1927</v>
      </c>
      <c r="B8" s="25">
        <v>85.26</v>
      </c>
      <c r="C8" s="25">
        <v>0</v>
      </c>
      <c r="D8" s="25">
        <v>17.22</v>
      </c>
      <c r="E8" s="25">
        <v>0</v>
      </c>
      <c r="F8" s="25">
        <v>38.94</v>
      </c>
      <c r="G8" s="25">
        <v>0</v>
      </c>
      <c r="H8" s="25">
        <v>223.5</v>
      </c>
      <c r="I8" s="25">
        <v>0</v>
      </c>
      <c r="J8" s="25">
        <v>141.78</v>
      </c>
      <c r="K8" s="25">
        <v>0</v>
      </c>
      <c r="L8" s="25">
        <v>62.34</v>
      </c>
      <c r="M8" s="25">
        <v>0</v>
      </c>
      <c r="N8" s="25">
        <v>21.18</v>
      </c>
      <c r="O8" s="25">
        <v>0</v>
      </c>
      <c r="P8" s="25">
        <v>3.18</v>
      </c>
      <c r="Q8" s="25">
        <v>0</v>
      </c>
      <c r="R8" s="25">
        <v>0.72</v>
      </c>
      <c r="S8" s="25">
        <v>0</v>
      </c>
      <c r="T8" s="25">
        <v>0</v>
      </c>
      <c r="U8" s="25">
        <v>0</v>
      </c>
      <c r="V8" s="25">
        <v>20.22</v>
      </c>
      <c r="W8" s="25">
        <v>0</v>
      </c>
      <c r="X8" s="25">
        <v>16.740000000000002</v>
      </c>
      <c r="Y8" s="25">
        <v>0</v>
      </c>
      <c r="Z8" s="25">
        <v>630.96</v>
      </c>
    </row>
    <row r="9" spans="1:28" ht="14.4" x14ac:dyDescent="0.3">
      <c r="A9" s="25">
        <v>1928</v>
      </c>
      <c r="B9" s="25">
        <v>22.02</v>
      </c>
      <c r="C9" s="25">
        <v>0</v>
      </c>
      <c r="D9" s="25">
        <v>115.38</v>
      </c>
      <c r="E9" s="25">
        <v>0</v>
      </c>
      <c r="F9" s="25">
        <v>50.64</v>
      </c>
      <c r="G9" s="25">
        <v>0</v>
      </c>
      <c r="H9" s="25">
        <v>154.85999999999999</v>
      </c>
      <c r="I9" s="25">
        <v>0</v>
      </c>
      <c r="J9" s="25">
        <v>19.98</v>
      </c>
      <c r="K9" s="25">
        <v>0</v>
      </c>
      <c r="L9" s="25">
        <v>116.69999999999999</v>
      </c>
      <c r="M9" s="25">
        <v>0</v>
      </c>
      <c r="N9" s="25">
        <v>24.54</v>
      </c>
      <c r="O9" s="25">
        <v>0</v>
      </c>
      <c r="P9" s="25">
        <v>17.88</v>
      </c>
      <c r="Q9" s="25">
        <v>0</v>
      </c>
      <c r="R9" s="25">
        <v>35.28</v>
      </c>
      <c r="S9" s="25">
        <v>0</v>
      </c>
      <c r="T9" s="25">
        <v>1.2000000000000002</v>
      </c>
      <c r="U9" s="25">
        <v>0</v>
      </c>
      <c r="V9" s="25">
        <v>1.1400000000000001</v>
      </c>
      <c r="W9" s="25">
        <v>0</v>
      </c>
      <c r="X9" s="25">
        <v>37.5</v>
      </c>
      <c r="Y9" s="25">
        <v>0</v>
      </c>
      <c r="Z9" s="25">
        <v>597.12</v>
      </c>
    </row>
    <row r="10" spans="1:28" ht="14.4" x14ac:dyDescent="0.3">
      <c r="A10" s="25">
        <v>1929</v>
      </c>
      <c r="B10" s="25">
        <v>61.5</v>
      </c>
      <c r="C10" s="25">
        <v>0</v>
      </c>
      <c r="D10" s="25">
        <v>105.12</v>
      </c>
      <c r="E10" s="25">
        <v>0</v>
      </c>
      <c r="F10" s="25">
        <v>117.66</v>
      </c>
      <c r="G10" s="25">
        <v>0</v>
      </c>
      <c r="H10" s="25">
        <v>113.52000000000001</v>
      </c>
      <c r="I10" s="25">
        <v>0</v>
      </c>
      <c r="J10" s="25">
        <v>40.56</v>
      </c>
      <c r="K10" s="25">
        <v>0</v>
      </c>
      <c r="L10" s="25">
        <v>137.28</v>
      </c>
      <c r="M10" s="25">
        <v>0</v>
      </c>
      <c r="N10" s="25">
        <v>28.56</v>
      </c>
      <c r="O10" s="25">
        <v>0</v>
      </c>
      <c r="P10" s="25">
        <v>23.16</v>
      </c>
      <c r="Q10" s="25">
        <v>0</v>
      </c>
      <c r="R10" s="25">
        <v>0.12</v>
      </c>
      <c r="S10" s="25">
        <v>0</v>
      </c>
      <c r="T10" s="25">
        <v>0.12</v>
      </c>
      <c r="U10" s="25">
        <v>0</v>
      </c>
      <c r="V10" s="25">
        <v>6.12</v>
      </c>
      <c r="W10" s="25">
        <v>0</v>
      </c>
      <c r="X10" s="25">
        <v>0</v>
      </c>
      <c r="Y10" s="25">
        <v>0</v>
      </c>
      <c r="Z10" s="25">
        <v>633.66</v>
      </c>
    </row>
    <row r="11" spans="1:28" ht="14.4" x14ac:dyDescent="0.3">
      <c r="A11" s="25">
        <v>1930</v>
      </c>
      <c r="B11" s="25">
        <v>10.68</v>
      </c>
      <c r="C11" s="25">
        <v>0</v>
      </c>
      <c r="D11" s="25">
        <v>44.28</v>
      </c>
      <c r="E11" s="25">
        <v>0</v>
      </c>
      <c r="F11" s="25">
        <v>66.36</v>
      </c>
      <c r="G11" s="25">
        <v>0</v>
      </c>
      <c r="H11" s="25">
        <v>85.5</v>
      </c>
      <c r="I11" s="25">
        <v>0</v>
      </c>
      <c r="J11" s="25">
        <v>68.58</v>
      </c>
      <c r="K11" s="25">
        <v>0</v>
      </c>
      <c r="L11" s="25">
        <v>53.16</v>
      </c>
      <c r="M11" s="25">
        <v>0</v>
      </c>
      <c r="N11" s="25">
        <v>58.44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3.06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390.06000000000006</v>
      </c>
    </row>
    <row r="12" spans="1:28" ht="14.4" x14ac:dyDescent="0.3">
      <c r="A12" s="25">
        <v>1931</v>
      </c>
      <c r="B12" s="25">
        <v>13.02</v>
      </c>
      <c r="C12" s="25">
        <v>0</v>
      </c>
      <c r="D12" s="25">
        <v>109.32</v>
      </c>
      <c r="E12" s="25">
        <v>0</v>
      </c>
      <c r="F12" s="25">
        <v>76.739999999999995</v>
      </c>
      <c r="G12" s="25">
        <v>0</v>
      </c>
      <c r="H12" s="25">
        <v>103.97999999999999</v>
      </c>
      <c r="I12" s="25">
        <v>0</v>
      </c>
      <c r="J12" s="25">
        <v>64.86</v>
      </c>
      <c r="K12" s="25">
        <v>0</v>
      </c>
      <c r="L12" s="25">
        <v>52.08</v>
      </c>
      <c r="M12" s="25">
        <v>0</v>
      </c>
      <c r="N12" s="25">
        <v>78.06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0.30000000000000004</v>
      </c>
      <c r="Y12" s="25">
        <v>0</v>
      </c>
      <c r="Z12" s="25">
        <v>498.41999999999996</v>
      </c>
    </row>
    <row r="13" spans="1:28" ht="14.4" x14ac:dyDescent="0.3">
      <c r="A13" s="25">
        <v>1932</v>
      </c>
      <c r="B13" s="25">
        <v>19.259999999999998</v>
      </c>
      <c r="C13" s="25">
        <v>0</v>
      </c>
      <c r="D13" s="25">
        <v>28.380000000000003</v>
      </c>
      <c r="E13" s="25">
        <v>0</v>
      </c>
      <c r="F13" s="25">
        <v>81.06</v>
      </c>
      <c r="G13" s="25">
        <v>0</v>
      </c>
      <c r="H13" s="25">
        <v>50.88</v>
      </c>
      <c r="I13" s="25">
        <v>0</v>
      </c>
      <c r="J13" s="25">
        <v>42.18</v>
      </c>
      <c r="K13" s="25">
        <v>0</v>
      </c>
      <c r="L13" s="25">
        <v>36.36</v>
      </c>
      <c r="M13" s="25">
        <v>0</v>
      </c>
      <c r="N13" s="25">
        <v>6.7200000000000006</v>
      </c>
      <c r="O13" s="25">
        <v>0</v>
      </c>
      <c r="P13" s="25">
        <v>3.7800000000000002</v>
      </c>
      <c r="Q13" s="25">
        <v>0</v>
      </c>
      <c r="R13" s="25">
        <v>1.56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9.8999999999999986</v>
      </c>
      <c r="Y13" s="25">
        <v>0</v>
      </c>
      <c r="Z13" s="25">
        <v>279.89999999999998</v>
      </c>
    </row>
    <row r="14" spans="1:28" ht="14.4" x14ac:dyDescent="0.3">
      <c r="A14" s="25">
        <v>1933</v>
      </c>
      <c r="B14" s="25">
        <v>9.120000000000001</v>
      </c>
      <c r="C14" s="25">
        <v>0</v>
      </c>
      <c r="D14" s="25">
        <v>93.539999999999992</v>
      </c>
      <c r="E14" s="25">
        <v>0</v>
      </c>
      <c r="F14" s="25">
        <v>219.60000000000002</v>
      </c>
      <c r="G14" s="25">
        <v>0</v>
      </c>
      <c r="H14" s="25">
        <v>186.78</v>
      </c>
      <c r="I14" s="25">
        <v>0</v>
      </c>
      <c r="J14" s="25">
        <v>130.26</v>
      </c>
      <c r="K14" s="25">
        <v>0</v>
      </c>
      <c r="L14" s="25">
        <v>38.339999999999996</v>
      </c>
      <c r="M14" s="25">
        <v>0</v>
      </c>
      <c r="N14" s="25">
        <v>14.64</v>
      </c>
      <c r="O14" s="25">
        <v>0</v>
      </c>
      <c r="P14" s="25">
        <v>35.22</v>
      </c>
      <c r="Q14" s="25">
        <v>0</v>
      </c>
      <c r="R14" s="25">
        <v>1.2000000000000002</v>
      </c>
      <c r="S14" s="25">
        <v>0</v>
      </c>
      <c r="T14" s="25">
        <v>1.56</v>
      </c>
      <c r="U14" s="25">
        <v>0</v>
      </c>
      <c r="V14" s="25">
        <v>3.4799999999999995</v>
      </c>
      <c r="W14" s="25">
        <v>0</v>
      </c>
      <c r="X14" s="25">
        <v>1.1400000000000001</v>
      </c>
      <c r="Y14" s="25">
        <v>0</v>
      </c>
      <c r="Z14" s="25">
        <v>734.88</v>
      </c>
    </row>
    <row r="15" spans="1:28" ht="14.4" x14ac:dyDescent="0.3">
      <c r="A15" s="25">
        <v>1934</v>
      </c>
      <c r="B15" s="25">
        <v>51.599999999999994</v>
      </c>
      <c r="C15" s="25">
        <v>0</v>
      </c>
      <c r="D15" s="25">
        <v>120.18</v>
      </c>
      <c r="E15" s="25">
        <v>0</v>
      </c>
      <c r="F15" s="25">
        <v>157.07999999999998</v>
      </c>
      <c r="G15" s="25">
        <v>0</v>
      </c>
      <c r="H15" s="25">
        <v>26.759999999999998</v>
      </c>
      <c r="I15" s="25">
        <v>0</v>
      </c>
      <c r="J15" s="25">
        <v>108.12</v>
      </c>
      <c r="K15" s="25">
        <v>0</v>
      </c>
      <c r="L15" s="25">
        <v>63.480000000000004</v>
      </c>
      <c r="M15" s="25">
        <v>0</v>
      </c>
      <c r="N15" s="25">
        <v>33.480000000000004</v>
      </c>
      <c r="O15" s="25">
        <v>0</v>
      </c>
      <c r="P15" s="25">
        <v>2.0999999999999996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10.74</v>
      </c>
      <c r="Y15" s="25">
        <v>0</v>
      </c>
      <c r="Z15" s="25">
        <v>573.54</v>
      </c>
    </row>
    <row r="16" spans="1:28" ht="14.4" x14ac:dyDescent="0.3">
      <c r="A16" s="25">
        <v>1935</v>
      </c>
      <c r="B16" s="25">
        <v>11.52</v>
      </c>
      <c r="C16" s="25">
        <v>0</v>
      </c>
      <c r="D16" s="25">
        <v>16.200000000000003</v>
      </c>
      <c r="E16" s="25">
        <v>0</v>
      </c>
      <c r="F16" s="25">
        <v>116.34</v>
      </c>
      <c r="G16" s="25">
        <v>0</v>
      </c>
      <c r="H16" s="25">
        <v>164.76</v>
      </c>
      <c r="I16" s="25">
        <v>0</v>
      </c>
      <c r="J16" s="25">
        <v>118.97999999999999</v>
      </c>
      <c r="K16" s="25">
        <v>0</v>
      </c>
      <c r="L16" s="25">
        <v>176.39999999999998</v>
      </c>
      <c r="M16" s="25">
        <v>0</v>
      </c>
      <c r="N16" s="25">
        <v>16.68</v>
      </c>
      <c r="O16" s="25">
        <v>0</v>
      </c>
      <c r="P16" s="25">
        <v>103.19999999999999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724.14</v>
      </c>
    </row>
    <row r="17" spans="1:26" ht="14.4" x14ac:dyDescent="0.3">
      <c r="A17" s="25">
        <v>1936</v>
      </c>
      <c r="B17" s="25">
        <v>35.04</v>
      </c>
      <c r="C17" s="25">
        <v>0</v>
      </c>
      <c r="D17" s="25">
        <v>223.20000000000002</v>
      </c>
      <c r="E17" s="25">
        <v>0</v>
      </c>
      <c r="F17" s="25">
        <v>65.400000000000006</v>
      </c>
      <c r="G17" s="25">
        <v>0</v>
      </c>
      <c r="H17" s="25">
        <v>111</v>
      </c>
      <c r="I17" s="25">
        <v>0</v>
      </c>
      <c r="J17" s="25">
        <v>84.9</v>
      </c>
      <c r="K17" s="25">
        <v>0</v>
      </c>
      <c r="L17" s="25">
        <v>41.28</v>
      </c>
      <c r="M17" s="25">
        <v>0</v>
      </c>
      <c r="N17" s="25">
        <v>56.699999999999996</v>
      </c>
      <c r="O17" s="25">
        <v>0</v>
      </c>
      <c r="P17" s="25">
        <v>1.2000000000000002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1.5</v>
      </c>
      <c r="W17" s="25">
        <v>0</v>
      </c>
      <c r="X17" s="25">
        <v>10.5</v>
      </c>
      <c r="Y17" s="25">
        <v>0</v>
      </c>
      <c r="Z17" s="25">
        <v>630.66</v>
      </c>
    </row>
    <row r="18" spans="1:26" ht="14.4" x14ac:dyDescent="0.3">
      <c r="A18" s="25">
        <v>1937</v>
      </c>
      <c r="B18" s="25">
        <v>17.82</v>
      </c>
      <c r="C18" s="25">
        <v>0</v>
      </c>
      <c r="D18" s="25">
        <v>41.7</v>
      </c>
      <c r="E18" s="25">
        <v>0</v>
      </c>
      <c r="F18" s="25">
        <v>252.78000000000003</v>
      </c>
      <c r="G18" s="25">
        <v>0</v>
      </c>
      <c r="H18" s="25">
        <v>70.86</v>
      </c>
      <c r="I18" s="25">
        <v>0</v>
      </c>
      <c r="J18" s="25">
        <v>73.5</v>
      </c>
      <c r="K18" s="25">
        <v>0</v>
      </c>
      <c r="L18" s="25">
        <v>15.899999999999999</v>
      </c>
      <c r="M18" s="25">
        <v>0</v>
      </c>
      <c r="N18" s="25">
        <v>69.300000000000011</v>
      </c>
      <c r="O18" s="25">
        <v>0</v>
      </c>
      <c r="P18" s="25">
        <v>15.059999999999999</v>
      </c>
      <c r="Q18" s="25">
        <v>0</v>
      </c>
      <c r="R18" s="25">
        <v>1.08</v>
      </c>
      <c r="S18" s="25">
        <v>0</v>
      </c>
      <c r="T18" s="25">
        <v>0</v>
      </c>
      <c r="U18" s="25">
        <v>0</v>
      </c>
      <c r="V18" s="25">
        <v>2.64</v>
      </c>
      <c r="W18" s="25">
        <v>0</v>
      </c>
      <c r="X18" s="25">
        <v>14.22</v>
      </c>
      <c r="Y18" s="25">
        <v>0</v>
      </c>
      <c r="Z18" s="25">
        <v>574.74</v>
      </c>
    </row>
    <row r="19" spans="1:26" ht="14.4" x14ac:dyDescent="0.3">
      <c r="A19" s="25">
        <v>1938</v>
      </c>
      <c r="B19" s="25">
        <v>51.96</v>
      </c>
      <c r="C19" s="25">
        <v>0</v>
      </c>
      <c r="D19" s="25">
        <v>24.900000000000002</v>
      </c>
      <c r="E19" s="25">
        <v>0</v>
      </c>
      <c r="F19" s="25">
        <v>106.26</v>
      </c>
      <c r="G19" s="25">
        <v>0</v>
      </c>
      <c r="H19" s="25">
        <v>84.48</v>
      </c>
      <c r="I19" s="25">
        <v>0</v>
      </c>
      <c r="J19" s="25">
        <v>208.32</v>
      </c>
      <c r="K19" s="25">
        <v>0</v>
      </c>
      <c r="L19" s="25">
        <v>87.36</v>
      </c>
      <c r="M19" s="25">
        <v>0</v>
      </c>
      <c r="N19" s="25">
        <v>6.12</v>
      </c>
      <c r="O19" s="25">
        <v>0</v>
      </c>
      <c r="P19" s="25">
        <v>39.900000000000006</v>
      </c>
      <c r="Q19" s="25">
        <v>0</v>
      </c>
      <c r="R19" s="25">
        <v>1.2000000000000002</v>
      </c>
      <c r="S19" s="25">
        <v>0</v>
      </c>
      <c r="T19" s="25">
        <v>49.019999999999996</v>
      </c>
      <c r="U19" s="25">
        <v>0</v>
      </c>
      <c r="V19" s="25">
        <v>10.620000000000001</v>
      </c>
      <c r="W19" s="25">
        <v>0</v>
      </c>
      <c r="X19" s="25">
        <v>31.5</v>
      </c>
      <c r="Y19" s="25">
        <v>0</v>
      </c>
      <c r="Z19" s="25">
        <v>701.64</v>
      </c>
    </row>
    <row r="20" spans="1:26" ht="14.4" x14ac:dyDescent="0.3">
      <c r="A20" s="25">
        <v>1939</v>
      </c>
      <c r="B20" s="25">
        <v>49.260000000000005</v>
      </c>
      <c r="C20" s="25">
        <v>0</v>
      </c>
      <c r="D20" s="25">
        <v>98.28</v>
      </c>
      <c r="E20" s="25">
        <v>0</v>
      </c>
      <c r="F20" s="25">
        <v>111.24</v>
      </c>
      <c r="G20" s="25">
        <v>0</v>
      </c>
      <c r="H20" s="25">
        <v>66.900000000000006</v>
      </c>
      <c r="I20" s="25">
        <v>0</v>
      </c>
      <c r="J20" s="25">
        <v>55.08</v>
      </c>
      <c r="K20" s="25">
        <v>0</v>
      </c>
      <c r="L20" s="25">
        <v>139.62</v>
      </c>
      <c r="M20" s="25">
        <v>0</v>
      </c>
      <c r="N20" s="25">
        <v>27</v>
      </c>
      <c r="O20" s="25">
        <v>0</v>
      </c>
      <c r="P20" s="25">
        <v>21.18</v>
      </c>
      <c r="Q20" s="25">
        <v>0</v>
      </c>
      <c r="R20" s="25">
        <v>16.799999999999997</v>
      </c>
      <c r="S20" s="25">
        <v>0</v>
      </c>
      <c r="T20" s="25">
        <v>0</v>
      </c>
      <c r="U20" s="25">
        <v>0</v>
      </c>
      <c r="V20" s="25">
        <v>1.7399999999999998</v>
      </c>
      <c r="W20" s="25">
        <v>0</v>
      </c>
      <c r="X20" s="25">
        <v>104.28</v>
      </c>
      <c r="Y20" s="25">
        <v>0</v>
      </c>
      <c r="Z20" s="25">
        <v>691.43999999999994</v>
      </c>
    </row>
    <row r="21" spans="1:26" ht="14.4" x14ac:dyDescent="0.3">
      <c r="A21" s="25">
        <v>1940</v>
      </c>
      <c r="B21" s="25">
        <v>28.56</v>
      </c>
      <c r="C21" s="25">
        <v>0</v>
      </c>
      <c r="D21" s="25">
        <v>81.78</v>
      </c>
      <c r="E21" s="25">
        <v>0</v>
      </c>
      <c r="F21" s="25">
        <v>121.80000000000001</v>
      </c>
      <c r="G21" s="25">
        <v>0</v>
      </c>
      <c r="H21" s="25">
        <v>94.26</v>
      </c>
      <c r="I21" s="25">
        <v>0</v>
      </c>
      <c r="J21" s="25">
        <v>35.82</v>
      </c>
      <c r="K21" s="25">
        <v>0</v>
      </c>
      <c r="L21" s="25">
        <v>24.660000000000004</v>
      </c>
      <c r="M21" s="25">
        <v>0</v>
      </c>
      <c r="N21" s="25">
        <v>53.22</v>
      </c>
      <c r="O21" s="25">
        <v>0</v>
      </c>
      <c r="P21" s="25">
        <v>0.48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28.619999999999997</v>
      </c>
      <c r="Y21" s="25">
        <v>0</v>
      </c>
      <c r="Z21" s="25">
        <v>469.26</v>
      </c>
    </row>
    <row r="22" spans="1:26" ht="14.4" x14ac:dyDescent="0.3">
      <c r="A22" s="25">
        <v>1941</v>
      </c>
      <c r="B22" s="25">
        <v>31.14</v>
      </c>
      <c r="C22" s="25">
        <v>0</v>
      </c>
      <c r="D22" s="25">
        <v>20.759999999999998</v>
      </c>
      <c r="E22" s="25">
        <v>0</v>
      </c>
      <c r="F22" s="25">
        <v>108.18</v>
      </c>
      <c r="G22" s="25">
        <v>0</v>
      </c>
      <c r="H22" s="25">
        <v>141.18</v>
      </c>
      <c r="I22" s="25">
        <v>0</v>
      </c>
      <c r="J22" s="25">
        <v>36.42</v>
      </c>
      <c r="K22" s="25">
        <v>0</v>
      </c>
      <c r="L22" s="25">
        <v>213.29999999999998</v>
      </c>
      <c r="M22" s="25">
        <v>0</v>
      </c>
      <c r="N22" s="25">
        <v>17.580000000000002</v>
      </c>
      <c r="O22" s="25">
        <v>0</v>
      </c>
      <c r="P22" s="25">
        <v>3.18</v>
      </c>
      <c r="Q22" s="25">
        <v>0</v>
      </c>
      <c r="R22" s="25">
        <v>0.06</v>
      </c>
      <c r="S22" s="25">
        <v>0</v>
      </c>
      <c r="T22" s="25">
        <v>2.16</v>
      </c>
      <c r="U22" s="25">
        <v>0</v>
      </c>
      <c r="V22" s="25">
        <v>12.84</v>
      </c>
      <c r="W22" s="25">
        <v>0</v>
      </c>
      <c r="X22" s="25">
        <v>2.58</v>
      </c>
      <c r="Y22" s="25">
        <v>0</v>
      </c>
      <c r="Z22" s="25">
        <v>589.38</v>
      </c>
    </row>
    <row r="23" spans="1:26" ht="14.4" x14ac:dyDescent="0.3">
      <c r="A23" s="25">
        <v>1942</v>
      </c>
      <c r="B23" s="25">
        <v>76.260000000000005</v>
      </c>
      <c r="C23" s="25">
        <v>0</v>
      </c>
      <c r="D23" s="25">
        <v>43.92</v>
      </c>
      <c r="E23" s="25">
        <v>0</v>
      </c>
      <c r="F23" s="25">
        <v>174.66</v>
      </c>
      <c r="G23" s="25">
        <v>0</v>
      </c>
      <c r="H23" s="25">
        <v>79.800000000000011</v>
      </c>
      <c r="I23" s="25">
        <v>0</v>
      </c>
      <c r="J23" s="25">
        <v>42.54</v>
      </c>
      <c r="K23" s="25">
        <v>0</v>
      </c>
      <c r="L23" s="25">
        <v>93.48</v>
      </c>
      <c r="M23" s="25">
        <v>0</v>
      </c>
      <c r="N23" s="25">
        <v>144.12</v>
      </c>
      <c r="O23" s="25">
        <v>0</v>
      </c>
      <c r="P23" s="25">
        <v>24.839999999999996</v>
      </c>
      <c r="Q23" s="25">
        <v>0</v>
      </c>
      <c r="R23" s="25">
        <v>0</v>
      </c>
      <c r="S23" s="25">
        <v>0</v>
      </c>
      <c r="T23" s="25">
        <v>35.46</v>
      </c>
      <c r="U23" s="25">
        <v>0</v>
      </c>
      <c r="V23" s="25">
        <v>40.14</v>
      </c>
      <c r="W23" s="25">
        <v>0</v>
      </c>
      <c r="X23" s="25">
        <v>43.980000000000004</v>
      </c>
      <c r="Y23" s="25">
        <v>0</v>
      </c>
      <c r="Z23" s="25">
        <v>799.26</v>
      </c>
    </row>
    <row r="24" spans="1:26" ht="14.4" x14ac:dyDescent="0.3">
      <c r="A24" s="25">
        <v>1943</v>
      </c>
      <c r="B24" s="25">
        <v>143.76</v>
      </c>
      <c r="C24" s="25">
        <v>0</v>
      </c>
      <c r="D24" s="25">
        <v>156.72</v>
      </c>
      <c r="E24" s="25">
        <v>0</v>
      </c>
      <c r="F24" s="25">
        <v>50.34</v>
      </c>
      <c r="G24" s="25">
        <v>0</v>
      </c>
      <c r="H24" s="25">
        <v>115.62</v>
      </c>
      <c r="I24" s="25">
        <v>0</v>
      </c>
      <c r="J24" s="25">
        <v>270.95999999999998</v>
      </c>
      <c r="K24" s="25">
        <v>0</v>
      </c>
      <c r="L24" s="25">
        <v>13.080000000000002</v>
      </c>
      <c r="M24" s="25">
        <v>0</v>
      </c>
      <c r="N24" s="25">
        <v>1.26</v>
      </c>
      <c r="O24" s="25">
        <v>0</v>
      </c>
      <c r="P24" s="25">
        <v>6</v>
      </c>
      <c r="Q24" s="25">
        <v>0</v>
      </c>
      <c r="R24" s="25">
        <v>137.39999999999998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62.400000000000006</v>
      </c>
      <c r="Y24" s="25">
        <v>0</v>
      </c>
      <c r="Z24" s="25">
        <v>957.42</v>
      </c>
    </row>
    <row r="25" spans="1:26" ht="14.4" x14ac:dyDescent="0.3">
      <c r="A25" s="25">
        <v>1944</v>
      </c>
      <c r="B25" s="25">
        <v>74.58</v>
      </c>
      <c r="C25" s="25">
        <v>0</v>
      </c>
      <c r="D25" s="25">
        <v>85.98</v>
      </c>
      <c r="E25" s="25">
        <v>0</v>
      </c>
      <c r="F25" s="25">
        <v>19.559999999999999</v>
      </c>
      <c r="G25" s="25">
        <v>0</v>
      </c>
      <c r="H25" s="25">
        <v>41.28</v>
      </c>
      <c r="I25" s="25">
        <v>0</v>
      </c>
      <c r="J25" s="25">
        <v>49.44</v>
      </c>
      <c r="K25" s="25">
        <v>0</v>
      </c>
      <c r="L25" s="25">
        <v>194.70000000000002</v>
      </c>
      <c r="M25" s="25">
        <v>0</v>
      </c>
      <c r="N25" s="25">
        <v>13.98</v>
      </c>
      <c r="O25" s="25">
        <v>0</v>
      </c>
      <c r="P25" s="25">
        <v>0.24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479.76</v>
      </c>
    </row>
    <row r="26" spans="1:26" ht="14.4" x14ac:dyDescent="0.3">
      <c r="A26" s="25">
        <v>1945</v>
      </c>
      <c r="B26" s="25">
        <v>8.3999999999999986</v>
      </c>
      <c r="C26" s="25">
        <v>0</v>
      </c>
      <c r="D26" s="25">
        <v>30.36</v>
      </c>
      <c r="E26" s="25">
        <v>0</v>
      </c>
      <c r="F26" s="25">
        <v>12.120000000000001</v>
      </c>
      <c r="G26" s="25">
        <v>0</v>
      </c>
      <c r="H26" s="25">
        <v>256.79999999999995</v>
      </c>
      <c r="I26" s="25">
        <v>0</v>
      </c>
      <c r="J26" s="25">
        <v>149.16</v>
      </c>
      <c r="K26" s="25">
        <v>0</v>
      </c>
      <c r="L26" s="25">
        <v>114.47999999999999</v>
      </c>
      <c r="M26" s="25">
        <v>0</v>
      </c>
      <c r="N26" s="25">
        <v>22.86</v>
      </c>
      <c r="O26" s="25">
        <v>0</v>
      </c>
      <c r="P26" s="25">
        <v>4.32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3.84</v>
      </c>
      <c r="Y26" s="25">
        <v>0</v>
      </c>
      <c r="Z26" s="25">
        <v>602.34</v>
      </c>
    </row>
    <row r="27" spans="1:26" ht="14.4" x14ac:dyDescent="0.3">
      <c r="A27" s="25">
        <v>1946</v>
      </c>
      <c r="B27" s="25">
        <v>53.699999999999996</v>
      </c>
      <c r="C27" s="25">
        <v>0</v>
      </c>
      <c r="D27" s="25">
        <v>32.880000000000003</v>
      </c>
      <c r="E27" s="25">
        <v>0</v>
      </c>
      <c r="F27" s="25">
        <v>110.22</v>
      </c>
      <c r="G27" s="25">
        <v>0</v>
      </c>
      <c r="H27" s="25">
        <v>124.97999999999999</v>
      </c>
      <c r="I27" s="25">
        <v>0</v>
      </c>
      <c r="J27" s="25">
        <v>40.14</v>
      </c>
      <c r="K27" s="25">
        <v>0</v>
      </c>
      <c r="L27" s="25">
        <v>138.35999999999999</v>
      </c>
      <c r="M27" s="25">
        <v>0</v>
      </c>
      <c r="N27" s="25">
        <v>11.16</v>
      </c>
      <c r="O27" s="25">
        <v>0</v>
      </c>
      <c r="P27" s="25">
        <v>1.2000000000000002</v>
      </c>
      <c r="Q27" s="25">
        <v>0</v>
      </c>
      <c r="R27" s="25">
        <v>0</v>
      </c>
      <c r="S27" s="25">
        <v>0</v>
      </c>
      <c r="T27" s="25">
        <v>1.62</v>
      </c>
      <c r="U27" s="25">
        <v>0</v>
      </c>
      <c r="V27" s="25">
        <v>0</v>
      </c>
      <c r="W27" s="25">
        <v>0</v>
      </c>
      <c r="X27" s="25">
        <v>22.259999999999998</v>
      </c>
      <c r="Y27" s="25">
        <v>0</v>
      </c>
      <c r="Z27" s="25">
        <v>536.52</v>
      </c>
    </row>
    <row r="28" spans="1:26" ht="14.4" x14ac:dyDescent="0.3">
      <c r="A28" s="25">
        <v>1947</v>
      </c>
      <c r="B28" s="25">
        <v>19.02</v>
      </c>
      <c r="C28" s="25">
        <v>0</v>
      </c>
      <c r="D28" s="25">
        <v>61.260000000000005</v>
      </c>
      <c r="E28" s="25">
        <v>0</v>
      </c>
      <c r="F28" s="25">
        <v>132.24</v>
      </c>
      <c r="G28" s="25">
        <v>0</v>
      </c>
      <c r="H28" s="25">
        <v>69.66</v>
      </c>
      <c r="I28" s="25">
        <v>0</v>
      </c>
      <c r="J28" s="25">
        <v>51.66</v>
      </c>
      <c r="K28" s="25">
        <v>0</v>
      </c>
      <c r="L28" s="25">
        <v>131.94</v>
      </c>
      <c r="M28" s="25">
        <v>0</v>
      </c>
      <c r="N28" s="25">
        <v>102.18</v>
      </c>
      <c r="O28" s="25">
        <v>0</v>
      </c>
      <c r="P28" s="25">
        <v>11.040000000000001</v>
      </c>
      <c r="Q28" s="25">
        <v>0</v>
      </c>
      <c r="R28" s="25">
        <v>0</v>
      </c>
      <c r="S28" s="25">
        <v>0</v>
      </c>
      <c r="T28" s="25">
        <v>1.08</v>
      </c>
      <c r="U28" s="25">
        <v>0</v>
      </c>
      <c r="V28" s="25">
        <v>0</v>
      </c>
      <c r="W28" s="25">
        <v>0</v>
      </c>
      <c r="X28" s="25">
        <v>1.98</v>
      </c>
      <c r="Y28" s="25">
        <v>0</v>
      </c>
      <c r="Z28" s="25">
        <v>582.18000000000006</v>
      </c>
    </row>
    <row r="29" spans="1:26" ht="14.4" x14ac:dyDescent="0.3">
      <c r="A29" s="25">
        <v>1948</v>
      </c>
      <c r="B29" s="25">
        <v>65.039999999999992</v>
      </c>
      <c r="C29" s="25">
        <v>0</v>
      </c>
      <c r="D29" s="25">
        <v>80.460000000000008</v>
      </c>
      <c r="E29" s="25">
        <v>0</v>
      </c>
      <c r="F29" s="25">
        <v>20.22</v>
      </c>
      <c r="G29" s="25">
        <v>0</v>
      </c>
      <c r="H29" s="25">
        <v>125.22</v>
      </c>
      <c r="I29" s="25">
        <v>0</v>
      </c>
      <c r="J29" s="25">
        <v>47.76</v>
      </c>
      <c r="K29" s="25">
        <v>0</v>
      </c>
      <c r="L29" s="25">
        <v>77.16</v>
      </c>
      <c r="M29" s="25">
        <v>0</v>
      </c>
      <c r="N29" s="25">
        <v>3.24</v>
      </c>
      <c r="O29" s="25">
        <v>0</v>
      </c>
      <c r="P29" s="25">
        <v>1.2000000000000002</v>
      </c>
      <c r="Q29" s="25">
        <v>0</v>
      </c>
      <c r="R29" s="25">
        <v>27.36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0.30000000000000004</v>
      </c>
      <c r="Y29" s="25">
        <v>0</v>
      </c>
      <c r="Z29" s="25">
        <v>447.96</v>
      </c>
    </row>
    <row r="30" spans="1:26" ht="14.4" x14ac:dyDescent="0.3">
      <c r="A30" s="25">
        <v>1949</v>
      </c>
      <c r="B30" s="25">
        <v>28.44</v>
      </c>
      <c r="C30" s="25">
        <v>0</v>
      </c>
      <c r="D30" s="25">
        <v>80.760000000000005</v>
      </c>
      <c r="E30" s="25">
        <v>0</v>
      </c>
      <c r="F30" s="25">
        <v>147.72</v>
      </c>
      <c r="G30" s="25">
        <v>0</v>
      </c>
      <c r="H30" s="25">
        <v>88.56</v>
      </c>
      <c r="I30" s="25">
        <v>0</v>
      </c>
      <c r="J30" s="25">
        <v>31.200000000000003</v>
      </c>
      <c r="K30" s="25">
        <v>0</v>
      </c>
      <c r="L30" s="25">
        <v>68.52</v>
      </c>
      <c r="M30" s="25">
        <v>0</v>
      </c>
      <c r="N30" s="25">
        <v>54.66</v>
      </c>
      <c r="O30" s="25">
        <v>0</v>
      </c>
      <c r="P30" s="25">
        <v>37.32</v>
      </c>
      <c r="Q30" s="25">
        <v>0</v>
      </c>
      <c r="R30" s="25">
        <v>27.42</v>
      </c>
      <c r="S30" s="25">
        <v>0</v>
      </c>
      <c r="T30" s="25">
        <v>0.60000000000000009</v>
      </c>
      <c r="U30" s="25">
        <v>0</v>
      </c>
      <c r="V30" s="25">
        <v>1.7999999999999998</v>
      </c>
      <c r="W30" s="25">
        <v>0</v>
      </c>
      <c r="X30" s="25">
        <v>3.12</v>
      </c>
      <c r="Y30" s="25">
        <v>0</v>
      </c>
      <c r="Z30" s="25">
        <v>570.24</v>
      </c>
    </row>
    <row r="31" spans="1:26" ht="14.4" x14ac:dyDescent="0.3">
      <c r="A31" s="25">
        <v>1950</v>
      </c>
      <c r="B31" s="25">
        <v>35.76</v>
      </c>
      <c r="C31" s="25">
        <v>0</v>
      </c>
      <c r="D31" s="25">
        <v>37.92</v>
      </c>
      <c r="E31" s="25">
        <v>0</v>
      </c>
      <c r="F31" s="25">
        <v>133.62</v>
      </c>
      <c r="G31" s="25">
        <v>0</v>
      </c>
      <c r="H31" s="25">
        <v>72.239999999999995</v>
      </c>
      <c r="I31" s="25">
        <v>0</v>
      </c>
      <c r="J31" s="25">
        <v>55.92</v>
      </c>
      <c r="K31" s="25">
        <v>0</v>
      </c>
      <c r="L31" s="25">
        <v>61.86</v>
      </c>
      <c r="M31" s="25">
        <v>0</v>
      </c>
      <c r="N31" s="25">
        <v>96.84</v>
      </c>
      <c r="O31" s="25">
        <v>0</v>
      </c>
      <c r="P31" s="25">
        <v>51.54</v>
      </c>
      <c r="Q31" s="25">
        <v>0</v>
      </c>
      <c r="R31" s="25">
        <v>0.42000000000000004</v>
      </c>
      <c r="S31" s="25">
        <v>0</v>
      </c>
      <c r="T31" s="25">
        <v>8.52</v>
      </c>
      <c r="U31" s="25">
        <v>0</v>
      </c>
      <c r="V31" s="25">
        <v>8.4599999999999991</v>
      </c>
      <c r="W31" s="25">
        <v>0</v>
      </c>
      <c r="X31" s="25">
        <v>4.5600000000000005</v>
      </c>
      <c r="Y31" s="25">
        <v>0</v>
      </c>
      <c r="Z31" s="25">
        <v>567.72</v>
      </c>
    </row>
    <row r="32" spans="1:26" ht="14.4" x14ac:dyDescent="0.3">
      <c r="A32" s="25">
        <v>1951</v>
      </c>
      <c r="B32" s="25">
        <v>86.94</v>
      </c>
      <c r="C32" s="25">
        <v>0</v>
      </c>
      <c r="D32" s="25">
        <v>3.66</v>
      </c>
      <c r="E32" s="25">
        <v>0</v>
      </c>
      <c r="F32" s="25">
        <v>60.84</v>
      </c>
      <c r="G32" s="25">
        <v>0</v>
      </c>
      <c r="H32" s="25">
        <v>45.12</v>
      </c>
      <c r="I32" s="25">
        <v>0</v>
      </c>
      <c r="J32" s="25">
        <v>76.92</v>
      </c>
      <c r="K32" s="25">
        <v>0</v>
      </c>
      <c r="L32" s="25">
        <v>78.06</v>
      </c>
      <c r="M32" s="25">
        <v>0</v>
      </c>
      <c r="N32" s="25">
        <v>33.900000000000006</v>
      </c>
      <c r="O32" s="25">
        <v>0</v>
      </c>
      <c r="P32" s="25">
        <v>6.12</v>
      </c>
      <c r="Q32" s="25">
        <v>0</v>
      </c>
      <c r="R32" s="25">
        <v>3.06</v>
      </c>
      <c r="S32" s="25">
        <v>0</v>
      </c>
      <c r="T32" s="25">
        <v>16.02</v>
      </c>
      <c r="U32" s="25">
        <v>0</v>
      </c>
      <c r="V32" s="25">
        <v>0.48</v>
      </c>
      <c r="W32" s="25">
        <v>0</v>
      </c>
      <c r="X32" s="25">
        <v>0.89999999999999991</v>
      </c>
      <c r="Y32" s="25">
        <v>0</v>
      </c>
      <c r="Z32" s="25">
        <v>411.96</v>
      </c>
    </row>
    <row r="33" spans="1:26" ht="14.4" x14ac:dyDescent="0.3">
      <c r="A33" s="25">
        <v>1952</v>
      </c>
      <c r="B33" s="25">
        <v>37.92</v>
      </c>
      <c r="C33" s="25">
        <v>0</v>
      </c>
      <c r="D33" s="25">
        <v>93</v>
      </c>
      <c r="E33" s="25">
        <v>0</v>
      </c>
      <c r="F33" s="25">
        <v>113.64000000000001</v>
      </c>
      <c r="G33" s="25">
        <v>0</v>
      </c>
      <c r="H33" s="25">
        <v>65.22</v>
      </c>
      <c r="I33" s="25">
        <v>0</v>
      </c>
      <c r="J33" s="25">
        <v>81.900000000000006</v>
      </c>
      <c r="K33" s="25">
        <v>0</v>
      </c>
      <c r="L33" s="25">
        <v>73.44</v>
      </c>
      <c r="M33" s="25">
        <v>0</v>
      </c>
      <c r="N33" s="25">
        <v>71.64</v>
      </c>
      <c r="O33" s="25">
        <v>0</v>
      </c>
      <c r="P33" s="25">
        <v>6.6000000000000005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0.12</v>
      </c>
      <c r="W33" s="25">
        <v>0</v>
      </c>
      <c r="X33" s="25">
        <v>0</v>
      </c>
      <c r="Y33" s="25">
        <v>0</v>
      </c>
      <c r="Z33" s="25">
        <v>543.41999999999996</v>
      </c>
    </row>
    <row r="34" spans="1:26" ht="14.4" x14ac:dyDescent="0.3">
      <c r="A34" s="25">
        <v>1953</v>
      </c>
      <c r="B34" s="25">
        <v>34.44</v>
      </c>
      <c r="C34" s="25">
        <v>0</v>
      </c>
      <c r="D34" s="25">
        <v>103.74</v>
      </c>
      <c r="E34" s="25">
        <v>0</v>
      </c>
      <c r="F34" s="25">
        <v>67.679999999999993</v>
      </c>
      <c r="G34" s="25">
        <v>0</v>
      </c>
      <c r="H34" s="25">
        <v>126.96000000000001</v>
      </c>
      <c r="I34" s="25">
        <v>0</v>
      </c>
      <c r="J34" s="25">
        <v>106.62</v>
      </c>
      <c r="K34" s="25">
        <v>0</v>
      </c>
      <c r="L34" s="25">
        <v>100.26</v>
      </c>
      <c r="M34" s="25">
        <v>0</v>
      </c>
      <c r="N34" s="25">
        <v>48.78</v>
      </c>
      <c r="O34" s="25">
        <v>0</v>
      </c>
      <c r="P34" s="25">
        <v>5.88</v>
      </c>
      <c r="Q34" s="25">
        <v>0</v>
      </c>
      <c r="R34" s="25">
        <v>0.06</v>
      </c>
      <c r="S34" s="25">
        <v>0</v>
      </c>
      <c r="T34" s="25">
        <v>0</v>
      </c>
      <c r="U34" s="25">
        <v>0</v>
      </c>
      <c r="V34" s="25">
        <v>0.42000000000000004</v>
      </c>
      <c r="W34" s="25">
        <v>0</v>
      </c>
      <c r="X34" s="25">
        <v>11.82</v>
      </c>
      <c r="Y34" s="25">
        <v>0</v>
      </c>
      <c r="Z34" s="25">
        <v>606.78</v>
      </c>
    </row>
    <row r="35" spans="1:26" ht="14.4" x14ac:dyDescent="0.3">
      <c r="A35" s="25">
        <v>1954</v>
      </c>
      <c r="B35" s="25">
        <v>12.72</v>
      </c>
      <c r="C35" s="25">
        <v>0</v>
      </c>
      <c r="D35" s="25">
        <v>75.239999999999995</v>
      </c>
      <c r="E35" s="25">
        <v>0</v>
      </c>
      <c r="F35" s="25">
        <v>79.02</v>
      </c>
      <c r="G35" s="25">
        <v>0</v>
      </c>
      <c r="H35" s="25">
        <v>173.04</v>
      </c>
      <c r="I35" s="25">
        <v>0</v>
      </c>
      <c r="J35" s="25">
        <v>289.32</v>
      </c>
      <c r="K35" s="25">
        <v>0</v>
      </c>
      <c r="L35" s="25">
        <v>21.66</v>
      </c>
      <c r="M35" s="25">
        <v>0</v>
      </c>
      <c r="N35" s="25">
        <v>58.08</v>
      </c>
      <c r="O35" s="25">
        <v>0</v>
      </c>
      <c r="P35" s="25">
        <v>11.28</v>
      </c>
      <c r="Q35" s="25">
        <v>0</v>
      </c>
      <c r="R35" s="25">
        <v>15.419999999999998</v>
      </c>
      <c r="S35" s="25">
        <v>0</v>
      </c>
      <c r="T35" s="25">
        <v>0.06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735.84</v>
      </c>
    </row>
    <row r="36" spans="1:26" ht="14.4" x14ac:dyDescent="0.3">
      <c r="A36" s="25">
        <v>1955</v>
      </c>
      <c r="B36" s="25">
        <v>60.06</v>
      </c>
      <c r="C36" s="25">
        <v>0</v>
      </c>
      <c r="D36" s="25">
        <v>97.199999999999989</v>
      </c>
      <c r="E36" s="25">
        <v>0</v>
      </c>
      <c r="F36" s="25">
        <v>104.76</v>
      </c>
      <c r="G36" s="25">
        <v>0</v>
      </c>
      <c r="H36" s="25">
        <v>59.04</v>
      </c>
      <c r="I36" s="25">
        <v>0</v>
      </c>
      <c r="J36" s="25">
        <v>253.20000000000002</v>
      </c>
      <c r="K36" s="25">
        <v>0</v>
      </c>
      <c r="L36" s="25">
        <v>88.38</v>
      </c>
      <c r="M36" s="25">
        <v>0</v>
      </c>
      <c r="N36" s="25">
        <v>0.18</v>
      </c>
      <c r="O36" s="25">
        <v>0</v>
      </c>
      <c r="P36" s="25">
        <v>63.72</v>
      </c>
      <c r="Q36" s="25">
        <v>0</v>
      </c>
      <c r="R36" s="25">
        <v>0</v>
      </c>
      <c r="S36" s="25">
        <v>0</v>
      </c>
      <c r="T36" s="25">
        <v>0.06</v>
      </c>
      <c r="U36" s="25">
        <v>0</v>
      </c>
      <c r="V36" s="25">
        <v>0</v>
      </c>
      <c r="W36" s="25">
        <v>0</v>
      </c>
      <c r="X36" s="25">
        <v>19.440000000000001</v>
      </c>
      <c r="Y36" s="25">
        <v>0</v>
      </c>
      <c r="Z36" s="25">
        <v>746.04</v>
      </c>
    </row>
    <row r="37" spans="1:26" ht="14.4" x14ac:dyDescent="0.3">
      <c r="A37" s="25">
        <v>1956</v>
      </c>
      <c r="B37" s="25">
        <v>113.52000000000001</v>
      </c>
      <c r="C37" s="25">
        <v>0</v>
      </c>
      <c r="D37" s="25">
        <v>67.86</v>
      </c>
      <c r="E37" s="25">
        <v>0</v>
      </c>
      <c r="F37" s="25">
        <v>117.30000000000001</v>
      </c>
      <c r="G37" s="25">
        <v>0</v>
      </c>
      <c r="H37" s="25">
        <v>67.62</v>
      </c>
      <c r="I37" s="25">
        <v>0</v>
      </c>
      <c r="J37" s="25">
        <v>139.19999999999999</v>
      </c>
      <c r="K37" s="25">
        <v>0</v>
      </c>
      <c r="L37" s="25">
        <v>137.64000000000001</v>
      </c>
      <c r="M37" s="25">
        <v>0</v>
      </c>
      <c r="N37" s="25">
        <v>25.98</v>
      </c>
      <c r="O37" s="25">
        <v>0</v>
      </c>
      <c r="P37" s="25">
        <v>0.24</v>
      </c>
      <c r="Q37" s="25">
        <v>0</v>
      </c>
      <c r="R37" s="25">
        <v>67.38</v>
      </c>
      <c r="S37" s="25">
        <v>0</v>
      </c>
      <c r="T37" s="25">
        <v>94.74</v>
      </c>
      <c r="U37" s="25">
        <v>0</v>
      </c>
      <c r="V37" s="25">
        <v>32.76</v>
      </c>
      <c r="W37" s="25">
        <v>0</v>
      </c>
      <c r="X37" s="25">
        <v>81.48</v>
      </c>
      <c r="Y37" s="25">
        <v>0</v>
      </c>
      <c r="Z37" s="25">
        <v>945.72</v>
      </c>
    </row>
    <row r="38" spans="1:26" ht="14.4" x14ac:dyDescent="0.3">
      <c r="A38" s="25">
        <v>1957</v>
      </c>
      <c r="B38" s="25">
        <v>86.039999999999992</v>
      </c>
      <c r="C38" s="25">
        <v>0</v>
      </c>
      <c r="D38" s="25">
        <v>41.099999999999994</v>
      </c>
      <c r="E38" s="25">
        <v>0</v>
      </c>
      <c r="F38" s="25">
        <v>88.74</v>
      </c>
      <c r="G38" s="25">
        <v>0</v>
      </c>
      <c r="H38" s="25">
        <v>130.62</v>
      </c>
      <c r="I38" s="25">
        <v>0</v>
      </c>
      <c r="J38" s="25">
        <v>93.9</v>
      </c>
      <c r="K38" s="25">
        <v>0</v>
      </c>
      <c r="L38" s="25">
        <v>40.980000000000004</v>
      </c>
      <c r="M38" s="25">
        <v>0</v>
      </c>
      <c r="N38" s="25">
        <v>42</v>
      </c>
      <c r="O38" s="25">
        <v>0</v>
      </c>
      <c r="P38" s="25">
        <v>2.0999999999999996</v>
      </c>
      <c r="Q38" s="25">
        <v>0</v>
      </c>
      <c r="R38" s="25">
        <v>0.42000000000000004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22.62</v>
      </c>
      <c r="Y38" s="25">
        <v>0</v>
      </c>
      <c r="Z38" s="25">
        <v>548.58000000000004</v>
      </c>
    </row>
    <row r="39" spans="1:26" ht="14.4" x14ac:dyDescent="0.3">
      <c r="A39" s="25">
        <v>1958</v>
      </c>
      <c r="B39" s="25">
        <v>27.06</v>
      </c>
      <c r="C39" s="25">
        <v>0</v>
      </c>
      <c r="D39" s="25">
        <v>76.800000000000011</v>
      </c>
      <c r="E39" s="25">
        <v>0</v>
      </c>
      <c r="F39" s="25">
        <v>119.03999999999999</v>
      </c>
      <c r="G39" s="25">
        <v>0</v>
      </c>
      <c r="H39" s="25">
        <v>80.52</v>
      </c>
      <c r="I39" s="25">
        <v>0</v>
      </c>
      <c r="J39" s="25">
        <v>35.76</v>
      </c>
      <c r="K39" s="25">
        <v>0</v>
      </c>
      <c r="L39" s="25">
        <v>16.259999999999998</v>
      </c>
      <c r="M39" s="25">
        <v>0</v>
      </c>
      <c r="N39" s="25">
        <v>72.300000000000011</v>
      </c>
      <c r="O39" s="25">
        <v>0</v>
      </c>
      <c r="P39" s="25">
        <v>49.5</v>
      </c>
      <c r="Q39" s="25">
        <v>0</v>
      </c>
      <c r="R39" s="25">
        <v>2.7</v>
      </c>
      <c r="S39" s="25">
        <v>0</v>
      </c>
      <c r="T39" s="25">
        <v>12.120000000000001</v>
      </c>
      <c r="U39" s="25">
        <v>0</v>
      </c>
      <c r="V39" s="25">
        <v>0</v>
      </c>
      <c r="W39" s="25">
        <v>0</v>
      </c>
      <c r="X39" s="25">
        <v>0.66</v>
      </c>
      <c r="Y39" s="25">
        <v>0</v>
      </c>
      <c r="Z39" s="25">
        <v>492.59999999999997</v>
      </c>
    </row>
    <row r="40" spans="1:26" ht="14.4" x14ac:dyDescent="0.3">
      <c r="A40" s="25">
        <v>1959</v>
      </c>
      <c r="B40" s="25">
        <v>23.580000000000002</v>
      </c>
      <c r="C40" s="25">
        <v>0</v>
      </c>
      <c r="D40" s="25">
        <v>67.56</v>
      </c>
      <c r="E40" s="25">
        <v>0</v>
      </c>
      <c r="F40" s="25">
        <v>95.88</v>
      </c>
      <c r="G40" s="25">
        <v>0</v>
      </c>
      <c r="H40" s="25">
        <v>55.260000000000005</v>
      </c>
      <c r="I40" s="25">
        <v>0</v>
      </c>
      <c r="J40" s="25">
        <v>56.099999999999994</v>
      </c>
      <c r="K40" s="25">
        <v>0</v>
      </c>
      <c r="L40" s="25">
        <v>97.5</v>
      </c>
      <c r="M40" s="25">
        <v>0</v>
      </c>
      <c r="N40" s="25">
        <v>65.039999999999992</v>
      </c>
      <c r="O40" s="25">
        <v>0</v>
      </c>
      <c r="P40" s="25">
        <v>3</v>
      </c>
      <c r="Q40" s="25">
        <v>0</v>
      </c>
      <c r="R40" s="25">
        <v>12.96</v>
      </c>
      <c r="S40" s="25">
        <v>0</v>
      </c>
      <c r="T40" s="25">
        <v>3</v>
      </c>
      <c r="U40" s="25">
        <v>0</v>
      </c>
      <c r="V40" s="25">
        <v>2.7600000000000002</v>
      </c>
      <c r="W40" s="25">
        <v>0</v>
      </c>
      <c r="X40" s="25">
        <v>0.89999999999999991</v>
      </c>
      <c r="Y40" s="25">
        <v>0</v>
      </c>
      <c r="Z40" s="25">
        <v>483.54</v>
      </c>
    </row>
    <row r="41" spans="1:26" ht="14.4" x14ac:dyDescent="0.3">
      <c r="A41" s="25">
        <v>1960</v>
      </c>
      <c r="B41" s="25">
        <v>36.72</v>
      </c>
      <c r="C41" s="25">
        <v>0</v>
      </c>
      <c r="D41" s="25">
        <v>154.26</v>
      </c>
      <c r="E41" s="25">
        <v>0</v>
      </c>
      <c r="F41" s="25">
        <v>203.10000000000002</v>
      </c>
      <c r="G41" s="25">
        <v>0</v>
      </c>
      <c r="H41" s="25">
        <v>50.64</v>
      </c>
      <c r="I41" s="25">
        <v>0</v>
      </c>
      <c r="J41" s="25">
        <v>109.74</v>
      </c>
      <c r="K41" s="25">
        <v>0</v>
      </c>
      <c r="L41" s="25">
        <v>75.36</v>
      </c>
      <c r="M41" s="25">
        <v>0</v>
      </c>
      <c r="N41" s="25">
        <v>133.56</v>
      </c>
      <c r="O41" s="25">
        <v>0</v>
      </c>
      <c r="P41" s="25">
        <v>53.519999999999996</v>
      </c>
      <c r="Q41" s="25">
        <v>0</v>
      </c>
      <c r="R41" s="25">
        <v>20.399999999999999</v>
      </c>
      <c r="S41" s="25">
        <v>0</v>
      </c>
      <c r="T41" s="25">
        <v>8.4599999999999991</v>
      </c>
      <c r="U41" s="25">
        <v>0</v>
      </c>
      <c r="V41" s="25">
        <v>1.08</v>
      </c>
      <c r="W41" s="25">
        <v>0</v>
      </c>
      <c r="X41" s="25">
        <v>5.76</v>
      </c>
      <c r="Y41" s="25">
        <v>0</v>
      </c>
      <c r="Z41" s="25">
        <v>852.66000000000008</v>
      </c>
    </row>
    <row r="42" spans="1:26" ht="14.4" x14ac:dyDescent="0.3">
      <c r="A42" s="25">
        <v>1961</v>
      </c>
      <c r="B42" s="25">
        <v>18.899999999999999</v>
      </c>
      <c r="C42" s="25">
        <v>0</v>
      </c>
      <c r="D42" s="25">
        <v>72.179999999999993</v>
      </c>
      <c r="E42" s="25">
        <v>0</v>
      </c>
      <c r="F42" s="25">
        <v>56.099999999999994</v>
      </c>
      <c r="G42" s="25">
        <v>0</v>
      </c>
      <c r="H42" s="25">
        <v>100.92</v>
      </c>
      <c r="I42" s="25">
        <v>0</v>
      </c>
      <c r="J42" s="25">
        <v>70.260000000000005</v>
      </c>
      <c r="K42" s="25">
        <v>0</v>
      </c>
      <c r="L42" s="25">
        <v>60.12</v>
      </c>
      <c r="M42" s="25">
        <v>0</v>
      </c>
      <c r="N42" s="25">
        <v>116.16</v>
      </c>
      <c r="O42" s="25">
        <v>0</v>
      </c>
      <c r="P42" s="25">
        <v>0.96</v>
      </c>
      <c r="Q42" s="25">
        <v>0</v>
      </c>
      <c r="R42" s="25">
        <v>0</v>
      </c>
      <c r="S42" s="25">
        <v>0</v>
      </c>
      <c r="T42" s="25">
        <v>0.18</v>
      </c>
      <c r="U42" s="25">
        <v>0</v>
      </c>
      <c r="V42" s="25">
        <v>0.42000000000000004</v>
      </c>
      <c r="W42" s="25">
        <v>0</v>
      </c>
      <c r="X42" s="25">
        <v>1.7399999999999998</v>
      </c>
      <c r="Y42" s="25">
        <v>0</v>
      </c>
      <c r="Z42" s="25">
        <v>498.06000000000006</v>
      </c>
    </row>
    <row r="43" spans="1:26" ht="14.4" x14ac:dyDescent="0.3">
      <c r="A43" s="25">
        <v>1962</v>
      </c>
      <c r="B43" s="25">
        <v>39.06</v>
      </c>
      <c r="C43" s="25">
        <v>0</v>
      </c>
      <c r="D43" s="25">
        <v>153.84</v>
      </c>
      <c r="E43" s="25">
        <v>0</v>
      </c>
      <c r="F43" s="25">
        <v>48.12</v>
      </c>
      <c r="G43" s="25">
        <v>0</v>
      </c>
      <c r="H43" s="25">
        <v>128.76</v>
      </c>
      <c r="I43" s="25">
        <v>0</v>
      </c>
      <c r="J43" s="25">
        <v>28.44</v>
      </c>
      <c r="K43" s="25">
        <v>0</v>
      </c>
      <c r="L43" s="25">
        <v>6.48</v>
      </c>
      <c r="M43" s="25">
        <v>0</v>
      </c>
      <c r="N43" s="25">
        <v>26.64</v>
      </c>
      <c r="O43" s="25">
        <v>0</v>
      </c>
      <c r="P43" s="25">
        <v>12.54</v>
      </c>
      <c r="Q43" s="25">
        <v>0</v>
      </c>
      <c r="R43" s="25">
        <v>20.580000000000002</v>
      </c>
      <c r="S43" s="25">
        <v>0</v>
      </c>
      <c r="T43" s="25">
        <v>0.72</v>
      </c>
      <c r="U43" s="25">
        <v>0</v>
      </c>
      <c r="V43" s="25">
        <v>0</v>
      </c>
      <c r="W43" s="25">
        <v>0</v>
      </c>
      <c r="X43" s="25">
        <v>1.5</v>
      </c>
      <c r="Y43" s="25">
        <v>0</v>
      </c>
      <c r="Z43" s="25">
        <v>466.68</v>
      </c>
    </row>
    <row r="44" spans="1:26" ht="14.4" x14ac:dyDescent="0.3">
      <c r="A44" s="25">
        <v>1963</v>
      </c>
      <c r="B44" s="25">
        <v>69</v>
      </c>
      <c r="C44" s="25">
        <v>0</v>
      </c>
      <c r="D44" s="25">
        <v>171.72</v>
      </c>
      <c r="E44" s="25">
        <v>0</v>
      </c>
      <c r="F44" s="25">
        <v>35.519999999999996</v>
      </c>
      <c r="G44" s="25">
        <v>0</v>
      </c>
      <c r="H44" s="25">
        <v>88.56</v>
      </c>
      <c r="I44" s="25">
        <v>0</v>
      </c>
      <c r="J44" s="25">
        <v>100.80000000000001</v>
      </c>
      <c r="K44" s="25">
        <v>0</v>
      </c>
      <c r="L44" s="25">
        <v>44.160000000000004</v>
      </c>
      <c r="M44" s="25">
        <v>0</v>
      </c>
      <c r="N44" s="25">
        <v>16.02</v>
      </c>
      <c r="O44" s="25">
        <v>0</v>
      </c>
      <c r="P44" s="25">
        <v>1.8599999999999999</v>
      </c>
      <c r="Q44" s="25">
        <v>0</v>
      </c>
      <c r="R44" s="25">
        <v>1.08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528.72</v>
      </c>
    </row>
    <row r="45" spans="1:26" ht="14.4" x14ac:dyDescent="0.3">
      <c r="A45" s="25">
        <v>1964</v>
      </c>
      <c r="B45" s="25">
        <v>62.64</v>
      </c>
      <c r="C45" s="25">
        <v>0</v>
      </c>
      <c r="D45" s="25">
        <v>23.1</v>
      </c>
      <c r="E45" s="25">
        <v>0</v>
      </c>
      <c r="F45" s="25">
        <v>105.42</v>
      </c>
      <c r="G45" s="25">
        <v>0</v>
      </c>
      <c r="H45" s="25">
        <v>84.300000000000011</v>
      </c>
      <c r="I45" s="25">
        <v>0</v>
      </c>
      <c r="J45" s="25">
        <v>34.92</v>
      </c>
      <c r="K45" s="25">
        <v>0</v>
      </c>
      <c r="L45" s="25">
        <v>8.1000000000000014</v>
      </c>
      <c r="M45" s="25">
        <v>0</v>
      </c>
      <c r="N45" s="25">
        <v>86.88</v>
      </c>
      <c r="O45" s="25">
        <v>0</v>
      </c>
      <c r="P45" s="25">
        <v>1.5</v>
      </c>
      <c r="Q45" s="25">
        <v>0</v>
      </c>
      <c r="R45" s="25">
        <v>0.48</v>
      </c>
      <c r="S45" s="25">
        <v>0</v>
      </c>
      <c r="T45" s="25">
        <v>0.72</v>
      </c>
      <c r="U45" s="25">
        <v>0</v>
      </c>
      <c r="V45" s="25">
        <v>0</v>
      </c>
      <c r="W45" s="25">
        <v>0</v>
      </c>
      <c r="X45" s="25">
        <v>6.18</v>
      </c>
      <c r="Y45" s="25">
        <v>0</v>
      </c>
      <c r="Z45" s="25">
        <v>414.12</v>
      </c>
    </row>
    <row r="46" spans="1:26" ht="14.4" x14ac:dyDescent="0.3">
      <c r="A46" s="25">
        <v>1965</v>
      </c>
      <c r="B46" s="25">
        <v>15.78</v>
      </c>
      <c r="C46" s="25">
        <v>0</v>
      </c>
      <c r="D46" s="25">
        <v>72.78</v>
      </c>
      <c r="E46" s="25">
        <v>0</v>
      </c>
      <c r="F46" s="25">
        <v>20.580000000000002</v>
      </c>
      <c r="G46" s="25">
        <v>0</v>
      </c>
      <c r="H46" s="25">
        <v>87.36</v>
      </c>
      <c r="I46" s="25">
        <v>0</v>
      </c>
      <c r="J46" s="25">
        <v>146.16</v>
      </c>
      <c r="K46" s="25">
        <v>0</v>
      </c>
      <c r="L46" s="25">
        <v>9.42</v>
      </c>
      <c r="M46" s="25">
        <v>0</v>
      </c>
      <c r="N46" s="25">
        <v>6.9599999999999991</v>
      </c>
      <c r="O46" s="25">
        <v>0</v>
      </c>
      <c r="P46" s="25">
        <v>15.059999999999999</v>
      </c>
      <c r="Q46" s="25">
        <v>0</v>
      </c>
      <c r="R46" s="25">
        <v>34.32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10.92</v>
      </c>
      <c r="Y46" s="25">
        <v>0</v>
      </c>
      <c r="Z46" s="25">
        <v>419.34000000000003</v>
      </c>
    </row>
    <row r="47" spans="1:26" ht="14.4" x14ac:dyDescent="0.3">
      <c r="A47" s="25">
        <v>1966</v>
      </c>
      <c r="B47" s="25">
        <v>60.06</v>
      </c>
      <c r="C47" s="25">
        <v>0</v>
      </c>
      <c r="D47" s="25">
        <v>48.599999999999994</v>
      </c>
      <c r="E47" s="25">
        <v>0</v>
      </c>
      <c r="F47" s="25">
        <v>154.80000000000001</v>
      </c>
      <c r="G47" s="25">
        <v>0</v>
      </c>
      <c r="H47" s="25">
        <v>238.86</v>
      </c>
      <c r="I47" s="25">
        <v>0</v>
      </c>
      <c r="J47" s="25">
        <v>132.42000000000002</v>
      </c>
      <c r="K47" s="25">
        <v>0</v>
      </c>
      <c r="L47" s="25">
        <v>187.26</v>
      </c>
      <c r="M47" s="25">
        <v>0</v>
      </c>
      <c r="N47" s="25">
        <v>186.66</v>
      </c>
      <c r="O47" s="25">
        <v>0</v>
      </c>
      <c r="P47" s="25">
        <v>16.98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29.22</v>
      </c>
      <c r="W47" s="25">
        <v>0</v>
      </c>
      <c r="X47" s="25">
        <v>1.92</v>
      </c>
      <c r="Y47" s="25">
        <v>0</v>
      </c>
      <c r="Z47" s="25">
        <v>1056.8399999999999</v>
      </c>
    </row>
    <row r="48" spans="1:26" ht="14.4" x14ac:dyDescent="0.3">
      <c r="A48" s="25">
        <v>1967</v>
      </c>
      <c r="B48" s="25">
        <v>37.200000000000003</v>
      </c>
      <c r="C48" s="25">
        <v>0</v>
      </c>
      <c r="D48" s="25">
        <v>49.62</v>
      </c>
      <c r="E48" s="25">
        <v>0</v>
      </c>
      <c r="F48" s="25">
        <v>67.56</v>
      </c>
      <c r="G48" s="25">
        <v>0</v>
      </c>
      <c r="H48" s="25">
        <v>62.28</v>
      </c>
      <c r="I48" s="25">
        <v>0</v>
      </c>
      <c r="J48" s="25">
        <v>41.28</v>
      </c>
      <c r="K48" s="25">
        <v>0</v>
      </c>
      <c r="L48" s="25">
        <v>148.19999999999999</v>
      </c>
      <c r="M48" s="25">
        <v>0</v>
      </c>
      <c r="N48" s="25">
        <v>86.64</v>
      </c>
      <c r="O48" s="25">
        <v>0</v>
      </c>
      <c r="P48" s="25">
        <v>33.299999999999997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6.12</v>
      </c>
      <c r="W48" s="25">
        <v>0</v>
      </c>
      <c r="X48" s="25">
        <v>0</v>
      </c>
      <c r="Y48" s="25">
        <v>0</v>
      </c>
      <c r="Z48" s="25">
        <v>532.20000000000005</v>
      </c>
    </row>
    <row r="49" spans="1:26" ht="14.4" x14ac:dyDescent="0.3">
      <c r="A49" s="25">
        <v>1968</v>
      </c>
      <c r="B49" s="25">
        <v>18</v>
      </c>
      <c r="C49" s="25">
        <v>0</v>
      </c>
      <c r="D49" s="25">
        <v>95.1</v>
      </c>
      <c r="E49" s="25">
        <v>0</v>
      </c>
      <c r="F49" s="25">
        <v>67.08</v>
      </c>
      <c r="G49" s="25">
        <v>0</v>
      </c>
      <c r="H49" s="25">
        <v>41.58</v>
      </c>
      <c r="I49" s="25">
        <v>0</v>
      </c>
      <c r="J49" s="25">
        <v>81.900000000000006</v>
      </c>
      <c r="K49" s="25">
        <v>0</v>
      </c>
      <c r="L49" s="25">
        <v>103.62</v>
      </c>
      <c r="M49" s="25">
        <v>0</v>
      </c>
      <c r="N49" s="25">
        <v>57.66</v>
      </c>
      <c r="O49" s="25">
        <v>0</v>
      </c>
      <c r="P49" s="25">
        <v>47.22</v>
      </c>
      <c r="Q49" s="25">
        <v>0</v>
      </c>
      <c r="R49" s="25">
        <v>0</v>
      </c>
      <c r="S49" s="25">
        <v>0</v>
      </c>
      <c r="T49" s="25">
        <v>2.58</v>
      </c>
      <c r="U49" s="25">
        <v>0</v>
      </c>
      <c r="V49" s="25">
        <v>1.26</v>
      </c>
      <c r="W49" s="25">
        <v>0</v>
      </c>
      <c r="X49" s="25">
        <v>2.88</v>
      </c>
      <c r="Y49" s="25">
        <v>0</v>
      </c>
      <c r="Z49" s="25">
        <v>518.70000000000005</v>
      </c>
    </row>
    <row r="50" spans="1:26" ht="14.4" x14ac:dyDescent="0.3">
      <c r="A50" s="25">
        <v>1969</v>
      </c>
      <c r="B50" s="25">
        <v>64.199999999999989</v>
      </c>
      <c r="C50" s="25">
        <v>0</v>
      </c>
      <c r="D50" s="25">
        <v>93.539999999999992</v>
      </c>
      <c r="E50" s="25">
        <v>0</v>
      </c>
      <c r="F50" s="25">
        <v>86.34</v>
      </c>
      <c r="G50" s="25">
        <v>0</v>
      </c>
      <c r="H50" s="25">
        <v>99.600000000000009</v>
      </c>
      <c r="I50" s="25">
        <v>0</v>
      </c>
      <c r="J50" s="25">
        <v>48.900000000000006</v>
      </c>
      <c r="K50" s="25">
        <v>0</v>
      </c>
      <c r="L50" s="25">
        <v>28.32</v>
      </c>
      <c r="M50" s="25">
        <v>0</v>
      </c>
      <c r="N50" s="25">
        <v>27.72</v>
      </c>
      <c r="O50" s="25">
        <v>0</v>
      </c>
      <c r="P50" s="25">
        <v>17.28</v>
      </c>
      <c r="Q50" s="25">
        <v>0</v>
      </c>
      <c r="R50" s="25">
        <v>0.84000000000000008</v>
      </c>
      <c r="S50" s="25">
        <v>0</v>
      </c>
      <c r="T50" s="25">
        <v>0.72</v>
      </c>
      <c r="U50" s="25">
        <v>0</v>
      </c>
      <c r="V50" s="25">
        <v>2.58</v>
      </c>
      <c r="W50" s="25">
        <v>0</v>
      </c>
      <c r="X50" s="25">
        <v>15.78</v>
      </c>
      <c r="Y50" s="25">
        <v>0</v>
      </c>
      <c r="Z50" s="25">
        <v>485.76</v>
      </c>
    </row>
    <row r="51" spans="1:26" ht="14.4" x14ac:dyDescent="0.3">
      <c r="A51" s="25">
        <v>1970</v>
      </c>
      <c r="B51" s="25">
        <v>30.599999999999998</v>
      </c>
      <c r="C51" s="25">
        <v>0</v>
      </c>
      <c r="D51" s="25">
        <v>49.320000000000007</v>
      </c>
      <c r="E51" s="25">
        <v>0</v>
      </c>
      <c r="F51" s="25">
        <v>135.18</v>
      </c>
      <c r="G51" s="25">
        <v>0</v>
      </c>
      <c r="H51" s="25">
        <v>204.18</v>
      </c>
      <c r="I51" s="25">
        <v>0</v>
      </c>
      <c r="J51" s="25">
        <v>93.42</v>
      </c>
      <c r="K51" s="25">
        <v>0</v>
      </c>
      <c r="L51" s="25">
        <v>39.299999999999997</v>
      </c>
      <c r="M51" s="25">
        <v>0</v>
      </c>
      <c r="N51" s="25">
        <v>141.24</v>
      </c>
      <c r="O51" s="25">
        <v>0</v>
      </c>
      <c r="P51" s="25">
        <v>18.66</v>
      </c>
      <c r="Q51" s="25">
        <v>0</v>
      </c>
      <c r="R51" s="25">
        <v>19.98</v>
      </c>
      <c r="S51" s="25">
        <v>0</v>
      </c>
      <c r="T51" s="25">
        <v>0.36</v>
      </c>
      <c r="U51" s="25">
        <v>0</v>
      </c>
      <c r="V51" s="25">
        <v>0</v>
      </c>
      <c r="W51" s="25">
        <v>0</v>
      </c>
      <c r="X51" s="25">
        <v>26.880000000000003</v>
      </c>
      <c r="Y51" s="25">
        <v>0</v>
      </c>
      <c r="Z51" s="25">
        <v>759.06000000000006</v>
      </c>
    </row>
    <row r="52" spans="1:26" ht="14.4" x14ac:dyDescent="0.3">
      <c r="A52" s="25">
        <v>1971</v>
      </c>
      <c r="B52" s="25">
        <v>41.099999999999994</v>
      </c>
      <c r="C52" s="25">
        <v>0</v>
      </c>
      <c r="D52" s="25">
        <v>108.78</v>
      </c>
      <c r="E52" s="25">
        <v>0</v>
      </c>
      <c r="F52" s="25">
        <v>103.92</v>
      </c>
      <c r="G52" s="25">
        <v>0</v>
      </c>
      <c r="H52" s="25">
        <v>293.15999999999997</v>
      </c>
      <c r="I52" s="25">
        <v>0</v>
      </c>
      <c r="J52" s="25">
        <v>49.44</v>
      </c>
      <c r="K52" s="25">
        <v>0</v>
      </c>
      <c r="L52" s="25">
        <v>99.600000000000009</v>
      </c>
      <c r="M52" s="25">
        <v>0</v>
      </c>
      <c r="N52" s="25">
        <v>21.54</v>
      </c>
      <c r="O52" s="25">
        <v>0</v>
      </c>
      <c r="P52" s="25">
        <v>0.54</v>
      </c>
      <c r="Q52" s="25">
        <v>0</v>
      </c>
      <c r="R52" s="25">
        <v>2.88</v>
      </c>
      <c r="S52" s="25">
        <v>0</v>
      </c>
      <c r="T52" s="25">
        <v>0</v>
      </c>
      <c r="U52" s="25">
        <v>0</v>
      </c>
      <c r="V52" s="25">
        <v>1.7399999999999998</v>
      </c>
      <c r="W52" s="25">
        <v>0</v>
      </c>
      <c r="X52" s="25">
        <v>2.58</v>
      </c>
      <c r="Y52" s="25">
        <v>0</v>
      </c>
      <c r="Z52" s="25">
        <v>725.34</v>
      </c>
    </row>
    <row r="53" spans="1:26" ht="14.4" x14ac:dyDescent="0.3">
      <c r="A53" s="25">
        <v>1972</v>
      </c>
      <c r="B53" s="25">
        <v>12.120000000000001</v>
      </c>
      <c r="C53" s="25">
        <v>0</v>
      </c>
      <c r="D53" s="25">
        <v>68.28</v>
      </c>
      <c r="E53" s="25">
        <v>0</v>
      </c>
      <c r="F53" s="25">
        <v>17.580000000000002</v>
      </c>
      <c r="G53" s="25">
        <v>0</v>
      </c>
      <c r="H53" s="25">
        <v>69.900000000000006</v>
      </c>
      <c r="I53" s="25">
        <v>0</v>
      </c>
      <c r="J53" s="25">
        <v>85.44</v>
      </c>
      <c r="K53" s="25">
        <v>0</v>
      </c>
      <c r="L53" s="25">
        <v>88.62</v>
      </c>
      <c r="M53" s="25">
        <v>0</v>
      </c>
      <c r="N53" s="25">
        <v>103.14000000000001</v>
      </c>
      <c r="O53" s="25">
        <v>0</v>
      </c>
      <c r="P53" s="25">
        <v>0.30000000000000004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0.96</v>
      </c>
      <c r="W53" s="25">
        <v>0</v>
      </c>
      <c r="X53" s="25">
        <v>71.820000000000007</v>
      </c>
      <c r="Y53" s="25">
        <v>0</v>
      </c>
      <c r="Z53" s="25">
        <v>518.16</v>
      </c>
    </row>
    <row r="54" spans="1:26" ht="14.4" x14ac:dyDescent="0.3">
      <c r="A54" s="25">
        <v>1973</v>
      </c>
      <c r="B54" s="25">
        <v>45.839999999999996</v>
      </c>
      <c r="C54" s="25">
        <v>0</v>
      </c>
      <c r="D54" s="25">
        <v>88.62</v>
      </c>
      <c r="E54" s="25">
        <v>0</v>
      </c>
      <c r="F54" s="25">
        <v>107.46000000000001</v>
      </c>
      <c r="G54" s="25">
        <v>0</v>
      </c>
      <c r="H54" s="25">
        <v>177.60000000000002</v>
      </c>
      <c r="I54" s="25">
        <v>0</v>
      </c>
      <c r="J54" s="25">
        <v>108</v>
      </c>
      <c r="K54" s="25">
        <v>0</v>
      </c>
      <c r="L54" s="25">
        <v>98.100000000000009</v>
      </c>
      <c r="M54" s="25">
        <v>0</v>
      </c>
      <c r="N54" s="25">
        <v>86.699999999999989</v>
      </c>
      <c r="O54" s="25">
        <v>0</v>
      </c>
      <c r="P54" s="25">
        <v>0.12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0.42000000000000004</v>
      </c>
      <c r="W54" s="25">
        <v>0</v>
      </c>
      <c r="X54" s="25">
        <v>18.419999999999998</v>
      </c>
      <c r="Y54" s="25">
        <v>0</v>
      </c>
      <c r="Z54" s="25">
        <v>731.34</v>
      </c>
    </row>
    <row r="55" spans="1:26" ht="14.4" x14ac:dyDescent="0.3">
      <c r="A55" s="25">
        <v>1974</v>
      </c>
      <c r="B55" s="25">
        <v>26.82</v>
      </c>
      <c r="C55" s="25">
        <v>0</v>
      </c>
      <c r="D55" s="25">
        <v>125.52000000000001</v>
      </c>
      <c r="E55" s="25">
        <v>0</v>
      </c>
      <c r="F55" s="25">
        <v>136.44</v>
      </c>
      <c r="G55" s="25">
        <v>0</v>
      </c>
      <c r="H55" s="25">
        <v>128.39999999999998</v>
      </c>
      <c r="I55" s="25">
        <v>0</v>
      </c>
      <c r="J55" s="25">
        <v>110.76</v>
      </c>
      <c r="K55" s="25">
        <v>0</v>
      </c>
      <c r="L55" s="25">
        <v>134.46</v>
      </c>
      <c r="M55" s="25">
        <v>0</v>
      </c>
      <c r="N55" s="25">
        <v>98.58</v>
      </c>
      <c r="O55" s="25">
        <v>0</v>
      </c>
      <c r="P55" s="25">
        <v>46.8</v>
      </c>
      <c r="Q55" s="25">
        <v>0</v>
      </c>
      <c r="R55" s="25">
        <v>5.64</v>
      </c>
      <c r="S55" s="25">
        <v>0</v>
      </c>
      <c r="T55" s="25">
        <v>0</v>
      </c>
      <c r="U55" s="25">
        <v>0</v>
      </c>
      <c r="V55" s="25">
        <v>10.26</v>
      </c>
      <c r="W55" s="25">
        <v>0</v>
      </c>
      <c r="X55" s="25">
        <v>6.84</v>
      </c>
      <c r="Y55" s="25">
        <v>0</v>
      </c>
      <c r="Z55" s="25">
        <v>830.46</v>
      </c>
    </row>
    <row r="56" spans="1:26" ht="14.4" x14ac:dyDescent="0.3">
      <c r="A56" s="25">
        <v>1975</v>
      </c>
      <c r="B56" s="25">
        <v>31.259999999999998</v>
      </c>
      <c r="C56" s="25">
        <v>0</v>
      </c>
      <c r="D56" s="25">
        <v>105.66</v>
      </c>
      <c r="E56" s="25">
        <v>0</v>
      </c>
      <c r="F56" s="25">
        <v>149.28</v>
      </c>
      <c r="G56" s="25">
        <v>0</v>
      </c>
      <c r="H56" s="25">
        <v>292.32</v>
      </c>
      <c r="I56" s="25">
        <v>0</v>
      </c>
      <c r="J56" s="25">
        <v>112.80000000000001</v>
      </c>
      <c r="K56" s="25">
        <v>0</v>
      </c>
      <c r="L56" s="25">
        <v>230.82</v>
      </c>
      <c r="M56" s="25">
        <v>0</v>
      </c>
      <c r="N56" s="25">
        <v>80.28</v>
      </c>
      <c r="O56" s="25">
        <v>0</v>
      </c>
      <c r="P56" s="25">
        <v>40.44</v>
      </c>
      <c r="Q56" s="25">
        <v>0</v>
      </c>
      <c r="R56" s="25">
        <v>0.42000000000000004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29.52</v>
      </c>
      <c r="Y56" s="25">
        <v>0</v>
      </c>
      <c r="Z56" s="25">
        <v>1072.74</v>
      </c>
    </row>
    <row r="57" spans="1:26" ht="14.4" x14ac:dyDescent="0.3">
      <c r="A57" s="25">
        <v>1976</v>
      </c>
      <c r="B57" s="25">
        <v>56.34</v>
      </c>
      <c r="C57" s="25">
        <v>0</v>
      </c>
      <c r="D57" s="25">
        <v>82.199999999999989</v>
      </c>
      <c r="E57" s="25">
        <v>0</v>
      </c>
      <c r="F57" s="25">
        <v>69.36</v>
      </c>
      <c r="G57" s="25">
        <v>0</v>
      </c>
      <c r="H57" s="25">
        <v>69.239999999999995</v>
      </c>
      <c r="I57" s="25">
        <v>0</v>
      </c>
      <c r="J57" s="25">
        <v>68.58</v>
      </c>
      <c r="K57" s="25">
        <v>0</v>
      </c>
      <c r="L57" s="25">
        <v>109.92</v>
      </c>
      <c r="M57" s="25">
        <v>0</v>
      </c>
      <c r="N57" s="25">
        <v>27.240000000000002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1.26</v>
      </c>
      <c r="W57" s="25">
        <v>0</v>
      </c>
      <c r="X57" s="25">
        <v>53.099999999999994</v>
      </c>
      <c r="Y57" s="25">
        <v>0</v>
      </c>
      <c r="Z57" s="25">
        <v>537.24</v>
      </c>
    </row>
    <row r="58" spans="1:26" ht="14.4" x14ac:dyDescent="0.3">
      <c r="A58" s="25">
        <v>1977</v>
      </c>
      <c r="B58" s="25">
        <v>29.160000000000004</v>
      </c>
      <c r="C58" s="25">
        <v>0</v>
      </c>
      <c r="D58" s="25">
        <v>57.78</v>
      </c>
      <c r="E58" s="25">
        <v>0</v>
      </c>
      <c r="F58" s="25">
        <v>133.44</v>
      </c>
      <c r="G58" s="25">
        <v>0</v>
      </c>
      <c r="H58" s="25">
        <v>265.68</v>
      </c>
      <c r="I58" s="25">
        <v>0</v>
      </c>
      <c r="J58" s="25">
        <v>120.12</v>
      </c>
      <c r="K58" s="25">
        <v>0</v>
      </c>
      <c r="L58" s="25">
        <v>61.800000000000004</v>
      </c>
      <c r="M58" s="25">
        <v>0</v>
      </c>
      <c r="N58" s="25">
        <v>27.900000000000002</v>
      </c>
      <c r="O58" s="25">
        <v>0</v>
      </c>
      <c r="P58" s="25">
        <v>0.06</v>
      </c>
      <c r="Q58" s="25">
        <v>0</v>
      </c>
      <c r="R58" s="25">
        <v>0.18</v>
      </c>
      <c r="S58" s="25">
        <v>0</v>
      </c>
      <c r="T58" s="25">
        <v>0.12</v>
      </c>
      <c r="U58" s="25">
        <v>0</v>
      </c>
      <c r="V58" s="25">
        <v>27</v>
      </c>
      <c r="W58" s="25">
        <v>0</v>
      </c>
      <c r="X58" s="25">
        <v>34.26</v>
      </c>
      <c r="Y58" s="25">
        <v>0</v>
      </c>
      <c r="Z58" s="25">
        <v>757.38</v>
      </c>
    </row>
    <row r="59" spans="1:26" ht="14.4" x14ac:dyDescent="0.3">
      <c r="A59" s="25">
        <v>1978</v>
      </c>
      <c r="B59" s="25">
        <v>38.099999999999994</v>
      </c>
      <c r="C59" s="25">
        <v>0</v>
      </c>
      <c r="D59" s="25">
        <v>26.04</v>
      </c>
      <c r="E59" s="25">
        <v>0</v>
      </c>
      <c r="F59" s="25">
        <v>37.68</v>
      </c>
      <c r="G59" s="25">
        <v>0</v>
      </c>
      <c r="H59" s="25">
        <v>145.5</v>
      </c>
      <c r="I59" s="25">
        <v>0</v>
      </c>
      <c r="J59" s="25">
        <v>40.92</v>
      </c>
      <c r="K59" s="25">
        <v>0</v>
      </c>
      <c r="L59" s="25">
        <v>24.900000000000002</v>
      </c>
      <c r="M59" s="25">
        <v>0</v>
      </c>
      <c r="N59" s="25">
        <v>12.059999999999999</v>
      </c>
      <c r="O59" s="25">
        <v>0</v>
      </c>
      <c r="P59" s="25">
        <v>26.04</v>
      </c>
      <c r="Q59" s="25">
        <v>0</v>
      </c>
      <c r="R59" s="25">
        <v>0</v>
      </c>
      <c r="S59" s="25">
        <v>0</v>
      </c>
      <c r="T59" s="25">
        <v>0.24</v>
      </c>
      <c r="U59" s="25">
        <v>0</v>
      </c>
      <c r="V59" s="25">
        <v>28.86</v>
      </c>
      <c r="W59" s="25">
        <v>0</v>
      </c>
      <c r="X59" s="25">
        <v>30.42</v>
      </c>
      <c r="Y59" s="25">
        <v>0</v>
      </c>
      <c r="Z59" s="25">
        <v>410.70000000000005</v>
      </c>
    </row>
    <row r="60" spans="1:26" ht="14.4" x14ac:dyDescent="0.3">
      <c r="A60" s="25">
        <v>1979</v>
      </c>
      <c r="B60" s="25">
        <v>60</v>
      </c>
      <c r="C60" s="25">
        <v>0</v>
      </c>
      <c r="D60" s="25">
        <v>142.07999999999998</v>
      </c>
      <c r="E60" s="25">
        <v>0</v>
      </c>
      <c r="F60" s="25">
        <v>104.82</v>
      </c>
      <c r="G60" s="25">
        <v>0</v>
      </c>
      <c r="H60" s="25">
        <v>100.02000000000001</v>
      </c>
      <c r="I60" s="25">
        <v>0</v>
      </c>
      <c r="J60" s="25">
        <v>109.08</v>
      </c>
      <c r="K60" s="25">
        <v>0</v>
      </c>
      <c r="L60" s="25">
        <v>65.64</v>
      </c>
      <c r="M60" s="25">
        <v>0</v>
      </c>
      <c r="N60" s="25">
        <v>24.78</v>
      </c>
      <c r="O60" s="25">
        <v>0</v>
      </c>
      <c r="P60" s="25">
        <v>0.72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89.699999999999989</v>
      </c>
      <c r="Y60" s="25">
        <v>0</v>
      </c>
      <c r="Z60" s="25">
        <v>696.84</v>
      </c>
    </row>
    <row r="61" spans="1:26" ht="14.4" x14ac:dyDescent="0.3">
      <c r="A61" s="25">
        <v>1980</v>
      </c>
      <c r="B61" s="25">
        <v>8.76</v>
      </c>
      <c r="C61" s="25">
        <v>0</v>
      </c>
      <c r="D61" s="25">
        <v>154.32</v>
      </c>
      <c r="E61" s="25">
        <v>0</v>
      </c>
      <c r="F61" s="25">
        <v>77.52</v>
      </c>
      <c r="G61" s="25">
        <v>0</v>
      </c>
      <c r="H61" s="25">
        <v>167.22</v>
      </c>
      <c r="I61" s="25">
        <v>0</v>
      </c>
      <c r="J61" s="25">
        <v>92.58</v>
      </c>
      <c r="K61" s="25">
        <v>0</v>
      </c>
      <c r="L61" s="25">
        <v>87.9</v>
      </c>
      <c r="M61" s="25">
        <v>0</v>
      </c>
      <c r="N61" s="25">
        <v>23.700000000000003</v>
      </c>
      <c r="O61" s="25">
        <v>0</v>
      </c>
      <c r="P61" s="25">
        <v>1.32</v>
      </c>
      <c r="Q61" s="25">
        <v>0</v>
      </c>
      <c r="R61" s="25">
        <v>0.48</v>
      </c>
      <c r="S61" s="25">
        <v>0</v>
      </c>
      <c r="T61" s="25">
        <v>0</v>
      </c>
      <c r="U61" s="25">
        <v>0</v>
      </c>
      <c r="V61" s="25">
        <v>29.700000000000003</v>
      </c>
      <c r="W61" s="25">
        <v>0</v>
      </c>
      <c r="X61" s="25">
        <v>0.12</v>
      </c>
      <c r="Y61" s="25">
        <v>0</v>
      </c>
      <c r="Z61" s="25">
        <v>643.62</v>
      </c>
    </row>
    <row r="62" spans="1:26" ht="14.4" x14ac:dyDescent="0.3">
      <c r="A62" s="25">
        <v>1981</v>
      </c>
      <c r="B62" s="25">
        <v>29.759999999999998</v>
      </c>
      <c r="C62" s="25">
        <v>0</v>
      </c>
      <c r="D62" s="25">
        <v>31.08</v>
      </c>
      <c r="E62" s="25">
        <v>0</v>
      </c>
      <c r="F62" s="25">
        <v>83.22</v>
      </c>
      <c r="G62" s="25">
        <v>0</v>
      </c>
      <c r="H62" s="25">
        <v>117.60000000000001</v>
      </c>
      <c r="I62" s="25">
        <v>0</v>
      </c>
      <c r="J62" s="25">
        <v>92.039999999999992</v>
      </c>
      <c r="K62" s="25">
        <v>0</v>
      </c>
      <c r="L62" s="25">
        <v>86.88</v>
      </c>
      <c r="M62" s="25">
        <v>0</v>
      </c>
      <c r="N62" s="25">
        <v>94.08</v>
      </c>
      <c r="O62" s="25">
        <v>0</v>
      </c>
      <c r="P62" s="25">
        <v>1.5</v>
      </c>
      <c r="Q62" s="25">
        <v>0</v>
      </c>
      <c r="R62" s="25">
        <v>0</v>
      </c>
      <c r="S62" s="25">
        <v>0</v>
      </c>
      <c r="T62" s="25">
        <v>14.76</v>
      </c>
      <c r="U62" s="25">
        <v>0</v>
      </c>
      <c r="V62" s="25">
        <v>0.18</v>
      </c>
      <c r="W62" s="25">
        <v>0</v>
      </c>
      <c r="X62" s="25">
        <v>2.34</v>
      </c>
      <c r="Y62" s="25">
        <v>0</v>
      </c>
      <c r="Z62" s="25">
        <v>553.5</v>
      </c>
    </row>
    <row r="63" spans="1:26" ht="14.4" x14ac:dyDescent="0.3">
      <c r="A63" s="25">
        <v>1982</v>
      </c>
      <c r="B63" s="25">
        <v>97.92</v>
      </c>
      <c r="C63" s="25">
        <v>0</v>
      </c>
      <c r="D63" s="25">
        <v>59.64</v>
      </c>
      <c r="E63" s="25">
        <v>0</v>
      </c>
      <c r="F63" s="25">
        <v>68.28</v>
      </c>
      <c r="G63" s="25">
        <v>0</v>
      </c>
      <c r="H63" s="25">
        <v>64.320000000000007</v>
      </c>
      <c r="I63" s="25">
        <v>0</v>
      </c>
      <c r="J63" s="25">
        <v>73.56</v>
      </c>
      <c r="K63" s="25">
        <v>0</v>
      </c>
      <c r="L63" s="25">
        <v>41.160000000000004</v>
      </c>
      <c r="M63" s="25">
        <v>0</v>
      </c>
      <c r="N63" s="25">
        <v>23.28</v>
      </c>
      <c r="O63" s="25">
        <v>0</v>
      </c>
      <c r="P63" s="25">
        <v>16.02</v>
      </c>
      <c r="Q63" s="25">
        <v>0</v>
      </c>
      <c r="R63" s="25">
        <v>18.240000000000002</v>
      </c>
      <c r="S63" s="25">
        <v>0</v>
      </c>
      <c r="T63" s="25">
        <v>19.440000000000001</v>
      </c>
      <c r="U63" s="25">
        <v>0</v>
      </c>
      <c r="V63" s="25">
        <v>0.36</v>
      </c>
      <c r="W63" s="25">
        <v>0</v>
      </c>
      <c r="X63" s="25">
        <v>11.52</v>
      </c>
      <c r="Y63" s="25">
        <v>0</v>
      </c>
      <c r="Z63" s="25">
        <v>493.74</v>
      </c>
    </row>
    <row r="64" spans="1:26" ht="14.4" x14ac:dyDescent="0.3">
      <c r="A64" s="25">
        <v>1983</v>
      </c>
      <c r="B64" s="25">
        <v>33.06</v>
      </c>
      <c r="C64" s="25">
        <v>0</v>
      </c>
      <c r="D64" s="25">
        <v>66.42</v>
      </c>
      <c r="E64" s="25">
        <v>0</v>
      </c>
      <c r="F64" s="25">
        <v>120.30000000000001</v>
      </c>
      <c r="G64" s="25">
        <v>0</v>
      </c>
      <c r="H64" s="25">
        <v>15.84</v>
      </c>
      <c r="I64" s="25">
        <v>0</v>
      </c>
      <c r="J64" s="25">
        <v>24.240000000000002</v>
      </c>
      <c r="K64" s="25">
        <v>0</v>
      </c>
      <c r="L64" s="25">
        <v>66.599999999999994</v>
      </c>
      <c r="M64" s="25">
        <v>0</v>
      </c>
      <c r="N64" s="25">
        <v>7.74</v>
      </c>
      <c r="O64" s="25">
        <v>0</v>
      </c>
      <c r="P64" s="25">
        <v>2.04</v>
      </c>
      <c r="Q64" s="25">
        <v>0</v>
      </c>
      <c r="R64" s="25">
        <v>18.18</v>
      </c>
      <c r="S64" s="25">
        <v>0</v>
      </c>
      <c r="T64" s="25">
        <v>2.7</v>
      </c>
      <c r="U64" s="25">
        <v>0</v>
      </c>
      <c r="V64" s="25">
        <v>1.6800000000000002</v>
      </c>
      <c r="W64" s="25">
        <v>0</v>
      </c>
      <c r="X64" s="25">
        <v>4.8600000000000003</v>
      </c>
      <c r="Y64" s="25">
        <v>0</v>
      </c>
      <c r="Z64" s="25">
        <v>363.65999999999997</v>
      </c>
    </row>
    <row r="65" spans="1:26" ht="14.4" x14ac:dyDescent="0.3">
      <c r="A65" s="25">
        <v>1984</v>
      </c>
      <c r="B65" s="25">
        <v>46.08</v>
      </c>
      <c r="C65" s="25">
        <v>0</v>
      </c>
      <c r="D65" s="25">
        <v>47.7</v>
      </c>
      <c r="E65" s="25">
        <v>0</v>
      </c>
      <c r="F65" s="25">
        <v>26.64</v>
      </c>
      <c r="G65" s="25">
        <v>0</v>
      </c>
      <c r="H65" s="25">
        <v>112.08</v>
      </c>
      <c r="I65" s="25">
        <v>0</v>
      </c>
      <c r="J65" s="25">
        <v>65.34</v>
      </c>
      <c r="K65" s="25">
        <v>0</v>
      </c>
      <c r="L65" s="25">
        <v>29.58</v>
      </c>
      <c r="M65" s="25">
        <v>0</v>
      </c>
      <c r="N65" s="25">
        <v>4.74</v>
      </c>
      <c r="O65" s="25">
        <v>0</v>
      </c>
      <c r="P65" s="25">
        <v>4.38</v>
      </c>
      <c r="Q65" s="25">
        <v>0</v>
      </c>
      <c r="R65" s="25">
        <v>0.30000000000000004</v>
      </c>
      <c r="S65" s="25">
        <v>0</v>
      </c>
      <c r="T65" s="25">
        <v>0</v>
      </c>
      <c r="U65" s="25">
        <v>0</v>
      </c>
      <c r="V65" s="25">
        <v>0.42000000000000004</v>
      </c>
      <c r="W65" s="25">
        <v>0</v>
      </c>
      <c r="X65" s="25">
        <v>5.58</v>
      </c>
      <c r="Y65" s="25">
        <v>0</v>
      </c>
      <c r="Z65" s="25">
        <v>342.71999999999997</v>
      </c>
    </row>
    <row r="66" spans="1:26" ht="14.4" x14ac:dyDescent="0.3">
      <c r="A66" s="25">
        <v>1985</v>
      </c>
      <c r="B66" s="25">
        <v>58.679999999999993</v>
      </c>
      <c r="C66" s="25">
        <v>0</v>
      </c>
      <c r="D66" s="25">
        <v>6.7200000000000006</v>
      </c>
      <c r="E66" s="25">
        <v>0</v>
      </c>
      <c r="F66" s="25">
        <v>93.6</v>
      </c>
      <c r="G66" s="25">
        <v>0</v>
      </c>
      <c r="H66" s="25">
        <v>57.900000000000006</v>
      </c>
      <c r="I66" s="25">
        <v>0</v>
      </c>
      <c r="J66" s="25">
        <v>39.06</v>
      </c>
      <c r="K66" s="25">
        <v>0</v>
      </c>
      <c r="L66" s="25">
        <v>74.94</v>
      </c>
      <c r="M66" s="25">
        <v>0</v>
      </c>
      <c r="N66" s="25">
        <v>3.7800000000000002</v>
      </c>
      <c r="O66" s="25">
        <v>0</v>
      </c>
      <c r="P66" s="25">
        <v>0</v>
      </c>
      <c r="Q66" s="25">
        <v>0</v>
      </c>
      <c r="R66" s="25">
        <v>6.66</v>
      </c>
      <c r="S66" s="25">
        <v>0</v>
      </c>
      <c r="T66" s="25">
        <v>0.18</v>
      </c>
      <c r="U66" s="25">
        <v>0</v>
      </c>
      <c r="V66" s="25">
        <v>30.599999999999998</v>
      </c>
      <c r="W66" s="25">
        <v>0</v>
      </c>
      <c r="X66" s="25">
        <v>6.66</v>
      </c>
      <c r="Y66" s="25">
        <v>0</v>
      </c>
      <c r="Z66" s="25">
        <v>378.71999999999997</v>
      </c>
    </row>
    <row r="67" spans="1:26" ht="14.4" x14ac:dyDescent="0.3">
      <c r="A67" s="25">
        <v>1986</v>
      </c>
      <c r="B67" s="25">
        <v>60.36</v>
      </c>
      <c r="C67" s="25">
        <v>0</v>
      </c>
      <c r="D67" s="25">
        <v>75</v>
      </c>
      <c r="E67" s="25">
        <v>0</v>
      </c>
      <c r="F67" s="25">
        <v>105.66</v>
      </c>
      <c r="G67" s="25">
        <v>0</v>
      </c>
      <c r="H67" s="25">
        <v>122.16</v>
      </c>
      <c r="I67" s="25">
        <v>0</v>
      </c>
      <c r="J67" s="25">
        <v>53.760000000000005</v>
      </c>
      <c r="K67" s="25">
        <v>0</v>
      </c>
      <c r="L67" s="25">
        <v>102</v>
      </c>
      <c r="M67" s="25">
        <v>0</v>
      </c>
      <c r="N67" s="25">
        <v>12.54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0.18</v>
      </c>
      <c r="U67" s="25">
        <v>0</v>
      </c>
      <c r="V67" s="25">
        <v>4.74</v>
      </c>
      <c r="W67" s="25">
        <v>0</v>
      </c>
      <c r="X67" s="25">
        <v>78.960000000000008</v>
      </c>
      <c r="Y67" s="25">
        <v>0</v>
      </c>
      <c r="Z67" s="25">
        <v>615.41999999999996</v>
      </c>
    </row>
    <row r="68" spans="1:26" ht="14.4" x14ac:dyDescent="0.3">
      <c r="A68" s="25">
        <v>1987</v>
      </c>
      <c r="B68" s="25">
        <v>30.299999999999997</v>
      </c>
      <c r="C68" s="25">
        <v>0</v>
      </c>
      <c r="D68" s="25">
        <v>74.64</v>
      </c>
      <c r="E68" s="25">
        <v>0</v>
      </c>
      <c r="F68" s="25">
        <v>72.36</v>
      </c>
      <c r="G68" s="25">
        <v>0</v>
      </c>
      <c r="H68" s="25">
        <v>60.78</v>
      </c>
      <c r="I68" s="25">
        <v>0</v>
      </c>
      <c r="J68" s="25">
        <v>191.76</v>
      </c>
      <c r="K68" s="25">
        <v>0</v>
      </c>
      <c r="L68" s="25">
        <v>71.16</v>
      </c>
      <c r="M68" s="25">
        <v>0</v>
      </c>
      <c r="N68" s="25">
        <v>57</v>
      </c>
      <c r="O68" s="25">
        <v>0</v>
      </c>
      <c r="P68" s="25">
        <v>0.42000000000000004</v>
      </c>
      <c r="Q68" s="25">
        <v>0</v>
      </c>
      <c r="R68" s="25">
        <v>0.66</v>
      </c>
      <c r="S68" s="25">
        <v>0</v>
      </c>
      <c r="T68" s="25">
        <v>0</v>
      </c>
      <c r="U68" s="25">
        <v>0</v>
      </c>
      <c r="V68" s="25">
        <v>1.8599999999999999</v>
      </c>
      <c r="W68" s="25">
        <v>0</v>
      </c>
      <c r="X68" s="25">
        <v>56.699999999999996</v>
      </c>
      <c r="Y68" s="25">
        <v>0</v>
      </c>
      <c r="Z68" s="25">
        <v>617.58000000000004</v>
      </c>
    </row>
    <row r="69" spans="1:26" ht="14.4" x14ac:dyDescent="0.3">
      <c r="A69" s="25">
        <v>1988</v>
      </c>
      <c r="B69" s="25">
        <v>71.760000000000005</v>
      </c>
      <c r="C69" s="25">
        <v>0</v>
      </c>
      <c r="D69" s="25">
        <v>37.92</v>
      </c>
      <c r="E69" s="25">
        <v>0</v>
      </c>
      <c r="F69" s="25">
        <v>115.14000000000001</v>
      </c>
      <c r="G69" s="25">
        <v>0</v>
      </c>
      <c r="H69" s="25">
        <v>76.56</v>
      </c>
      <c r="I69" s="25">
        <v>0</v>
      </c>
      <c r="J69" s="25">
        <v>160.44</v>
      </c>
      <c r="K69" s="25">
        <v>0</v>
      </c>
      <c r="L69" s="25">
        <v>19.5</v>
      </c>
      <c r="M69" s="25">
        <v>0</v>
      </c>
      <c r="N69" s="25">
        <v>76.62</v>
      </c>
      <c r="O69" s="25">
        <v>0</v>
      </c>
      <c r="P69" s="25">
        <v>19.86</v>
      </c>
      <c r="Q69" s="25">
        <v>0</v>
      </c>
      <c r="R69" s="25">
        <v>18.36</v>
      </c>
      <c r="S69" s="25">
        <v>0</v>
      </c>
      <c r="T69" s="25">
        <v>0</v>
      </c>
      <c r="U69" s="25">
        <v>0</v>
      </c>
      <c r="V69" s="25">
        <v>1.2000000000000002</v>
      </c>
      <c r="W69" s="25">
        <v>0</v>
      </c>
      <c r="X69" s="25">
        <v>0</v>
      </c>
      <c r="Y69" s="25">
        <v>0</v>
      </c>
      <c r="Z69" s="25">
        <v>597.36</v>
      </c>
    </row>
    <row r="70" spans="1:26" ht="14.4" x14ac:dyDescent="0.3">
      <c r="A70" s="25">
        <v>1989</v>
      </c>
      <c r="B70" s="25">
        <v>21.96</v>
      </c>
      <c r="C70" s="25">
        <v>0</v>
      </c>
      <c r="D70" s="25">
        <v>91.320000000000007</v>
      </c>
      <c r="E70" s="25">
        <v>0</v>
      </c>
      <c r="F70" s="25">
        <v>173.82</v>
      </c>
      <c r="G70" s="25">
        <v>0</v>
      </c>
      <c r="H70" s="25">
        <v>57.06</v>
      </c>
      <c r="I70" s="25">
        <v>0</v>
      </c>
      <c r="J70" s="25">
        <v>98.22</v>
      </c>
      <c r="K70" s="25">
        <v>0</v>
      </c>
      <c r="L70" s="25">
        <v>70.98</v>
      </c>
      <c r="M70" s="25">
        <v>0</v>
      </c>
      <c r="N70" s="25">
        <v>72.179999999999993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3.7800000000000002</v>
      </c>
      <c r="U70" s="25">
        <v>0</v>
      </c>
      <c r="V70" s="25">
        <v>0.48</v>
      </c>
      <c r="W70" s="25">
        <v>0</v>
      </c>
      <c r="X70" s="25">
        <v>5.16</v>
      </c>
      <c r="Y70" s="25">
        <v>0</v>
      </c>
      <c r="Z70" s="25">
        <v>594.90000000000009</v>
      </c>
    </row>
    <row r="71" spans="1:26" ht="14.4" x14ac:dyDescent="0.3">
      <c r="A71" s="25">
        <v>1990</v>
      </c>
      <c r="B71" s="25">
        <v>27.48</v>
      </c>
      <c r="C71" s="25">
        <v>0</v>
      </c>
      <c r="D71" s="25">
        <v>26.160000000000004</v>
      </c>
      <c r="E71" s="25">
        <v>0</v>
      </c>
      <c r="F71" s="25">
        <v>62.519999999999996</v>
      </c>
      <c r="G71" s="25">
        <v>0</v>
      </c>
      <c r="H71" s="25">
        <v>131.10000000000002</v>
      </c>
      <c r="I71" s="25">
        <v>0</v>
      </c>
      <c r="J71" s="25">
        <v>54.66</v>
      </c>
      <c r="K71" s="25">
        <v>0</v>
      </c>
      <c r="L71" s="25">
        <v>102.12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15.059999999999999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26.099999999999998</v>
      </c>
      <c r="Y71" s="25">
        <v>0</v>
      </c>
      <c r="Z71" s="25">
        <v>445.14</v>
      </c>
    </row>
    <row r="72" spans="1:26" ht="14.4" x14ac:dyDescent="0.3">
      <c r="A72" s="25">
        <v>1991</v>
      </c>
      <c r="B72" s="25">
        <v>64.86</v>
      </c>
      <c r="C72" s="25">
        <v>0</v>
      </c>
      <c r="D72" s="25">
        <v>55.5</v>
      </c>
      <c r="E72" s="25">
        <v>0</v>
      </c>
      <c r="F72" s="25">
        <v>24.42</v>
      </c>
      <c r="G72" s="25">
        <v>0</v>
      </c>
      <c r="H72" s="25">
        <v>39.06</v>
      </c>
      <c r="I72" s="25">
        <v>0</v>
      </c>
      <c r="J72" s="25">
        <v>29.82</v>
      </c>
      <c r="K72" s="25">
        <v>0</v>
      </c>
      <c r="L72" s="25">
        <v>27.119999999999997</v>
      </c>
      <c r="M72" s="25">
        <v>0</v>
      </c>
      <c r="N72" s="25">
        <v>8.58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1.8599999999999999</v>
      </c>
      <c r="W72" s="25">
        <v>0</v>
      </c>
      <c r="X72" s="25">
        <v>0</v>
      </c>
      <c r="Y72" s="25">
        <v>0</v>
      </c>
      <c r="Z72" s="25">
        <v>251.21999999999997</v>
      </c>
    </row>
    <row r="73" spans="1:26" ht="14.4" x14ac:dyDescent="0.3">
      <c r="A73" s="25">
        <v>1992</v>
      </c>
      <c r="B73" s="25">
        <v>56.099999999999994</v>
      </c>
      <c r="C73" s="25">
        <v>0</v>
      </c>
      <c r="D73" s="25">
        <v>65.820000000000007</v>
      </c>
      <c r="E73" s="25">
        <v>0</v>
      </c>
      <c r="F73" s="25">
        <v>88.800000000000011</v>
      </c>
      <c r="G73" s="25">
        <v>0</v>
      </c>
      <c r="H73" s="25">
        <v>13.620000000000001</v>
      </c>
      <c r="I73" s="25">
        <v>0</v>
      </c>
      <c r="J73" s="25">
        <v>54.54</v>
      </c>
      <c r="K73" s="25">
        <v>0</v>
      </c>
      <c r="L73" s="25">
        <v>14.940000000000001</v>
      </c>
      <c r="M73" s="25">
        <v>0</v>
      </c>
      <c r="N73" s="25">
        <v>8.94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2.34</v>
      </c>
      <c r="Y73" s="25">
        <v>0</v>
      </c>
      <c r="Z73" s="25">
        <v>305.04000000000002</v>
      </c>
    </row>
    <row r="74" spans="1:26" ht="14.4" x14ac:dyDescent="0.3">
      <c r="A74" s="25">
        <v>1993</v>
      </c>
      <c r="B74" s="25">
        <v>52.260000000000005</v>
      </c>
      <c r="C74" s="25">
        <v>0</v>
      </c>
      <c r="D74" s="25">
        <v>110.94</v>
      </c>
      <c r="E74" s="25">
        <v>0</v>
      </c>
      <c r="F74" s="25">
        <v>116.52000000000001</v>
      </c>
      <c r="G74" s="25">
        <v>0</v>
      </c>
      <c r="H74" s="25">
        <v>111.06</v>
      </c>
      <c r="I74" s="25">
        <v>0</v>
      </c>
      <c r="J74" s="25">
        <v>100.68</v>
      </c>
      <c r="K74" s="25">
        <v>0</v>
      </c>
      <c r="L74" s="25">
        <v>31.08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522.48</v>
      </c>
    </row>
    <row r="75" spans="1:26" ht="14.4" x14ac:dyDescent="0.3">
      <c r="A75" s="25">
        <v>1994</v>
      </c>
      <c r="B75" s="25">
        <v>6.24</v>
      </c>
      <c r="C75" s="25">
        <v>0</v>
      </c>
      <c r="D75" s="25">
        <v>17.04</v>
      </c>
      <c r="E75" s="25">
        <v>0</v>
      </c>
      <c r="F75" s="25">
        <v>26.339999999999996</v>
      </c>
      <c r="G75" s="25">
        <v>0</v>
      </c>
      <c r="H75" s="25">
        <v>10.86</v>
      </c>
      <c r="I75" s="25">
        <v>0</v>
      </c>
      <c r="J75" s="25">
        <v>55.320000000000007</v>
      </c>
      <c r="K75" s="25">
        <v>0</v>
      </c>
      <c r="L75" s="25">
        <v>190.74</v>
      </c>
      <c r="M75" s="25">
        <v>0</v>
      </c>
      <c r="N75" s="25">
        <v>60.179999999999993</v>
      </c>
      <c r="O75" s="25">
        <v>0</v>
      </c>
      <c r="P75" s="25">
        <v>32.099999999999994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4.26</v>
      </c>
      <c r="W75" s="25">
        <v>0</v>
      </c>
      <c r="X75" s="25">
        <v>9</v>
      </c>
      <c r="Y75" s="25">
        <v>0</v>
      </c>
      <c r="Z75" s="25">
        <v>412.08000000000004</v>
      </c>
    </row>
    <row r="76" spans="1:26" ht="14.4" x14ac:dyDescent="0.3">
      <c r="A76" s="25">
        <v>1995</v>
      </c>
      <c r="B76" s="25">
        <v>65.400000000000006</v>
      </c>
      <c r="C76" s="25">
        <v>0</v>
      </c>
      <c r="D76" s="25">
        <v>107.69999999999999</v>
      </c>
      <c r="E76" s="25">
        <v>0</v>
      </c>
      <c r="F76" s="25">
        <v>160.19999999999999</v>
      </c>
      <c r="G76" s="25">
        <v>0</v>
      </c>
      <c r="H76" s="25">
        <v>125.16</v>
      </c>
      <c r="I76" s="25">
        <v>0</v>
      </c>
      <c r="J76" s="25">
        <v>101.46000000000001</v>
      </c>
      <c r="K76" s="25">
        <v>0</v>
      </c>
      <c r="L76" s="25">
        <v>23.1</v>
      </c>
      <c r="M76" s="25">
        <v>0</v>
      </c>
      <c r="N76" s="25">
        <v>37.5</v>
      </c>
      <c r="O76" s="25">
        <v>0</v>
      </c>
      <c r="P76" s="25">
        <v>41.519999999999996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3.24</v>
      </c>
      <c r="W76" s="25">
        <v>0</v>
      </c>
      <c r="X76" s="25">
        <v>7.38</v>
      </c>
      <c r="Y76" s="25">
        <v>0</v>
      </c>
      <c r="Z76" s="25">
        <v>672.72</v>
      </c>
    </row>
    <row r="77" spans="1:26" ht="14.4" x14ac:dyDescent="0.3">
      <c r="A77" s="25">
        <v>1996</v>
      </c>
      <c r="B77" s="25">
        <v>56.820000000000007</v>
      </c>
      <c r="C77" s="25">
        <v>0</v>
      </c>
      <c r="D77" s="25">
        <v>129.54</v>
      </c>
      <c r="E77" s="25">
        <v>0</v>
      </c>
      <c r="F77" s="25">
        <v>172.62</v>
      </c>
      <c r="G77" s="25">
        <v>0</v>
      </c>
      <c r="H77" s="25">
        <v>110.28</v>
      </c>
      <c r="I77" s="25">
        <v>0</v>
      </c>
      <c r="J77" s="25">
        <v>49.62</v>
      </c>
      <c r="K77" s="25">
        <v>0</v>
      </c>
      <c r="L77" s="25">
        <v>216.29999999999998</v>
      </c>
      <c r="M77" s="25">
        <v>0</v>
      </c>
      <c r="N77" s="25">
        <v>86.28</v>
      </c>
      <c r="O77" s="25">
        <v>0</v>
      </c>
      <c r="P77" s="25">
        <v>79.44</v>
      </c>
      <c r="Q77" s="25">
        <v>0</v>
      </c>
      <c r="R77" s="25">
        <v>0</v>
      </c>
      <c r="S77" s="25">
        <v>0</v>
      </c>
      <c r="T77" s="25">
        <v>0.96</v>
      </c>
      <c r="U77" s="25">
        <v>0</v>
      </c>
      <c r="V77" s="25">
        <v>4.92</v>
      </c>
      <c r="W77" s="25">
        <v>0</v>
      </c>
      <c r="X77" s="25">
        <v>41.94</v>
      </c>
      <c r="Y77" s="25">
        <v>0</v>
      </c>
      <c r="Z77" s="25">
        <v>948.66000000000008</v>
      </c>
    </row>
    <row r="78" spans="1:26" ht="14.4" x14ac:dyDescent="0.3">
      <c r="A78" s="25">
        <v>1997</v>
      </c>
      <c r="B78" s="25">
        <v>25.92</v>
      </c>
      <c r="C78" s="25">
        <v>0</v>
      </c>
      <c r="D78" s="25">
        <v>75.960000000000008</v>
      </c>
      <c r="E78" s="25">
        <v>0</v>
      </c>
      <c r="F78" s="25">
        <v>91.74</v>
      </c>
      <c r="G78" s="25">
        <v>0</v>
      </c>
      <c r="H78" s="25">
        <v>122.52000000000001</v>
      </c>
      <c r="I78" s="25">
        <v>0</v>
      </c>
      <c r="J78" s="25">
        <v>87.36</v>
      </c>
      <c r="K78" s="25">
        <v>0</v>
      </c>
      <c r="L78" s="25">
        <v>101.69999999999999</v>
      </c>
      <c r="M78" s="25">
        <v>0</v>
      </c>
      <c r="N78" s="25">
        <v>2.0999999999999996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18.84</v>
      </c>
      <c r="Y78" s="25">
        <v>0</v>
      </c>
      <c r="Z78" s="25">
        <v>526.14</v>
      </c>
    </row>
    <row r="79" spans="1:26" ht="14.4" x14ac:dyDescent="0.3">
      <c r="A79" s="25">
        <v>1998</v>
      </c>
      <c r="B79" s="25">
        <v>50.699999999999996</v>
      </c>
      <c r="C79" s="25">
        <v>0</v>
      </c>
      <c r="D79" s="25">
        <v>162.24</v>
      </c>
      <c r="E79" s="25">
        <v>0</v>
      </c>
      <c r="F79" s="25">
        <v>162.78</v>
      </c>
      <c r="G79" s="25">
        <v>0</v>
      </c>
      <c r="H79" s="25">
        <v>86.34</v>
      </c>
      <c r="I79" s="25">
        <v>0</v>
      </c>
      <c r="J79" s="25">
        <v>40.68</v>
      </c>
      <c r="K79" s="25">
        <v>0</v>
      </c>
      <c r="L79" s="25">
        <v>33.299999999999997</v>
      </c>
      <c r="M79" s="25">
        <v>0</v>
      </c>
      <c r="N79" s="25">
        <v>40.44</v>
      </c>
      <c r="O79" s="25">
        <v>0</v>
      </c>
      <c r="P79" s="25">
        <v>57</v>
      </c>
      <c r="Q79" s="25">
        <v>0</v>
      </c>
      <c r="R79" s="25">
        <v>3.66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637.08000000000004</v>
      </c>
    </row>
    <row r="80" spans="1:26" ht="14.4" x14ac:dyDescent="0.3">
      <c r="A80" s="25">
        <v>1999</v>
      </c>
      <c r="B80" s="25">
        <v>0</v>
      </c>
      <c r="C80" s="25">
        <v>0</v>
      </c>
      <c r="D80" s="25">
        <v>30.119999999999997</v>
      </c>
      <c r="E80" s="25">
        <v>0</v>
      </c>
      <c r="F80" s="25">
        <v>151.85999999999999</v>
      </c>
      <c r="G80" s="25">
        <v>0</v>
      </c>
      <c r="H80" s="25">
        <v>118.14000000000001</v>
      </c>
      <c r="I80" s="25">
        <v>0</v>
      </c>
      <c r="J80" s="25">
        <v>361.08</v>
      </c>
      <c r="K80" s="25">
        <v>0</v>
      </c>
      <c r="L80" s="25">
        <v>88.679999999999993</v>
      </c>
      <c r="M80" s="25">
        <v>0</v>
      </c>
      <c r="N80" s="25">
        <v>28.200000000000003</v>
      </c>
      <c r="O80" s="25">
        <v>0</v>
      </c>
      <c r="P80" s="25">
        <v>29.64</v>
      </c>
      <c r="Q80" s="25">
        <v>0</v>
      </c>
      <c r="R80" s="25">
        <v>1.44</v>
      </c>
      <c r="S80" s="25">
        <v>0</v>
      </c>
      <c r="T80" s="25">
        <v>7.5600000000000005</v>
      </c>
      <c r="U80" s="25">
        <v>0</v>
      </c>
      <c r="V80" s="25">
        <v>0</v>
      </c>
      <c r="W80" s="25">
        <v>0</v>
      </c>
      <c r="X80" s="25">
        <v>9.120000000000001</v>
      </c>
      <c r="Y80" s="25">
        <v>0</v>
      </c>
      <c r="Z80" s="25">
        <v>825.90000000000009</v>
      </c>
    </row>
    <row r="81" spans="1:26" ht="14.4" x14ac:dyDescent="0.3">
      <c r="A81" s="25">
        <v>2000</v>
      </c>
      <c r="B81" s="25">
        <v>65.820000000000007</v>
      </c>
      <c r="C81" s="25">
        <v>0</v>
      </c>
      <c r="D81" s="25">
        <v>59.94</v>
      </c>
      <c r="E81" s="25">
        <v>0</v>
      </c>
      <c r="F81" s="25">
        <v>136.62</v>
      </c>
      <c r="G81" s="25">
        <v>0</v>
      </c>
      <c r="H81" s="25">
        <v>36.900000000000006</v>
      </c>
      <c r="I81" s="25">
        <v>0</v>
      </c>
      <c r="J81" s="25">
        <v>95.34</v>
      </c>
      <c r="K81" s="25">
        <v>0</v>
      </c>
      <c r="L81" s="25">
        <v>140.04</v>
      </c>
      <c r="M81" s="25">
        <v>0</v>
      </c>
      <c r="N81" s="25">
        <v>65.34</v>
      </c>
      <c r="O81" s="25">
        <v>0</v>
      </c>
      <c r="P81" s="25">
        <v>54.12</v>
      </c>
      <c r="Q81" s="25">
        <v>0</v>
      </c>
      <c r="R81" s="25">
        <v>2.0999999999999996</v>
      </c>
      <c r="S81" s="25">
        <v>0</v>
      </c>
      <c r="T81" s="25">
        <v>0</v>
      </c>
      <c r="U81" s="25">
        <v>0</v>
      </c>
      <c r="V81" s="25">
        <v>3.7800000000000002</v>
      </c>
      <c r="W81" s="25">
        <v>0</v>
      </c>
      <c r="X81" s="25">
        <v>12.66</v>
      </c>
      <c r="Y81" s="25">
        <v>0</v>
      </c>
      <c r="Z81" s="25">
        <v>672.66</v>
      </c>
    </row>
    <row r="82" spans="1:26" ht="14.4" x14ac:dyDescent="0.3">
      <c r="A82" s="25">
        <v>2001</v>
      </c>
      <c r="B82" s="25">
        <v>116.34</v>
      </c>
      <c r="C82" s="25">
        <v>0</v>
      </c>
      <c r="D82" s="25">
        <v>181.56</v>
      </c>
      <c r="E82" s="25">
        <v>0</v>
      </c>
      <c r="F82" s="25">
        <v>73.199999999999989</v>
      </c>
      <c r="G82" s="25">
        <v>0</v>
      </c>
      <c r="H82" s="25">
        <v>101.64000000000001</v>
      </c>
      <c r="I82" s="25">
        <v>0</v>
      </c>
      <c r="J82" s="25">
        <v>104.03999999999999</v>
      </c>
      <c r="K82" s="25">
        <v>0</v>
      </c>
      <c r="L82" s="25">
        <v>84.960000000000008</v>
      </c>
      <c r="M82" s="25">
        <v>0</v>
      </c>
      <c r="N82" s="25">
        <v>20.399999999999999</v>
      </c>
      <c r="O82" s="25">
        <v>0</v>
      </c>
      <c r="P82" s="25">
        <v>0</v>
      </c>
      <c r="Q82" s="25">
        <v>0</v>
      </c>
      <c r="R82" s="25">
        <v>1.98</v>
      </c>
      <c r="S82" s="25">
        <v>0</v>
      </c>
      <c r="T82" s="25">
        <v>0</v>
      </c>
      <c r="U82" s="25">
        <v>0</v>
      </c>
      <c r="V82" s="25">
        <v>16.98</v>
      </c>
      <c r="W82" s="25">
        <v>0</v>
      </c>
      <c r="X82" s="25">
        <v>8.4599999999999991</v>
      </c>
      <c r="Y82" s="25">
        <v>0</v>
      </c>
      <c r="Z82" s="25">
        <v>709.5</v>
      </c>
    </row>
    <row r="83" spans="1:26" ht="14.4" x14ac:dyDescent="0.3">
      <c r="A83" s="25">
        <v>2002</v>
      </c>
      <c r="B83" s="25">
        <v>31.98</v>
      </c>
      <c r="C83" s="25">
        <v>0</v>
      </c>
      <c r="D83" s="25">
        <v>33.24</v>
      </c>
      <c r="E83" s="25">
        <v>0</v>
      </c>
      <c r="F83" s="25">
        <v>106.62</v>
      </c>
      <c r="G83" s="25">
        <v>0</v>
      </c>
      <c r="H83" s="25">
        <v>97.32</v>
      </c>
      <c r="I83" s="25">
        <v>0</v>
      </c>
      <c r="J83" s="25">
        <v>108.96000000000001</v>
      </c>
      <c r="K83" s="25">
        <v>0</v>
      </c>
      <c r="L83" s="25">
        <v>32.099999999999994</v>
      </c>
      <c r="M83" s="25">
        <v>0</v>
      </c>
      <c r="N83" s="25">
        <v>0.36</v>
      </c>
      <c r="O83" s="25">
        <v>0</v>
      </c>
      <c r="P83" s="25">
        <v>0</v>
      </c>
      <c r="Q83" s="25">
        <v>0</v>
      </c>
      <c r="R83" s="25">
        <v>4.92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0.96</v>
      </c>
      <c r="Y83" s="25">
        <v>0</v>
      </c>
      <c r="Z83" s="25">
        <v>416.46</v>
      </c>
    </row>
    <row r="84" spans="1:26" ht="14.4" x14ac:dyDescent="0.3">
      <c r="A84" s="25">
        <v>2003</v>
      </c>
      <c r="B84" s="25">
        <v>89.22</v>
      </c>
      <c r="C84" s="25">
        <v>0</v>
      </c>
      <c r="D84" s="25">
        <v>125.88</v>
      </c>
      <c r="E84" s="25">
        <v>0</v>
      </c>
      <c r="F84" s="25">
        <v>36.78</v>
      </c>
      <c r="G84" s="25">
        <v>0</v>
      </c>
      <c r="H84" s="25">
        <v>77.16</v>
      </c>
      <c r="I84" s="25">
        <v>0</v>
      </c>
      <c r="J84" s="25">
        <v>83.699999999999989</v>
      </c>
      <c r="K84" s="25">
        <v>0</v>
      </c>
      <c r="L84" s="25">
        <v>121.19999999999999</v>
      </c>
      <c r="M84" s="25">
        <v>0</v>
      </c>
      <c r="N84" s="25">
        <v>64.86</v>
      </c>
      <c r="O84" s="25">
        <v>0</v>
      </c>
      <c r="P84" s="25">
        <v>0</v>
      </c>
      <c r="Q84" s="25">
        <v>0</v>
      </c>
      <c r="R84" s="25">
        <v>0.36</v>
      </c>
      <c r="S84" s="25">
        <v>0</v>
      </c>
      <c r="T84" s="25">
        <v>2.2199999999999998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601.31999999999994</v>
      </c>
    </row>
    <row r="85" spans="1:26" ht="14.4" x14ac:dyDescent="0.3">
      <c r="A85" s="25">
        <v>2004</v>
      </c>
      <c r="B85" s="25">
        <v>31.32</v>
      </c>
      <c r="C85" s="25">
        <v>0</v>
      </c>
      <c r="D85" s="25">
        <v>39.72</v>
      </c>
      <c r="E85" s="25">
        <v>0</v>
      </c>
      <c r="F85" s="25">
        <v>115.68</v>
      </c>
      <c r="G85" s="25">
        <v>0</v>
      </c>
      <c r="H85" s="25">
        <v>125.46000000000001</v>
      </c>
      <c r="I85" s="25">
        <v>0</v>
      </c>
      <c r="J85" s="25">
        <v>87.9</v>
      </c>
      <c r="K85" s="25">
        <v>0</v>
      </c>
      <c r="L85" s="25">
        <v>22.38</v>
      </c>
      <c r="M85" s="25">
        <v>0</v>
      </c>
      <c r="N85" s="25">
        <v>85.92</v>
      </c>
      <c r="O85" s="25">
        <v>0</v>
      </c>
      <c r="P85" s="25">
        <v>4.74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513.06000000000006</v>
      </c>
    </row>
    <row r="86" spans="1:26" ht="14.4" x14ac:dyDescent="0.3">
      <c r="A86" s="25">
        <v>2005</v>
      </c>
      <c r="B86" s="25">
        <v>16.559999999999999</v>
      </c>
      <c r="C86" s="25">
        <v>0</v>
      </c>
      <c r="D86" s="25">
        <v>54.84</v>
      </c>
      <c r="E86" s="25">
        <v>0</v>
      </c>
      <c r="F86" s="25">
        <v>111.42</v>
      </c>
      <c r="G86" s="25">
        <v>0</v>
      </c>
      <c r="H86" s="25">
        <v>170.88</v>
      </c>
      <c r="I86" s="25">
        <v>0</v>
      </c>
      <c r="J86" s="25">
        <v>189.84</v>
      </c>
      <c r="K86" s="25">
        <v>0</v>
      </c>
      <c r="L86" s="25">
        <v>105.42</v>
      </c>
      <c r="M86" s="25">
        <v>0</v>
      </c>
      <c r="N86" s="25">
        <v>30.299999999999997</v>
      </c>
      <c r="O86" s="25">
        <v>0</v>
      </c>
      <c r="P86" s="25">
        <v>15</v>
      </c>
      <c r="Q86" s="25">
        <v>0</v>
      </c>
      <c r="R86" s="25">
        <v>8.2200000000000006</v>
      </c>
      <c r="S86" s="25">
        <v>0</v>
      </c>
      <c r="T86" s="25">
        <v>6.6000000000000005</v>
      </c>
      <c r="U86" s="25">
        <v>0</v>
      </c>
      <c r="V86" s="25">
        <v>29.64</v>
      </c>
      <c r="W86" s="25">
        <v>0</v>
      </c>
      <c r="X86" s="25">
        <v>0</v>
      </c>
      <c r="Y86" s="25">
        <v>0</v>
      </c>
      <c r="Z86" s="25">
        <v>738.72</v>
      </c>
    </row>
    <row r="87" spans="1:26" ht="14.4" x14ac:dyDescent="0.3">
      <c r="A87" s="25">
        <v>2006</v>
      </c>
      <c r="B87" s="25">
        <v>33</v>
      </c>
      <c r="C87" s="25">
        <v>0</v>
      </c>
      <c r="D87" s="25">
        <v>66.599999999999994</v>
      </c>
      <c r="E87" s="25">
        <v>0</v>
      </c>
      <c r="F87" s="25">
        <v>85.44</v>
      </c>
      <c r="G87" s="25">
        <v>0</v>
      </c>
      <c r="H87" s="25">
        <v>34.619999999999997</v>
      </c>
      <c r="I87" s="25">
        <v>0</v>
      </c>
      <c r="J87" s="25">
        <v>20.16</v>
      </c>
      <c r="K87" s="25">
        <v>0</v>
      </c>
      <c r="L87" s="25">
        <v>33.54</v>
      </c>
      <c r="M87" s="25">
        <v>0</v>
      </c>
      <c r="N87" s="25">
        <v>49.800000000000004</v>
      </c>
      <c r="O87" s="25">
        <v>0</v>
      </c>
      <c r="P87" s="25">
        <v>0</v>
      </c>
      <c r="Q87" s="25">
        <v>0</v>
      </c>
      <c r="R87" s="25">
        <v>22.86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60.66</v>
      </c>
      <c r="Y87" s="25">
        <v>0</v>
      </c>
      <c r="Z87" s="25">
        <v>406.68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"/>
  <sheetViews>
    <sheetView topLeftCell="A53" zoomScale="80" workbookViewId="0">
      <selection activeCell="X78" sqref="X78"/>
    </sheetView>
  </sheetViews>
  <sheetFormatPr defaultRowHeight="13.2" x14ac:dyDescent="0.25"/>
  <cols>
    <col min="2" max="2" width="9.109375" style="3"/>
    <col min="3" max="3" width="1.6640625" customWidth="1"/>
    <col min="4" max="4" width="9.109375" style="3"/>
    <col min="5" max="5" width="1.6640625" customWidth="1"/>
    <col min="6" max="6" width="9.109375" style="3"/>
    <col min="7" max="7" width="1.6640625" customWidth="1"/>
    <col min="8" max="8" width="9.109375" style="3"/>
    <col min="9" max="9" width="1.6640625" customWidth="1"/>
    <col min="10" max="10" width="9.109375" style="3"/>
    <col min="11" max="11" width="1.6640625" customWidth="1"/>
    <col min="12" max="12" width="9.109375" style="3"/>
    <col min="13" max="13" width="1.6640625" customWidth="1"/>
    <col min="14" max="14" width="9.109375" style="3"/>
    <col min="15" max="15" width="1.6640625" customWidth="1"/>
    <col min="16" max="16" width="9.109375" style="3"/>
    <col min="17" max="17" width="1.6640625" customWidth="1"/>
    <col min="18" max="18" width="9.109375" style="3"/>
    <col min="19" max="19" width="1.6640625" customWidth="1"/>
    <col min="20" max="20" width="9.109375" style="3"/>
    <col min="21" max="21" width="1.6640625" customWidth="1"/>
    <col min="22" max="22" width="9.109375" style="3"/>
    <col min="23" max="23" width="1.6640625" customWidth="1"/>
    <col min="25" max="25" width="1.6640625" customWidth="1"/>
    <col min="27" max="27" width="1.6640625" customWidth="1"/>
  </cols>
  <sheetData>
    <row r="1" spans="1:27" x14ac:dyDescent="0.25">
      <c r="A1" s="5" t="s">
        <v>21</v>
      </c>
    </row>
    <row r="2" spans="1:27" x14ac:dyDescent="0.25">
      <c r="A2" s="9">
        <v>1934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3"/>
      <c r="AA2" s="9"/>
    </row>
    <row r="3" spans="1:27" x14ac:dyDescent="0.25">
      <c r="A3" s="9">
        <v>1935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3"/>
      <c r="AA3" s="9"/>
    </row>
    <row r="4" spans="1:27" x14ac:dyDescent="0.25">
      <c r="A4" s="9">
        <v>1936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3"/>
      <c r="AA4" s="9"/>
    </row>
    <row r="5" spans="1:27" x14ac:dyDescent="0.25">
      <c r="A5" s="9">
        <v>1937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3"/>
      <c r="AA5" s="9"/>
    </row>
    <row r="6" spans="1:27" x14ac:dyDescent="0.25">
      <c r="A6" s="9">
        <v>1938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3"/>
      <c r="AA6" s="9"/>
    </row>
    <row r="7" spans="1:27" x14ac:dyDescent="0.25">
      <c r="A7" s="9">
        <v>1939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3"/>
      <c r="AA7" s="9"/>
    </row>
    <row r="8" spans="1:27" x14ac:dyDescent="0.25">
      <c r="A8" s="9">
        <v>1940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3"/>
      <c r="AA8" s="9"/>
    </row>
    <row r="9" spans="1:27" x14ac:dyDescent="0.25">
      <c r="A9" s="9">
        <v>1941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3"/>
      <c r="AA9" s="9"/>
    </row>
    <row r="10" spans="1:27" x14ac:dyDescent="0.25">
      <c r="A10" s="9">
        <v>1942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3"/>
      <c r="AA10" s="9"/>
    </row>
    <row r="11" spans="1:27" x14ac:dyDescent="0.25">
      <c r="A11" s="9">
        <v>1943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3"/>
      <c r="AA11" s="9"/>
    </row>
    <row r="12" spans="1:27" x14ac:dyDescent="0.25">
      <c r="A12" s="9">
        <v>1944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3"/>
      <c r="AA12" s="9"/>
    </row>
    <row r="13" spans="1:27" x14ac:dyDescent="0.25">
      <c r="A13" s="9">
        <v>1945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3"/>
      <c r="AA13" s="9"/>
    </row>
    <row r="14" spans="1:27" x14ac:dyDescent="0.25">
      <c r="A14" s="9">
        <v>1946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3"/>
      <c r="AA14" s="9"/>
    </row>
    <row r="15" spans="1:27" x14ac:dyDescent="0.25">
      <c r="A15" s="9">
        <v>1947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3"/>
      <c r="AA15" s="9"/>
    </row>
    <row r="16" spans="1:27" x14ac:dyDescent="0.25">
      <c r="A16" s="9">
        <v>1948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3"/>
      <c r="AA16" s="9"/>
    </row>
    <row r="17" spans="1:27" x14ac:dyDescent="0.25">
      <c r="A17" s="9">
        <v>1949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3"/>
      <c r="AA17" s="9"/>
    </row>
    <row r="18" spans="1:27" x14ac:dyDescent="0.25">
      <c r="A18" s="9">
        <v>1950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3"/>
      <c r="AA18" s="9"/>
    </row>
    <row r="19" spans="1:27" x14ac:dyDescent="0.25">
      <c r="A19" s="9">
        <v>1951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3"/>
      <c r="AA19" s="9"/>
    </row>
    <row r="20" spans="1:27" x14ac:dyDescent="0.25">
      <c r="A20" s="9">
        <v>1952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3"/>
      <c r="AA20" s="9"/>
    </row>
    <row r="21" spans="1:27" x14ac:dyDescent="0.25">
      <c r="A21" s="9">
        <v>1953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3"/>
      <c r="AA21" s="9"/>
    </row>
    <row r="22" spans="1:27" x14ac:dyDescent="0.25">
      <c r="A22" s="9">
        <v>1954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3"/>
      <c r="AA22" s="9"/>
    </row>
    <row r="23" spans="1:27" x14ac:dyDescent="0.25">
      <c r="A23" s="9">
        <v>1955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3"/>
      <c r="AA23" s="9"/>
    </row>
    <row r="24" spans="1:27" x14ac:dyDescent="0.25">
      <c r="A24" s="9">
        <v>1956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3"/>
      <c r="AA24" s="9"/>
    </row>
    <row r="25" spans="1:27" x14ac:dyDescent="0.25">
      <c r="A25" s="9">
        <v>1957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3"/>
      <c r="AA25" s="9"/>
    </row>
    <row r="26" spans="1:27" x14ac:dyDescent="0.25">
      <c r="A26" s="9">
        <v>1958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3"/>
      <c r="AA26" s="9"/>
    </row>
    <row r="27" spans="1:27" x14ac:dyDescent="0.25">
      <c r="A27" s="9">
        <v>1959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3"/>
      <c r="AA27" s="9"/>
    </row>
    <row r="28" spans="1:27" x14ac:dyDescent="0.25">
      <c r="A28" s="9">
        <v>1960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3"/>
      <c r="AA28" s="9"/>
    </row>
    <row r="29" spans="1:27" x14ac:dyDescent="0.25">
      <c r="A29" s="9">
        <v>1961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3"/>
      <c r="AA29" s="9"/>
    </row>
    <row r="30" spans="1:27" x14ac:dyDescent="0.25">
      <c r="A30" s="9">
        <v>1962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3"/>
      <c r="AA30" s="9"/>
    </row>
    <row r="31" spans="1:27" x14ac:dyDescent="0.25">
      <c r="A31" s="9">
        <v>1963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  <c r="AA31" s="9"/>
    </row>
    <row r="32" spans="1:27" x14ac:dyDescent="0.25">
      <c r="A32" s="9">
        <v>1964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3"/>
      <c r="AA32" s="9"/>
    </row>
    <row r="33" spans="1:27" x14ac:dyDescent="0.25">
      <c r="A33" s="9">
        <v>1965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3"/>
      <c r="AA33" s="9"/>
    </row>
    <row r="34" spans="1:27" x14ac:dyDescent="0.25">
      <c r="A34" s="9">
        <v>1966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3"/>
      <c r="AA34" s="9"/>
    </row>
    <row r="35" spans="1:27" x14ac:dyDescent="0.25">
      <c r="A35" s="9">
        <v>1967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3"/>
      <c r="AA35" s="9"/>
    </row>
    <row r="36" spans="1:27" x14ac:dyDescent="0.25">
      <c r="A36" s="9">
        <v>1968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3"/>
      <c r="AA36" s="9"/>
    </row>
    <row r="37" spans="1:27" x14ac:dyDescent="0.25">
      <c r="A37" s="9">
        <v>1969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3"/>
      <c r="AA37" s="9"/>
    </row>
    <row r="38" spans="1:27" x14ac:dyDescent="0.25">
      <c r="A38" s="9">
        <v>1970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3"/>
      <c r="AA38" s="9"/>
    </row>
    <row r="39" spans="1:27" x14ac:dyDescent="0.25">
      <c r="A39" s="9">
        <v>1971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3"/>
      <c r="AA39" s="9"/>
    </row>
    <row r="40" spans="1:27" x14ac:dyDescent="0.25">
      <c r="A40" s="9">
        <v>1972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3"/>
      <c r="AA40" s="9"/>
    </row>
    <row r="41" spans="1:27" x14ac:dyDescent="0.25">
      <c r="A41" s="9">
        <v>1973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3"/>
      <c r="AA41" s="9"/>
    </row>
    <row r="42" spans="1:27" x14ac:dyDescent="0.25">
      <c r="A42" s="9">
        <v>1974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3"/>
      <c r="AA42" s="9"/>
    </row>
    <row r="43" spans="1:27" x14ac:dyDescent="0.25">
      <c r="A43" s="9">
        <v>1975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3"/>
      <c r="AA43" s="9"/>
    </row>
    <row r="44" spans="1:27" x14ac:dyDescent="0.25">
      <c r="A44" s="9">
        <v>1976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3"/>
      <c r="AA44" s="9"/>
    </row>
    <row r="45" spans="1:27" x14ac:dyDescent="0.25">
      <c r="A45" s="9">
        <v>1977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3"/>
      <c r="AA45" s="9"/>
    </row>
    <row r="46" spans="1:27" x14ac:dyDescent="0.25">
      <c r="A46" s="9">
        <v>1978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3"/>
      <c r="AA46" s="9"/>
    </row>
    <row r="47" spans="1:27" x14ac:dyDescent="0.25">
      <c r="A47" s="9">
        <v>1979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3"/>
      <c r="AA47" s="9"/>
    </row>
    <row r="48" spans="1:27" x14ac:dyDescent="0.25">
      <c r="A48" s="9">
        <v>1980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3"/>
      <c r="AA48" s="9"/>
    </row>
    <row r="49" spans="1:27" x14ac:dyDescent="0.25">
      <c r="A49" s="9">
        <v>1981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3"/>
      <c r="AA49" s="9"/>
    </row>
    <row r="50" spans="1:27" x14ac:dyDescent="0.25">
      <c r="A50" s="9">
        <v>1982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3"/>
      <c r="AA50" s="9"/>
    </row>
    <row r="51" spans="1:27" x14ac:dyDescent="0.25">
      <c r="A51" s="9">
        <v>1983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3"/>
      <c r="AA51" s="9"/>
    </row>
    <row r="52" spans="1:27" x14ac:dyDescent="0.25">
      <c r="A52" s="9">
        <v>1984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3"/>
      <c r="AA52" s="9"/>
    </row>
    <row r="53" spans="1:27" x14ac:dyDescent="0.25">
      <c r="A53" s="9">
        <v>1985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3"/>
      <c r="AA53" s="9"/>
    </row>
    <row r="54" spans="1:27" x14ac:dyDescent="0.25">
      <c r="A54" s="9">
        <v>1986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3"/>
      <c r="AA54" s="9"/>
    </row>
    <row r="55" spans="1:27" x14ac:dyDescent="0.25">
      <c r="A55" s="9">
        <v>1987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3"/>
      <c r="AA55" s="9"/>
    </row>
    <row r="56" spans="1:27" x14ac:dyDescent="0.25">
      <c r="A56" s="9">
        <v>1988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3"/>
      <c r="AA56" s="9"/>
    </row>
    <row r="57" spans="1:27" x14ac:dyDescent="0.25">
      <c r="A57" s="9">
        <v>1989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3"/>
      <c r="AA57" s="9"/>
    </row>
    <row r="58" spans="1:27" x14ac:dyDescent="0.25">
      <c r="A58" s="9">
        <v>1990</v>
      </c>
      <c r="B58" s="9">
        <v>0.01</v>
      </c>
      <c r="C58" s="9"/>
      <c r="D58" s="9">
        <v>0</v>
      </c>
      <c r="E58" s="9" t="s">
        <v>2</v>
      </c>
      <c r="F58" s="9">
        <v>0.06</v>
      </c>
      <c r="G58" s="9"/>
      <c r="H58" s="9">
        <v>0.06</v>
      </c>
      <c r="I58" s="9"/>
      <c r="J58" s="9">
        <v>0.67</v>
      </c>
      <c r="K58" s="9"/>
      <c r="L58" s="9">
        <v>1.75</v>
      </c>
      <c r="M58" s="9"/>
      <c r="N58" s="9">
        <v>0.04</v>
      </c>
      <c r="O58" s="9"/>
      <c r="P58" s="9">
        <v>0</v>
      </c>
      <c r="Q58" s="9" t="s">
        <v>2</v>
      </c>
      <c r="R58" s="9">
        <v>0</v>
      </c>
      <c r="S58" s="9"/>
      <c r="T58" s="9">
        <v>0.04</v>
      </c>
      <c r="U58" s="9"/>
      <c r="V58" s="9">
        <v>0.1</v>
      </c>
      <c r="W58" s="9"/>
      <c r="X58" s="9">
        <v>0.1</v>
      </c>
      <c r="Y58" s="9"/>
      <c r="Z58" s="13"/>
      <c r="AA58" s="9"/>
    </row>
    <row r="59" spans="1:27" x14ac:dyDescent="0.25">
      <c r="A59" s="9">
        <v>1991</v>
      </c>
      <c r="B59" s="9">
        <v>2.76</v>
      </c>
      <c r="C59" s="9"/>
      <c r="D59" s="9">
        <v>0.1</v>
      </c>
      <c r="E59" s="9"/>
      <c r="F59" s="9">
        <v>0</v>
      </c>
      <c r="G59" s="9" t="s">
        <v>2</v>
      </c>
      <c r="H59" s="9">
        <v>0</v>
      </c>
      <c r="I59" s="9" t="s">
        <v>2</v>
      </c>
      <c r="J59" s="9">
        <v>0</v>
      </c>
      <c r="K59" s="9"/>
      <c r="L59" s="9">
        <v>0</v>
      </c>
      <c r="M59" s="9" t="s">
        <v>2</v>
      </c>
      <c r="N59" s="9">
        <v>0</v>
      </c>
      <c r="O59" s="9" t="s">
        <v>2</v>
      </c>
      <c r="P59" s="9">
        <v>0</v>
      </c>
      <c r="Q59" s="9" t="s">
        <v>2</v>
      </c>
      <c r="R59" s="9">
        <v>0</v>
      </c>
      <c r="S59" s="9" t="s">
        <v>2</v>
      </c>
      <c r="T59" s="9">
        <v>0.04</v>
      </c>
      <c r="U59" s="9"/>
      <c r="V59" s="9">
        <v>0.02</v>
      </c>
      <c r="W59" s="9"/>
      <c r="X59" s="9">
        <v>0.12</v>
      </c>
      <c r="Y59" s="9"/>
      <c r="Z59" s="13"/>
      <c r="AA59" s="9"/>
    </row>
    <row r="60" spans="1:27" x14ac:dyDescent="0.25">
      <c r="A60" s="9">
        <v>1992</v>
      </c>
      <c r="B60" s="9">
        <v>0</v>
      </c>
      <c r="C60" s="9" t="s">
        <v>2</v>
      </c>
      <c r="D60" s="9">
        <v>0.09</v>
      </c>
      <c r="E60" s="9"/>
      <c r="F60" s="9">
        <v>0.08</v>
      </c>
      <c r="G60" s="9"/>
      <c r="H60" s="9">
        <v>0.05</v>
      </c>
      <c r="I60" s="9"/>
      <c r="J60" s="9">
        <v>0</v>
      </c>
      <c r="K60" s="9" t="s">
        <v>2</v>
      </c>
      <c r="L60" s="9">
        <v>0.05</v>
      </c>
      <c r="M60" s="9"/>
      <c r="N60" s="9">
        <v>0</v>
      </c>
      <c r="O60" s="9" t="s">
        <v>2</v>
      </c>
      <c r="P60" s="9">
        <v>0</v>
      </c>
      <c r="Q60" s="9" t="s">
        <v>2</v>
      </c>
      <c r="R60" s="9">
        <v>0</v>
      </c>
      <c r="S60" s="9" t="s">
        <v>2</v>
      </c>
      <c r="T60" s="9">
        <v>0.03</v>
      </c>
      <c r="U60" s="9"/>
      <c r="V60" s="9">
        <v>0.03</v>
      </c>
      <c r="W60" s="9"/>
      <c r="X60" s="9">
        <v>0.21</v>
      </c>
      <c r="Y60" s="9"/>
      <c r="Z60" s="13"/>
      <c r="AA60" s="15"/>
    </row>
    <row r="61" spans="1:27" x14ac:dyDescent="0.25">
      <c r="A61" s="9">
        <v>1993</v>
      </c>
      <c r="B61" s="9">
        <v>0.05</v>
      </c>
      <c r="C61" s="9"/>
      <c r="D61" s="9">
        <v>0.05</v>
      </c>
      <c r="E61" s="9"/>
      <c r="F61" s="9">
        <v>0.11</v>
      </c>
      <c r="G61" s="9"/>
      <c r="H61" s="9">
        <v>0.68</v>
      </c>
      <c r="I61" s="9"/>
      <c r="J61" s="9">
        <v>17.059999999999999</v>
      </c>
      <c r="K61" s="9"/>
      <c r="L61" s="9">
        <v>0.36</v>
      </c>
      <c r="M61" s="9"/>
      <c r="N61" s="9">
        <v>0</v>
      </c>
      <c r="O61" s="9" t="s">
        <v>2</v>
      </c>
      <c r="P61" s="9">
        <v>0</v>
      </c>
      <c r="Q61" s="9" t="s">
        <v>2</v>
      </c>
      <c r="R61" s="9">
        <v>0</v>
      </c>
      <c r="S61" s="9" t="s">
        <v>2</v>
      </c>
      <c r="T61" s="9">
        <v>0</v>
      </c>
      <c r="U61" s="9" t="s">
        <v>2</v>
      </c>
      <c r="V61" s="9">
        <v>7.0000000000000007E-2</v>
      </c>
      <c r="W61" s="9"/>
      <c r="X61" s="9">
        <v>0.17</v>
      </c>
      <c r="Y61" s="9"/>
      <c r="Z61" s="13"/>
      <c r="AA61" s="15"/>
    </row>
    <row r="62" spans="1:27" x14ac:dyDescent="0.25">
      <c r="A62" s="9">
        <v>1994</v>
      </c>
      <c r="B62" s="9">
        <v>0</v>
      </c>
      <c r="C62" s="9" t="s">
        <v>2</v>
      </c>
      <c r="D62" s="9">
        <v>0.08</v>
      </c>
      <c r="E62" s="9"/>
      <c r="F62" s="9">
        <v>0</v>
      </c>
      <c r="G62" s="9" t="s">
        <v>2</v>
      </c>
      <c r="H62" s="9">
        <v>7.0000000000000007E-2</v>
      </c>
      <c r="I62" s="9"/>
      <c r="J62" s="9">
        <v>0</v>
      </c>
      <c r="K62" s="9" t="s">
        <v>2</v>
      </c>
      <c r="L62" s="9">
        <v>0</v>
      </c>
      <c r="M62" s="9" t="s">
        <v>2</v>
      </c>
      <c r="N62" s="9">
        <v>0</v>
      </c>
      <c r="O62" s="9" t="s">
        <v>2</v>
      </c>
      <c r="P62" s="9">
        <v>0</v>
      </c>
      <c r="Q62" s="9" t="s">
        <v>2</v>
      </c>
      <c r="R62" s="9">
        <v>0</v>
      </c>
      <c r="S62" s="9" t="s">
        <v>2</v>
      </c>
      <c r="T62" s="9">
        <v>0</v>
      </c>
      <c r="U62" s="9" t="s">
        <v>2</v>
      </c>
      <c r="V62" s="9">
        <v>0.02</v>
      </c>
      <c r="W62" s="9"/>
      <c r="X62" s="9">
        <v>0.19</v>
      </c>
      <c r="Y62" s="9"/>
      <c r="Z62" s="13"/>
      <c r="AA62" s="15"/>
    </row>
    <row r="63" spans="1:27" x14ac:dyDescent="0.25">
      <c r="A63" s="9">
        <v>1995</v>
      </c>
      <c r="B63" s="9">
        <v>0.01</v>
      </c>
      <c r="C63" s="9"/>
      <c r="D63" s="9">
        <v>0.11</v>
      </c>
      <c r="E63" s="9"/>
      <c r="F63" s="9">
        <v>1.57</v>
      </c>
      <c r="G63" s="9"/>
      <c r="H63" s="9">
        <v>3.22</v>
      </c>
      <c r="I63" s="9"/>
      <c r="J63" s="9">
        <v>0.81</v>
      </c>
      <c r="K63" s="9"/>
      <c r="L63" s="9">
        <v>1.26</v>
      </c>
      <c r="M63" s="9"/>
      <c r="N63" s="9">
        <v>0</v>
      </c>
      <c r="O63" s="9" t="s">
        <v>2</v>
      </c>
      <c r="P63" s="9">
        <v>0</v>
      </c>
      <c r="Q63" s="9" t="s">
        <v>2</v>
      </c>
      <c r="R63" s="9">
        <v>0</v>
      </c>
      <c r="S63" s="9" t="s">
        <v>2</v>
      </c>
      <c r="T63" s="9">
        <v>0</v>
      </c>
      <c r="U63" s="9" t="s">
        <v>2</v>
      </c>
      <c r="V63" s="9">
        <v>0.06</v>
      </c>
      <c r="W63" s="9"/>
      <c r="X63" s="9">
        <v>0.1</v>
      </c>
      <c r="Y63" s="9"/>
      <c r="Z63" s="13"/>
      <c r="AA63" s="15"/>
    </row>
    <row r="64" spans="1:27" x14ac:dyDescent="0.25">
      <c r="A64" s="9">
        <v>1996</v>
      </c>
      <c r="B64" s="9">
        <v>0</v>
      </c>
      <c r="C64" s="9" t="s">
        <v>2</v>
      </c>
      <c r="D64" s="9">
        <v>0.04</v>
      </c>
      <c r="E64" s="9"/>
      <c r="F64" s="9">
        <v>0.18</v>
      </c>
      <c r="G64" s="9"/>
      <c r="H64" s="9">
        <v>0.28000000000000003</v>
      </c>
      <c r="I64" s="9"/>
      <c r="J64" s="9">
        <v>0</v>
      </c>
      <c r="K64" s="9" t="s">
        <v>2</v>
      </c>
      <c r="L64" s="9">
        <v>0.57999999999999996</v>
      </c>
      <c r="M64" s="9"/>
      <c r="N64" s="9">
        <v>0</v>
      </c>
      <c r="O64" s="9" t="s">
        <v>2</v>
      </c>
      <c r="P64" s="9">
        <v>0</v>
      </c>
      <c r="Q64" s="9" t="s">
        <v>2</v>
      </c>
      <c r="R64" s="9">
        <v>0</v>
      </c>
      <c r="S64" s="9" t="s">
        <v>2</v>
      </c>
      <c r="T64" s="9">
        <v>0</v>
      </c>
      <c r="U64" s="9" t="s">
        <v>2</v>
      </c>
      <c r="V64" s="9">
        <v>0.05</v>
      </c>
      <c r="W64" s="9"/>
      <c r="X64" s="9">
        <v>0.36</v>
      </c>
      <c r="Y64" s="9"/>
      <c r="Z64" s="13"/>
      <c r="AA64" s="15"/>
    </row>
    <row r="65" spans="1:27" x14ac:dyDescent="0.25">
      <c r="A65" s="9">
        <v>1997</v>
      </c>
      <c r="B65" s="9">
        <v>0.23</v>
      </c>
      <c r="C65" s="9"/>
      <c r="D65" s="9">
        <v>0.03</v>
      </c>
      <c r="E65" s="9"/>
      <c r="F65" s="9">
        <v>0</v>
      </c>
      <c r="G65" s="9" t="s">
        <v>2</v>
      </c>
      <c r="H65" s="9">
        <v>0.09</v>
      </c>
      <c r="I65" s="9"/>
      <c r="J65" s="9">
        <v>7.54</v>
      </c>
      <c r="K65" s="9"/>
      <c r="L65" s="9">
        <v>3.52</v>
      </c>
      <c r="M65" s="9"/>
      <c r="N65" s="9">
        <v>0</v>
      </c>
      <c r="O65" s="9" t="s">
        <v>2</v>
      </c>
      <c r="P65" s="9">
        <v>0</v>
      </c>
      <c r="Q65" s="9" t="s">
        <v>2</v>
      </c>
      <c r="R65" s="9">
        <v>0</v>
      </c>
      <c r="S65" s="9" t="s">
        <v>2</v>
      </c>
      <c r="T65" s="9">
        <v>0</v>
      </c>
      <c r="U65" s="9" t="s">
        <v>2</v>
      </c>
      <c r="V65" s="9">
        <v>0.22</v>
      </c>
      <c r="W65" s="9"/>
      <c r="X65" s="9">
        <v>0.73</v>
      </c>
      <c r="Y65" s="9"/>
      <c r="Z65" s="13"/>
      <c r="AA65" s="15"/>
    </row>
    <row r="66" spans="1:27" x14ac:dyDescent="0.25">
      <c r="A66" s="9">
        <v>1998</v>
      </c>
      <c r="B66" s="9">
        <v>0.05</v>
      </c>
      <c r="C66" s="9"/>
      <c r="D66" s="9">
        <v>0.22</v>
      </c>
      <c r="E66" s="9"/>
      <c r="F66" s="9">
        <v>0.13</v>
      </c>
      <c r="G66" s="9"/>
      <c r="H66" s="9">
        <v>0.25</v>
      </c>
      <c r="I66" s="9"/>
      <c r="J66" s="9">
        <v>0.01</v>
      </c>
      <c r="K66" s="9"/>
      <c r="L66" s="9">
        <v>0.01</v>
      </c>
      <c r="M66" s="9"/>
      <c r="N66" s="9">
        <v>0</v>
      </c>
      <c r="O66" s="9" t="s">
        <v>2</v>
      </c>
      <c r="P66" s="9">
        <v>0</v>
      </c>
      <c r="Q66" s="9" t="s">
        <v>2</v>
      </c>
      <c r="R66" s="9">
        <v>0</v>
      </c>
      <c r="S66" s="9" t="s">
        <v>2</v>
      </c>
      <c r="T66" s="9">
        <v>0</v>
      </c>
      <c r="U66" s="9" t="s">
        <v>2</v>
      </c>
      <c r="V66" s="9">
        <v>0.01</v>
      </c>
      <c r="W66" s="9"/>
      <c r="X66" s="9">
        <v>0</v>
      </c>
      <c r="Y66" s="9" t="s">
        <v>2</v>
      </c>
      <c r="Z66" s="13"/>
      <c r="AA66" s="15"/>
    </row>
    <row r="67" spans="1:27" x14ac:dyDescent="0.25">
      <c r="A67" s="9">
        <v>1999</v>
      </c>
      <c r="B67" s="9">
        <v>0.25</v>
      </c>
      <c r="C67" s="9" t="s">
        <v>2</v>
      </c>
      <c r="D67" s="9">
        <v>0.34</v>
      </c>
      <c r="E67" s="9"/>
      <c r="F67" s="9">
        <v>2.82</v>
      </c>
      <c r="G67" s="9"/>
      <c r="H67" s="9">
        <v>3.96</v>
      </c>
      <c r="I67" s="9"/>
      <c r="J67" s="9">
        <v>1.01</v>
      </c>
      <c r="K67" s="9"/>
      <c r="L67" s="9">
        <v>3</v>
      </c>
      <c r="M67" s="9"/>
      <c r="N67" s="9">
        <v>0.11</v>
      </c>
      <c r="O67" s="9"/>
      <c r="P67" s="9">
        <v>1.1100000000000001</v>
      </c>
      <c r="Q67" s="9"/>
      <c r="R67" s="9">
        <v>0</v>
      </c>
      <c r="S67" s="9" t="s">
        <v>2</v>
      </c>
      <c r="T67" s="9">
        <v>0</v>
      </c>
      <c r="U67" s="9" t="s">
        <v>2</v>
      </c>
      <c r="V67" s="9">
        <v>0.21</v>
      </c>
      <c r="W67" s="9"/>
      <c r="X67" s="9">
        <v>0.38</v>
      </c>
      <c r="Y67" s="9"/>
      <c r="Z67" s="13"/>
      <c r="AA67" s="15"/>
    </row>
    <row r="68" spans="1:27" x14ac:dyDescent="0.25">
      <c r="A68" s="9">
        <v>2000</v>
      </c>
      <c r="B68" s="9">
        <v>0.3</v>
      </c>
      <c r="C68" s="9"/>
      <c r="D68" s="9">
        <v>0.11</v>
      </c>
      <c r="E68" s="9"/>
      <c r="F68" s="9">
        <v>0.18</v>
      </c>
      <c r="G68" s="9"/>
      <c r="H68" s="9">
        <v>0.12</v>
      </c>
      <c r="I68" s="9"/>
      <c r="J68" s="9">
        <v>0</v>
      </c>
      <c r="K68" s="9" t="s">
        <v>2</v>
      </c>
      <c r="L68" s="9">
        <v>0.28999999999999998</v>
      </c>
      <c r="M68" s="9"/>
      <c r="N68" s="9">
        <v>7.17</v>
      </c>
      <c r="O68" s="9"/>
      <c r="P68" s="9">
        <v>6.54</v>
      </c>
      <c r="Q68" s="9"/>
      <c r="R68" s="9">
        <v>0.12</v>
      </c>
      <c r="S68" s="9"/>
      <c r="T68" s="9">
        <v>0</v>
      </c>
      <c r="U68" s="9" t="s">
        <v>2</v>
      </c>
      <c r="V68" s="9">
        <v>0.08</v>
      </c>
      <c r="W68" s="9"/>
      <c r="X68" s="9">
        <v>0.4</v>
      </c>
      <c r="Y68" s="9"/>
      <c r="Z68" s="13"/>
      <c r="AA68" s="15"/>
    </row>
    <row r="69" spans="1:27" x14ac:dyDescent="0.25">
      <c r="A69" s="9">
        <v>2001</v>
      </c>
      <c r="B69" s="9">
        <v>2.14</v>
      </c>
      <c r="C69" s="9"/>
      <c r="D69" s="9">
        <v>30.93</v>
      </c>
      <c r="E69" s="9"/>
      <c r="F69" s="9">
        <v>11.75</v>
      </c>
      <c r="G69" s="9"/>
      <c r="H69" s="9">
        <v>0</v>
      </c>
      <c r="I69" s="9" t="s">
        <v>2</v>
      </c>
      <c r="J69" s="9">
        <v>0</v>
      </c>
      <c r="K69" s="9" t="s">
        <v>2</v>
      </c>
      <c r="L69" s="9">
        <v>0.04</v>
      </c>
      <c r="M69" s="9"/>
      <c r="N69" s="9">
        <v>0</v>
      </c>
      <c r="O69" s="9" t="s">
        <v>2</v>
      </c>
      <c r="P69" s="9">
        <v>0</v>
      </c>
      <c r="Q69" s="9" t="s">
        <v>2</v>
      </c>
      <c r="R69" s="9">
        <v>0</v>
      </c>
      <c r="S69" s="9" t="s">
        <v>2</v>
      </c>
      <c r="T69" s="9">
        <v>0</v>
      </c>
      <c r="U69" s="9" t="s">
        <v>2</v>
      </c>
      <c r="V69" s="9">
        <v>2.5</v>
      </c>
      <c r="W69" s="9"/>
      <c r="X69" s="9">
        <v>1.48</v>
      </c>
      <c r="Y69" s="9"/>
      <c r="Z69" s="13"/>
      <c r="AA69" s="15"/>
    </row>
    <row r="70" spans="1:27" x14ac:dyDescent="0.25">
      <c r="A70" s="9">
        <v>2002</v>
      </c>
      <c r="B70" s="9">
        <v>0.37</v>
      </c>
      <c r="C70" s="9"/>
      <c r="D70" s="9">
        <v>0.28000000000000003</v>
      </c>
      <c r="E70" s="9"/>
      <c r="F70" s="9">
        <v>0.17</v>
      </c>
      <c r="G70" s="9"/>
      <c r="H70" s="9">
        <v>0</v>
      </c>
      <c r="I70" s="9" t="s">
        <v>2</v>
      </c>
      <c r="J70" s="9">
        <v>0.3</v>
      </c>
      <c r="K70" s="9"/>
      <c r="L70" s="9">
        <v>0.28999999999999998</v>
      </c>
      <c r="M70" s="9"/>
      <c r="N70" s="9">
        <v>0</v>
      </c>
      <c r="O70" s="9" t="s">
        <v>2</v>
      </c>
      <c r="P70" s="9">
        <v>0</v>
      </c>
      <c r="Q70" s="9" t="s">
        <v>2</v>
      </c>
      <c r="R70" s="9">
        <v>0</v>
      </c>
      <c r="S70" s="9" t="s">
        <v>2</v>
      </c>
      <c r="T70" s="9">
        <v>0</v>
      </c>
      <c r="U70" s="9" t="s">
        <v>2</v>
      </c>
      <c r="V70" s="9">
        <v>0</v>
      </c>
      <c r="W70" s="9" t="s">
        <v>2</v>
      </c>
      <c r="X70" s="9">
        <v>0.16</v>
      </c>
      <c r="Y70" s="9"/>
      <c r="Z70" s="13"/>
      <c r="AA70" s="15"/>
    </row>
    <row r="71" spans="1:27" x14ac:dyDescent="0.25">
      <c r="A71" s="9">
        <v>2003</v>
      </c>
      <c r="B71" s="9">
        <v>0.3</v>
      </c>
      <c r="C71" s="9"/>
      <c r="D71" s="9">
        <v>0.34</v>
      </c>
      <c r="E71" s="9"/>
      <c r="F71" s="9">
        <v>0.35</v>
      </c>
      <c r="G71" s="9"/>
      <c r="H71" s="9">
        <v>0.18</v>
      </c>
      <c r="I71" s="9"/>
      <c r="J71" s="9">
        <v>0.32</v>
      </c>
      <c r="K71" s="9"/>
      <c r="L71" s="9">
        <v>0.75</v>
      </c>
      <c r="M71" s="9"/>
      <c r="N71" s="9">
        <v>1.19</v>
      </c>
      <c r="O71" s="9"/>
      <c r="P71" s="9">
        <v>0</v>
      </c>
      <c r="Q71" s="9" t="s">
        <v>2</v>
      </c>
      <c r="R71" s="9">
        <v>0.03</v>
      </c>
      <c r="S71" s="9"/>
      <c r="T71" s="9">
        <v>0.28999999999999998</v>
      </c>
      <c r="U71" s="9"/>
      <c r="V71" s="9">
        <v>0.4</v>
      </c>
      <c r="W71" s="9"/>
      <c r="X71" s="9">
        <v>0.56000000000000005</v>
      </c>
      <c r="Y71" s="9"/>
      <c r="Z71" s="13"/>
      <c r="AA71" s="15"/>
    </row>
    <row r="72" spans="1:27" x14ac:dyDescent="0.25">
      <c r="A72" s="9">
        <v>2004</v>
      </c>
      <c r="B72" s="9">
        <v>0.63</v>
      </c>
      <c r="C72" s="9"/>
      <c r="D72" s="9">
        <v>0.77</v>
      </c>
      <c r="E72" s="9"/>
      <c r="F72" s="9">
        <v>0.68</v>
      </c>
      <c r="G72" s="9"/>
      <c r="H72" s="9">
        <v>0.46</v>
      </c>
      <c r="I72" s="9"/>
      <c r="J72" s="9">
        <v>0.56999999999999995</v>
      </c>
      <c r="K72" s="9"/>
      <c r="L72" s="9">
        <v>0.56000000000000005</v>
      </c>
      <c r="M72" s="9"/>
      <c r="N72" s="9">
        <v>0.11</v>
      </c>
      <c r="O72" s="9"/>
      <c r="P72" s="9">
        <v>0.2</v>
      </c>
      <c r="Q72" s="9" t="s">
        <v>27</v>
      </c>
      <c r="R72" s="9">
        <v>0.49</v>
      </c>
      <c r="S72" s="9"/>
      <c r="T72" s="9">
        <v>0.62</v>
      </c>
      <c r="U72" s="9"/>
      <c r="V72" s="9">
        <v>0.63</v>
      </c>
      <c r="W72" s="9"/>
      <c r="X72" s="9">
        <v>0.34</v>
      </c>
      <c r="Y72" s="9"/>
      <c r="Z72" s="13"/>
      <c r="AA72" s="15"/>
    </row>
    <row r="73" spans="1:27" x14ac:dyDescent="0.25">
      <c r="Z73" s="3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6"/>
  <sheetViews>
    <sheetView zoomScale="80" workbookViewId="0">
      <selection activeCell="AA1" sqref="AA1:AA1048576"/>
    </sheetView>
  </sheetViews>
  <sheetFormatPr defaultColWidth="8.88671875" defaultRowHeight="13.2" x14ac:dyDescent="0.25"/>
  <cols>
    <col min="1" max="2" width="8.88671875" style="6"/>
    <col min="3" max="3" width="1.6640625" style="6" customWidth="1"/>
    <col min="4" max="4" width="8.88671875" style="6"/>
    <col min="5" max="5" width="1.6640625" style="6" customWidth="1"/>
    <col min="6" max="6" width="8.88671875" style="6"/>
    <col min="7" max="7" width="1.6640625" style="6" customWidth="1"/>
    <col min="8" max="8" width="8.88671875" style="6"/>
    <col min="9" max="9" width="1.6640625" style="6" customWidth="1"/>
    <col min="10" max="10" width="8.88671875" style="6"/>
    <col min="11" max="11" width="1.6640625" style="6" customWidth="1"/>
    <col min="12" max="12" width="8.88671875" style="6"/>
    <col min="13" max="13" width="1.6640625" style="6" customWidth="1"/>
    <col min="14" max="14" width="8.88671875" style="6"/>
    <col min="15" max="15" width="1.6640625" style="6" customWidth="1"/>
    <col min="16" max="16" width="8.88671875" style="6"/>
    <col min="17" max="17" width="1.6640625" style="6" customWidth="1"/>
    <col min="18" max="18" width="8.88671875" style="6"/>
    <col min="19" max="19" width="1.6640625" style="6" customWidth="1"/>
    <col min="20" max="20" width="8.88671875" style="6"/>
    <col min="21" max="21" width="1.6640625" style="6" customWidth="1"/>
    <col min="22" max="22" width="8.88671875" style="6"/>
    <col min="23" max="23" width="1.6640625" style="6" customWidth="1"/>
    <col min="24" max="24" width="8.88671875" style="6"/>
    <col min="25" max="25" width="1.6640625" style="6" customWidth="1"/>
    <col min="26" max="16384" width="8.88671875" style="6"/>
  </cols>
  <sheetData>
    <row r="1" spans="1:28" x14ac:dyDescent="0.25">
      <c r="A1">
        <v>1920</v>
      </c>
      <c r="B1">
        <v>0.39</v>
      </c>
      <c r="C1"/>
      <c r="D1">
        <v>0.2</v>
      </c>
      <c r="E1"/>
      <c r="F1">
        <v>0.05</v>
      </c>
      <c r="G1"/>
      <c r="H1">
        <v>0.01</v>
      </c>
      <c r="I1"/>
      <c r="J1">
        <v>1.68</v>
      </c>
      <c r="K1"/>
      <c r="L1">
        <v>1.4</v>
      </c>
      <c r="M1"/>
      <c r="N1">
        <v>0.69</v>
      </c>
      <c r="O1"/>
      <c r="P1">
        <v>0.49</v>
      </c>
      <c r="Q1"/>
      <c r="R1">
        <v>0.32</v>
      </c>
      <c r="S1"/>
      <c r="T1">
        <v>0.16</v>
      </c>
      <c r="U1"/>
      <c r="V1">
        <v>7.0000000000000007E-2</v>
      </c>
      <c r="W1"/>
      <c r="X1">
        <v>0.02</v>
      </c>
      <c r="Y1"/>
      <c r="Z1">
        <v>5.49</v>
      </c>
      <c r="AA1">
        <v>0.46</v>
      </c>
      <c r="AB1"/>
    </row>
    <row r="2" spans="1:28" x14ac:dyDescent="0.25">
      <c r="A2">
        <v>1921</v>
      </c>
      <c r="B2">
        <v>0.01</v>
      </c>
      <c r="C2"/>
      <c r="D2">
        <v>0.63</v>
      </c>
      <c r="E2"/>
      <c r="F2">
        <v>1.45</v>
      </c>
      <c r="G2"/>
      <c r="H2">
        <v>0.67</v>
      </c>
      <c r="I2"/>
      <c r="J2">
        <v>0.14000000000000001</v>
      </c>
      <c r="K2"/>
      <c r="L2">
        <v>0.05</v>
      </c>
      <c r="M2"/>
      <c r="N2">
        <v>0.01</v>
      </c>
      <c r="O2"/>
      <c r="P2">
        <v>0</v>
      </c>
      <c r="Q2"/>
      <c r="R2">
        <v>0.05</v>
      </c>
      <c r="S2"/>
      <c r="T2">
        <v>0.09</v>
      </c>
      <c r="U2"/>
      <c r="V2">
        <v>0.09</v>
      </c>
      <c r="W2"/>
      <c r="X2">
        <v>0.05</v>
      </c>
      <c r="Y2"/>
      <c r="Z2">
        <v>3.24</v>
      </c>
      <c r="AA2">
        <v>0.27</v>
      </c>
      <c r="AB2"/>
    </row>
    <row r="3" spans="1:28" x14ac:dyDescent="0.25">
      <c r="A3">
        <v>1922</v>
      </c>
      <c r="B3">
        <v>0.02</v>
      </c>
      <c r="C3"/>
      <c r="D3">
        <v>3.24</v>
      </c>
      <c r="E3"/>
      <c r="F3">
        <v>1.45</v>
      </c>
      <c r="G3"/>
      <c r="H3">
        <v>7.65</v>
      </c>
      <c r="I3"/>
      <c r="J3">
        <v>12.85</v>
      </c>
      <c r="K3"/>
      <c r="L3">
        <v>4.6100000000000003</v>
      </c>
      <c r="M3"/>
      <c r="N3">
        <v>0.54</v>
      </c>
      <c r="O3"/>
      <c r="P3">
        <v>0.4</v>
      </c>
      <c r="Q3"/>
      <c r="R3">
        <v>0.44</v>
      </c>
      <c r="S3"/>
      <c r="T3">
        <v>0.39</v>
      </c>
      <c r="U3"/>
      <c r="V3">
        <v>0.24</v>
      </c>
      <c r="W3"/>
      <c r="X3">
        <v>0.09</v>
      </c>
      <c r="Y3"/>
      <c r="Z3">
        <v>31.93</v>
      </c>
      <c r="AA3">
        <v>2.66</v>
      </c>
      <c r="AB3"/>
    </row>
    <row r="4" spans="1:28" x14ac:dyDescent="0.25">
      <c r="A4">
        <v>1923</v>
      </c>
      <c r="B4">
        <v>0.03</v>
      </c>
      <c r="C4"/>
      <c r="D4">
        <v>0.04</v>
      </c>
      <c r="E4"/>
      <c r="F4">
        <v>0.02</v>
      </c>
      <c r="G4"/>
      <c r="H4">
        <v>0.13</v>
      </c>
      <c r="I4"/>
      <c r="J4">
        <v>0.11</v>
      </c>
      <c r="K4"/>
      <c r="L4">
        <v>23.35</v>
      </c>
      <c r="M4"/>
      <c r="N4">
        <v>10.41</v>
      </c>
      <c r="O4"/>
      <c r="P4">
        <v>0.61</v>
      </c>
      <c r="Q4"/>
      <c r="R4">
        <v>0.23</v>
      </c>
      <c r="S4"/>
      <c r="T4">
        <v>0.1</v>
      </c>
      <c r="U4"/>
      <c r="V4">
        <v>0.05</v>
      </c>
      <c r="W4"/>
      <c r="X4">
        <v>0.05</v>
      </c>
      <c r="Y4"/>
      <c r="Z4">
        <v>35.119999999999997</v>
      </c>
      <c r="AA4">
        <v>2.93</v>
      </c>
      <c r="AB4"/>
    </row>
    <row r="5" spans="1:28" x14ac:dyDescent="0.25">
      <c r="A5">
        <v>1924</v>
      </c>
      <c r="B5">
        <v>7.0000000000000007E-2</v>
      </c>
      <c r="C5"/>
      <c r="D5">
        <v>0.3</v>
      </c>
      <c r="E5"/>
      <c r="F5">
        <v>1.1100000000000001</v>
      </c>
      <c r="G5"/>
      <c r="H5">
        <v>1</v>
      </c>
      <c r="I5"/>
      <c r="J5">
        <v>3.73</v>
      </c>
      <c r="K5"/>
      <c r="L5">
        <v>26.64</v>
      </c>
      <c r="M5"/>
      <c r="N5">
        <v>16.16</v>
      </c>
      <c r="O5"/>
      <c r="P5">
        <v>13.02</v>
      </c>
      <c r="Q5"/>
      <c r="R5">
        <v>5.95</v>
      </c>
      <c r="S5"/>
      <c r="T5">
        <v>1.35</v>
      </c>
      <c r="U5"/>
      <c r="V5">
        <v>0.6</v>
      </c>
      <c r="W5"/>
      <c r="X5">
        <v>0.23</v>
      </c>
      <c r="Y5"/>
      <c r="Z5">
        <v>70.17</v>
      </c>
      <c r="AA5">
        <v>5.85</v>
      </c>
      <c r="AB5"/>
    </row>
    <row r="6" spans="1:28" x14ac:dyDescent="0.25">
      <c r="A6">
        <v>1925</v>
      </c>
      <c r="B6">
        <v>7.0000000000000007E-2</v>
      </c>
      <c r="C6"/>
      <c r="D6">
        <v>0.04</v>
      </c>
      <c r="E6"/>
      <c r="F6">
        <v>0.04</v>
      </c>
      <c r="G6"/>
      <c r="H6">
        <v>0.03</v>
      </c>
      <c r="I6"/>
      <c r="J6">
        <v>0.19</v>
      </c>
      <c r="K6"/>
      <c r="L6">
        <v>1.49</v>
      </c>
      <c r="M6"/>
      <c r="N6">
        <v>0.81</v>
      </c>
      <c r="O6"/>
      <c r="P6">
        <v>0.19</v>
      </c>
      <c r="Q6"/>
      <c r="R6">
        <v>0.09</v>
      </c>
      <c r="S6"/>
      <c r="T6">
        <v>0.05</v>
      </c>
      <c r="U6"/>
      <c r="V6">
        <v>0.02</v>
      </c>
      <c r="W6"/>
      <c r="X6">
        <v>0.01</v>
      </c>
      <c r="Y6"/>
      <c r="Z6">
        <v>3.02</v>
      </c>
      <c r="AA6">
        <v>0.25</v>
      </c>
      <c r="AB6"/>
    </row>
    <row r="7" spans="1:28" x14ac:dyDescent="0.25">
      <c r="A7">
        <v>1926</v>
      </c>
      <c r="B7">
        <v>0.01</v>
      </c>
      <c r="C7"/>
      <c r="D7">
        <v>0.39</v>
      </c>
      <c r="E7"/>
      <c r="F7">
        <v>0.33</v>
      </c>
      <c r="G7"/>
      <c r="H7">
        <v>0.14000000000000001</v>
      </c>
      <c r="I7"/>
      <c r="J7">
        <v>7.0000000000000007E-2</v>
      </c>
      <c r="K7"/>
      <c r="L7">
        <v>17.75</v>
      </c>
      <c r="M7"/>
      <c r="N7">
        <v>7.89</v>
      </c>
      <c r="O7"/>
      <c r="P7">
        <v>0.4</v>
      </c>
      <c r="Q7"/>
      <c r="R7">
        <v>0.13</v>
      </c>
      <c r="S7"/>
      <c r="T7">
        <v>0.06</v>
      </c>
      <c r="U7"/>
      <c r="V7">
        <v>0.04</v>
      </c>
      <c r="W7"/>
      <c r="X7">
        <v>0.02</v>
      </c>
      <c r="Y7"/>
      <c r="Z7">
        <v>27.23</v>
      </c>
      <c r="AA7">
        <v>2.27</v>
      </c>
      <c r="AB7"/>
    </row>
    <row r="8" spans="1:28" x14ac:dyDescent="0.25">
      <c r="A8">
        <v>1927</v>
      </c>
      <c r="B8">
        <v>0.72</v>
      </c>
      <c r="C8"/>
      <c r="D8">
        <v>0.37</v>
      </c>
      <c r="E8"/>
      <c r="F8">
        <v>0.09</v>
      </c>
      <c r="G8"/>
      <c r="H8">
        <v>1.78</v>
      </c>
      <c r="I8"/>
      <c r="J8">
        <v>0.86</v>
      </c>
      <c r="K8"/>
      <c r="L8">
        <v>0.31</v>
      </c>
      <c r="M8"/>
      <c r="N8">
        <v>0.26</v>
      </c>
      <c r="O8"/>
      <c r="P8">
        <v>0.15</v>
      </c>
      <c r="Q8"/>
      <c r="R8">
        <v>7.0000000000000007E-2</v>
      </c>
      <c r="S8"/>
      <c r="T8">
        <v>0.03</v>
      </c>
      <c r="U8"/>
      <c r="V8">
        <v>0.01</v>
      </c>
      <c r="W8"/>
      <c r="X8">
        <v>0.01</v>
      </c>
      <c r="Y8"/>
      <c r="Z8">
        <v>4.6500000000000004</v>
      </c>
      <c r="AA8">
        <v>0.39</v>
      </c>
      <c r="AB8"/>
    </row>
    <row r="9" spans="1:28" x14ac:dyDescent="0.25">
      <c r="A9">
        <v>1928</v>
      </c>
      <c r="B9">
        <v>0.02</v>
      </c>
      <c r="C9"/>
      <c r="D9">
        <v>0.18</v>
      </c>
      <c r="E9"/>
      <c r="F9">
        <v>0.11</v>
      </c>
      <c r="G9"/>
      <c r="H9">
        <v>2.16</v>
      </c>
      <c r="I9"/>
      <c r="J9">
        <v>1.01</v>
      </c>
      <c r="K9"/>
      <c r="L9">
        <v>0.57999999999999996</v>
      </c>
      <c r="M9"/>
      <c r="N9">
        <v>0.35</v>
      </c>
      <c r="O9"/>
      <c r="P9">
        <v>0.12</v>
      </c>
      <c r="Q9"/>
      <c r="R9">
        <v>0.16</v>
      </c>
      <c r="S9"/>
      <c r="T9">
        <v>0.27</v>
      </c>
      <c r="U9"/>
      <c r="V9">
        <v>0.27</v>
      </c>
      <c r="W9"/>
      <c r="X9">
        <v>0.89</v>
      </c>
      <c r="Y9"/>
      <c r="Z9">
        <v>6.13</v>
      </c>
      <c r="AA9">
        <v>0.51</v>
      </c>
      <c r="AB9"/>
    </row>
    <row r="10" spans="1:28" x14ac:dyDescent="0.25">
      <c r="A10">
        <v>1929</v>
      </c>
      <c r="B10">
        <v>0.57999999999999996</v>
      </c>
      <c r="C10"/>
      <c r="D10">
        <v>0.19</v>
      </c>
      <c r="E10"/>
      <c r="F10">
        <v>9.76</v>
      </c>
      <c r="G10"/>
      <c r="H10">
        <v>5.26</v>
      </c>
      <c r="I10"/>
      <c r="J10">
        <v>0.69</v>
      </c>
      <c r="K10"/>
      <c r="L10">
        <v>0.25</v>
      </c>
      <c r="M10"/>
      <c r="N10">
        <v>0.27</v>
      </c>
      <c r="O10"/>
      <c r="P10">
        <v>0.24</v>
      </c>
      <c r="Q10"/>
      <c r="R10">
        <v>0.16</v>
      </c>
      <c r="S10"/>
      <c r="T10">
        <v>0.09</v>
      </c>
      <c r="U10"/>
      <c r="V10">
        <v>0.05</v>
      </c>
      <c r="W10"/>
      <c r="X10">
        <v>0.02</v>
      </c>
      <c r="Y10"/>
      <c r="Z10">
        <v>17.559999999999999</v>
      </c>
      <c r="AA10">
        <v>1.46</v>
      </c>
      <c r="AB10"/>
    </row>
    <row r="11" spans="1:28" x14ac:dyDescent="0.25">
      <c r="A11">
        <v>1930</v>
      </c>
      <c r="B11">
        <v>0.01</v>
      </c>
      <c r="C11"/>
      <c r="D11">
        <v>0.01</v>
      </c>
      <c r="E11"/>
      <c r="F11">
        <v>0.01</v>
      </c>
      <c r="G11"/>
      <c r="H11">
        <v>0.31</v>
      </c>
      <c r="I11"/>
      <c r="J11">
        <v>0.39</v>
      </c>
      <c r="K11"/>
      <c r="L11">
        <v>0.52</v>
      </c>
      <c r="M11"/>
      <c r="N11">
        <v>2.29</v>
      </c>
      <c r="O11"/>
      <c r="P11">
        <v>1.38</v>
      </c>
      <c r="Q11"/>
      <c r="R11">
        <v>0.4</v>
      </c>
      <c r="S11"/>
      <c r="T11">
        <v>0.32</v>
      </c>
      <c r="U11"/>
      <c r="V11">
        <v>0.28999999999999998</v>
      </c>
      <c r="W11"/>
      <c r="X11">
        <v>0.13</v>
      </c>
      <c r="Y11"/>
      <c r="Z11">
        <v>6.07</v>
      </c>
      <c r="AA11">
        <v>0.51</v>
      </c>
      <c r="AB11"/>
    </row>
    <row r="12" spans="1:28" x14ac:dyDescent="0.25">
      <c r="A12">
        <v>1931</v>
      </c>
      <c r="B12">
        <v>0.25</v>
      </c>
      <c r="C12"/>
      <c r="D12">
        <v>1.53</v>
      </c>
      <c r="E12"/>
      <c r="F12">
        <v>0.71</v>
      </c>
      <c r="G12"/>
      <c r="H12">
        <v>0.08</v>
      </c>
      <c r="I12"/>
      <c r="J12">
        <v>0.21</v>
      </c>
      <c r="K12"/>
      <c r="L12">
        <v>0.19</v>
      </c>
      <c r="M12"/>
      <c r="N12">
        <v>0.11</v>
      </c>
      <c r="O12"/>
      <c r="P12">
        <v>0.05</v>
      </c>
      <c r="Q12"/>
      <c r="R12">
        <v>0.02</v>
      </c>
      <c r="S12"/>
      <c r="T12">
        <v>0.01</v>
      </c>
      <c r="U12"/>
      <c r="V12">
        <v>0</v>
      </c>
      <c r="W12"/>
      <c r="X12">
        <v>0.02</v>
      </c>
      <c r="Y12"/>
      <c r="Z12">
        <v>3.15</v>
      </c>
      <c r="AA12">
        <v>0.26</v>
      </c>
      <c r="AB12"/>
    </row>
    <row r="13" spans="1:28" x14ac:dyDescent="0.25">
      <c r="A13">
        <v>1932</v>
      </c>
      <c r="B13">
        <v>0.02</v>
      </c>
      <c r="C13"/>
      <c r="D13">
        <v>0.02</v>
      </c>
      <c r="E13"/>
      <c r="F13">
        <v>0.01</v>
      </c>
      <c r="G13"/>
      <c r="H13">
        <v>0.01</v>
      </c>
      <c r="I13"/>
      <c r="J13">
        <v>0.01</v>
      </c>
      <c r="K13"/>
      <c r="L13">
        <v>0.04</v>
      </c>
      <c r="M13"/>
      <c r="N13">
        <v>7.0000000000000007E-2</v>
      </c>
      <c r="O13"/>
      <c r="P13">
        <v>0.06</v>
      </c>
      <c r="Q13"/>
      <c r="R13">
        <v>0.03</v>
      </c>
      <c r="S13"/>
      <c r="T13">
        <v>0.01</v>
      </c>
      <c r="U13"/>
      <c r="V13">
        <v>0.01</v>
      </c>
      <c r="W13"/>
      <c r="X13">
        <v>0</v>
      </c>
      <c r="Y13"/>
      <c r="Z13">
        <v>0.31</v>
      </c>
      <c r="AA13">
        <v>0.03</v>
      </c>
      <c r="AB13"/>
    </row>
    <row r="14" spans="1:28" x14ac:dyDescent="0.25">
      <c r="A14">
        <v>1933</v>
      </c>
      <c r="B14">
        <v>0</v>
      </c>
      <c r="C14"/>
      <c r="D14">
        <v>0.64</v>
      </c>
      <c r="E14"/>
      <c r="F14">
        <v>4.8899999999999997</v>
      </c>
      <c r="G14"/>
      <c r="H14">
        <v>13.45</v>
      </c>
      <c r="I14"/>
      <c r="J14">
        <v>5.37</v>
      </c>
      <c r="K14"/>
      <c r="L14">
        <v>0.55000000000000004</v>
      </c>
      <c r="M14"/>
      <c r="N14">
        <v>0.34</v>
      </c>
      <c r="O14"/>
      <c r="P14">
        <v>0.27</v>
      </c>
      <c r="Q14"/>
      <c r="R14">
        <v>0.19</v>
      </c>
      <c r="S14"/>
      <c r="T14">
        <v>0.12</v>
      </c>
      <c r="U14"/>
      <c r="V14">
        <v>0.08</v>
      </c>
      <c r="W14"/>
      <c r="X14">
        <v>0.04</v>
      </c>
      <c r="Y14"/>
      <c r="Z14">
        <v>25.94</v>
      </c>
      <c r="AA14">
        <v>2.16</v>
      </c>
      <c r="AB14"/>
    </row>
    <row r="15" spans="1:28" x14ac:dyDescent="0.25">
      <c r="A15">
        <v>1934</v>
      </c>
      <c r="B15">
        <v>0.72</v>
      </c>
      <c r="C15"/>
      <c r="D15">
        <v>0.82</v>
      </c>
      <c r="E15"/>
      <c r="F15">
        <v>0.68</v>
      </c>
      <c r="G15"/>
      <c r="H15">
        <v>0.26</v>
      </c>
      <c r="I15"/>
      <c r="J15">
        <v>0.16</v>
      </c>
      <c r="K15"/>
      <c r="L15">
        <v>1.85</v>
      </c>
      <c r="M15"/>
      <c r="N15">
        <v>1.1000000000000001</v>
      </c>
      <c r="O15"/>
      <c r="P15">
        <v>0.52</v>
      </c>
      <c r="Q15"/>
      <c r="R15">
        <v>0.49</v>
      </c>
      <c r="S15"/>
      <c r="T15">
        <v>0.35</v>
      </c>
      <c r="U15"/>
      <c r="V15">
        <v>0.22</v>
      </c>
      <c r="W15"/>
      <c r="X15">
        <v>0.13</v>
      </c>
      <c r="Y15"/>
      <c r="Z15">
        <v>7.31</v>
      </c>
      <c r="AA15">
        <v>0.61</v>
      </c>
      <c r="AB15"/>
    </row>
    <row r="16" spans="1:28" x14ac:dyDescent="0.25">
      <c r="A16">
        <v>1935</v>
      </c>
      <c r="B16">
        <v>0.06</v>
      </c>
      <c r="C16"/>
      <c r="D16">
        <v>0.11</v>
      </c>
      <c r="E16"/>
      <c r="F16">
        <v>0.14000000000000001</v>
      </c>
      <c r="G16"/>
      <c r="H16">
        <v>0.06</v>
      </c>
      <c r="I16"/>
      <c r="J16">
        <v>0.08</v>
      </c>
      <c r="K16"/>
      <c r="L16">
        <v>1.24</v>
      </c>
      <c r="M16"/>
      <c r="N16">
        <v>0.68</v>
      </c>
      <c r="O16"/>
      <c r="P16">
        <v>0.26</v>
      </c>
      <c r="Q16"/>
      <c r="R16">
        <v>0.25</v>
      </c>
      <c r="S16"/>
      <c r="T16">
        <v>0.18</v>
      </c>
      <c r="U16"/>
      <c r="V16">
        <v>0.09</v>
      </c>
      <c r="W16"/>
      <c r="X16">
        <v>0.03</v>
      </c>
      <c r="Y16"/>
      <c r="Z16">
        <v>3.18</v>
      </c>
      <c r="AA16">
        <v>0.27</v>
      </c>
      <c r="AB16"/>
    </row>
    <row r="17" spans="1:28" x14ac:dyDescent="0.25">
      <c r="A17">
        <v>1936</v>
      </c>
      <c r="B17">
        <v>0.15</v>
      </c>
      <c r="C17"/>
      <c r="D17">
        <v>6.27</v>
      </c>
      <c r="E17"/>
      <c r="F17">
        <v>2.83</v>
      </c>
      <c r="G17"/>
      <c r="H17">
        <v>2.42</v>
      </c>
      <c r="I17"/>
      <c r="J17">
        <v>3.3</v>
      </c>
      <c r="K17"/>
      <c r="L17">
        <v>1.47</v>
      </c>
      <c r="M17"/>
      <c r="N17">
        <v>0.41</v>
      </c>
      <c r="O17"/>
      <c r="P17">
        <v>0.17</v>
      </c>
      <c r="Q17"/>
      <c r="R17">
        <v>0.09</v>
      </c>
      <c r="S17"/>
      <c r="T17">
        <v>0.05</v>
      </c>
      <c r="U17"/>
      <c r="V17">
        <v>0.02</v>
      </c>
      <c r="W17"/>
      <c r="X17">
        <v>0.01</v>
      </c>
      <c r="Y17"/>
      <c r="Z17">
        <v>17.16</v>
      </c>
      <c r="AA17">
        <v>1.43</v>
      </c>
      <c r="AB17"/>
    </row>
    <row r="18" spans="1:28" x14ac:dyDescent="0.25">
      <c r="A18">
        <v>1937</v>
      </c>
      <c r="B18">
        <v>0</v>
      </c>
      <c r="C18"/>
      <c r="D18">
        <v>0</v>
      </c>
      <c r="E18"/>
      <c r="F18">
        <v>0.01</v>
      </c>
      <c r="G18"/>
      <c r="H18">
        <v>0.45</v>
      </c>
      <c r="I18"/>
      <c r="J18">
        <v>0.66</v>
      </c>
      <c r="K18"/>
      <c r="L18">
        <v>0.31</v>
      </c>
      <c r="M18"/>
      <c r="N18">
        <v>0.38</v>
      </c>
      <c r="O18"/>
      <c r="P18">
        <v>0.31</v>
      </c>
      <c r="Q18"/>
      <c r="R18">
        <v>0.22</v>
      </c>
      <c r="S18"/>
      <c r="T18">
        <v>0.24</v>
      </c>
      <c r="U18"/>
      <c r="V18">
        <v>0.2</v>
      </c>
      <c r="W18"/>
      <c r="X18">
        <v>0.1</v>
      </c>
      <c r="Y18"/>
      <c r="Z18">
        <v>2.88</v>
      </c>
      <c r="AA18">
        <v>0.24</v>
      </c>
      <c r="AB18"/>
    </row>
    <row r="19" spans="1:28" x14ac:dyDescent="0.25">
      <c r="A19">
        <v>1938</v>
      </c>
      <c r="B19">
        <v>0.09</v>
      </c>
      <c r="C19"/>
      <c r="D19">
        <v>0.48</v>
      </c>
      <c r="E19"/>
      <c r="F19">
        <v>0.43</v>
      </c>
      <c r="G19"/>
      <c r="H19">
        <v>4.87</v>
      </c>
      <c r="I19"/>
      <c r="J19">
        <v>5.57</v>
      </c>
      <c r="K19"/>
      <c r="L19">
        <v>1.85</v>
      </c>
      <c r="M19"/>
      <c r="N19">
        <v>0.31</v>
      </c>
      <c r="O19"/>
      <c r="P19">
        <v>0.21</v>
      </c>
      <c r="Q19"/>
      <c r="R19">
        <v>0.16</v>
      </c>
      <c r="S19"/>
      <c r="T19">
        <v>0.12</v>
      </c>
      <c r="U19"/>
      <c r="V19">
        <v>0.18</v>
      </c>
      <c r="W19"/>
      <c r="X19">
        <v>0.16</v>
      </c>
      <c r="Y19"/>
      <c r="Z19">
        <v>14.43</v>
      </c>
      <c r="AA19">
        <v>1.2</v>
      </c>
      <c r="AB19"/>
    </row>
    <row r="20" spans="1:28" x14ac:dyDescent="0.25">
      <c r="A20">
        <v>1939</v>
      </c>
      <c r="B20">
        <v>0.2</v>
      </c>
      <c r="C20"/>
      <c r="D20">
        <v>0.84</v>
      </c>
      <c r="E20"/>
      <c r="F20">
        <v>0.41</v>
      </c>
      <c r="G20"/>
      <c r="H20">
        <v>0.05</v>
      </c>
      <c r="I20"/>
      <c r="J20">
        <v>0.47</v>
      </c>
      <c r="K20"/>
      <c r="L20">
        <v>3.03</v>
      </c>
      <c r="M20"/>
      <c r="N20">
        <v>1.61</v>
      </c>
      <c r="O20"/>
      <c r="P20">
        <v>0.54</v>
      </c>
      <c r="Q20"/>
      <c r="R20">
        <v>0.39</v>
      </c>
      <c r="S20"/>
      <c r="T20">
        <v>0.23</v>
      </c>
      <c r="U20"/>
      <c r="V20">
        <v>0.11</v>
      </c>
      <c r="W20"/>
      <c r="X20">
        <v>0.21</v>
      </c>
      <c r="Y20"/>
      <c r="Z20">
        <v>8.09</v>
      </c>
      <c r="AA20">
        <v>0.67</v>
      </c>
      <c r="AB20"/>
    </row>
    <row r="21" spans="1:28" x14ac:dyDescent="0.25">
      <c r="A21">
        <v>1940</v>
      </c>
      <c r="B21">
        <v>0.15</v>
      </c>
      <c r="C21"/>
      <c r="D21">
        <v>1.02</v>
      </c>
      <c r="E21"/>
      <c r="F21">
        <v>1.37</v>
      </c>
      <c r="G21"/>
      <c r="H21">
        <v>1.39</v>
      </c>
      <c r="I21"/>
      <c r="J21">
        <v>7.76</v>
      </c>
      <c r="K21"/>
      <c r="L21">
        <v>3.44</v>
      </c>
      <c r="M21"/>
      <c r="N21">
        <v>0.34</v>
      </c>
      <c r="O21"/>
      <c r="P21">
        <v>0.16</v>
      </c>
      <c r="Q21"/>
      <c r="R21">
        <v>0.08</v>
      </c>
      <c r="S21"/>
      <c r="T21">
        <v>0.05</v>
      </c>
      <c r="U21"/>
      <c r="V21">
        <v>0.04</v>
      </c>
      <c r="W21"/>
      <c r="X21">
        <v>0.03</v>
      </c>
      <c r="Y21"/>
      <c r="Z21">
        <v>15.83</v>
      </c>
      <c r="AA21">
        <v>1.32</v>
      </c>
      <c r="AB21"/>
    </row>
    <row r="22" spans="1:28" x14ac:dyDescent="0.25">
      <c r="A22">
        <v>1941</v>
      </c>
      <c r="B22">
        <v>0.06</v>
      </c>
      <c r="C22"/>
      <c r="D22">
        <v>0.04</v>
      </c>
      <c r="E22"/>
      <c r="F22">
        <v>0.01</v>
      </c>
      <c r="G22"/>
      <c r="H22">
        <v>0.38</v>
      </c>
      <c r="I22"/>
      <c r="J22">
        <v>0.28000000000000003</v>
      </c>
      <c r="K22"/>
      <c r="L22">
        <v>1.02</v>
      </c>
      <c r="M22"/>
      <c r="N22">
        <v>0.83</v>
      </c>
      <c r="O22"/>
      <c r="P22">
        <v>0.45</v>
      </c>
      <c r="Q22"/>
      <c r="R22">
        <v>0.22</v>
      </c>
      <c r="S22"/>
      <c r="T22">
        <v>0.1</v>
      </c>
      <c r="U22"/>
      <c r="V22">
        <v>0.06</v>
      </c>
      <c r="W22"/>
      <c r="X22">
        <v>0.05</v>
      </c>
      <c r="Y22"/>
      <c r="Z22">
        <v>3.5</v>
      </c>
      <c r="AA22">
        <v>0.28999999999999998</v>
      </c>
      <c r="AB22"/>
    </row>
    <row r="23" spans="1:28" x14ac:dyDescent="0.25">
      <c r="A23">
        <v>1942</v>
      </c>
      <c r="B23">
        <v>0.19</v>
      </c>
      <c r="C23"/>
      <c r="D23">
        <v>0.23</v>
      </c>
      <c r="E23"/>
      <c r="F23">
        <v>1.47</v>
      </c>
      <c r="G23"/>
      <c r="H23">
        <v>0.72</v>
      </c>
      <c r="I23"/>
      <c r="J23">
        <v>0.13</v>
      </c>
      <c r="K23"/>
      <c r="L23">
        <v>0.11</v>
      </c>
      <c r="M23"/>
      <c r="N23">
        <v>11.5</v>
      </c>
      <c r="O23"/>
      <c r="P23">
        <v>6.39</v>
      </c>
      <c r="Q23"/>
      <c r="R23">
        <v>1.69</v>
      </c>
      <c r="S23"/>
      <c r="T23">
        <v>1.02</v>
      </c>
      <c r="U23"/>
      <c r="V23">
        <v>0.96</v>
      </c>
      <c r="W23"/>
      <c r="X23">
        <v>0.71</v>
      </c>
      <c r="Y23"/>
      <c r="Z23">
        <v>25.13</v>
      </c>
      <c r="AA23">
        <v>2.09</v>
      </c>
      <c r="AB23"/>
    </row>
    <row r="24" spans="1:28" x14ac:dyDescent="0.25">
      <c r="A24">
        <v>1943</v>
      </c>
      <c r="B24">
        <v>1.1499999999999999</v>
      </c>
      <c r="C24"/>
      <c r="D24">
        <v>5.55</v>
      </c>
      <c r="E24"/>
      <c r="F24">
        <v>5.41</v>
      </c>
      <c r="G24"/>
      <c r="H24">
        <v>1.88</v>
      </c>
      <c r="I24"/>
      <c r="J24">
        <v>0.5</v>
      </c>
      <c r="K24"/>
      <c r="L24">
        <v>0.26</v>
      </c>
      <c r="M24"/>
      <c r="N24">
        <v>0.13</v>
      </c>
      <c r="O24"/>
      <c r="P24">
        <v>0.08</v>
      </c>
      <c r="Q24"/>
      <c r="R24">
        <v>0.1</v>
      </c>
      <c r="S24"/>
      <c r="T24">
        <v>0.1</v>
      </c>
      <c r="U24"/>
      <c r="V24">
        <v>0.05</v>
      </c>
      <c r="W24"/>
      <c r="X24">
        <v>0.55000000000000004</v>
      </c>
      <c r="Y24"/>
      <c r="Z24">
        <v>15.76</v>
      </c>
      <c r="AA24">
        <v>1.31</v>
      </c>
      <c r="AB24"/>
    </row>
    <row r="25" spans="1:28" x14ac:dyDescent="0.25">
      <c r="A25">
        <v>1944</v>
      </c>
      <c r="B25">
        <v>0.35</v>
      </c>
      <c r="C25"/>
      <c r="D25">
        <v>0.11</v>
      </c>
      <c r="E25"/>
      <c r="F25">
        <v>0.04</v>
      </c>
      <c r="G25"/>
      <c r="H25">
        <v>0.01</v>
      </c>
      <c r="I25"/>
      <c r="J25">
        <v>0.3</v>
      </c>
      <c r="K25"/>
      <c r="L25">
        <v>2.02</v>
      </c>
      <c r="M25"/>
      <c r="N25">
        <v>1.04</v>
      </c>
      <c r="O25"/>
      <c r="P25">
        <v>0.22</v>
      </c>
      <c r="Q25"/>
      <c r="R25">
        <v>0.11</v>
      </c>
      <c r="S25"/>
      <c r="T25">
        <v>0.05</v>
      </c>
      <c r="U25"/>
      <c r="V25">
        <v>0.02</v>
      </c>
      <c r="W25"/>
      <c r="X25">
        <v>0.01</v>
      </c>
      <c r="Y25"/>
      <c r="Z25">
        <v>4.28</v>
      </c>
      <c r="AA25">
        <v>0.36</v>
      </c>
      <c r="AB25"/>
    </row>
    <row r="26" spans="1:28" x14ac:dyDescent="0.25">
      <c r="A26">
        <v>1945</v>
      </c>
      <c r="B26">
        <v>0</v>
      </c>
      <c r="C26"/>
      <c r="D26">
        <v>0.01</v>
      </c>
      <c r="E26"/>
      <c r="F26">
        <v>0.01</v>
      </c>
      <c r="G26"/>
      <c r="H26">
        <v>2</v>
      </c>
      <c r="I26"/>
      <c r="J26">
        <v>0.99</v>
      </c>
      <c r="K26"/>
      <c r="L26">
        <v>0.44</v>
      </c>
      <c r="M26"/>
      <c r="N26">
        <v>0.42</v>
      </c>
      <c r="O26"/>
      <c r="P26">
        <v>0.45</v>
      </c>
      <c r="Q26"/>
      <c r="R26">
        <v>0.41</v>
      </c>
      <c r="S26"/>
      <c r="T26">
        <v>0.26</v>
      </c>
      <c r="U26"/>
      <c r="V26">
        <v>0.12</v>
      </c>
      <c r="W26"/>
      <c r="X26">
        <v>0.04</v>
      </c>
      <c r="Y26"/>
      <c r="Z26">
        <v>5.15</v>
      </c>
      <c r="AA26">
        <v>0.43</v>
      </c>
      <c r="AB26"/>
    </row>
    <row r="27" spans="1:28" x14ac:dyDescent="0.25">
      <c r="A27">
        <v>1946</v>
      </c>
      <c r="B27">
        <v>0.04</v>
      </c>
      <c r="C27"/>
      <c r="D27">
        <v>0.03</v>
      </c>
      <c r="E27"/>
      <c r="F27">
        <v>0.02</v>
      </c>
      <c r="G27"/>
      <c r="H27">
        <v>0.02</v>
      </c>
      <c r="I27"/>
      <c r="J27">
        <v>0.39</v>
      </c>
      <c r="K27"/>
      <c r="L27">
        <v>0.24</v>
      </c>
      <c r="M27"/>
      <c r="N27">
        <v>0.23</v>
      </c>
      <c r="O27"/>
      <c r="P27">
        <v>0.28999999999999998</v>
      </c>
      <c r="Q27"/>
      <c r="R27">
        <v>0.25</v>
      </c>
      <c r="S27"/>
      <c r="T27">
        <v>0.15</v>
      </c>
      <c r="U27"/>
      <c r="V27">
        <v>7.0000000000000007E-2</v>
      </c>
      <c r="W27"/>
      <c r="X27">
        <v>0.11</v>
      </c>
      <c r="Y27"/>
      <c r="Z27">
        <v>1.84</v>
      </c>
      <c r="AA27">
        <v>0.15</v>
      </c>
      <c r="AB27"/>
    </row>
    <row r="28" spans="1:28" x14ac:dyDescent="0.25">
      <c r="A28">
        <v>1947</v>
      </c>
      <c r="B28">
        <v>0.52</v>
      </c>
      <c r="C28"/>
      <c r="D28">
        <v>0.39</v>
      </c>
      <c r="E28"/>
      <c r="F28">
        <v>2.65</v>
      </c>
      <c r="G28"/>
      <c r="H28">
        <v>2.48</v>
      </c>
      <c r="I28"/>
      <c r="J28">
        <v>1.02</v>
      </c>
      <c r="K28"/>
      <c r="L28">
        <v>34.979999999999997</v>
      </c>
      <c r="M28"/>
      <c r="N28">
        <v>15.76</v>
      </c>
      <c r="O28"/>
      <c r="P28">
        <v>1.31</v>
      </c>
      <c r="Q28"/>
      <c r="R28">
        <v>0.65</v>
      </c>
      <c r="S28"/>
      <c r="T28">
        <v>0.31</v>
      </c>
      <c r="U28"/>
      <c r="V28">
        <v>0.13</v>
      </c>
      <c r="W28"/>
      <c r="X28">
        <v>0.04</v>
      </c>
      <c r="Y28"/>
      <c r="Z28">
        <v>60.25</v>
      </c>
      <c r="AA28">
        <v>5.0199999999999996</v>
      </c>
      <c r="AB28"/>
    </row>
    <row r="29" spans="1:28" x14ac:dyDescent="0.25">
      <c r="A29">
        <v>1948</v>
      </c>
      <c r="B29">
        <v>0.03</v>
      </c>
      <c r="C29"/>
      <c r="D29">
        <v>0.02</v>
      </c>
      <c r="E29"/>
      <c r="F29">
        <v>0</v>
      </c>
      <c r="G29"/>
      <c r="H29">
        <v>0</v>
      </c>
      <c r="I29"/>
      <c r="J29">
        <v>0.04</v>
      </c>
      <c r="K29"/>
      <c r="L29">
        <v>0.49</v>
      </c>
      <c r="M29"/>
      <c r="N29">
        <v>0.31</v>
      </c>
      <c r="O29"/>
      <c r="P29">
        <v>0.12</v>
      </c>
      <c r="Q29"/>
      <c r="R29">
        <v>0.1</v>
      </c>
      <c r="S29"/>
      <c r="T29">
        <v>7.0000000000000007E-2</v>
      </c>
      <c r="U29"/>
      <c r="V29">
        <v>0.03</v>
      </c>
      <c r="W29"/>
      <c r="X29">
        <v>0.01</v>
      </c>
      <c r="Y29"/>
      <c r="Z29">
        <v>1.22</v>
      </c>
      <c r="AA29">
        <v>0.1</v>
      </c>
      <c r="AB29"/>
    </row>
    <row r="30" spans="1:28" x14ac:dyDescent="0.25">
      <c r="A30">
        <v>1949</v>
      </c>
      <c r="B30">
        <v>0.01</v>
      </c>
      <c r="C30"/>
      <c r="D30">
        <v>0.13</v>
      </c>
      <c r="E30"/>
      <c r="F30">
        <v>0.09</v>
      </c>
      <c r="G30"/>
      <c r="H30">
        <v>0.03</v>
      </c>
      <c r="I30"/>
      <c r="J30">
        <v>0.03</v>
      </c>
      <c r="K30"/>
      <c r="L30">
        <v>9.31</v>
      </c>
      <c r="M30"/>
      <c r="N30">
        <v>7.23</v>
      </c>
      <c r="O30"/>
      <c r="P30">
        <v>3.05</v>
      </c>
      <c r="Q30"/>
      <c r="R30">
        <v>1.81</v>
      </c>
      <c r="S30"/>
      <c r="T30">
        <v>1.1399999999999999</v>
      </c>
      <c r="U30"/>
      <c r="V30">
        <v>0.97</v>
      </c>
      <c r="W30"/>
      <c r="X30">
        <v>0.7</v>
      </c>
      <c r="Y30"/>
      <c r="Z30">
        <v>24.5</v>
      </c>
      <c r="AA30">
        <v>2.04</v>
      </c>
      <c r="AB30"/>
    </row>
    <row r="31" spans="1:28" x14ac:dyDescent="0.25">
      <c r="A31">
        <v>1950</v>
      </c>
      <c r="B31">
        <v>0.32</v>
      </c>
      <c r="C31"/>
      <c r="D31">
        <v>0.13</v>
      </c>
      <c r="E31"/>
      <c r="F31">
        <v>0.51</v>
      </c>
      <c r="G31"/>
      <c r="H31">
        <v>0.39</v>
      </c>
      <c r="I31"/>
      <c r="J31">
        <v>0.5</v>
      </c>
      <c r="K31"/>
      <c r="L31">
        <v>0.37</v>
      </c>
      <c r="M31"/>
      <c r="N31">
        <v>0.22</v>
      </c>
      <c r="O31"/>
      <c r="P31">
        <v>0.14000000000000001</v>
      </c>
      <c r="Q31"/>
      <c r="R31">
        <v>0.09</v>
      </c>
      <c r="S31"/>
      <c r="T31">
        <v>0.06</v>
      </c>
      <c r="U31"/>
      <c r="V31">
        <v>0.03</v>
      </c>
      <c r="W31"/>
      <c r="X31">
        <v>0.02</v>
      </c>
      <c r="Y31"/>
      <c r="Z31">
        <v>2.79</v>
      </c>
      <c r="AA31">
        <v>0.23</v>
      </c>
      <c r="AB31"/>
    </row>
    <row r="32" spans="1:28" x14ac:dyDescent="0.25">
      <c r="A32">
        <v>1951</v>
      </c>
      <c r="B32">
        <v>2.5299999999999998</v>
      </c>
      <c r="C32"/>
      <c r="D32">
        <v>1.18</v>
      </c>
      <c r="E32"/>
      <c r="F32">
        <v>7.0000000000000007E-2</v>
      </c>
      <c r="G32"/>
      <c r="H32">
        <v>0.1</v>
      </c>
      <c r="I32"/>
      <c r="J32">
        <v>3.72</v>
      </c>
      <c r="K32"/>
      <c r="L32">
        <v>1.78</v>
      </c>
      <c r="M32"/>
      <c r="N32">
        <v>0.27</v>
      </c>
      <c r="O32"/>
      <c r="P32">
        <v>0.17</v>
      </c>
      <c r="Q32"/>
      <c r="R32">
        <v>0.12</v>
      </c>
      <c r="S32"/>
      <c r="T32">
        <v>0.44</v>
      </c>
      <c r="U32"/>
      <c r="V32">
        <v>0.47</v>
      </c>
      <c r="W32"/>
      <c r="X32">
        <v>0.39</v>
      </c>
      <c r="Y32"/>
      <c r="Z32">
        <v>11.25</v>
      </c>
      <c r="AA32">
        <v>0.94</v>
      </c>
      <c r="AB32"/>
    </row>
    <row r="33" spans="1:28" x14ac:dyDescent="0.25">
      <c r="A33">
        <v>1952</v>
      </c>
      <c r="B33">
        <v>0.25</v>
      </c>
      <c r="C33"/>
      <c r="D33">
        <v>0.12</v>
      </c>
      <c r="E33"/>
      <c r="F33">
        <v>0.24</v>
      </c>
      <c r="G33"/>
      <c r="H33">
        <v>0.13</v>
      </c>
      <c r="I33"/>
      <c r="J33">
        <v>4.6500000000000004</v>
      </c>
      <c r="K33"/>
      <c r="L33">
        <v>2.16</v>
      </c>
      <c r="M33"/>
      <c r="N33">
        <v>0.41</v>
      </c>
      <c r="O33"/>
      <c r="P33">
        <v>0.33</v>
      </c>
      <c r="Q33"/>
      <c r="R33">
        <v>0.19</v>
      </c>
      <c r="S33"/>
      <c r="T33">
        <v>0.09</v>
      </c>
      <c r="U33"/>
      <c r="V33">
        <v>0.04</v>
      </c>
      <c r="W33"/>
      <c r="X33">
        <v>0.01</v>
      </c>
      <c r="Y33"/>
      <c r="Z33">
        <v>8.61</v>
      </c>
      <c r="AA33">
        <v>0.72</v>
      </c>
      <c r="AB33"/>
    </row>
    <row r="34" spans="1:28" x14ac:dyDescent="0.25">
      <c r="A34">
        <v>1953</v>
      </c>
      <c r="B34">
        <v>0.09</v>
      </c>
      <c r="C34"/>
      <c r="D34">
        <v>0.09</v>
      </c>
      <c r="E34"/>
      <c r="F34">
        <v>0.06</v>
      </c>
      <c r="G34"/>
      <c r="H34">
        <v>0.04</v>
      </c>
      <c r="I34"/>
      <c r="J34">
        <v>1.05</v>
      </c>
      <c r="K34"/>
      <c r="L34">
        <v>4.67</v>
      </c>
      <c r="M34"/>
      <c r="N34">
        <v>2.25</v>
      </c>
      <c r="O34"/>
      <c r="P34">
        <v>0.51</v>
      </c>
      <c r="Q34"/>
      <c r="R34">
        <v>0.3</v>
      </c>
      <c r="S34"/>
      <c r="T34">
        <v>0.16</v>
      </c>
      <c r="U34"/>
      <c r="V34">
        <v>7.0000000000000007E-2</v>
      </c>
      <c r="W34"/>
      <c r="X34">
        <v>0.02</v>
      </c>
      <c r="Y34"/>
      <c r="Z34">
        <v>9.3000000000000007</v>
      </c>
      <c r="AA34">
        <v>0.78</v>
      </c>
      <c r="AB34"/>
    </row>
    <row r="35" spans="1:28" x14ac:dyDescent="0.25">
      <c r="A35">
        <v>1954</v>
      </c>
      <c r="B35">
        <v>0</v>
      </c>
      <c r="C35"/>
      <c r="D35">
        <v>0</v>
      </c>
      <c r="E35"/>
      <c r="F35">
        <v>0.04</v>
      </c>
      <c r="G35"/>
      <c r="H35">
        <v>12.15</v>
      </c>
      <c r="I35"/>
      <c r="J35">
        <v>8.07</v>
      </c>
      <c r="K35"/>
      <c r="L35">
        <v>1.69</v>
      </c>
      <c r="M35"/>
      <c r="N35">
        <v>0.52</v>
      </c>
      <c r="O35"/>
      <c r="P35">
        <v>0.39</v>
      </c>
      <c r="Q35"/>
      <c r="R35">
        <v>0.23</v>
      </c>
      <c r="S35"/>
      <c r="T35">
        <v>0.14000000000000001</v>
      </c>
      <c r="U35"/>
      <c r="V35">
        <v>0.08</v>
      </c>
      <c r="W35"/>
      <c r="X35">
        <v>0.03</v>
      </c>
      <c r="Y35"/>
      <c r="Z35">
        <v>23.35</v>
      </c>
      <c r="AA35">
        <v>1.95</v>
      </c>
      <c r="AB35"/>
    </row>
    <row r="36" spans="1:28" x14ac:dyDescent="0.25">
      <c r="A36">
        <v>1955</v>
      </c>
      <c r="B36">
        <v>0.02</v>
      </c>
      <c r="C36"/>
      <c r="D36">
        <v>0.32</v>
      </c>
      <c r="E36"/>
      <c r="F36">
        <v>0.48</v>
      </c>
      <c r="G36"/>
      <c r="H36">
        <v>0.2</v>
      </c>
      <c r="I36"/>
      <c r="J36">
        <v>12.56</v>
      </c>
      <c r="K36"/>
      <c r="L36">
        <v>16.27</v>
      </c>
      <c r="M36"/>
      <c r="N36">
        <v>5.64</v>
      </c>
      <c r="O36"/>
      <c r="P36">
        <v>1.01</v>
      </c>
      <c r="Q36"/>
      <c r="R36">
        <v>0.54</v>
      </c>
      <c r="S36"/>
      <c r="T36">
        <v>0.28000000000000003</v>
      </c>
      <c r="U36"/>
      <c r="V36">
        <v>0.12</v>
      </c>
      <c r="W36"/>
      <c r="X36">
        <v>0.05</v>
      </c>
      <c r="Y36"/>
      <c r="Z36">
        <v>37.479999999999997</v>
      </c>
      <c r="AA36">
        <v>3.12</v>
      </c>
      <c r="AB36"/>
    </row>
    <row r="37" spans="1:28" x14ac:dyDescent="0.25">
      <c r="A37">
        <v>1956</v>
      </c>
      <c r="B37">
        <v>0.04</v>
      </c>
      <c r="C37"/>
      <c r="D37">
        <v>0.79</v>
      </c>
      <c r="E37"/>
      <c r="F37">
        <v>2.29</v>
      </c>
      <c r="G37"/>
      <c r="H37">
        <v>1.1100000000000001</v>
      </c>
      <c r="I37"/>
      <c r="J37">
        <v>0.3</v>
      </c>
      <c r="K37"/>
      <c r="L37">
        <v>0.22</v>
      </c>
      <c r="M37"/>
      <c r="N37">
        <v>0.17</v>
      </c>
      <c r="O37"/>
      <c r="P37">
        <v>0.12</v>
      </c>
      <c r="Q37"/>
      <c r="R37">
        <v>0.09</v>
      </c>
      <c r="S37"/>
      <c r="T37">
        <v>0.08</v>
      </c>
      <c r="U37"/>
      <c r="V37">
        <v>0.15</v>
      </c>
      <c r="W37"/>
      <c r="X37">
        <v>2.57</v>
      </c>
      <c r="Y37"/>
      <c r="Z37">
        <v>7.93</v>
      </c>
      <c r="AA37">
        <v>0.66</v>
      </c>
      <c r="AB37"/>
    </row>
    <row r="38" spans="1:28" x14ac:dyDescent="0.25">
      <c r="A38">
        <v>1957</v>
      </c>
      <c r="B38">
        <v>8.06</v>
      </c>
      <c r="C38"/>
      <c r="D38">
        <v>3.56</v>
      </c>
      <c r="E38"/>
      <c r="F38">
        <v>0.51</v>
      </c>
      <c r="G38"/>
      <c r="H38">
        <v>2.83</v>
      </c>
      <c r="I38"/>
      <c r="J38">
        <v>1.32</v>
      </c>
      <c r="K38"/>
      <c r="L38">
        <v>0.19</v>
      </c>
      <c r="M38"/>
      <c r="N38">
        <v>0.15</v>
      </c>
      <c r="O38"/>
      <c r="P38">
        <v>0.22</v>
      </c>
      <c r="Q38"/>
      <c r="R38">
        <v>0.23</v>
      </c>
      <c r="S38"/>
      <c r="T38">
        <v>0.13</v>
      </c>
      <c r="U38"/>
      <c r="V38">
        <v>0.05</v>
      </c>
      <c r="W38"/>
      <c r="X38">
        <v>0.02</v>
      </c>
      <c r="Y38"/>
      <c r="Z38">
        <v>17.28</v>
      </c>
      <c r="AA38">
        <v>1.44</v>
      </c>
      <c r="AB38"/>
    </row>
    <row r="39" spans="1:28" x14ac:dyDescent="0.25">
      <c r="A39">
        <v>1958</v>
      </c>
      <c r="B39">
        <v>0.02</v>
      </c>
      <c r="C39"/>
      <c r="D39">
        <v>1.45</v>
      </c>
      <c r="E39"/>
      <c r="F39">
        <v>1.72</v>
      </c>
      <c r="G39"/>
      <c r="H39">
        <v>1.03</v>
      </c>
      <c r="I39"/>
      <c r="J39">
        <v>0.4</v>
      </c>
      <c r="K39"/>
      <c r="L39">
        <v>0.19</v>
      </c>
      <c r="M39"/>
      <c r="N39">
        <v>0.32</v>
      </c>
      <c r="O39"/>
      <c r="P39">
        <v>0.38</v>
      </c>
      <c r="Q39"/>
      <c r="R39">
        <v>0.3</v>
      </c>
      <c r="S39"/>
      <c r="T39">
        <v>0.25</v>
      </c>
      <c r="U39"/>
      <c r="V39">
        <v>0.2</v>
      </c>
      <c r="W39"/>
      <c r="X39">
        <v>0.09</v>
      </c>
      <c r="Y39"/>
      <c r="Z39">
        <v>6.34</v>
      </c>
      <c r="AA39">
        <v>0.53</v>
      </c>
      <c r="AB39"/>
    </row>
    <row r="40" spans="1:28" x14ac:dyDescent="0.25">
      <c r="A40">
        <v>1959</v>
      </c>
      <c r="B40">
        <v>0.03</v>
      </c>
      <c r="C40"/>
      <c r="D40">
        <v>0.04</v>
      </c>
      <c r="E40"/>
      <c r="F40">
        <v>4.74</v>
      </c>
      <c r="G40"/>
      <c r="H40">
        <v>2.15</v>
      </c>
      <c r="I40"/>
      <c r="J40">
        <v>0.63</v>
      </c>
      <c r="K40"/>
      <c r="L40">
        <v>1.1100000000000001</v>
      </c>
      <c r="M40"/>
      <c r="N40">
        <v>0.8</v>
      </c>
      <c r="O40"/>
      <c r="P40">
        <v>0.5</v>
      </c>
      <c r="Q40"/>
      <c r="R40">
        <v>0.33</v>
      </c>
      <c r="S40"/>
      <c r="T40">
        <v>0.23</v>
      </c>
      <c r="U40"/>
      <c r="V40">
        <v>0.22</v>
      </c>
      <c r="W40"/>
      <c r="X40">
        <v>0.17</v>
      </c>
      <c r="Y40"/>
      <c r="Z40">
        <v>10.96</v>
      </c>
      <c r="AA40">
        <v>0.91</v>
      </c>
      <c r="AB40"/>
    </row>
    <row r="41" spans="1:28" x14ac:dyDescent="0.25">
      <c r="A41">
        <v>1960</v>
      </c>
      <c r="B41">
        <v>0.32</v>
      </c>
      <c r="C41"/>
      <c r="D41">
        <v>0.24</v>
      </c>
      <c r="E41"/>
      <c r="F41">
        <v>0.12</v>
      </c>
      <c r="G41"/>
      <c r="H41">
        <v>0.06</v>
      </c>
      <c r="I41"/>
      <c r="J41">
        <v>0.04</v>
      </c>
      <c r="K41"/>
      <c r="L41">
        <v>5.96</v>
      </c>
      <c r="M41"/>
      <c r="N41">
        <v>3.13</v>
      </c>
      <c r="O41"/>
      <c r="P41">
        <v>0.84</v>
      </c>
      <c r="Q41"/>
      <c r="R41">
        <v>0.84</v>
      </c>
      <c r="S41"/>
      <c r="T41">
        <v>0.78</v>
      </c>
      <c r="U41"/>
      <c r="V41">
        <v>0.5</v>
      </c>
      <c r="W41"/>
      <c r="X41">
        <v>0.17</v>
      </c>
      <c r="Y41"/>
      <c r="Z41">
        <v>12.99</v>
      </c>
      <c r="AA41">
        <v>1.08</v>
      </c>
      <c r="AB41"/>
    </row>
    <row r="42" spans="1:28" x14ac:dyDescent="0.25">
      <c r="A42">
        <v>1961</v>
      </c>
      <c r="B42">
        <v>0.02</v>
      </c>
      <c r="C42"/>
      <c r="D42">
        <v>0.56999999999999995</v>
      </c>
      <c r="E42"/>
      <c r="F42">
        <v>2.4300000000000002</v>
      </c>
      <c r="G42"/>
      <c r="H42">
        <v>0.99</v>
      </c>
      <c r="I42"/>
      <c r="J42">
        <v>2.76</v>
      </c>
      <c r="K42"/>
      <c r="L42">
        <v>1.51</v>
      </c>
      <c r="M42"/>
      <c r="N42">
        <v>0.6</v>
      </c>
      <c r="O42"/>
      <c r="P42">
        <v>0.44</v>
      </c>
      <c r="Q42"/>
      <c r="R42">
        <v>0.21</v>
      </c>
      <c r="S42"/>
      <c r="T42">
        <v>7.0000000000000007E-2</v>
      </c>
      <c r="U42"/>
      <c r="V42">
        <v>0.02</v>
      </c>
      <c r="W42"/>
      <c r="X42">
        <v>0.01</v>
      </c>
      <c r="Y42"/>
      <c r="Z42">
        <v>9.65</v>
      </c>
      <c r="AA42">
        <v>0.8</v>
      </c>
      <c r="AB42"/>
    </row>
    <row r="43" spans="1:28" x14ac:dyDescent="0.25">
      <c r="A43">
        <v>1962</v>
      </c>
      <c r="B43">
        <v>0</v>
      </c>
      <c r="C43"/>
      <c r="D43">
        <v>1.65</v>
      </c>
      <c r="E43"/>
      <c r="F43">
        <v>0.92</v>
      </c>
      <c r="G43"/>
      <c r="H43">
        <v>7.45</v>
      </c>
      <c r="I43"/>
      <c r="J43">
        <v>3.35</v>
      </c>
      <c r="K43"/>
      <c r="L43">
        <v>3.61</v>
      </c>
      <c r="M43"/>
      <c r="N43">
        <v>2.4900000000000002</v>
      </c>
      <c r="O43"/>
      <c r="P43">
        <v>1</v>
      </c>
      <c r="Q43"/>
      <c r="R43">
        <v>0.56999999999999995</v>
      </c>
      <c r="S43"/>
      <c r="T43">
        <v>0.41</v>
      </c>
      <c r="U43"/>
      <c r="V43">
        <v>0.25</v>
      </c>
      <c r="W43"/>
      <c r="X43">
        <v>0.06</v>
      </c>
      <c r="Y43"/>
      <c r="Z43">
        <v>21.77</v>
      </c>
      <c r="AA43">
        <v>1.81</v>
      </c>
      <c r="AB43"/>
    </row>
    <row r="44" spans="1:28" x14ac:dyDescent="0.25">
      <c r="A44">
        <v>1963</v>
      </c>
      <c r="B44">
        <v>0.03</v>
      </c>
      <c r="C44"/>
      <c r="D44">
        <v>4.17</v>
      </c>
      <c r="E44"/>
      <c r="F44">
        <v>1.98</v>
      </c>
      <c r="G44"/>
      <c r="H44">
        <v>0.11</v>
      </c>
      <c r="I44"/>
      <c r="J44">
        <v>0.02</v>
      </c>
      <c r="K44"/>
      <c r="L44">
        <v>2.2599999999999998</v>
      </c>
      <c r="M44"/>
      <c r="N44">
        <v>1.19</v>
      </c>
      <c r="O44"/>
      <c r="P44">
        <v>0.28000000000000003</v>
      </c>
      <c r="Q44"/>
      <c r="R44">
        <v>0.28999999999999998</v>
      </c>
      <c r="S44"/>
      <c r="T44">
        <v>0.26</v>
      </c>
      <c r="U44"/>
      <c r="V44">
        <v>0.13</v>
      </c>
      <c r="W44"/>
      <c r="X44">
        <v>0.03</v>
      </c>
      <c r="Y44"/>
      <c r="Z44">
        <v>10.73</v>
      </c>
      <c r="AA44">
        <v>0.89</v>
      </c>
      <c r="AB44"/>
    </row>
    <row r="45" spans="1:28" x14ac:dyDescent="0.25">
      <c r="A45">
        <v>1964</v>
      </c>
      <c r="B45">
        <v>0.75</v>
      </c>
      <c r="C45"/>
      <c r="D45">
        <v>0.47</v>
      </c>
      <c r="E45"/>
      <c r="F45">
        <v>0.85</v>
      </c>
      <c r="G45"/>
      <c r="H45">
        <v>0.54</v>
      </c>
      <c r="I45"/>
      <c r="J45">
        <v>0.15</v>
      </c>
      <c r="K45"/>
      <c r="L45">
        <v>0.05</v>
      </c>
      <c r="M45"/>
      <c r="N45">
        <v>0.8</v>
      </c>
      <c r="O45"/>
      <c r="P45">
        <v>0.47</v>
      </c>
      <c r="Q45"/>
      <c r="R45">
        <v>0.15</v>
      </c>
      <c r="S45"/>
      <c r="T45">
        <v>0.12</v>
      </c>
      <c r="U45"/>
      <c r="V45">
        <v>0.06</v>
      </c>
      <c r="W45"/>
      <c r="X45">
        <v>0.02</v>
      </c>
      <c r="Y45"/>
      <c r="Z45">
        <v>4.43</v>
      </c>
      <c r="AA45">
        <v>0.37</v>
      </c>
      <c r="AB45"/>
    </row>
    <row r="46" spans="1:28" x14ac:dyDescent="0.25">
      <c r="A46">
        <v>1965</v>
      </c>
      <c r="B46">
        <v>0.01</v>
      </c>
      <c r="C46"/>
      <c r="D46">
        <v>0.01</v>
      </c>
      <c r="E46"/>
      <c r="F46">
        <v>0.01</v>
      </c>
      <c r="G46"/>
      <c r="H46">
        <v>26.37</v>
      </c>
      <c r="I46"/>
      <c r="J46">
        <v>11.81</v>
      </c>
      <c r="K46"/>
      <c r="L46">
        <v>0.5</v>
      </c>
      <c r="M46"/>
      <c r="N46">
        <v>0.08</v>
      </c>
      <c r="O46"/>
      <c r="P46">
        <v>0.02</v>
      </c>
      <c r="Q46"/>
      <c r="R46">
        <v>0.01</v>
      </c>
      <c r="S46"/>
      <c r="T46">
        <v>0.01</v>
      </c>
      <c r="U46"/>
      <c r="V46">
        <v>0.01</v>
      </c>
      <c r="W46"/>
      <c r="X46">
        <v>0</v>
      </c>
      <c r="Y46"/>
      <c r="Z46">
        <v>38.85</v>
      </c>
      <c r="AA46">
        <v>3.24</v>
      </c>
      <c r="AB46"/>
    </row>
    <row r="47" spans="1:28" x14ac:dyDescent="0.25">
      <c r="A47">
        <v>1966</v>
      </c>
      <c r="B47">
        <v>0</v>
      </c>
      <c r="C47"/>
      <c r="D47">
        <v>0</v>
      </c>
      <c r="E47"/>
      <c r="F47">
        <v>0.26</v>
      </c>
      <c r="G47"/>
      <c r="H47">
        <v>7.09</v>
      </c>
      <c r="I47"/>
      <c r="J47">
        <v>3.14</v>
      </c>
      <c r="K47"/>
      <c r="L47">
        <v>0.77</v>
      </c>
      <c r="M47"/>
      <c r="N47">
        <v>5.77</v>
      </c>
      <c r="O47"/>
      <c r="P47">
        <v>3.73</v>
      </c>
      <c r="Q47"/>
      <c r="R47">
        <v>1.59</v>
      </c>
      <c r="S47"/>
      <c r="T47">
        <v>0.9</v>
      </c>
      <c r="U47"/>
      <c r="V47">
        <v>0.42</v>
      </c>
      <c r="W47"/>
      <c r="X47">
        <v>0.11</v>
      </c>
      <c r="Y47"/>
      <c r="Z47">
        <v>23.79</v>
      </c>
      <c r="AA47">
        <v>1.98</v>
      </c>
      <c r="AB47"/>
    </row>
    <row r="48" spans="1:28" x14ac:dyDescent="0.25">
      <c r="A48">
        <v>1967</v>
      </c>
      <c r="B48">
        <v>0.04</v>
      </c>
      <c r="C48"/>
      <c r="D48">
        <v>0.03</v>
      </c>
      <c r="E48"/>
      <c r="F48">
        <v>0.02</v>
      </c>
      <c r="G48"/>
      <c r="H48">
        <v>0</v>
      </c>
      <c r="I48"/>
      <c r="J48">
        <v>0</v>
      </c>
      <c r="K48"/>
      <c r="L48">
        <v>0.91</v>
      </c>
      <c r="M48"/>
      <c r="N48">
        <v>2.88</v>
      </c>
      <c r="O48"/>
      <c r="P48">
        <v>1.64</v>
      </c>
      <c r="Q48"/>
      <c r="R48">
        <v>0.68</v>
      </c>
      <c r="S48"/>
      <c r="T48">
        <v>0.35</v>
      </c>
      <c r="U48"/>
      <c r="V48">
        <v>0.13</v>
      </c>
      <c r="W48"/>
      <c r="X48">
        <v>0.03</v>
      </c>
      <c r="Y48"/>
      <c r="Z48">
        <v>6.72</v>
      </c>
      <c r="AA48">
        <v>0.56000000000000005</v>
      </c>
      <c r="AB48"/>
    </row>
    <row r="49" spans="1:28" x14ac:dyDescent="0.25">
      <c r="A49">
        <v>1968</v>
      </c>
      <c r="B49">
        <v>0.01</v>
      </c>
      <c r="C49"/>
      <c r="D49">
        <v>0.01</v>
      </c>
      <c r="E49"/>
      <c r="F49">
        <v>0.18</v>
      </c>
      <c r="G49"/>
      <c r="H49">
        <v>0.09</v>
      </c>
      <c r="I49"/>
      <c r="J49">
        <v>1.28</v>
      </c>
      <c r="K49"/>
      <c r="L49">
        <v>1.43</v>
      </c>
      <c r="M49"/>
      <c r="N49">
        <v>0.94</v>
      </c>
      <c r="O49"/>
      <c r="P49">
        <v>0.62</v>
      </c>
      <c r="Q49"/>
      <c r="R49">
        <v>0.36</v>
      </c>
      <c r="S49"/>
      <c r="T49">
        <v>0.15</v>
      </c>
      <c r="U49"/>
      <c r="V49">
        <v>0.05</v>
      </c>
      <c r="W49"/>
      <c r="X49">
        <v>0.02</v>
      </c>
      <c r="Y49"/>
      <c r="Z49">
        <v>5.15</v>
      </c>
      <c r="AA49">
        <v>0.43</v>
      </c>
      <c r="AB49"/>
    </row>
    <row r="50" spans="1:28" x14ac:dyDescent="0.25">
      <c r="A50">
        <v>1969</v>
      </c>
      <c r="B50">
        <v>0.55000000000000004</v>
      </c>
      <c r="C50"/>
      <c r="D50">
        <v>0.35</v>
      </c>
      <c r="E50"/>
      <c r="F50">
        <v>0.02</v>
      </c>
      <c r="G50"/>
      <c r="H50">
        <v>0.01</v>
      </c>
      <c r="I50"/>
      <c r="J50">
        <v>0.01</v>
      </c>
      <c r="K50"/>
      <c r="L50">
        <v>0.01</v>
      </c>
      <c r="M50"/>
      <c r="N50">
        <v>0</v>
      </c>
      <c r="O50"/>
      <c r="P50">
        <v>0</v>
      </c>
      <c r="Q50"/>
      <c r="R50">
        <v>0</v>
      </c>
      <c r="S50"/>
      <c r="T50">
        <v>0.01</v>
      </c>
      <c r="U50"/>
      <c r="V50">
        <v>0.01</v>
      </c>
      <c r="W50"/>
      <c r="X50">
        <v>0.04</v>
      </c>
      <c r="Y50"/>
      <c r="Z50">
        <v>1.01</v>
      </c>
      <c r="AA50">
        <v>0.08</v>
      </c>
      <c r="AB50"/>
    </row>
    <row r="51" spans="1:28" x14ac:dyDescent="0.25">
      <c r="A51">
        <v>1970</v>
      </c>
      <c r="B51">
        <v>0.06</v>
      </c>
      <c r="C51"/>
      <c r="D51">
        <v>0.04</v>
      </c>
      <c r="E51"/>
      <c r="F51">
        <v>0.11</v>
      </c>
      <c r="G51"/>
      <c r="H51">
        <v>0.39</v>
      </c>
      <c r="I51"/>
      <c r="J51">
        <v>1.32</v>
      </c>
      <c r="K51"/>
      <c r="L51">
        <v>0.68</v>
      </c>
      <c r="M51"/>
      <c r="N51">
        <v>0.34</v>
      </c>
      <c r="O51"/>
      <c r="P51">
        <v>0.42</v>
      </c>
      <c r="Q51"/>
      <c r="R51">
        <v>0.35</v>
      </c>
      <c r="S51"/>
      <c r="T51">
        <v>0.19</v>
      </c>
      <c r="U51"/>
      <c r="V51">
        <v>0.05</v>
      </c>
      <c r="W51"/>
      <c r="X51">
        <v>0.02</v>
      </c>
      <c r="Y51"/>
      <c r="Z51">
        <v>3.98</v>
      </c>
      <c r="AA51">
        <v>0.33</v>
      </c>
      <c r="AB51"/>
    </row>
    <row r="52" spans="1:28" x14ac:dyDescent="0.25">
      <c r="A52">
        <v>1971</v>
      </c>
      <c r="B52">
        <v>0.01</v>
      </c>
      <c r="C52"/>
      <c r="D52">
        <v>0.01</v>
      </c>
      <c r="E52"/>
      <c r="F52">
        <v>0.02</v>
      </c>
      <c r="G52"/>
      <c r="H52">
        <v>3.16</v>
      </c>
      <c r="I52"/>
      <c r="J52">
        <v>13.54</v>
      </c>
      <c r="K52"/>
      <c r="L52">
        <v>13.78</v>
      </c>
      <c r="M52"/>
      <c r="N52">
        <v>4.53</v>
      </c>
      <c r="O52"/>
      <c r="P52">
        <v>0.77</v>
      </c>
      <c r="Q52"/>
      <c r="R52">
        <v>0.38</v>
      </c>
      <c r="S52"/>
      <c r="T52">
        <v>0.18</v>
      </c>
      <c r="U52"/>
      <c r="V52">
        <v>0.05</v>
      </c>
      <c r="W52"/>
      <c r="X52">
        <v>0.02</v>
      </c>
      <c r="Y52"/>
      <c r="Z52">
        <v>36.450000000000003</v>
      </c>
      <c r="AA52">
        <v>3.04</v>
      </c>
      <c r="AB52"/>
    </row>
    <row r="53" spans="1:28" x14ac:dyDescent="0.25">
      <c r="A53">
        <v>1972</v>
      </c>
      <c r="B53">
        <v>0.04</v>
      </c>
      <c r="C53"/>
      <c r="D53">
        <v>0.03</v>
      </c>
      <c r="E53"/>
      <c r="F53">
        <v>0.01</v>
      </c>
      <c r="G53"/>
      <c r="H53">
        <v>0</v>
      </c>
      <c r="I53"/>
      <c r="J53">
        <v>0.2</v>
      </c>
      <c r="K53"/>
      <c r="L53">
        <v>0.12</v>
      </c>
      <c r="M53"/>
      <c r="N53">
        <v>0.05</v>
      </c>
      <c r="O53"/>
      <c r="P53">
        <v>0.05</v>
      </c>
      <c r="Q53"/>
      <c r="R53">
        <v>0.03</v>
      </c>
      <c r="S53"/>
      <c r="T53">
        <v>0.02</v>
      </c>
      <c r="U53"/>
      <c r="V53">
        <v>0.02</v>
      </c>
      <c r="W53"/>
      <c r="X53">
        <v>0.04</v>
      </c>
      <c r="Y53"/>
      <c r="Z53">
        <v>0.62</v>
      </c>
      <c r="AA53">
        <v>0.05</v>
      </c>
      <c r="AB53"/>
    </row>
    <row r="54" spans="1:28" x14ac:dyDescent="0.25">
      <c r="A54">
        <v>1973</v>
      </c>
      <c r="B54">
        <v>0.03</v>
      </c>
      <c r="C54"/>
      <c r="D54">
        <v>0.02</v>
      </c>
      <c r="E54"/>
      <c r="F54">
        <v>0.2</v>
      </c>
      <c r="G54"/>
      <c r="H54">
        <v>16.37</v>
      </c>
      <c r="I54"/>
      <c r="J54">
        <v>16.600000000000001</v>
      </c>
      <c r="K54"/>
      <c r="L54">
        <v>5.95</v>
      </c>
      <c r="M54"/>
      <c r="N54">
        <v>1.44</v>
      </c>
      <c r="O54"/>
      <c r="P54">
        <v>0.71</v>
      </c>
      <c r="Q54"/>
      <c r="R54">
        <v>0.41</v>
      </c>
      <c r="S54"/>
      <c r="T54">
        <v>0.17</v>
      </c>
      <c r="U54"/>
      <c r="V54">
        <v>0.09</v>
      </c>
      <c r="W54"/>
      <c r="X54">
        <v>0.04</v>
      </c>
      <c r="Y54"/>
      <c r="Z54">
        <v>42.03</v>
      </c>
      <c r="AA54">
        <v>3.5</v>
      </c>
      <c r="AB54"/>
    </row>
    <row r="55" spans="1:28" x14ac:dyDescent="0.25">
      <c r="A55">
        <v>1974</v>
      </c>
      <c r="B55">
        <v>0.02</v>
      </c>
      <c r="C55"/>
      <c r="D55">
        <v>0.52</v>
      </c>
      <c r="E55"/>
      <c r="F55">
        <v>0.46</v>
      </c>
      <c r="G55"/>
      <c r="H55">
        <v>0.06</v>
      </c>
      <c r="I55"/>
      <c r="J55">
        <v>1.68</v>
      </c>
      <c r="K55"/>
      <c r="L55">
        <v>1.1399999999999999</v>
      </c>
      <c r="M55"/>
      <c r="N55">
        <v>0.52</v>
      </c>
      <c r="O55"/>
      <c r="P55">
        <v>0.3</v>
      </c>
      <c r="Q55"/>
      <c r="R55">
        <v>0.24</v>
      </c>
      <c r="S55"/>
      <c r="T55">
        <v>0.21</v>
      </c>
      <c r="U55"/>
      <c r="V55">
        <v>0.08</v>
      </c>
      <c r="W55"/>
      <c r="X55">
        <v>0.06</v>
      </c>
      <c r="Y55"/>
      <c r="Z55">
        <v>5.29</v>
      </c>
      <c r="AA55">
        <v>0.44</v>
      </c>
      <c r="AB55"/>
    </row>
    <row r="56" spans="1:28" x14ac:dyDescent="0.25">
      <c r="A56">
        <v>1975</v>
      </c>
      <c r="B56">
        <v>0.04</v>
      </c>
      <c r="C56"/>
      <c r="D56">
        <v>0.2</v>
      </c>
      <c r="E56"/>
      <c r="F56">
        <v>5.83</v>
      </c>
      <c r="G56"/>
      <c r="H56">
        <v>9.6300000000000008</v>
      </c>
      <c r="I56"/>
      <c r="J56">
        <v>3.92</v>
      </c>
      <c r="K56"/>
      <c r="L56">
        <v>7.69</v>
      </c>
      <c r="M56"/>
      <c r="N56">
        <v>3.93</v>
      </c>
      <c r="O56"/>
      <c r="P56">
        <v>1.04</v>
      </c>
      <c r="Q56"/>
      <c r="R56">
        <v>0.69</v>
      </c>
      <c r="S56"/>
      <c r="T56">
        <v>0.37</v>
      </c>
      <c r="U56"/>
      <c r="V56">
        <v>0.09</v>
      </c>
      <c r="W56"/>
      <c r="X56">
        <v>0.06</v>
      </c>
      <c r="Y56"/>
      <c r="Z56">
        <v>33.49</v>
      </c>
      <c r="AA56">
        <v>2.79</v>
      </c>
      <c r="AB56"/>
    </row>
    <row r="57" spans="1:28" x14ac:dyDescent="0.25">
      <c r="A57">
        <v>1976</v>
      </c>
      <c r="B57">
        <v>1.6</v>
      </c>
      <c r="C57"/>
      <c r="D57">
        <v>0.83</v>
      </c>
      <c r="E57"/>
      <c r="F57">
        <v>0.06</v>
      </c>
      <c r="G57"/>
      <c r="H57">
        <v>0.64</v>
      </c>
      <c r="I57"/>
      <c r="J57">
        <v>0.49</v>
      </c>
      <c r="K57"/>
      <c r="L57">
        <v>0.79</v>
      </c>
      <c r="M57"/>
      <c r="N57">
        <v>0.39</v>
      </c>
      <c r="O57"/>
      <c r="P57">
        <v>0.1</v>
      </c>
      <c r="Q57"/>
      <c r="R57">
        <v>0.06</v>
      </c>
      <c r="S57"/>
      <c r="T57">
        <v>0.03</v>
      </c>
      <c r="U57"/>
      <c r="V57">
        <v>0.02</v>
      </c>
      <c r="W57"/>
      <c r="X57">
        <v>0.19</v>
      </c>
      <c r="Y57"/>
      <c r="Z57">
        <v>5.2</v>
      </c>
      <c r="AA57">
        <v>0.43</v>
      </c>
      <c r="AB57"/>
    </row>
    <row r="58" spans="1:28" x14ac:dyDescent="0.25">
      <c r="A58">
        <v>1977</v>
      </c>
      <c r="B58">
        <v>0.28999999999999998</v>
      </c>
      <c r="C58"/>
      <c r="D58">
        <v>0.17</v>
      </c>
      <c r="E58"/>
      <c r="F58">
        <v>0.24</v>
      </c>
      <c r="G58"/>
      <c r="H58">
        <v>0.35</v>
      </c>
      <c r="I58"/>
      <c r="J58">
        <v>0.3</v>
      </c>
      <c r="K58"/>
      <c r="L58">
        <v>3.9</v>
      </c>
      <c r="M58"/>
      <c r="N58">
        <v>3.26</v>
      </c>
      <c r="O58"/>
      <c r="P58">
        <v>1.1499999999999999</v>
      </c>
      <c r="Q58"/>
      <c r="R58">
        <v>0.4</v>
      </c>
      <c r="S58"/>
      <c r="T58">
        <v>0.11</v>
      </c>
      <c r="U58"/>
      <c r="V58">
        <v>7.0000000000000007E-2</v>
      </c>
      <c r="W58"/>
      <c r="X58">
        <v>0.05</v>
      </c>
      <c r="Y58"/>
      <c r="Z58">
        <v>10.31</v>
      </c>
      <c r="AA58">
        <v>0.86</v>
      </c>
      <c r="AB58"/>
    </row>
    <row r="59" spans="1:28" x14ac:dyDescent="0.25">
      <c r="A59">
        <v>1978</v>
      </c>
      <c r="B59">
        <v>0.04</v>
      </c>
      <c r="C59"/>
      <c r="D59">
        <v>0.02</v>
      </c>
      <c r="E59"/>
      <c r="F59">
        <v>0.27</v>
      </c>
      <c r="G59"/>
      <c r="H59">
        <v>0.16</v>
      </c>
      <c r="I59"/>
      <c r="J59">
        <v>0.08</v>
      </c>
      <c r="K59"/>
      <c r="L59">
        <v>0.06</v>
      </c>
      <c r="M59"/>
      <c r="N59">
        <v>0.05</v>
      </c>
      <c r="O59"/>
      <c r="P59">
        <v>0.06</v>
      </c>
      <c r="Q59"/>
      <c r="R59">
        <v>0.05</v>
      </c>
      <c r="S59"/>
      <c r="T59">
        <v>0.05</v>
      </c>
      <c r="U59"/>
      <c r="V59">
        <v>0.3</v>
      </c>
      <c r="W59"/>
      <c r="X59">
        <v>0.22</v>
      </c>
      <c r="Y59"/>
      <c r="Z59">
        <v>1.38</v>
      </c>
      <c r="AA59">
        <v>0.11</v>
      </c>
      <c r="AB59"/>
    </row>
    <row r="60" spans="1:28" x14ac:dyDescent="0.25">
      <c r="A60">
        <v>1979</v>
      </c>
      <c r="B60">
        <v>0.13</v>
      </c>
      <c r="C60"/>
      <c r="D60">
        <v>0.11</v>
      </c>
      <c r="E60"/>
      <c r="F60">
        <v>7.0000000000000007E-2</v>
      </c>
      <c r="G60"/>
      <c r="H60">
        <v>0.19</v>
      </c>
      <c r="I60"/>
      <c r="J60">
        <v>5.05</v>
      </c>
      <c r="K60"/>
      <c r="L60">
        <v>2.5499999999999998</v>
      </c>
      <c r="M60"/>
      <c r="N60">
        <v>0.12</v>
      </c>
      <c r="O60"/>
      <c r="P60">
        <v>0.05</v>
      </c>
      <c r="Q60"/>
      <c r="R60">
        <v>0.03</v>
      </c>
      <c r="S60"/>
      <c r="T60">
        <v>0.02</v>
      </c>
      <c r="U60"/>
      <c r="V60">
        <v>0.02</v>
      </c>
      <c r="W60"/>
      <c r="X60">
        <v>0.02</v>
      </c>
      <c r="Y60"/>
      <c r="Z60">
        <v>8.3699999999999992</v>
      </c>
      <c r="AA60">
        <v>0.7</v>
      </c>
      <c r="AB60"/>
    </row>
    <row r="61" spans="1:28" x14ac:dyDescent="0.25">
      <c r="A61">
        <v>1980</v>
      </c>
      <c r="B61">
        <v>0.02</v>
      </c>
      <c r="C61"/>
      <c r="D61">
        <v>0.1</v>
      </c>
      <c r="E61"/>
      <c r="F61">
        <v>0.08</v>
      </c>
      <c r="G61"/>
      <c r="H61">
        <v>1.36</v>
      </c>
      <c r="I61"/>
      <c r="J61">
        <v>3.16</v>
      </c>
      <c r="K61"/>
      <c r="L61">
        <v>1.1299999999999999</v>
      </c>
      <c r="M61"/>
      <c r="N61">
        <v>0.18</v>
      </c>
      <c r="O61"/>
      <c r="P61">
        <v>0.15</v>
      </c>
      <c r="Q61"/>
      <c r="R61">
        <v>0.15</v>
      </c>
      <c r="S61"/>
      <c r="T61">
        <v>0.11</v>
      </c>
      <c r="U61"/>
      <c r="V61">
        <v>0.32</v>
      </c>
      <c r="W61"/>
      <c r="X61">
        <v>0.23</v>
      </c>
      <c r="Y61"/>
      <c r="Z61">
        <v>7</v>
      </c>
      <c r="AA61">
        <v>0.57999999999999996</v>
      </c>
      <c r="AB61"/>
    </row>
    <row r="62" spans="1:28" x14ac:dyDescent="0.25">
      <c r="A62">
        <v>1981</v>
      </c>
      <c r="B62">
        <v>0.09</v>
      </c>
      <c r="C62"/>
      <c r="D62">
        <v>7.0000000000000007E-2</v>
      </c>
      <c r="E62"/>
      <c r="F62">
        <v>0.13</v>
      </c>
      <c r="G62"/>
      <c r="H62">
        <v>0.08</v>
      </c>
      <c r="I62"/>
      <c r="J62">
        <v>0.04</v>
      </c>
      <c r="K62"/>
      <c r="L62">
        <v>0.04</v>
      </c>
      <c r="M62"/>
      <c r="N62">
        <v>0.44</v>
      </c>
      <c r="O62"/>
      <c r="P62">
        <v>0.28000000000000003</v>
      </c>
      <c r="Q62"/>
      <c r="R62">
        <v>0.11</v>
      </c>
      <c r="S62"/>
      <c r="T62">
        <v>0.11</v>
      </c>
      <c r="U62"/>
      <c r="V62">
        <v>0.09</v>
      </c>
      <c r="W62"/>
      <c r="X62">
        <v>0.06</v>
      </c>
      <c r="Y62"/>
      <c r="Z62">
        <v>1.52</v>
      </c>
      <c r="AA62">
        <v>0.13</v>
      </c>
      <c r="AB62"/>
    </row>
    <row r="63" spans="1:28" x14ac:dyDescent="0.25">
      <c r="A63">
        <v>1982</v>
      </c>
      <c r="B63">
        <v>0.35</v>
      </c>
      <c r="C63"/>
      <c r="D63">
        <v>0.27</v>
      </c>
      <c r="E63"/>
      <c r="F63">
        <v>0.1</v>
      </c>
      <c r="G63"/>
      <c r="H63">
        <v>0.04</v>
      </c>
      <c r="I63"/>
      <c r="J63">
        <v>0.03</v>
      </c>
      <c r="K63"/>
      <c r="L63">
        <v>0.02</v>
      </c>
      <c r="M63"/>
      <c r="N63">
        <v>0.03</v>
      </c>
      <c r="O63"/>
      <c r="P63">
        <v>0.04</v>
      </c>
      <c r="Q63"/>
      <c r="R63">
        <v>0.04</v>
      </c>
      <c r="S63"/>
      <c r="T63">
        <v>0.09</v>
      </c>
      <c r="U63"/>
      <c r="V63">
        <v>0.1</v>
      </c>
      <c r="W63"/>
      <c r="X63">
        <v>0.06</v>
      </c>
      <c r="Y63"/>
      <c r="Z63">
        <v>1.19</v>
      </c>
      <c r="AA63">
        <v>0.1</v>
      </c>
      <c r="AB63"/>
    </row>
    <row r="64" spans="1:28" x14ac:dyDescent="0.25">
      <c r="A64">
        <v>1983</v>
      </c>
      <c r="B64">
        <v>0.04</v>
      </c>
      <c r="C64"/>
      <c r="D64">
        <v>0.22</v>
      </c>
      <c r="E64"/>
      <c r="F64">
        <v>0.56000000000000005</v>
      </c>
      <c r="G64"/>
      <c r="H64">
        <v>0.27</v>
      </c>
      <c r="I64"/>
      <c r="J64">
        <v>0.06</v>
      </c>
      <c r="K64"/>
      <c r="L64">
        <v>0.08</v>
      </c>
      <c r="M64"/>
      <c r="N64">
        <v>7.0000000000000007E-2</v>
      </c>
      <c r="O64"/>
      <c r="P64">
        <v>7.0000000000000007E-2</v>
      </c>
      <c r="Q64"/>
      <c r="R64">
        <v>0.06</v>
      </c>
      <c r="S64"/>
      <c r="T64">
        <v>0.05</v>
      </c>
      <c r="U64"/>
      <c r="V64">
        <v>0.06</v>
      </c>
      <c r="W64"/>
      <c r="X64">
        <v>0.06</v>
      </c>
      <c r="Y64"/>
      <c r="Z64">
        <v>1.6</v>
      </c>
      <c r="AA64">
        <v>0.13</v>
      </c>
      <c r="AB64"/>
    </row>
    <row r="65" spans="1:28" x14ac:dyDescent="0.25">
      <c r="A65">
        <v>1984</v>
      </c>
      <c r="B65">
        <v>0.16</v>
      </c>
      <c r="C65"/>
      <c r="D65">
        <v>0.15</v>
      </c>
      <c r="E65"/>
      <c r="F65">
        <v>7.0000000000000007E-2</v>
      </c>
      <c r="G65"/>
      <c r="H65">
        <v>0.04</v>
      </c>
      <c r="I65"/>
      <c r="J65">
        <v>0.22</v>
      </c>
      <c r="K65"/>
      <c r="L65">
        <v>0.21</v>
      </c>
      <c r="M65"/>
      <c r="N65">
        <v>0.13</v>
      </c>
      <c r="O65"/>
      <c r="P65">
        <v>7.0000000000000007E-2</v>
      </c>
      <c r="Q65"/>
      <c r="R65">
        <v>7.0000000000000007E-2</v>
      </c>
      <c r="S65"/>
      <c r="T65">
        <v>7.0000000000000007E-2</v>
      </c>
      <c r="U65"/>
      <c r="V65">
        <v>0.05</v>
      </c>
      <c r="W65"/>
      <c r="X65">
        <v>0.03</v>
      </c>
      <c r="Y65"/>
      <c r="Z65">
        <v>1.25</v>
      </c>
      <c r="AA65">
        <v>0.1</v>
      </c>
      <c r="AB65"/>
    </row>
    <row r="66" spans="1:28" x14ac:dyDescent="0.25">
      <c r="A66">
        <v>1985</v>
      </c>
      <c r="B66">
        <v>0.52</v>
      </c>
      <c r="C66"/>
      <c r="D66">
        <v>0.32</v>
      </c>
      <c r="E66"/>
      <c r="F66">
        <v>0.44</v>
      </c>
      <c r="G66"/>
      <c r="H66">
        <v>0.33</v>
      </c>
      <c r="I66"/>
      <c r="J66">
        <v>0.12</v>
      </c>
      <c r="K66"/>
      <c r="L66">
        <v>0.11</v>
      </c>
      <c r="M66"/>
      <c r="N66">
        <v>0.08</v>
      </c>
      <c r="O66"/>
      <c r="P66">
        <v>0.05</v>
      </c>
      <c r="Q66"/>
      <c r="R66">
        <v>0.03</v>
      </c>
      <c r="S66"/>
      <c r="T66">
        <v>0.03</v>
      </c>
      <c r="U66"/>
      <c r="V66">
        <v>0.03</v>
      </c>
      <c r="W66"/>
      <c r="X66">
        <v>0.04</v>
      </c>
      <c r="Y66"/>
      <c r="Z66">
        <v>2.1</v>
      </c>
      <c r="AA66">
        <v>0.18</v>
      </c>
      <c r="AB66"/>
    </row>
    <row r="67" spans="1:28" x14ac:dyDescent="0.25">
      <c r="A67">
        <v>1986</v>
      </c>
      <c r="B67">
        <v>1.1100000000000001</v>
      </c>
      <c r="C67"/>
      <c r="D67">
        <v>0.8</v>
      </c>
      <c r="E67"/>
      <c r="F67">
        <v>0.21</v>
      </c>
      <c r="G67"/>
      <c r="H67">
        <v>0.05</v>
      </c>
      <c r="I67"/>
      <c r="J67">
        <v>0.48</v>
      </c>
      <c r="K67"/>
      <c r="L67">
        <v>0.27</v>
      </c>
      <c r="M67"/>
      <c r="N67">
        <v>0.11</v>
      </c>
      <c r="O67"/>
      <c r="P67">
        <v>0.09</v>
      </c>
      <c r="Q67"/>
      <c r="R67">
        <v>0.05</v>
      </c>
      <c r="S67"/>
      <c r="T67">
        <v>0.04</v>
      </c>
      <c r="U67"/>
      <c r="V67">
        <v>0.05</v>
      </c>
      <c r="W67"/>
      <c r="X67">
        <v>1.54</v>
      </c>
      <c r="Y67"/>
      <c r="Z67">
        <v>4.8099999999999996</v>
      </c>
      <c r="AA67">
        <v>0.4</v>
      </c>
      <c r="AB67"/>
    </row>
    <row r="68" spans="1:28" x14ac:dyDescent="0.25">
      <c r="A68">
        <v>1987</v>
      </c>
      <c r="B68">
        <v>0.81</v>
      </c>
      <c r="C68"/>
      <c r="D68">
        <v>2.0099999999999998</v>
      </c>
      <c r="E68"/>
      <c r="F68">
        <v>0.87</v>
      </c>
      <c r="G68"/>
      <c r="H68">
        <v>7.0000000000000007E-2</v>
      </c>
      <c r="I68"/>
      <c r="J68">
        <v>85.33</v>
      </c>
      <c r="K68"/>
      <c r="L68">
        <v>50.61</v>
      </c>
      <c r="M68"/>
      <c r="N68">
        <v>8.17</v>
      </c>
      <c r="O68"/>
      <c r="P68">
        <v>1.39</v>
      </c>
      <c r="Q68"/>
      <c r="R68">
        <v>0.65</v>
      </c>
      <c r="S68"/>
      <c r="T68">
        <v>0.24</v>
      </c>
      <c r="U68"/>
      <c r="V68">
        <v>0.14000000000000001</v>
      </c>
      <c r="W68"/>
      <c r="X68">
        <v>0.22</v>
      </c>
      <c r="Y68"/>
      <c r="Z68">
        <v>150.49</v>
      </c>
      <c r="AA68">
        <v>12.54</v>
      </c>
      <c r="AB68"/>
    </row>
    <row r="69" spans="1:28" x14ac:dyDescent="0.25">
      <c r="A69">
        <v>1988</v>
      </c>
      <c r="B69">
        <v>0.79</v>
      </c>
      <c r="C69"/>
      <c r="D69">
        <v>0.81</v>
      </c>
      <c r="E69"/>
      <c r="F69">
        <v>0.74</v>
      </c>
      <c r="G69"/>
      <c r="H69">
        <v>1.89</v>
      </c>
      <c r="I69"/>
      <c r="J69">
        <v>14.86</v>
      </c>
      <c r="K69"/>
      <c r="L69">
        <v>6.42</v>
      </c>
      <c r="M69"/>
      <c r="N69">
        <v>0.41</v>
      </c>
      <c r="O69"/>
      <c r="P69">
        <v>0.25</v>
      </c>
      <c r="Q69"/>
      <c r="R69">
        <v>0.18</v>
      </c>
      <c r="S69"/>
      <c r="T69">
        <v>0.11</v>
      </c>
      <c r="U69"/>
      <c r="V69">
        <v>7.0000000000000007E-2</v>
      </c>
      <c r="W69"/>
      <c r="X69">
        <v>0.04</v>
      </c>
      <c r="Y69"/>
      <c r="Z69">
        <v>26.58</v>
      </c>
      <c r="AA69">
        <v>2.21</v>
      </c>
      <c r="AB69"/>
    </row>
    <row r="70" spans="1:28" x14ac:dyDescent="0.25">
      <c r="A70">
        <v>1989</v>
      </c>
      <c r="B70">
        <v>0.03</v>
      </c>
      <c r="C70"/>
      <c r="D70">
        <v>0.16</v>
      </c>
      <c r="E70"/>
      <c r="F70">
        <v>0.1</v>
      </c>
      <c r="G70"/>
      <c r="H70">
        <v>0.06</v>
      </c>
      <c r="I70"/>
      <c r="J70">
        <v>0.08</v>
      </c>
      <c r="K70"/>
      <c r="L70">
        <v>1.1000000000000001</v>
      </c>
      <c r="M70"/>
      <c r="N70">
        <v>0.72</v>
      </c>
      <c r="O70"/>
      <c r="P70">
        <v>0.28000000000000003</v>
      </c>
      <c r="Q70"/>
      <c r="R70">
        <v>0.18</v>
      </c>
      <c r="S70"/>
      <c r="T70">
        <v>0.13</v>
      </c>
      <c r="U70"/>
      <c r="V70">
        <v>0.09</v>
      </c>
      <c r="W70"/>
      <c r="X70">
        <v>0.06</v>
      </c>
      <c r="Y70"/>
      <c r="Z70">
        <v>3</v>
      </c>
      <c r="AA70">
        <v>0.25</v>
      </c>
      <c r="AB70"/>
    </row>
    <row r="71" spans="1:28" x14ac:dyDescent="0.25">
      <c r="A71">
        <v>1990</v>
      </c>
      <c r="B71">
        <v>0.04</v>
      </c>
      <c r="C71"/>
      <c r="D71">
        <v>0.03</v>
      </c>
      <c r="E71"/>
      <c r="F71">
        <v>0.05</v>
      </c>
      <c r="G71"/>
      <c r="H71">
        <v>9.26</v>
      </c>
      <c r="I71"/>
      <c r="J71">
        <v>7.31</v>
      </c>
      <c r="K71"/>
      <c r="L71">
        <v>4.2300000000000004</v>
      </c>
      <c r="M71"/>
      <c r="N71">
        <v>1.1100000000000001</v>
      </c>
      <c r="O71"/>
      <c r="P71">
        <v>0.17</v>
      </c>
      <c r="Q71"/>
      <c r="R71">
        <v>0.09</v>
      </c>
      <c r="S71"/>
      <c r="T71">
        <v>0.08</v>
      </c>
      <c r="U71"/>
      <c r="V71">
        <v>0.06</v>
      </c>
      <c r="W71"/>
      <c r="X71">
        <v>0.05</v>
      </c>
      <c r="Y71"/>
      <c r="Z71">
        <v>22.47</v>
      </c>
      <c r="AA71">
        <v>1.87</v>
      </c>
      <c r="AB71"/>
    </row>
    <row r="72" spans="1:28" x14ac:dyDescent="0.25">
      <c r="A72">
        <v>1991</v>
      </c>
      <c r="B72">
        <v>4.42</v>
      </c>
      <c r="C72"/>
      <c r="D72">
        <v>3.18</v>
      </c>
      <c r="E72"/>
      <c r="F72">
        <v>0.22</v>
      </c>
      <c r="G72"/>
      <c r="H72">
        <v>0.08</v>
      </c>
      <c r="I72"/>
      <c r="J72">
        <v>0.04</v>
      </c>
      <c r="K72"/>
      <c r="L72">
        <v>0.04</v>
      </c>
      <c r="M72"/>
      <c r="N72">
        <v>0.04</v>
      </c>
      <c r="O72"/>
      <c r="P72">
        <v>0.03</v>
      </c>
      <c r="Q72"/>
      <c r="R72">
        <v>0.03</v>
      </c>
      <c r="S72"/>
      <c r="T72">
        <v>0.03</v>
      </c>
      <c r="U72"/>
      <c r="V72">
        <v>0.03</v>
      </c>
      <c r="W72"/>
      <c r="X72">
        <v>0.03</v>
      </c>
      <c r="Y72"/>
      <c r="Z72">
        <v>8.17</v>
      </c>
      <c r="AA72">
        <v>0.68</v>
      </c>
      <c r="AB72"/>
    </row>
    <row r="73" spans="1:28" x14ac:dyDescent="0.25">
      <c r="A73">
        <v>1992</v>
      </c>
      <c r="B73">
        <v>0.06</v>
      </c>
      <c r="C73"/>
      <c r="D73">
        <v>0.08</v>
      </c>
      <c r="E73"/>
      <c r="F73">
        <v>0.05</v>
      </c>
      <c r="G73"/>
      <c r="H73">
        <v>0.12</v>
      </c>
      <c r="I73"/>
      <c r="J73">
        <v>0.53</v>
      </c>
      <c r="K73"/>
      <c r="L73">
        <v>0.31</v>
      </c>
      <c r="M73"/>
      <c r="N73">
        <v>0.15</v>
      </c>
      <c r="O73"/>
      <c r="P73">
        <v>0.13</v>
      </c>
      <c r="Q73"/>
      <c r="R73">
        <v>0.09</v>
      </c>
      <c r="S73"/>
      <c r="T73">
        <v>0.06</v>
      </c>
      <c r="U73"/>
      <c r="V73">
        <v>0.05</v>
      </c>
      <c r="W73"/>
      <c r="X73">
        <v>0.04</v>
      </c>
      <c r="Y73"/>
      <c r="Z73">
        <v>1.66</v>
      </c>
      <c r="AA73">
        <v>0.14000000000000001</v>
      </c>
      <c r="AB73"/>
    </row>
    <row r="74" spans="1:28" x14ac:dyDescent="0.25">
      <c r="A74">
        <v>1993</v>
      </c>
      <c r="B74">
        <v>0.3</v>
      </c>
      <c r="C74"/>
      <c r="D74">
        <v>0.28999999999999998</v>
      </c>
      <c r="E74"/>
      <c r="F74">
        <v>0.15</v>
      </c>
      <c r="G74"/>
      <c r="H74">
        <v>2.93</v>
      </c>
      <c r="I74"/>
      <c r="J74">
        <v>7.29</v>
      </c>
      <c r="K74"/>
      <c r="L74">
        <v>2.79</v>
      </c>
      <c r="M74"/>
      <c r="N74">
        <v>0.23</v>
      </c>
      <c r="O74"/>
      <c r="P74">
        <v>0.12</v>
      </c>
      <c r="Q74"/>
      <c r="R74">
        <v>7.0000000000000007E-2</v>
      </c>
      <c r="S74"/>
      <c r="T74">
        <v>0.05</v>
      </c>
      <c r="U74"/>
      <c r="V74">
        <v>0.04</v>
      </c>
      <c r="W74"/>
      <c r="X74">
        <v>0.03</v>
      </c>
      <c r="Y74"/>
      <c r="Z74">
        <v>14.29</v>
      </c>
      <c r="AA74">
        <v>1.19</v>
      </c>
      <c r="AB74"/>
    </row>
    <row r="75" spans="1:28" x14ac:dyDescent="0.25">
      <c r="A75">
        <v>1994</v>
      </c>
      <c r="B75">
        <v>0.03</v>
      </c>
      <c r="C75"/>
      <c r="D75">
        <v>0.03</v>
      </c>
      <c r="E75"/>
      <c r="F75">
        <v>0.03</v>
      </c>
      <c r="G75"/>
      <c r="H75">
        <v>0.05</v>
      </c>
      <c r="I75"/>
      <c r="J75">
        <v>0.05</v>
      </c>
      <c r="K75"/>
      <c r="L75">
        <v>0.21</v>
      </c>
      <c r="M75"/>
      <c r="N75">
        <v>0.14000000000000001</v>
      </c>
      <c r="O75"/>
      <c r="P75">
        <v>7.0000000000000007E-2</v>
      </c>
      <c r="Q75"/>
      <c r="R75">
        <v>0.06</v>
      </c>
      <c r="S75"/>
      <c r="T75">
        <v>0.05</v>
      </c>
      <c r="U75"/>
      <c r="V75">
        <v>0.04</v>
      </c>
      <c r="W75"/>
      <c r="X75">
        <v>0.03</v>
      </c>
      <c r="Y75"/>
      <c r="Z75">
        <v>0.78</v>
      </c>
      <c r="AA75">
        <v>0.06</v>
      </c>
      <c r="AB75"/>
    </row>
    <row r="76" spans="1:28" x14ac:dyDescent="0.25">
      <c r="A76">
        <v>1995</v>
      </c>
      <c r="B76">
        <v>0.04</v>
      </c>
      <c r="C76"/>
      <c r="D76">
        <v>0.06</v>
      </c>
      <c r="E76"/>
      <c r="F76">
        <v>1.52</v>
      </c>
      <c r="G76"/>
      <c r="H76">
        <v>2.02</v>
      </c>
      <c r="I76"/>
      <c r="J76">
        <v>3.74</v>
      </c>
      <c r="K76"/>
      <c r="L76">
        <v>2.02</v>
      </c>
      <c r="M76"/>
      <c r="N76">
        <v>0.23</v>
      </c>
      <c r="O76"/>
      <c r="P76">
        <v>0.16</v>
      </c>
      <c r="Q76"/>
      <c r="R76">
        <v>0.1</v>
      </c>
      <c r="S76"/>
      <c r="T76">
        <v>0.08</v>
      </c>
      <c r="U76"/>
      <c r="V76">
        <v>7.0000000000000007E-2</v>
      </c>
      <c r="W76"/>
      <c r="X76">
        <v>0.06</v>
      </c>
      <c r="Y76"/>
      <c r="Z76">
        <v>10.1</v>
      </c>
      <c r="AA76">
        <v>0.84</v>
      </c>
      <c r="AB76"/>
    </row>
    <row r="77" spans="1:28" x14ac:dyDescent="0.25">
      <c r="A77">
        <v>1996</v>
      </c>
      <c r="B77">
        <v>0.05</v>
      </c>
      <c r="C77"/>
      <c r="D77">
        <v>1.38</v>
      </c>
      <c r="E77"/>
      <c r="F77">
        <v>0.93</v>
      </c>
      <c r="G77"/>
      <c r="H77">
        <v>0.23</v>
      </c>
      <c r="I77"/>
      <c r="J77">
        <v>0.09</v>
      </c>
      <c r="K77"/>
      <c r="L77">
        <v>2.44</v>
      </c>
      <c r="M77"/>
      <c r="N77">
        <v>1.04</v>
      </c>
      <c r="O77"/>
      <c r="P77">
        <v>0.21</v>
      </c>
      <c r="Q77"/>
      <c r="R77">
        <v>0.17</v>
      </c>
      <c r="S77"/>
      <c r="T77">
        <v>0.14000000000000001</v>
      </c>
      <c r="U77"/>
      <c r="V77">
        <v>0.1</v>
      </c>
      <c r="W77"/>
      <c r="X77">
        <v>7.0000000000000007E-2</v>
      </c>
      <c r="Y77"/>
      <c r="Z77">
        <v>6.84</v>
      </c>
      <c r="AA77">
        <v>0.56999999999999995</v>
      </c>
      <c r="AB77"/>
    </row>
    <row r="78" spans="1:28" x14ac:dyDescent="0.25">
      <c r="A78">
        <v>1997</v>
      </c>
      <c r="B78">
        <v>0.05</v>
      </c>
      <c r="C78"/>
      <c r="D78">
        <v>0.05</v>
      </c>
      <c r="E78"/>
      <c r="F78">
        <v>0.05</v>
      </c>
      <c r="G78"/>
      <c r="H78">
        <v>0.28000000000000003</v>
      </c>
      <c r="I78"/>
      <c r="J78">
        <v>7.27</v>
      </c>
      <c r="K78"/>
      <c r="L78">
        <v>5.0999999999999996</v>
      </c>
      <c r="M78"/>
      <c r="N78">
        <v>0.32</v>
      </c>
      <c r="O78"/>
      <c r="P78">
        <v>0.14000000000000001</v>
      </c>
      <c r="Q78"/>
      <c r="R78">
        <v>0.08</v>
      </c>
      <c r="S78"/>
      <c r="T78">
        <v>0.06</v>
      </c>
      <c r="U78"/>
      <c r="V78">
        <v>0.05</v>
      </c>
      <c r="W78"/>
      <c r="X78">
        <v>0.04</v>
      </c>
      <c r="Y78"/>
      <c r="Z78">
        <v>13.47</v>
      </c>
      <c r="AA78">
        <v>1.1200000000000001</v>
      </c>
      <c r="AB78"/>
    </row>
    <row r="79" spans="1:28" x14ac:dyDescent="0.25">
      <c r="A79">
        <v>1998</v>
      </c>
      <c r="B79">
        <v>0.06</v>
      </c>
      <c r="C79"/>
      <c r="D79">
        <v>0.09</v>
      </c>
      <c r="E79"/>
      <c r="F79">
        <v>0.2</v>
      </c>
      <c r="G79"/>
      <c r="H79">
        <v>0.34</v>
      </c>
      <c r="I79"/>
      <c r="J79">
        <v>0.17</v>
      </c>
      <c r="K79"/>
      <c r="L79">
        <v>0.06</v>
      </c>
      <c r="M79"/>
      <c r="N79">
        <v>0.06</v>
      </c>
      <c r="O79"/>
      <c r="P79">
        <v>0.05</v>
      </c>
      <c r="Q79"/>
      <c r="R79">
        <v>0.04</v>
      </c>
      <c r="S79"/>
      <c r="T79">
        <v>0.04</v>
      </c>
      <c r="U79"/>
      <c r="V79">
        <v>0.03</v>
      </c>
      <c r="W79"/>
      <c r="X79">
        <v>0.03</v>
      </c>
      <c r="Y79"/>
      <c r="Z79">
        <v>1.17</v>
      </c>
      <c r="AA79">
        <v>0.1</v>
      </c>
      <c r="AB79"/>
    </row>
    <row r="80" spans="1:28" x14ac:dyDescent="0.25">
      <c r="A80">
        <v>1999</v>
      </c>
      <c r="B80">
        <v>0.02</v>
      </c>
      <c r="C80"/>
      <c r="D80">
        <v>0.02</v>
      </c>
      <c r="E80"/>
      <c r="F80">
        <v>1.48</v>
      </c>
      <c r="G80"/>
      <c r="H80">
        <v>1.21</v>
      </c>
      <c r="I80"/>
      <c r="J80">
        <v>0.44</v>
      </c>
      <c r="K80"/>
      <c r="L80">
        <v>0.28999999999999998</v>
      </c>
      <c r="M80"/>
      <c r="N80">
        <v>0.24</v>
      </c>
      <c r="O80"/>
      <c r="P80">
        <v>0.17</v>
      </c>
      <c r="Q80"/>
      <c r="R80">
        <v>0.12</v>
      </c>
      <c r="S80"/>
      <c r="T80">
        <v>0.08</v>
      </c>
      <c r="U80"/>
      <c r="V80">
        <v>0.06</v>
      </c>
      <c r="W80"/>
      <c r="X80">
        <v>0.05</v>
      </c>
      <c r="Y80"/>
      <c r="Z80">
        <v>4.17</v>
      </c>
      <c r="AA80">
        <v>0.35</v>
      </c>
      <c r="AB80"/>
    </row>
    <row r="81" spans="1:28" x14ac:dyDescent="0.25">
      <c r="A81">
        <v>2000</v>
      </c>
      <c r="B81">
        <v>0.05</v>
      </c>
      <c r="C81"/>
      <c r="D81">
        <v>0.32</v>
      </c>
      <c r="E81"/>
      <c r="F81">
        <v>0.23</v>
      </c>
      <c r="G81"/>
      <c r="H81">
        <v>0.1</v>
      </c>
      <c r="I81"/>
      <c r="J81">
        <v>0.09</v>
      </c>
      <c r="K81"/>
      <c r="L81">
        <v>1.73</v>
      </c>
      <c r="M81"/>
      <c r="N81">
        <v>6.77</v>
      </c>
      <c r="O81"/>
      <c r="P81">
        <v>4.58</v>
      </c>
      <c r="Q81"/>
      <c r="R81">
        <v>1.02</v>
      </c>
      <c r="S81"/>
      <c r="T81">
        <v>0.39</v>
      </c>
      <c r="U81"/>
      <c r="V81">
        <v>0.24</v>
      </c>
      <c r="W81"/>
      <c r="X81">
        <v>0.15</v>
      </c>
      <c r="Y81"/>
      <c r="Z81">
        <v>15.67</v>
      </c>
      <c r="AA81">
        <v>1.31</v>
      </c>
      <c r="AB81"/>
    </row>
    <row r="82" spans="1:28" x14ac:dyDescent="0.25">
      <c r="A82">
        <v>2001</v>
      </c>
      <c r="B82">
        <v>0.15</v>
      </c>
      <c r="C82"/>
      <c r="D82">
        <v>21.44</v>
      </c>
      <c r="E82"/>
      <c r="F82">
        <v>11.31</v>
      </c>
      <c r="G82"/>
      <c r="H82">
        <v>3.92</v>
      </c>
      <c r="I82"/>
      <c r="J82">
        <v>1.39</v>
      </c>
      <c r="K82"/>
      <c r="L82">
        <v>0.11</v>
      </c>
      <c r="M82"/>
      <c r="N82">
        <v>0.08</v>
      </c>
      <c r="O82"/>
      <c r="P82">
        <v>0.19</v>
      </c>
      <c r="Q82"/>
      <c r="R82">
        <v>0.18</v>
      </c>
      <c r="S82"/>
      <c r="T82">
        <v>0.11</v>
      </c>
      <c r="U82"/>
      <c r="V82">
        <v>0.51</v>
      </c>
      <c r="W82"/>
      <c r="X82">
        <v>0.34</v>
      </c>
      <c r="Y82"/>
      <c r="Z82">
        <v>39.729999999999997</v>
      </c>
      <c r="AA82">
        <v>3.31</v>
      </c>
      <c r="AB82"/>
    </row>
    <row r="83" spans="1:28" x14ac:dyDescent="0.25">
      <c r="A83">
        <v>2002</v>
      </c>
      <c r="B83">
        <v>0.12</v>
      </c>
      <c r="C83"/>
      <c r="D83">
        <v>0.06</v>
      </c>
      <c r="E83"/>
      <c r="F83">
        <v>0.18</v>
      </c>
      <c r="G83"/>
      <c r="H83">
        <v>0.19</v>
      </c>
      <c r="I83"/>
      <c r="J83">
        <v>0.12</v>
      </c>
      <c r="K83"/>
      <c r="L83">
        <v>0.8</v>
      </c>
      <c r="M83"/>
      <c r="N83">
        <v>0.45</v>
      </c>
      <c r="O83"/>
      <c r="P83">
        <v>0.14000000000000001</v>
      </c>
      <c r="Q83"/>
      <c r="R83">
        <v>0.11</v>
      </c>
      <c r="S83"/>
      <c r="T83">
        <v>0.08</v>
      </c>
      <c r="U83"/>
      <c r="V83">
        <v>0.06</v>
      </c>
      <c r="W83"/>
      <c r="X83">
        <v>0.05</v>
      </c>
      <c r="Y83"/>
      <c r="Z83">
        <v>2.37</v>
      </c>
      <c r="AA83">
        <v>0.2</v>
      </c>
      <c r="AB83"/>
    </row>
    <row r="84" spans="1:28" x14ac:dyDescent="0.25">
      <c r="A84">
        <v>2003</v>
      </c>
      <c r="B84">
        <v>0.05</v>
      </c>
      <c r="C84"/>
      <c r="D84">
        <v>0.05</v>
      </c>
      <c r="E84"/>
      <c r="F84">
        <v>0.05</v>
      </c>
      <c r="G84"/>
      <c r="H84">
        <v>0.08</v>
      </c>
      <c r="I84"/>
      <c r="J84">
        <v>0.13</v>
      </c>
      <c r="K84"/>
      <c r="L84">
        <v>0.64</v>
      </c>
      <c r="M84"/>
      <c r="N84">
        <v>0.43</v>
      </c>
      <c r="O84"/>
      <c r="P84">
        <v>0.19</v>
      </c>
      <c r="Q84"/>
      <c r="R84">
        <v>0.12</v>
      </c>
      <c r="S84"/>
      <c r="T84">
        <v>0.08</v>
      </c>
      <c r="U84"/>
      <c r="V84">
        <v>7.0000000000000007E-2</v>
      </c>
      <c r="W84"/>
      <c r="X84">
        <v>7.0000000000000007E-2</v>
      </c>
      <c r="Y84"/>
      <c r="Z84">
        <v>1.96</v>
      </c>
      <c r="AA84">
        <v>0.16</v>
      </c>
      <c r="AB84"/>
    </row>
    <row r="85" spans="1:28" x14ac:dyDescent="0.25">
      <c r="A85">
        <v>2004</v>
      </c>
      <c r="B85">
        <v>0.06</v>
      </c>
      <c r="C85"/>
      <c r="D85">
        <v>0.05</v>
      </c>
      <c r="E85"/>
      <c r="F85">
        <v>0.05</v>
      </c>
      <c r="G85"/>
      <c r="H85">
        <v>0.22</v>
      </c>
      <c r="I85"/>
      <c r="J85">
        <v>0.21</v>
      </c>
      <c r="K85"/>
      <c r="L85">
        <v>0.28999999999999998</v>
      </c>
      <c r="M85"/>
      <c r="N85">
        <v>0.26</v>
      </c>
      <c r="O85"/>
      <c r="P85">
        <v>0.2</v>
      </c>
      <c r="Q85"/>
      <c r="R85">
        <v>0.16</v>
      </c>
      <c r="S85"/>
      <c r="T85">
        <v>0.11</v>
      </c>
      <c r="U85"/>
      <c r="V85">
        <v>7.0000000000000007E-2</v>
      </c>
      <c r="W85"/>
      <c r="X85">
        <v>0.05</v>
      </c>
      <c r="Y85"/>
      <c r="Z85">
        <v>1.74</v>
      </c>
      <c r="AA85">
        <v>0.15</v>
      </c>
      <c r="AB85"/>
    </row>
    <row r="86" spans="1:28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</sheetData>
  <phoneticPr fontId="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3"/>
  <sheetViews>
    <sheetView tabSelected="1" topLeftCell="A40" zoomScale="80" workbookViewId="0">
      <selection activeCell="AC58" sqref="AC58"/>
    </sheetView>
  </sheetViews>
  <sheetFormatPr defaultRowHeight="13.2" x14ac:dyDescent="0.25"/>
  <cols>
    <col min="1" max="1" width="8.77734375" customWidth="1"/>
    <col min="2" max="2" width="8.77734375" style="3" customWidth="1"/>
    <col min="3" max="3" width="1.77734375" customWidth="1"/>
    <col min="4" max="4" width="7.77734375" style="3" customWidth="1"/>
    <col min="5" max="5" width="1.77734375" customWidth="1"/>
    <col min="6" max="6" width="7.77734375" style="3" customWidth="1"/>
    <col min="7" max="7" width="1.77734375" customWidth="1"/>
    <col min="8" max="8" width="7.77734375" style="3" customWidth="1"/>
    <col min="9" max="9" width="1.77734375" customWidth="1"/>
    <col min="10" max="10" width="7.77734375" style="3" customWidth="1"/>
    <col min="11" max="11" width="1.77734375" customWidth="1"/>
    <col min="12" max="12" width="7.77734375" style="3" customWidth="1"/>
    <col min="13" max="13" width="1.77734375" customWidth="1"/>
    <col min="14" max="14" width="7.77734375" style="3" customWidth="1"/>
    <col min="15" max="15" width="1.77734375" customWidth="1"/>
    <col min="16" max="16" width="7.77734375" style="3" customWidth="1"/>
    <col min="17" max="17" width="1.77734375" customWidth="1"/>
    <col min="18" max="18" width="7.77734375" style="3" customWidth="1"/>
    <col min="19" max="19" width="1.77734375" customWidth="1"/>
    <col min="20" max="20" width="7.77734375" style="3" customWidth="1"/>
    <col min="21" max="21" width="1.77734375" customWidth="1"/>
    <col min="22" max="22" width="7.77734375" style="3" customWidth="1"/>
    <col min="23" max="23" width="1.77734375" customWidth="1"/>
    <col min="24" max="24" width="7.77734375" style="3" customWidth="1"/>
    <col min="25" max="25" width="1.77734375" customWidth="1"/>
    <col min="26" max="26" width="9.6640625" customWidth="1"/>
    <col min="27" max="27" width="1.77734375" customWidth="1"/>
  </cols>
  <sheetData>
    <row r="1" spans="1:26" x14ac:dyDescent="0.25">
      <c r="A1">
        <v>1934</v>
      </c>
      <c r="B1" s="3">
        <f>VLOOKUP(DATE($A1,10,1),Patch!$A$4:$R$879,17,FALSE)</f>
        <v>0</v>
      </c>
      <c r="C1" t="str">
        <f>VLOOKUP(DATE($A1,10,1),Patch!$A$4:$R$879,18,FALSE)</f>
        <v/>
      </c>
      <c r="D1" s="3">
        <f>VLOOKUP(DATE($A1,11,1),Patch!$A$4:$R$879,17,FALSE)</f>
        <v>0</v>
      </c>
      <c r="E1" t="str">
        <f>VLOOKUP(DATE($A1,11,1),Patch!$A$4:$R$879,18,FALSE)</f>
        <v/>
      </c>
      <c r="F1" s="3">
        <f>VLOOKUP(DATE($A1,12,1),Patch!$A$4:$R$879,17,FALSE)</f>
        <v>0</v>
      </c>
      <c r="G1" t="str">
        <f>VLOOKUP(DATE($A1,12,1),Patch!$A$4:$R$879,18,FALSE)</f>
        <v/>
      </c>
      <c r="H1" s="3">
        <f>VLOOKUP(DATE($A1+1,1,1),Patch!$A$4:$R$879,17,FALSE)</f>
        <v>0</v>
      </c>
      <c r="I1" t="str">
        <f>VLOOKUP(DATE($A1+1,1,1),Patch!$A$4:$R$879,18,FALSE)</f>
        <v/>
      </c>
      <c r="J1" s="3">
        <f>VLOOKUP(DATE($A1+1,2,1),Patch!$A$4:$R$879,17,FALSE)</f>
        <v>0</v>
      </c>
      <c r="K1" t="str">
        <f>VLOOKUP(DATE($A1+1,2,1),Patch!$A$4:$R$879,18,FALSE)</f>
        <v/>
      </c>
      <c r="L1" s="3">
        <f>VLOOKUP(DATE($A1+1,3,1),Patch!$A$4:$R$879,17,FALSE)</f>
        <v>0</v>
      </c>
      <c r="M1" t="str">
        <f>VLOOKUP(DATE($A1+1,3,1),Patch!$A$4:$R$879,18,FALSE)</f>
        <v/>
      </c>
      <c r="N1" s="3">
        <f>VLOOKUP(DATE($A1+1,4,1),Patch!$A$4:$R$879,17,FALSE)</f>
        <v>0</v>
      </c>
      <c r="O1" t="str">
        <f>VLOOKUP(DATE($A1+1,4,1),Patch!$A$4:$R$879,18,FALSE)</f>
        <v/>
      </c>
      <c r="P1" s="3">
        <f>VLOOKUP(DATE($A1+1,5,1),Patch!$A$4:$R$879,17,FALSE)</f>
        <v>0</v>
      </c>
      <c r="Q1" t="str">
        <f>VLOOKUP(DATE($A1+1,5,1),Patch!$A$4:$R$879,18,FALSE)</f>
        <v/>
      </c>
      <c r="R1" s="3">
        <f>VLOOKUP(DATE($A1+1,6,1),Patch!$A$4:$R$879,17,FALSE)</f>
        <v>0</v>
      </c>
      <c r="S1" t="str">
        <f>VLOOKUP(DATE($A1+1,6,1),Patch!$A$4:$R$879,18,FALSE)</f>
        <v/>
      </c>
      <c r="T1" s="3">
        <f>VLOOKUP(DATE($A1+1,7,1),Patch!$A$4:$R$879,17,FALSE)</f>
        <v>0</v>
      </c>
      <c r="U1" t="str">
        <f>VLOOKUP(DATE($A1+1,7,1),Patch!$A$4:$R$879,18,FALSE)</f>
        <v/>
      </c>
      <c r="V1" s="3">
        <f>VLOOKUP(DATE($A1+1,8,1),Patch!$A$4:$R$879,17,FALSE)</f>
        <v>0</v>
      </c>
      <c r="W1" t="str">
        <f>VLOOKUP(DATE($A1+1,8,1),Patch!$A$4:$R$879,18,FALSE)</f>
        <v/>
      </c>
      <c r="X1" s="3">
        <f>VLOOKUP(DATE($A1+1,9,1),Patch!$A$4:$R$879,17,FALSE)</f>
        <v>0</v>
      </c>
      <c r="Y1" t="str">
        <f>VLOOKUP(DATE($A1+1,9,1),Patch!$A$4:$R$879,18,FALSE)</f>
        <v/>
      </c>
      <c r="Z1" s="3">
        <f>SUM(B1,D1,F1,H1,J1,L1,N1,P1,R1,T1,V1,X1)</f>
        <v>0</v>
      </c>
    </row>
    <row r="2" spans="1:26" x14ac:dyDescent="0.25">
      <c r="A2">
        <v>1935</v>
      </c>
      <c r="B2" s="3">
        <f>VLOOKUP(DATE($A2,10,1),Patch!$A$4:$R$879,17,FALSE)</f>
        <v>0</v>
      </c>
      <c r="C2" t="str">
        <f>VLOOKUP(DATE($A2,10,1),Patch!$A$4:$R$879,18,FALSE)</f>
        <v/>
      </c>
      <c r="D2" s="3">
        <f>VLOOKUP(DATE($A2,11,1),Patch!$A$4:$R$879,17,FALSE)</f>
        <v>0</v>
      </c>
      <c r="E2" t="str">
        <f>VLOOKUP(DATE($A2,11,1),Patch!$A$4:$R$879,18,FALSE)</f>
        <v/>
      </c>
      <c r="F2" s="3">
        <f>VLOOKUP(DATE($A2,12,1),Patch!$A$4:$R$879,17,FALSE)</f>
        <v>0</v>
      </c>
      <c r="G2" t="str">
        <f>VLOOKUP(DATE($A2,12,1),Patch!$A$4:$R$879,18,FALSE)</f>
        <v/>
      </c>
      <c r="H2" s="3">
        <f>VLOOKUP(DATE($A2+1,1,1),Patch!$A$4:$R$879,17,FALSE)</f>
        <v>0</v>
      </c>
      <c r="I2" t="str">
        <f>VLOOKUP(DATE($A2+1,1,1),Patch!$A$4:$R$879,18,FALSE)</f>
        <v/>
      </c>
      <c r="J2" s="3">
        <f>VLOOKUP(DATE($A2+1,2,1),Patch!$A$4:$R$879,17,FALSE)</f>
        <v>0</v>
      </c>
      <c r="K2" t="str">
        <f>VLOOKUP(DATE($A2+1,2,1),Patch!$A$4:$R$879,18,FALSE)</f>
        <v/>
      </c>
      <c r="L2" s="3">
        <f>VLOOKUP(DATE($A2+1,3,1),Patch!$A$4:$R$879,17,FALSE)</f>
        <v>0</v>
      </c>
      <c r="M2" t="str">
        <f>VLOOKUP(DATE($A2+1,3,1),Patch!$A$4:$R$879,18,FALSE)</f>
        <v/>
      </c>
      <c r="N2" s="3">
        <f>VLOOKUP(DATE($A2+1,4,1),Patch!$A$4:$R$879,17,FALSE)</f>
        <v>0</v>
      </c>
      <c r="O2" t="str">
        <f>VLOOKUP(DATE($A2+1,4,1),Patch!$A$4:$R$879,18,FALSE)</f>
        <v/>
      </c>
      <c r="P2" s="3">
        <f>VLOOKUP(DATE($A2+1,5,1),Patch!$A$4:$R$879,17,FALSE)</f>
        <v>0</v>
      </c>
      <c r="Q2" t="str">
        <f>VLOOKUP(DATE($A2+1,5,1),Patch!$A$4:$R$879,18,FALSE)</f>
        <v/>
      </c>
      <c r="R2" s="3">
        <f>VLOOKUP(DATE($A2+1,6,1),Patch!$A$4:$R$879,17,FALSE)</f>
        <v>0</v>
      </c>
      <c r="S2" t="str">
        <f>VLOOKUP(DATE($A2+1,6,1),Patch!$A$4:$R$879,18,FALSE)</f>
        <v/>
      </c>
      <c r="T2" s="3">
        <f>VLOOKUP(DATE($A2+1,7,1),Patch!$A$4:$R$879,17,FALSE)</f>
        <v>0</v>
      </c>
      <c r="U2" t="str">
        <f>VLOOKUP(DATE($A2+1,7,1),Patch!$A$4:$R$879,18,FALSE)</f>
        <v/>
      </c>
      <c r="V2" s="3">
        <f>VLOOKUP(DATE($A2+1,8,1),Patch!$A$4:$R$879,17,FALSE)</f>
        <v>0</v>
      </c>
      <c r="W2" t="str">
        <f>VLOOKUP(DATE($A2+1,8,1),Patch!$A$4:$R$879,18,FALSE)</f>
        <v/>
      </c>
      <c r="X2" s="3">
        <f>VLOOKUP(DATE($A2+1,9,1),Patch!$A$4:$R$879,17,FALSE)</f>
        <v>0</v>
      </c>
      <c r="Y2" t="str">
        <f>VLOOKUP(DATE($A2+1,9,1),Patch!$A$4:$R$879,18,FALSE)</f>
        <v/>
      </c>
      <c r="Z2" s="3">
        <f t="shared" ref="Z2:Z65" si="0">SUM(B2,D2,F2,H2,J2,L2,N2,P2,R2,T2,V2,X2)</f>
        <v>0</v>
      </c>
    </row>
    <row r="3" spans="1:26" x14ac:dyDescent="0.25">
      <c r="A3">
        <v>1936</v>
      </c>
      <c r="B3" s="3">
        <f>VLOOKUP(DATE($A3,10,1),Patch!$A$4:$R$879,17,FALSE)</f>
        <v>0</v>
      </c>
      <c r="C3" t="str">
        <f>VLOOKUP(DATE($A3,10,1),Patch!$A$4:$R$879,18,FALSE)</f>
        <v/>
      </c>
      <c r="D3" s="3">
        <f>VLOOKUP(DATE($A3,11,1),Patch!$A$4:$R$879,17,FALSE)</f>
        <v>0</v>
      </c>
      <c r="E3" t="str">
        <f>VLOOKUP(DATE($A3,11,1),Patch!$A$4:$R$879,18,FALSE)</f>
        <v/>
      </c>
      <c r="F3" s="3">
        <f>VLOOKUP(DATE($A3,12,1),Patch!$A$4:$R$879,17,FALSE)</f>
        <v>0</v>
      </c>
      <c r="G3" t="str">
        <f>VLOOKUP(DATE($A3,12,1),Patch!$A$4:$R$879,18,FALSE)</f>
        <v/>
      </c>
      <c r="H3" s="3">
        <f>VLOOKUP(DATE($A3+1,1,1),Patch!$A$4:$R$879,17,FALSE)</f>
        <v>0</v>
      </c>
      <c r="I3" t="str">
        <f>VLOOKUP(DATE($A3+1,1,1),Patch!$A$4:$R$879,18,FALSE)</f>
        <v/>
      </c>
      <c r="J3" s="3">
        <f>VLOOKUP(DATE($A3+1,2,1),Patch!$A$4:$R$879,17,FALSE)</f>
        <v>0</v>
      </c>
      <c r="K3" t="str">
        <f>VLOOKUP(DATE($A3+1,2,1),Patch!$A$4:$R$879,18,FALSE)</f>
        <v/>
      </c>
      <c r="L3" s="3">
        <f>VLOOKUP(DATE($A3+1,3,1),Patch!$A$4:$R$879,17,FALSE)</f>
        <v>0</v>
      </c>
      <c r="M3" t="str">
        <f>VLOOKUP(DATE($A3+1,3,1),Patch!$A$4:$R$879,18,FALSE)</f>
        <v/>
      </c>
      <c r="N3" s="3">
        <f>VLOOKUP(DATE($A3+1,4,1),Patch!$A$4:$R$879,17,FALSE)</f>
        <v>0</v>
      </c>
      <c r="O3" t="str">
        <f>VLOOKUP(DATE($A3+1,4,1),Patch!$A$4:$R$879,18,FALSE)</f>
        <v/>
      </c>
      <c r="P3" s="3">
        <f>VLOOKUP(DATE($A3+1,5,1),Patch!$A$4:$R$879,17,FALSE)</f>
        <v>0</v>
      </c>
      <c r="Q3" t="str">
        <f>VLOOKUP(DATE($A3+1,5,1),Patch!$A$4:$R$879,18,FALSE)</f>
        <v/>
      </c>
      <c r="R3" s="3">
        <f>VLOOKUP(DATE($A3+1,6,1),Patch!$A$4:$R$879,17,FALSE)</f>
        <v>0</v>
      </c>
      <c r="S3" t="str">
        <f>VLOOKUP(DATE($A3+1,6,1),Patch!$A$4:$R$879,18,FALSE)</f>
        <v/>
      </c>
      <c r="T3" s="3">
        <f>VLOOKUP(DATE($A3+1,7,1),Patch!$A$4:$R$879,17,FALSE)</f>
        <v>0</v>
      </c>
      <c r="U3" t="str">
        <f>VLOOKUP(DATE($A3+1,7,1),Patch!$A$4:$R$879,18,FALSE)</f>
        <v/>
      </c>
      <c r="V3" s="3">
        <f>VLOOKUP(DATE($A3+1,8,1),Patch!$A$4:$R$879,17,FALSE)</f>
        <v>0</v>
      </c>
      <c r="W3" t="str">
        <f>VLOOKUP(DATE($A3+1,8,1),Patch!$A$4:$R$879,18,FALSE)</f>
        <v/>
      </c>
      <c r="X3" s="3">
        <f>VLOOKUP(DATE($A3+1,9,1),Patch!$A$4:$R$879,17,FALSE)</f>
        <v>0</v>
      </c>
      <c r="Y3" t="str">
        <f>VLOOKUP(DATE($A3+1,9,1),Patch!$A$4:$R$879,18,FALSE)</f>
        <v/>
      </c>
      <c r="Z3" s="3">
        <f t="shared" si="0"/>
        <v>0</v>
      </c>
    </row>
    <row r="4" spans="1:26" x14ac:dyDescent="0.25">
      <c r="A4">
        <v>1937</v>
      </c>
      <c r="B4" s="3">
        <f>VLOOKUP(DATE($A4,10,1),Patch!$A$4:$R$879,17,FALSE)</f>
        <v>0</v>
      </c>
      <c r="C4" t="str">
        <f>VLOOKUP(DATE($A4,10,1),Patch!$A$4:$R$879,18,FALSE)</f>
        <v/>
      </c>
      <c r="D4" s="3">
        <f>VLOOKUP(DATE($A4,11,1),Patch!$A$4:$R$879,17,FALSE)</f>
        <v>0</v>
      </c>
      <c r="E4" t="str">
        <f>VLOOKUP(DATE($A4,11,1),Patch!$A$4:$R$879,18,FALSE)</f>
        <v/>
      </c>
      <c r="F4" s="3">
        <f>VLOOKUP(DATE($A4,12,1),Patch!$A$4:$R$879,17,FALSE)</f>
        <v>0</v>
      </c>
      <c r="G4" t="str">
        <f>VLOOKUP(DATE($A4,12,1),Patch!$A$4:$R$879,18,FALSE)</f>
        <v/>
      </c>
      <c r="H4" s="3">
        <f>VLOOKUP(DATE($A4+1,1,1),Patch!$A$4:$R$879,17,FALSE)</f>
        <v>0</v>
      </c>
      <c r="I4" t="str">
        <f>VLOOKUP(DATE($A4+1,1,1),Patch!$A$4:$R$879,18,FALSE)</f>
        <v/>
      </c>
      <c r="J4" s="3">
        <f>VLOOKUP(DATE($A4+1,2,1),Patch!$A$4:$R$879,17,FALSE)</f>
        <v>0</v>
      </c>
      <c r="K4" t="str">
        <f>VLOOKUP(DATE($A4+1,2,1),Patch!$A$4:$R$879,18,FALSE)</f>
        <v/>
      </c>
      <c r="L4" s="3">
        <f>VLOOKUP(DATE($A4+1,3,1),Patch!$A$4:$R$879,17,FALSE)</f>
        <v>0</v>
      </c>
      <c r="M4" t="str">
        <f>VLOOKUP(DATE($A4+1,3,1),Patch!$A$4:$R$879,18,FALSE)</f>
        <v/>
      </c>
      <c r="N4" s="3">
        <f>VLOOKUP(DATE($A4+1,4,1),Patch!$A$4:$R$879,17,FALSE)</f>
        <v>0</v>
      </c>
      <c r="O4" t="str">
        <f>VLOOKUP(DATE($A4+1,4,1),Patch!$A$4:$R$879,18,FALSE)</f>
        <v/>
      </c>
      <c r="P4" s="3">
        <f>VLOOKUP(DATE($A4+1,5,1),Patch!$A$4:$R$879,17,FALSE)</f>
        <v>0</v>
      </c>
      <c r="Q4" t="str">
        <f>VLOOKUP(DATE($A4+1,5,1),Patch!$A$4:$R$879,18,FALSE)</f>
        <v/>
      </c>
      <c r="R4" s="3">
        <f>VLOOKUP(DATE($A4+1,6,1),Patch!$A$4:$R$879,17,FALSE)</f>
        <v>0</v>
      </c>
      <c r="S4" t="str">
        <f>VLOOKUP(DATE($A4+1,6,1),Patch!$A$4:$R$879,18,FALSE)</f>
        <v/>
      </c>
      <c r="T4" s="3">
        <f>VLOOKUP(DATE($A4+1,7,1),Patch!$A$4:$R$879,17,FALSE)</f>
        <v>0</v>
      </c>
      <c r="U4" t="str">
        <f>VLOOKUP(DATE($A4+1,7,1),Patch!$A$4:$R$879,18,FALSE)</f>
        <v/>
      </c>
      <c r="V4" s="3">
        <f>VLOOKUP(DATE($A4+1,8,1),Patch!$A$4:$R$879,17,FALSE)</f>
        <v>0</v>
      </c>
      <c r="W4" t="str">
        <f>VLOOKUP(DATE($A4+1,8,1),Patch!$A$4:$R$879,18,FALSE)</f>
        <v/>
      </c>
      <c r="X4" s="3">
        <f>VLOOKUP(DATE($A4+1,9,1),Patch!$A$4:$R$879,17,FALSE)</f>
        <v>0</v>
      </c>
      <c r="Y4" t="str">
        <f>VLOOKUP(DATE($A4+1,9,1),Patch!$A$4:$R$879,18,FALSE)</f>
        <v/>
      </c>
      <c r="Z4" s="3">
        <f t="shared" si="0"/>
        <v>0</v>
      </c>
    </row>
    <row r="5" spans="1:26" x14ac:dyDescent="0.25">
      <c r="A5">
        <v>1938</v>
      </c>
      <c r="B5" s="3">
        <f>VLOOKUP(DATE($A5,10,1),Patch!$A$4:$R$879,17,FALSE)</f>
        <v>0</v>
      </c>
      <c r="C5" t="str">
        <f>VLOOKUP(DATE($A5,10,1),Patch!$A$4:$R$879,18,FALSE)</f>
        <v/>
      </c>
      <c r="D5" s="3">
        <f>VLOOKUP(DATE($A5,11,1),Patch!$A$4:$R$879,17,FALSE)</f>
        <v>0</v>
      </c>
      <c r="E5" t="str">
        <f>VLOOKUP(DATE($A5,11,1),Patch!$A$4:$R$879,18,FALSE)</f>
        <v/>
      </c>
      <c r="F5" s="3">
        <f>VLOOKUP(DATE($A5,12,1),Patch!$A$4:$R$879,17,FALSE)</f>
        <v>0</v>
      </c>
      <c r="G5" t="str">
        <f>VLOOKUP(DATE($A5,12,1),Patch!$A$4:$R$879,18,FALSE)</f>
        <v/>
      </c>
      <c r="H5" s="3">
        <f>VLOOKUP(DATE($A5+1,1,1),Patch!$A$4:$R$879,17,FALSE)</f>
        <v>0</v>
      </c>
      <c r="I5" t="str">
        <f>VLOOKUP(DATE($A5+1,1,1),Patch!$A$4:$R$879,18,FALSE)</f>
        <v/>
      </c>
      <c r="J5" s="3">
        <f>VLOOKUP(DATE($A5+1,2,1),Patch!$A$4:$R$879,17,FALSE)</f>
        <v>0</v>
      </c>
      <c r="K5" t="str">
        <f>VLOOKUP(DATE($A5+1,2,1),Patch!$A$4:$R$879,18,FALSE)</f>
        <v/>
      </c>
      <c r="L5" s="3">
        <f>VLOOKUP(DATE($A5+1,3,1),Patch!$A$4:$R$879,17,FALSE)</f>
        <v>0</v>
      </c>
      <c r="M5" t="str">
        <f>VLOOKUP(DATE($A5+1,3,1),Patch!$A$4:$R$879,18,FALSE)</f>
        <v/>
      </c>
      <c r="N5" s="3">
        <f>VLOOKUP(DATE($A5+1,4,1),Patch!$A$4:$R$879,17,FALSE)</f>
        <v>0</v>
      </c>
      <c r="O5" t="str">
        <f>VLOOKUP(DATE($A5+1,4,1),Patch!$A$4:$R$879,18,FALSE)</f>
        <v/>
      </c>
      <c r="P5" s="3">
        <f>VLOOKUP(DATE($A5+1,5,1),Patch!$A$4:$R$879,17,FALSE)</f>
        <v>0</v>
      </c>
      <c r="Q5" t="str">
        <f>VLOOKUP(DATE($A5+1,5,1),Patch!$A$4:$R$879,18,FALSE)</f>
        <v/>
      </c>
      <c r="R5" s="3">
        <f>VLOOKUP(DATE($A5+1,6,1),Patch!$A$4:$R$879,17,FALSE)</f>
        <v>0</v>
      </c>
      <c r="S5" t="str">
        <f>VLOOKUP(DATE($A5+1,6,1),Patch!$A$4:$R$879,18,FALSE)</f>
        <v/>
      </c>
      <c r="T5" s="3">
        <f>VLOOKUP(DATE($A5+1,7,1),Patch!$A$4:$R$879,17,FALSE)</f>
        <v>0</v>
      </c>
      <c r="U5" t="str">
        <f>VLOOKUP(DATE($A5+1,7,1),Patch!$A$4:$R$879,18,FALSE)</f>
        <v/>
      </c>
      <c r="V5" s="3">
        <f>VLOOKUP(DATE($A5+1,8,1),Patch!$A$4:$R$879,17,FALSE)</f>
        <v>0</v>
      </c>
      <c r="W5" t="str">
        <f>VLOOKUP(DATE($A5+1,8,1),Patch!$A$4:$R$879,18,FALSE)</f>
        <v/>
      </c>
      <c r="X5" s="3">
        <f>VLOOKUP(DATE($A5+1,9,1),Patch!$A$4:$R$879,17,FALSE)</f>
        <v>0</v>
      </c>
      <c r="Y5" t="str">
        <f>VLOOKUP(DATE($A5+1,9,1),Patch!$A$4:$R$879,18,FALSE)</f>
        <v/>
      </c>
      <c r="Z5" s="3">
        <f t="shared" si="0"/>
        <v>0</v>
      </c>
    </row>
    <row r="6" spans="1:26" x14ac:dyDescent="0.25">
      <c r="A6">
        <v>1939</v>
      </c>
      <c r="B6" s="3">
        <f>VLOOKUP(DATE($A6,10,1),Patch!$A$4:$R$879,17,FALSE)</f>
        <v>0</v>
      </c>
      <c r="C6" t="str">
        <f>VLOOKUP(DATE($A6,10,1),Patch!$A$4:$R$879,18,FALSE)</f>
        <v/>
      </c>
      <c r="D6" s="3">
        <f>VLOOKUP(DATE($A6,11,1),Patch!$A$4:$R$879,17,FALSE)</f>
        <v>0</v>
      </c>
      <c r="E6" t="str">
        <f>VLOOKUP(DATE($A6,11,1),Patch!$A$4:$R$879,18,FALSE)</f>
        <v/>
      </c>
      <c r="F6" s="3">
        <f>VLOOKUP(DATE($A6,12,1),Patch!$A$4:$R$879,17,FALSE)</f>
        <v>0</v>
      </c>
      <c r="G6" t="str">
        <f>VLOOKUP(DATE($A6,12,1),Patch!$A$4:$R$879,18,FALSE)</f>
        <v/>
      </c>
      <c r="H6" s="3">
        <f>VLOOKUP(DATE($A6+1,1,1),Patch!$A$4:$R$879,17,FALSE)</f>
        <v>0</v>
      </c>
      <c r="I6" t="str">
        <f>VLOOKUP(DATE($A6+1,1,1),Patch!$A$4:$R$879,18,FALSE)</f>
        <v/>
      </c>
      <c r="J6" s="3">
        <f>VLOOKUP(DATE($A6+1,2,1),Patch!$A$4:$R$879,17,FALSE)</f>
        <v>0</v>
      </c>
      <c r="K6" t="str">
        <f>VLOOKUP(DATE($A6+1,2,1),Patch!$A$4:$R$879,18,FALSE)</f>
        <v/>
      </c>
      <c r="L6" s="3">
        <f>VLOOKUP(DATE($A6+1,3,1),Patch!$A$4:$R$879,17,FALSE)</f>
        <v>0</v>
      </c>
      <c r="M6" t="str">
        <f>VLOOKUP(DATE($A6+1,3,1),Patch!$A$4:$R$879,18,FALSE)</f>
        <v/>
      </c>
      <c r="N6" s="3">
        <f>VLOOKUP(DATE($A6+1,4,1),Patch!$A$4:$R$879,17,FALSE)</f>
        <v>0</v>
      </c>
      <c r="O6" t="str">
        <f>VLOOKUP(DATE($A6+1,4,1),Patch!$A$4:$R$879,18,FALSE)</f>
        <v/>
      </c>
      <c r="P6" s="3">
        <f>VLOOKUP(DATE($A6+1,5,1),Patch!$A$4:$R$879,17,FALSE)</f>
        <v>0</v>
      </c>
      <c r="Q6" t="str">
        <f>VLOOKUP(DATE($A6+1,5,1),Patch!$A$4:$R$879,18,FALSE)</f>
        <v/>
      </c>
      <c r="R6" s="3">
        <f>VLOOKUP(DATE($A6+1,6,1),Patch!$A$4:$R$879,17,FALSE)</f>
        <v>0</v>
      </c>
      <c r="S6" t="str">
        <f>VLOOKUP(DATE($A6+1,6,1),Patch!$A$4:$R$879,18,FALSE)</f>
        <v/>
      </c>
      <c r="T6" s="3">
        <f>VLOOKUP(DATE($A6+1,7,1),Patch!$A$4:$R$879,17,FALSE)</f>
        <v>0</v>
      </c>
      <c r="U6" t="str">
        <f>VLOOKUP(DATE($A6+1,7,1),Patch!$A$4:$R$879,18,FALSE)</f>
        <v/>
      </c>
      <c r="V6" s="3">
        <f>VLOOKUP(DATE($A6+1,8,1),Patch!$A$4:$R$879,17,FALSE)</f>
        <v>0</v>
      </c>
      <c r="W6" t="str">
        <f>VLOOKUP(DATE($A6+1,8,1),Patch!$A$4:$R$879,18,FALSE)</f>
        <v/>
      </c>
      <c r="X6" s="3">
        <f>VLOOKUP(DATE($A6+1,9,1),Patch!$A$4:$R$879,17,FALSE)</f>
        <v>0</v>
      </c>
      <c r="Y6" t="str">
        <f>VLOOKUP(DATE($A6+1,9,1),Patch!$A$4:$R$879,18,FALSE)</f>
        <v/>
      </c>
      <c r="Z6" s="3">
        <f t="shared" si="0"/>
        <v>0</v>
      </c>
    </row>
    <row r="7" spans="1:26" x14ac:dyDescent="0.25">
      <c r="A7">
        <v>1940</v>
      </c>
      <c r="B7" s="3">
        <f>VLOOKUP(DATE($A7,10,1),Patch!$A$4:$R$879,17,FALSE)</f>
        <v>0</v>
      </c>
      <c r="C7" t="str">
        <f>VLOOKUP(DATE($A7,10,1),Patch!$A$4:$R$879,18,FALSE)</f>
        <v/>
      </c>
      <c r="D7" s="3">
        <f>VLOOKUP(DATE($A7,11,1),Patch!$A$4:$R$879,17,FALSE)</f>
        <v>0</v>
      </c>
      <c r="E7" t="str">
        <f>VLOOKUP(DATE($A7,11,1),Patch!$A$4:$R$879,18,FALSE)</f>
        <v/>
      </c>
      <c r="F7" s="3">
        <f>VLOOKUP(DATE($A7,12,1),Patch!$A$4:$R$879,17,FALSE)</f>
        <v>0</v>
      </c>
      <c r="G7" t="str">
        <f>VLOOKUP(DATE($A7,12,1),Patch!$A$4:$R$879,18,FALSE)</f>
        <v/>
      </c>
      <c r="H7" s="3">
        <f>VLOOKUP(DATE($A7+1,1,1),Patch!$A$4:$R$879,17,FALSE)</f>
        <v>0</v>
      </c>
      <c r="I7" t="str">
        <f>VLOOKUP(DATE($A7+1,1,1),Patch!$A$4:$R$879,18,FALSE)</f>
        <v/>
      </c>
      <c r="J7" s="3">
        <f>VLOOKUP(DATE($A7+1,2,1),Patch!$A$4:$R$879,17,FALSE)</f>
        <v>0</v>
      </c>
      <c r="K7" t="str">
        <f>VLOOKUP(DATE($A7+1,2,1),Patch!$A$4:$R$879,18,FALSE)</f>
        <v/>
      </c>
      <c r="L7" s="3">
        <f>VLOOKUP(DATE($A7+1,3,1),Patch!$A$4:$R$879,17,FALSE)</f>
        <v>0</v>
      </c>
      <c r="M7" t="str">
        <f>VLOOKUP(DATE($A7+1,3,1),Patch!$A$4:$R$879,18,FALSE)</f>
        <v/>
      </c>
      <c r="N7" s="3">
        <f>VLOOKUP(DATE($A7+1,4,1),Patch!$A$4:$R$879,17,FALSE)</f>
        <v>0</v>
      </c>
      <c r="O7" t="str">
        <f>VLOOKUP(DATE($A7+1,4,1),Patch!$A$4:$R$879,18,FALSE)</f>
        <v/>
      </c>
      <c r="P7" s="3">
        <f>VLOOKUP(DATE($A7+1,5,1),Patch!$A$4:$R$879,17,FALSE)</f>
        <v>0</v>
      </c>
      <c r="Q7" t="str">
        <f>VLOOKUP(DATE($A7+1,5,1),Patch!$A$4:$R$879,18,FALSE)</f>
        <v/>
      </c>
      <c r="R7" s="3">
        <f>VLOOKUP(DATE($A7+1,6,1),Patch!$A$4:$R$879,17,FALSE)</f>
        <v>0</v>
      </c>
      <c r="S7" t="str">
        <f>VLOOKUP(DATE($A7+1,6,1),Patch!$A$4:$R$879,18,FALSE)</f>
        <v/>
      </c>
      <c r="T7" s="3">
        <f>VLOOKUP(DATE($A7+1,7,1),Patch!$A$4:$R$879,17,FALSE)</f>
        <v>0</v>
      </c>
      <c r="U7" t="str">
        <f>VLOOKUP(DATE($A7+1,7,1),Patch!$A$4:$R$879,18,FALSE)</f>
        <v/>
      </c>
      <c r="V7" s="3">
        <f>VLOOKUP(DATE($A7+1,8,1),Patch!$A$4:$R$879,17,FALSE)</f>
        <v>0</v>
      </c>
      <c r="W7" t="str">
        <f>VLOOKUP(DATE($A7+1,8,1),Patch!$A$4:$R$879,18,FALSE)</f>
        <v/>
      </c>
      <c r="X7" s="3">
        <f>VLOOKUP(DATE($A7+1,9,1),Patch!$A$4:$R$879,17,FALSE)</f>
        <v>0</v>
      </c>
      <c r="Y7" t="str">
        <f>VLOOKUP(DATE($A7+1,9,1),Patch!$A$4:$R$879,18,FALSE)</f>
        <v/>
      </c>
      <c r="Z7" s="3">
        <f t="shared" si="0"/>
        <v>0</v>
      </c>
    </row>
    <row r="8" spans="1:26" x14ac:dyDescent="0.25">
      <c r="A8">
        <v>1941</v>
      </c>
      <c r="B8" s="3">
        <f>VLOOKUP(DATE($A8,10,1),Patch!$A$4:$R$879,17,FALSE)</f>
        <v>0</v>
      </c>
      <c r="C8" t="str">
        <f>VLOOKUP(DATE($A8,10,1),Patch!$A$4:$R$879,18,FALSE)</f>
        <v/>
      </c>
      <c r="D8" s="3">
        <f>VLOOKUP(DATE($A8,11,1),Patch!$A$4:$R$879,17,FALSE)</f>
        <v>0</v>
      </c>
      <c r="E8" t="str">
        <f>VLOOKUP(DATE($A8,11,1),Patch!$A$4:$R$879,18,FALSE)</f>
        <v/>
      </c>
      <c r="F8" s="3">
        <f>VLOOKUP(DATE($A8,12,1),Patch!$A$4:$R$879,17,FALSE)</f>
        <v>0</v>
      </c>
      <c r="G8" t="str">
        <f>VLOOKUP(DATE($A8,12,1),Patch!$A$4:$R$879,18,FALSE)</f>
        <v/>
      </c>
      <c r="H8" s="3">
        <f>VLOOKUP(DATE($A8+1,1,1),Patch!$A$4:$R$879,17,FALSE)</f>
        <v>0</v>
      </c>
      <c r="I8" t="str">
        <f>VLOOKUP(DATE($A8+1,1,1),Patch!$A$4:$R$879,18,FALSE)</f>
        <v/>
      </c>
      <c r="J8" s="3">
        <f>VLOOKUP(DATE($A8+1,2,1),Patch!$A$4:$R$879,17,FALSE)</f>
        <v>0</v>
      </c>
      <c r="K8" t="str">
        <f>VLOOKUP(DATE($A8+1,2,1),Patch!$A$4:$R$879,18,FALSE)</f>
        <v/>
      </c>
      <c r="L8" s="3">
        <f>VLOOKUP(DATE($A8+1,3,1),Patch!$A$4:$R$879,17,FALSE)</f>
        <v>0</v>
      </c>
      <c r="M8" t="str">
        <f>VLOOKUP(DATE($A8+1,3,1),Patch!$A$4:$R$879,18,FALSE)</f>
        <v/>
      </c>
      <c r="N8" s="3">
        <f>VLOOKUP(DATE($A8+1,4,1),Patch!$A$4:$R$879,17,FALSE)</f>
        <v>0</v>
      </c>
      <c r="O8" t="str">
        <f>VLOOKUP(DATE($A8+1,4,1),Patch!$A$4:$R$879,18,FALSE)</f>
        <v/>
      </c>
      <c r="P8" s="3">
        <f>VLOOKUP(DATE($A8+1,5,1),Patch!$A$4:$R$879,17,FALSE)</f>
        <v>0</v>
      </c>
      <c r="Q8" t="str">
        <f>VLOOKUP(DATE($A8+1,5,1),Patch!$A$4:$R$879,18,FALSE)</f>
        <v/>
      </c>
      <c r="R8" s="3">
        <f>VLOOKUP(DATE($A8+1,6,1),Patch!$A$4:$R$879,17,FALSE)</f>
        <v>0</v>
      </c>
      <c r="S8" t="str">
        <f>VLOOKUP(DATE($A8+1,6,1),Patch!$A$4:$R$879,18,FALSE)</f>
        <v/>
      </c>
      <c r="T8" s="3">
        <f>VLOOKUP(DATE($A8+1,7,1),Patch!$A$4:$R$879,17,FALSE)</f>
        <v>0</v>
      </c>
      <c r="U8" t="str">
        <f>VLOOKUP(DATE($A8+1,7,1),Patch!$A$4:$R$879,18,FALSE)</f>
        <v/>
      </c>
      <c r="V8" s="3">
        <f>VLOOKUP(DATE($A8+1,8,1),Patch!$A$4:$R$879,17,FALSE)</f>
        <v>0</v>
      </c>
      <c r="W8" t="str">
        <f>VLOOKUP(DATE($A8+1,8,1),Patch!$A$4:$R$879,18,FALSE)</f>
        <v/>
      </c>
      <c r="X8" s="3">
        <f>VLOOKUP(DATE($A8+1,9,1),Patch!$A$4:$R$879,17,FALSE)</f>
        <v>0</v>
      </c>
      <c r="Y8" t="str">
        <f>VLOOKUP(DATE($A8+1,9,1),Patch!$A$4:$R$879,18,FALSE)</f>
        <v/>
      </c>
      <c r="Z8" s="3">
        <f t="shared" si="0"/>
        <v>0</v>
      </c>
    </row>
    <row r="9" spans="1:26" x14ac:dyDescent="0.25">
      <c r="A9">
        <v>1942</v>
      </c>
      <c r="B9" s="3">
        <f>VLOOKUP(DATE($A9,10,1),Patch!$A$4:$R$879,17,FALSE)</f>
        <v>0</v>
      </c>
      <c r="C9" t="str">
        <f>VLOOKUP(DATE($A9,10,1),Patch!$A$4:$R$879,18,FALSE)</f>
        <v/>
      </c>
      <c r="D9" s="3">
        <f>VLOOKUP(DATE($A9,11,1),Patch!$A$4:$R$879,17,FALSE)</f>
        <v>0</v>
      </c>
      <c r="E9" t="str">
        <f>VLOOKUP(DATE($A9,11,1),Patch!$A$4:$R$879,18,FALSE)</f>
        <v/>
      </c>
      <c r="F9" s="3">
        <f>VLOOKUP(DATE($A9,12,1),Patch!$A$4:$R$879,17,FALSE)</f>
        <v>0</v>
      </c>
      <c r="G9" t="str">
        <f>VLOOKUP(DATE($A9,12,1),Patch!$A$4:$R$879,18,FALSE)</f>
        <v/>
      </c>
      <c r="H9" s="3">
        <f>VLOOKUP(DATE($A9+1,1,1),Patch!$A$4:$R$879,17,FALSE)</f>
        <v>0</v>
      </c>
      <c r="I9" t="str">
        <f>VLOOKUP(DATE($A9+1,1,1),Patch!$A$4:$R$879,18,FALSE)</f>
        <v/>
      </c>
      <c r="J9" s="3">
        <f>VLOOKUP(DATE($A9+1,2,1),Patch!$A$4:$R$879,17,FALSE)</f>
        <v>0</v>
      </c>
      <c r="K9" t="str">
        <f>VLOOKUP(DATE($A9+1,2,1),Patch!$A$4:$R$879,18,FALSE)</f>
        <v/>
      </c>
      <c r="L9" s="3">
        <f>VLOOKUP(DATE($A9+1,3,1),Patch!$A$4:$R$879,17,FALSE)</f>
        <v>0</v>
      </c>
      <c r="M9" t="str">
        <f>VLOOKUP(DATE($A9+1,3,1),Patch!$A$4:$R$879,18,FALSE)</f>
        <v/>
      </c>
      <c r="N9" s="3">
        <f>VLOOKUP(DATE($A9+1,4,1),Patch!$A$4:$R$879,17,FALSE)</f>
        <v>0</v>
      </c>
      <c r="O9" t="str">
        <f>VLOOKUP(DATE($A9+1,4,1),Patch!$A$4:$R$879,18,FALSE)</f>
        <v/>
      </c>
      <c r="P9" s="3">
        <f>VLOOKUP(DATE($A9+1,5,1),Patch!$A$4:$R$879,17,FALSE)</f>
        <v>0</v>
      </c>
      <c r="Q9" t="str">
        <f>VLOOKUP(DATE($A9+1,5,1),Patch!$A$4:$R$879,18,FALSE)</f>
        <v/>
      </c>
      <c r="R9" s="3">
        <f>VLOOKUP(DATE($A9+1,6,1),Patch!$A$4:$R$879,17,FALSE)</f>
        <v>0</v>
      </c>
      <c r="S9" t="str">
        <f>VLOOKUP(DATE($A9+1,6,1),Patch!$A$4:$R$879,18,FALSE)</f>
        <v/>
      </c>
      <c r="T9" s="3">
        <f>VLOOKUP(DATE($A9+1,7,1),Patch!$A$4:$R$879,17,FALSE)</f>
        <v>0</v>
      </c>
      <c r="U9" t="str">
        <f>VLOOKUP(DATE($A9+1,7,1),Patch!$A$4:$R$879,18,FALSE)</f>
        <v/>
      </c>
      <c r="V9" s="3">
        <f>VLOOKUP(DATE($A9+1,8,1),Patch!$A$4:$R$879,17,FALSE)</f>
        <v>0</v>
      </c>
      <c r="W9" t="str">
        <f>VLOOKUP(DATE($A9+1,8,1),Patch!$A$4:$R$879,18,FALSE)</f>
        <v/>
      </c>
      <c r="X9" s="3">
        <f>VLOOKUP(DATE($A9+1,9,1),Patch!$A$4:$R$879,17,FALSE)</f>
        <v>0</v>
      </c>
      <c r="Y9" t="str">
        <f>VLOOKUP(DATE($A9+1,9,1),Patch!$A$4:$R$879,18,FALSE)</f>
        <v/>
      </c>
      <c r="Z9" s="3">
        <f t="shared" si="0"/>
        <v>0</v>
      </c>
    </row>
    <row r="10" spans="1:26" x14ac:dyDescent="0.25">
      <c r="A10">
        <v>1943</v>
      </c>
      <c r="B10" s="3">
        <f>VLOOKUP(DATE($A10,10,1),Patch!$A$4:$R$879,17,FALSE)</f>
        <v>0</v>
      </c>
      <c r="C10" t="str">
        <f>VLOOKUP(DATE($A10,10,1),Patch!$A$4:$R$879,18,FALSE)</f>
        <v/>
      </c>
      <c r="D10" s="3">
        <f>VLOOKUP(DATE($A10,11,1),Patch!$A$4:$R$879,17,FALSE)</f>
        <v>0</v>
      </c>
      <c r="E10" t="str">
        <f>VLOOKUP(DATE($A10,11,1),Patch!$A$4:$R$879,18,FALSE)</f>
        <v/>
      </c>
      <c r="F10" s="3">
        <f>VLOOKUP(DATE($A10,12,1),Patch!$A$4:$R$879,17,FALSE)</f>
        <v>0</v>
      </c>
      <c r="G10" t="str">
        <f>VLOOKUP(DATE($A10,12,1),Patch!$A$4:$R$879,18,FALSE)</f>
        <v/>
      </c>
      <c r="H10" s="3">
        <f>VLOOKUP(DATE($A10+1,1,1),Patch!$A$4:$R$879,17,FALSE)</f>
        <v>0</v>
      </c>
      <c r="I10" t="str">
        <f>VLOOKUP(DATE($A10+1,1,1),Patch!$A$4:$R$879,18,FALSE)</f>
        <v/>
      </c>
      <c r="J10" s="3">
        <f>VLOOKUP(DATE($A10+1,2,1),Patch!$A$4:$R$879,17,FALSE)</f>
        <v>0</v>
      </c>
      <c r="K10" t="str">
        <f>VLOOKUP(DATE($A10+1,2,1),Patch!$A$4:$R$879,18,FALSE)</f>
        <v/>
      </c>
      <c r="L10" s="3">
        <f>VLOOKUP(DATE($A10+1,3,1),Patch!$A$4:$R$879,17,FALSE)</f>
        <v>0</v>
      </c>
      <c r="M10" t="str">
        <f>VLOOKUP(DATE($A10+1,3,1),Patch!$A$4:$R$879,18,FALSE)</f>
        <v/>
      </c>
      <c r="N10" s="3">
        <f>VLOOKUP(DATE($A10+1,4,1),Patch!$A$4:$R$879,17,FALSE)</f>
        <v>0</v>
      </c>
      <c r="O10" t="str">
        <f>VLOOKUP(DATE($A10+1,4,1),Patch!$A$4:$R$879,18,FALSE)</f>
        <v/>
      </c>
      <c r="P10" s="3">
        <f>VLOOKUP(DATE($A10+1,5,1),Patch!$A$4:$R$879,17,FALSE)</f>
        <v>0</v>
      </c>
      <c r="Q10" t="str">
        <f>VLOOKUP(DATE($A10+1,5,1),Patch!$A$4:$R$879,18,FALSE)</f>
        <v/>
      </c>
      <c r="R10" s="3">
        <f>VLOOKUP(DATE($A10+1,6,1),Patch!$A$4:$R$879,17,FALSE)</f>
        <v>0</v>
      </c>
      <c r="S10" t="str">
        <f>VLOOKUP(DATE($A10+1,6,1),Patch!$A$4:$R$879,18,FALSE)</f>
        <v/>
      </c>
      <c r="T10" s="3">
        <f>VLOOKUP(DATE($A10+1,7,1),Patch!$A$4:$R$879,17,FALSE)</f>
        <v>0</v>
      </c>
      <c r="U10" t="str">
        <f>VLOOKUP(DATE($A10+1,7,1),Patch!$A$4:$R$879,18,FALSE)</f>
        <v/>
      </c>
      <c r="V10" s="3">
        <f>VLOOKUP(DATE($A10+1,8,1),Patch!$A$4:$R$879,17,FALSE)</f>
        <v>0</v>
      </c>
      <c r="W10" t="str">
        <f>VLOOKUP(DATE($A10+1,8,1),Patch!$A$4:$R$879,18,FALSE)</f>
        <v/>
      </c>
      <c r="X10" s="3">
        <f>VLOOKUP(DATE($A10+1,9,1),Patch!$A$4:$R$879,17,FALSE)</f>
        <v>0</v>
      </c>
      <c r="Y10" t="str">
        <f>VLOOKUP(DATE($A10+1,9,1),Patch!$A$4:$R$879,18,FALSE)</f>
        <v/>
      </c>
      <c r="Z10" s="3">
        <f t="shared" si="0"/>
        <v>0</v>
      </c>
    </row>
    <row r="11" spans="1:26" x14ac:dyDescent="0.25">
      <c r="A11">
        <v>1944</v>
      </c>
      <c r="B11" s="3">
        <f>VLOOKUP(DATE($A11,10,1),Patch!$A$4:$R$879,17,FALSE)</f>
        <v>0</v>
      </c>
      <c r="C11" t="str">
        <f>VLOOKUP(DATE($A11,10,1),Patch!$A$4:$R$879,18,FALSE)</f>
        <v/>
      </c>
      <c r="D11" s="3">
        <f>VLOOKUP(DATE($A11,11,1),Patch!$A$4:$R$879,17,FALSE)</f>
        <v>0</v>
      </c>
      <c r="E11" t="str">
        <f>VLOOKUP(DATE($A11,11,1),Patch!$A$4:$R$879,18,FALSE)</f>
        <v/>
      </c>
      <c r="F11" s="3">
        <f>VLOOKUP(DATE($A11,12,1),Patch!$A$4:$R$879,17,FALSE)</f>
        <v>0</v>
      </c>
      <c r="G11" t="str">
        <f>VLOOKUP(DATE($A11,12,1),Patch!$A$4:$R$879,18,FALSE)</f>
        <v/>
      </c>
      <c r="H11" s="3">
        <f>VLOOKUP(DATE($A11+1,1,1),Patch!$A$4:$R$879,17,FALSE)</f>
        <v>0</v>
      </c>
      <c r="I11" t="str">
        <f>VLOOKUP(DATE($A11+1,1,1),Patch!$A$4:$R$879,18,FALSE)</f>
        <v/>
      </c>
      <c r="J11" s="3">
        <f>VLOOKUP(DATE($A11+1,2,1),Patch!$A$4:$R$879,17,FALSE)</f>
        <v>0</v>
      </c>
      <c r="K11" t="str">
        <f>VLOOKUP(DATE($A11+1,2,1),Patch!$A$4:$R$879,18,FALSE)</f>
        <v/>
      </c>
      <c r="L11" s="3">
        <f>VLOOKUP(DATE($A11+1,3,1),Patch!$A$4:$R$879,17,FALSE)</f>
        <v>0</v>
      </c>
      <c r="M11" t="str">
        <f>VLOOKUP(DATE($A11+1,3,1),Patch!$A$4:$R$879,18,FALSE)</f>
        <v/>
      </c>
      <c r="N11" s="3">
        <f>VLOOKUP(DATE($A11+1,4,1),Patch!$A$4:$R$879,17,FALSE)</f>
        <v>0</v>
      </c>
      <c r="O11" t="str">
        <f>VLOOKUP(DATE($A11+1,4,1),Patch!$A$4:$R$879,18,FALSE)</f>
        <v/>
      </c>
      <c r="P11" s="3">
        <f>VLOOKUP(DATE($A11+1,5,1),Patch!$A$4:$R$879,17,FALSE)</f>
        <v>0</v>
      </c>
      <c r="Q11" t="str">
        <f>VLOOKUP(DATE($A11+1,5,1),Patch!$A$4:$R$879,18,FALSE)</f>
        <v/>
      </c>
      <c r="R11" s="3">
        <f>VLOOKUP(DATE($A11+1,6,1),Patch!$A$4:$R$879,17,FALSE)</f>
        <v>0</v>
      </c>
      <c r="S11" t="str">
        <f>VLOOKUP(DATE($A11+1,6,1),Patch!$A$4:$R$879,18,FALSE)</f>
        <v/>
      </c>
      <c r="T11" s="3">
        <f>VLOOKUP(DATE($A11+1,7,1),Patch!$A$4:$R$879,17,FALSE)</f>
        <v>0</v>
      </c>
      <c r="U11" t="str">
        <f>VLOOKUP(DATE($A11+1,7,1),Patch!$A$4:$R$879,18,FALSE)</f>
        <v/>
      </c>
      <c r="V11" s="3">
        <f>VLOOKUP(DATE($A11+1,8,1),Patch!$A$4:$R$879,17,FALSE)</f>
        <v>0</v>
      </c>
      <c r="W11" t="str">
        <f>VLOOKUP(DATE($A11+1,8,1),Patch!$A$4:$R$879,18,FALSE)</f>
        <v/>
      </c>
      <c r="X11" s="3">
        <f>VLOOKUP(DATE($A11+1,9,1),Patch!$A$4:$R$879,17,FALSE)</f>
        <v>0</v>
      </c>
      <c r="Y11" t="str">
        <f>VLOOKUP(DATE($A11+1,9,1),Patch!$A$4:$R$879,18,FALSE)</f>
        <v/>
      </c>
      <c r="Z11" s="3">
        <f t="shared" si="0"/>
        <v>0</v>
      </c>
    </row>
    <row r="12" spans="1:26" x14ac:dyDescent="0.25">
      <c r="A12">
        <v>1945</v>
      </c>
      <c r="B12" s="3">
        <f>VLOOKUP(DATE($A12,10,1),Patch!$A$4:$R$879,17,FALSE)</f>
        <v>0</v>
      </c>
      <c r="C12" t="str">
        <f>VLOOKUP(DATE($A12,10,1),Patch!$A$4:$R$879,18,FALSE)</f>
        <v/>
      </c>
      <c r="D12" s="3">
        <f>VLOOKUP(DATE($A12,11,1),Patch!$A$4:$R$879,17,FALSE)</f>
        <v>0</v>
      </c>
      <c r="E12" t="str">
        <f>VLOOKUP(DATE($A12,11,1),Patch!$A$4:$R$879,18,FALSE)</f>
        <v/>
      </c>
      <c r="F12" s="3">
        <f>VLOOKUP(DATE($A12,12,1),Patch!$A$4:$R$879,17,FALSE)</f>
        <v>0</v>
      </c>
      <c r="G12" t="str">
        <f>VLOOKUP(DATE($A12,12,1),Patch!$A$4:$R$879,18,FALSE)</f>
        <v/>
      </c>
      <c r="H12" s="3">
        <f>VLOOKUP(DATE($A12+1,1,1),Patch!$A$4:$R$879,17,FALSE)</f>
        <v>0</v>
      </c>
      <c r="I12" t="str">
        <f>VLOOKUP(DATE($A12+1,1,1),Patch!$A$4:$R$879,18,FALSE)</f>
        <v/>
      </c>
      <c r="J12" s="3">
        <f>VLOOKUP(DATE($A12+1,2,1),Patch!$A$4:$R$879,17,FALSE)</f>
        <v>0</v>
      </c>
      <c r="K12" t="str">
        <f>VLOOKUP(DATE($A12+1,2,1),Patch!$A$4:$R$879,18,FALSE)</f>
        <v/>
      </c>
      <c r="L12" s="3">
        <f>VLOOKUP(DATE($A12+1,3,1),Patch!$A$4:$R$879,17,FALSE)</f>
        <v>0</v>
      </c>
      <c r="M12" t="str">
        <f>VLOOKUP(DATE($A12+1,3,1),Patch!$A$4:$R$879,18,FALSE)</f>
        <v/>
      </c>
      <c r="N12" s="3">
        <f>VLOOKUP(DATE($A12+1,4,1),Patch!$A$4:$R$879,17,FALSE)</f>
        <v>0</v>
      </c>
      <c r="O12" t="str">
        <f>VLOOKUP(DATE($A12+1,4,1),Patch!$A$4:$R$879,18,FALSE)</f>
        <v/>
      </c>
      <c r="P12" s="3">
        <f>VLOOKUP(DATE($A12+1,5,1),Patch!$A$4:$R$879,17,FALSE)</f>
        <v>0</v>
      </c>
      <c r="Q12" t="str">
        <f>VLOOKUP(DATE($A12+1,5,1),Patch!$A$4:$R$879,18,FALSE)</f>
        <v/>
      </c>
      <c r="R12" s="3">
        <f>VLOOKUP(DATE($A12+1,6,1),Patch!$A$4:$R$879,17,FALSE)</f>
        <v>0</v>
      </c>
      <c r="S12" t="str">
        <f>VLOOKUP(DATE($A12+1,6,1),Patch!$A$4:$R$879,18,FALSE)</f>
        <v/>
      </c>
      <c r="T12" s="3">
        <f>VLOOKUP(DATE($A12+1,7,1),Patch!$A$4:$R$879,17,FALSE)</f>
        <v>0</v>
      </c>
      <c r="U12" t="str">
        <f>VLOOKUP(DATE($A12+1,7,1),Patch!$A$4:$R$879,18,FALSE)</f>
        <v/>
      </c>
      <c r="V12" s="3">
        <f>VLOOKUP(DATE($A12+1,8,1),Patch!$A$4:$R$879,17,FALSE)</f>
        <v>0</v>
      </c>
      <c r="W12" t="str">
        <f>VLOOKUP(DATE($A12+1,8,1),Patch!$A$4:$R$879,18,FALSE)</f>
        <v/>
      </c>
      <c r="X12" s="3">
        <f>VLOOKUP(DATE($A12+1,9,1),Patch!$A$4:$R$879,17,FALSE)</f>
        <v>0</v>
      </c>
      <c r="Y12" t="str">
        <f>VLOOKUP(DATE($A12+1,9,1),Patch!$A$4:$R$879,18,FALSE)</f>
        <v/>
      </c>
      <c r="Z12" s="3">
        <f t="shared" si="0"/>
        <v>0</v>
      </c>
    </row>
    <row r="13" spans="1:26" x14ac:dyDescent="0.25">
      <c r="A13">
        <v>1946</v>
      </c>
      <c r="B13" s="3">
        <f>VLOOKUP(DATE($A13,10,1),Patch!$A$4:$R$879,17,FALSE)</f>
        <v>0</v>
      </c>
      <c r="C13" t="str">
        <f>VLOOKUP(DATE($A13,10,1),Patch!$A$4:$R$879,18,FALSE)</f>
        <v/>
      </c>
      <c r="D13" s="3">
        <f>VLOOKUP(DATE($A13,11,1),Patch!$A$4:$R$879,17,FALSE)</f>
        <v>0</v>
      </c>
      <c r="E13" t="str">
        <f>VLOOKUP(DATE($A13,11,1),Patch!$A$4:$R$879,18,FALSE)</f>
        <v/>
      </c>
      <c r="F13" s="3">
        <f>VLOOKUP(DATE($A13,12,1),Patch!$A$4:$R$879,17,FALSE)</f>
        <v>0</v>
      </c>
      <c r="G13" t="str">
        <f>VLOOKUP(DATE($A13,12,1),Patch!$A$4:$R$879,18,FALSE)</f>
        <v/>
      </c>
      <c r="H13" s="3">
        <f>VLOOKUP(DATE($A13+1,1,1),Patch!$A$4:$R$879,17,FALSE)</f>
        <v>0</v>
      </c>
      <c r="I13" t="str">
        <f>VLOOKUP(DATE($A13+1,1,1),Patch!$A$4:$R$879,18,FALSE)</f>
        <v/>
      </c>
      <c r="J13" s="3">
        <f>VLOOKUP(DATE($A13+1,2,1),Patch!$A$4:$R$879,17,FALSE)</f>
        <v>0</v>
      </c>
      <c r="K13" t="str">
        <f>VLOOKUP(DATE($A13+1,2,1),Patch!$A$4:$R$879,18,FALSE)</f>
        <v/>
      </c>
      <c r="L13" s="3">
        <f>VLOOKUP(DATE($A13+1,3,1),Patch!$A$4:$R$879,17,FALSE)</f>
        <v>0</v>
      </c>
      <c r="M13" t="str">
        <f>VLOOKUP(DATE($A13+1,3,1),Patch!$A$4:$R$879,18,FALSE)</f>
        <v/>
      </c>
      <c r="N13" s="3">
        <f>VLOOKUP(DATE($A13+1,4,1),Patch!$A$4:$R$879,17,FALSE)</f>
        <v>0</v>
      </c>
      <c r="O13" t="str">
        <f>VLOOKUP(DATE($A13+1,4,1),Patch!$A$4:$R$879,18,FALSE)</f>
        <v/>
      </c>
      <c r="P13" s="3">
        <f>VLOOKUP(DATE($A13+1,5,1),Patch!$A$4:$R$879,17,FALSE)</f>
        <v>0</v>
      </c>
      <c r="Q13" t="str">
        <f>VLOOKUP(DATE($A13+1,5,1),Patch!$A$4:$R$879,18,FALSE)</f>
        <v/>
      </c>
      <c r="R13" s="3">
        <f>VLOOKUP(DATE($A13+1,6,1),Patch!$A$4:$R$879,17,FALSE)</f>
        <v>0</v>
      </c>
      <c r="S13" t="str">
        <f>VLOOKUP(DATE($A13+1,6,1),Patch!$A$4:$R$879,18,FALSE)</f>
        <v/>
      </c>
      <c r="T13" s="3">
        <f>VLOOKUP(DATE($A13+1,7,1),Patch!$A$4:$R$879,17,FALSE)</f>
        <v>0</v>
      </c>
      <c r="U13" t="str">
        <f>VLOOKUP(DATE($A13+1,7,1),Patch!$A$4:$R$879,18,FALSE)</f>
        <v/>
      </c>
      <c r="V13" s="3">
        <f>VLOOKUP(DATE($A13+1,8,1),Patch!$A$4:$R$879,17,FALSE)</f>
        <v>0</v>
      </c>
      <c r="W13" t="str">
        <f>VLOOKUP(DATE($A13+1,8,1),Patch!$A$4:$R$879,18,FALSE)</f>
        <v/>
      </c>
      <c r="X13" s="3">
        <f>VLOOKUP(DATE($A13+1,9,1),Patch!$A$4:$R$879,17,FALSE)</f>
        <v>0</v>
      </c>
      <c r="Y13" t="str">
        <f>VLOOKUP(DATE($A13+1,9,1),Patch!$A$4:$R$879,18,FALSE)</f>
        <v/>
      </c>
      <c r="Z13" s="3">
        <f t="shared" si="0"/>
        <v>0</v>
      </c>
    </row>
    <row r="14" spans="1:26" x14ac:dyDescent="0.25">
      <c r="A14">
        <v>1947</v>
      </c>
      <c r="B14" s="3">
        <f>VLOOKUP(DATE($A14,10,1),Patch!$A$4:$R$879,17,FALSE)</f>
        <v>0</v>
      </c>
      <c r="C14" t="str">
        <f>VLOOKUP(DATE($A14,10,1),Patch!$A$4:$R$879,18,FALSE)</f>
        <v/>
      </c>
      <c r="D14" s="3">
        <f>VLOOKUP(DATE($A14,11,1),Patch!$A$4:$R$879,17,FALSE)</f>
        <v>0</v>
      </c>
      <c r="E14" t="str">
        <f>VLOOKUP(DATE($A14,11,1),Patch!$A$4:$R$879,18,FALSE)</f>
        <v/>
      </c>
      <c r="F14" s="3">
        <f>VLOOKUP(DATE($A14,12,1),Patch!$A$4:$R$879,17,FALSE)</f>
        <v>0</v>
      </c>
      <c r="G14" t="str">
        <f>VLOOKUP(DATE($A14,12,1),Patch!$A$4:$R$879,18,FALSE)</f>
        <v/>
      </c>
      <c r="H14" s="3">
        <f>VLOOKUP(DATE($A14+1,1,1),Patch!$A$4:$R$879,17,FALSE)</f>
        <v>0</v>
      </c>
      <c r="I14" t="str">
        <f>VLOOKUP(DATE($A14+1,1,1),Patch!$A$4:$R$879,18,FALSE)</f>
        <v/>
      </c>
      <c r="J14" s="3">
        <f>VLOOKUP(DATE($A14+1,2,1),Patch!$A$4:$R$879,17,FALSE)</f>
        <v>0</v>
      </c>
      <c r="K14" t="str">
        <f>VLOOKUP(DATE($A14+1,2,1),Patch!$A$4:$R$879,18,FALSE)</f>
        <v/>
      </c>
      <c r="L14" s="3">
        <f>VLOOKUP(DATE($A14+1,3,1),Patch!$A$4:$R$879,17,FALSE)</f>
        <v>0</v>
      </c>
      <c r="M14" t="str">
        <f>VLOOKUP(DATE($A14+1,3,1),Patch!$A$4:$R$879,18,FALSE)</f>
        <v/>
      </c>
      <c r="N14" s="3">
        <f>VLOOKUP(DATE($A14+1,4,1),Patch!$A$4:$R$879,17,FALSE)</f>
        <v>0</v>
      </c>
      <c r="O14" t="str">
        <f>VLOOKUP(DATE($A14+1,4,1),Patch!$A$4:$R$879,18,FALSE)</f>
        <v/>
      </c>
      <c r="P14" s="3">
        <f>VLOOKUP(DATE($A14+1,5,1),Patch!$A$4:$R$879,17,FALSE)</f>
        <v>0</v>
      </c>
      <c r="Q14" t="str">
        <f>VLOOKUP(DATE($A14+1,5,1),Patch!$A$4:$R$879,18,FALSE)</f>
        <v/>
      </c>
      <c r="R14" s="3">
        <f>VLOOKUP(DATE($A14+1,6,1),Patch!$A$4:$R$879,17,FALSE)</f>
        <v>0</v>
      </c>
      <c r="S14" t="str">
        <f>VLOOKUP(DATE($A14+1,6,1),Patch!$A$4:$R$879,18,FALSE)</f>
        <v/>
      </c>
      <c r="T14" s="3">
        <f>VLOOKUP(DATE($A14+1,7,1),Patch!$A$4:$R$879,17,FALSE)</f>
        <v>0</v>
      </c>
      <c r="U14" t="str">
        <f>VLOOKUP(DATE($A14+1,7,1),Patch!$A$4:$R$879,18,FALSE)</f>
        <v/>
      </c>
      <c r="V14" s="3">
        <f>VLOOKUP(DATE($A14+1,8,1),Patch!$A$4:$R$879,17,FALSE)</f>
        <v>0</v>
      </c>
      <c r="W14" t="str">
        <f>VLOOKUP(DATE($A14+1,8,1),Patch!$A$4:$R$879,18,FALSE)</f>
        <v/>
      </c>
      <c r="X14" s="3">
        <f>VLOOKUP(DATE($A14+1,9,1),Patch!$A$4:$R$879,17,FALSE)</f>
        <v>0</v>
      </c>
      <c r="Y14" t="str">
        <f>VLOOKUP(DATE($A14+1,9,1),Patch!$A$4:$R$879,18,FALSE)</f>
        <v/>
      </c>
      <c r="Z14" s="3">
        <f t="shared" si="0"/>
        <v>0</v>
      </c>
    </row>
    <row r="15" spans="1:26" x14ac:dyDescent="0.25">
      <c r="A15">
        <v>1948</v>
      </c>
      <c r="B15" s="3">
        <f>VLOOKUP(DATE($A15,10,1),Patch!$A$4:$R$879,17,FALSE)</f>
        <v>0</v>
      </c>
      <c r="C15" t="str">
        <f>VLOOKUP(DATE($A15,10,1),Patch!$A$4:$R$879,18,FALSE)</f>
        <v/>
      </c>
      <c r="D15" s="3">
        <f>VLOOKUP(DATE($A15,11,1),Patch!$A$4:$R$879,17,FALSE)</f>
        <v>0</v>
      </c>
      <c r="E15" t="str">
        <f>VLOOKUP(DATE($A15,11,1),Patch!$A$4:$R$879,18,FALSE)</f>
        <v/>
      </c>
      <c r="F15" s="3">
        <f>VLOOKUP(DATE($A15,12,1),Patch!$A$4:$R$879,17,FALSE)</f>
        <v>0</v>
      </c>
      <c r="G15" t="str">
        <f>VLOOKUP(DATE($A15,12,1),Patch!$A$4:$R$879,18,FALSE)</f>
        <v/>
      </c>
      <c r="H15" s="3">
        <f>VLOOKUP(DATE($A15+1,1,1),Patch!$A$4:$R$879,17,FALSE)</f>
        <v>0</v>
      </c>
      <c r="I15" t="str">
        <f>VLOOKUP(DATE($A15+1,1,1),Patch!$A$4:$R$879,18,FALSE)</f>
        <v/>
      </c>
      <c r="J15" s="3">
        <f>VLOOKUP(DATE($A15+1,2,1),Patch!$A$4:$R$879,17,FALSE)</f>
        <v>0</v>
      </c>
      <c r="K15" t="str">
        <f>VLOOKUP(DATE($A15+1,2,1),Patch!$A$4:$R$879,18,FALSE)</f>
        <v/>
      </c>
      <c r="L15" s="3">
        <f>VLOOKUP(DATE($A15+1,3,1),Patch!$A$4:$R$879,17,FALSE)</f>
        <v>0</v>
      </c>
      <c r="M15" t="str">
        <f>VLOOKUP(DATE($A15+1,3,1),Patch!$A$4:$R$879,18,FALSE)</f>
        <v/>
      </c>
      <c r="N15" s="3">
        <f>VLOOKUP(DATE($A15+1,4,1),Patch!$A$4:$R$879,17,FALSE)</f>
        <v>0</v>
      </c>
      <c r="O15" t="str">
        <f>VLOOKUP(DATE($A15+1,4,1),Patch!$A$4:$R$879,18,FALSE)</f>
        <v/>
      </c>
      <c r="P15" s="3">
        <f>VLOOKUP(DATE($A15+1,5,1),Patch!$A$4:$R$879,17,FALSE)</f>
        <v>0</v>
      </c>
      <c r="Q15" t="str">
        <f>VLOOKUP(DATE($A15+1,5,1),Patch!$A$4:$R$879,18,FALSE)</f>
        <v/>
      </c>
      <c r="R15" s="3">
        <f>VLOOKUP(DATE($A15+1,6,1),Patch!$A$4:$R$879,17,FALSE)</f>
        <v>0</v>
      </c>
      <c r="S15" t="str">
        <f>VLOOKUP(DATE($A15+1,6,1),Patch!$A$4:$R$879,18,FALSE)</f>
        <v/>
      </c>
      <c r="T15" s="3">
        <f>VLOOKUP(DATE($A15+1,7,1),Patch!$A$4:$R$879,17,FALSE)</f>
        <v>0</v>
      </c>
      <c r="U15" t="str">
        <f>VLOOKUP(DATE($A15+1,7,1),Patch!$A$4:$R$879,18,FALSE)</f>
        <v/>
      </c>
      <c r="V15" s="3">
        <f>VLOOKUP(DATE($A15+1,8,1),Patch!$A$4:$R$879,17,FALSE)</f>
        <v>0</v>
      </c>
      <c r="W15" t="str">
        <f>VLOOKUP(DATE($A15+1,8,1),Patch!$A$4:$R$879,18,FALSE)</f>
        <v/>
      </c>
      <c r="X15" s="3">
        <f>VLOOKUP(DATE($A15+1,9,1),Patch!$A$4:$R$879,17,FALSE)</f>
        <v>0</v>
      </c>
      <c r="Y15" t="str">
        <f>VLOOKUP(DATE($A15+1,9,1),Patch!$A$4:$R$879,18,FALSE)</f>
        <v/>
      </c>
      <c r="Z15" s="3">
        <f t="shared" si="0"/>
        <v>0</v>
      </c>
    </row>
    <row r="16" spans="1:26" x14ac:dyDescent="0.25">
      <c r="A16">
        <v>1949</v>
      </c>
      <c r="B16" s="3">
        <f>VLOOKUP(DATE($A16,10,1),Patch!$A$4:$R$879,17,FALSE)</f>
        <v>0</v>
      </c>
      <c r="C16" t="str">
        <f>VLOOKUP(DATE($A16,10,1),Patch!$A$4:$R$879,18,FALSE)</f>
        <v/>
      </c>
      <c r="D16" s="3">
        <f>VLOOKUP(DATE($A16,11,1),Patch!$A$4:$R$879,17,FALSE)</f>
        <v>0</v>
      </c>
      <c r="E16" t="str">
        <f>VLOOKUP(DATE($A16,11,1),Patch!$A$4:$R$879,18,FALSE)</f>
        <v/>
      </c>
      <c r="F16" s="3">
        <f>VLOOKUP(DATE($A16,12,1),Patch!$A$4:$R$879,17,FALSE)</f>
        <v>0</v>
      </c>
      <c r="G16" t="str">
        <f>VLOOKUP(DATE($A16,12,1),Patch!$A$4:$R$879,18,FALSE)</f>
        <v/>
      </c>
      <c r="H16" s="3">
        <f>VLOOKUP(DATE($A16+1,1,1),Patch!$A$4:$R$879,17,FALSE)</f>
        <v>0</v>
      </c>
      <c r="I16" t="str">
        <f>VLOOKUP(DATE($A16+1,1,1),Patch!$A$4:$R$879,18,FALSE)</f>
        <v/>
      </c>
      <c r="J16" s="3">
        <f>VLOOKUP(DATE($A16+1,2,1),Patch!$A$4:$R$879,17,FALSE)</f>
        <v>0</v>
      </c>
      <c r="K16" t="str">
        <f>VLOOKUP(DATE($A16+1,2,1),Patch!$A$4:$R$879,18,FALSE)</f>
        <v/>
      </c>
      <c r="L16" s="3">
        <f>VLOOKUP(DATE($A16+1,3,1),Patch!$A$4:$R$879,17,FALSE)</f>
        <v>0</v>
      </c>
      <c r="M16" t="str">
        <f>VLOOKUP(DATE($A16+1,3,1),Patch!$A$4:$R$879,18,FALSE)</f>
        <v/>
      </c>
      <c r="N16" s="3">
        <f>VLOOKUP(DATE($A16+1,4,1),Patch!$A$4:$R$879,17,FALSE)</f>
        <v>0</v>
      </c>
      <c r="O16" t="str">
        <f>VLOOKUP(DATE($A16+1,4,1),Patch!$A$4:$R$879,18,FALSE)</f>
        <v/>
      </c>
      <c r="P16" s="3">
        <f>VLOOKUP(DATE($A16+1,5,1),Patch!$A$4:$R$879,17,FALSE)</f>
        <v>0</v>
      </c>
      <c r="Q16" t="str">
        <f>VLOOKUP(DATE($A16+1,5,1),Patch!$A$4:$R$879,18,FALSE)</f>
        <v/>
      </c>
      <c r="R16" s="3">
        <f>VLOOKUP(DATE($A16+1,6,1),Patch!$A$4:$R$879,17,FALSE)</f>
        <v>0</v>
      </c>
      <c r="S16" t="str">
        <f>VLOOKUP(DATE($A16+1,6,1),Patch!$A$4:$R$879,18,FALSE)</f>
        <v/>
      </c>
      <c r="T16" s="3">
        <f>VLOOKUP(DATE($A16+1,7,1),Patch!$A$4:$R$879,17,FALSE)</f>
        <v>0</v>
      </c>
      <c r="U16" t="str">
        <f>VLOOKUP(DATE($A16+1,7,1),Patch!$A$4:$R$879,18,FALSE)</f>
        <v/>
      </c>
      <c r="V16" s="3">
        <f>VLOOKUP(DATE($A16+1,8,1),Patch!$A$4:$R$879,17,FALSE)</f>
        <v>0</v>
      </c>
      <c r="W16" t="str">
        <f>VLOOKUP(DATE($A16+1,8,1),Patch!$A$4:$R$879,18,FALSE)</f>
        <v/>
      </c>
      <c r="X16" s="3">
        <f>VLOOKUP(DATE($A16+1,9,1),Patch!$A$4:$R$879,17,FALSE)</f>
        <v>0</v>
      </c>
      <c r="Y16" t="str">
        <f>VLOOKUP(DATE($A16+1,9,1),Patch!$A$4:$R$879,18,FALSE)</f>
        <v/>
      </c>
      <c r="Z16" s="3">
        <f t="shared" si="0"/>
        <v>0</v>
      </c>
    </row>
    <row r="17" spans="1:26" x14ac:dyDescent="0.25">
      <c r="A17">
        <v>1950</v>
      </c>
      <c r="B17" s="3">
        <f>VLOOKUP(DATE($A17,10,1),Patch!$A$4:$R$879,17,FALSE)</f>
        <v>0</v>
      </c>
      <c r="C17" t="str">
        <f>VLOOKUP(DATE($A17,10,1),Patch!$A$4:$R$879,18,FALSE)</f>
        <v/>
      </c>
      <c r="D17" s="3">
        <f>VLOOKUP(DATE($A17,11,1),Patch!$A$4:$R$879,17,FALSE)</f>
        <v>0</v>
      </c>
      <c r="E17" t="str">
        <f>VLOOKUP(DATE($A17,11,1),Patch!$A$4:$R$879,18,FALSE)</f>
        <v/>
      </c>
      <c r="F17" s="3">
        <f>VLOOKUP(DATE($A17,12,1),Patch!$A$4:$R$879,17,FALSE)</f>
        <v>0</v>
      </c>
      <c r="G17" t="str">
        <f>VLOOKUP(DATE($A17,12,1),Patch!$A$4:$R$879,18,FALSE)</f>
        <v/>
      </c>
      <c r="H17" s="3">
        <f>VLOOKUP(DATE($A17+1,1,1),Patch!$A$4:$R$879,17,FALSE)</f>
        <v>0</v>
      </c>
      <c r="I17" t="str">
        <f>VLOOKUP(DATE($A17+1,1,1),Patch!$A$4:$R$879,18,FALSE)</f>
        <v/>
      </c>
      <c r="J17" s="3">
        <f>VLOOKUP(DATE($A17+1,2,1),Patch!$A$4:$R$879,17,FALSE)</f>
        <v>0</v>
      </c>
      <c r="K17" t="str">
        <f>VLOOKUP(DATE($A17+1,2,1),Patch!$A$4:$R$879,18,FALSE)</f>
        <v/>
      </c>
      <c r="L17" s="3">
        <f>VLOOKUP(DATE($A17+1,3,1),Patch!$A$4:$R$879,17,FALSE)</f>
        <v>0</v>
      </c>
      <c r="M17" t="str">
        <f>VLOOKUP(DATE($A17+1,3,1),Patch!$A$4:$R$879,18,FALSE)</f>
        <v/>
      </c>
      <c r="N17" s="3">
        <f>VLOOKUP(DATE($A17+1,4,1),Patch!$A$4:$R$879,17,FALSE)</f>
        <v>0</v>
      </c>
      <c r="O17" t="str">
        <f>VLOOKUP(DATE($A17+1,4,1),Patch!$A$4:$R$879,18,FALSE)</f>
        <v/>
      </c>
      <c r="P17" s="3">
        <f>VLOOKUP(DATE($A17+1,5,1),Patch!$A$4:$R$879,17,FALSE)</f>
        <v>0</v>
      </c>
      <c r="Q17" t="str">
        <f>VLOOKUP(DATE($A17+1,5,1),Patch!$A$4:$R$879,18,FALSE)</f>
        <v/>
      </c>
      <c r="R17" s="3">
        <f>VLOOKUP(DATE($A17+1,6,1),Patch!$A$4:$R$879,17,FALSE)</f>
        <v>0</v>
      </c>
      <c r="S17" t="str">
        <f>VLOOKUP(DATE($A17+1,6,1),Patch!$A$4:$R$879,18,FALSE)</f>
        <v/>
      </c>
      <c r="T17" s="3">
        <f>VLOOKUP(DATE($A17+1,7,1),Patch!$A$4:$R$879,17,FALSE)</f>
        <v>0</v>
      </c>
      <c r="U17" t="str">
        <f>VLOOKUP(DATE($A17+1,7,1),Patch!$A$4:$R$879,18,FALSE)</f>
        <v/>
      </c>
      <c r="V17" s="3">
        <f>VLOOKUP(DATE($A17+1,8,1),Patch!$A$4:$R$879,17,FALSE)</f>
        <v>0</v>
      </c>
      <c r="W17" t="str">
        <f>VLOOKUP(DATE($A17+1,8,1),Patch!$A$4:$R$879,18,FALSE)</f>
        <v/>
      </c>
      <c r="X17" s="3">
        <f>VLOOKUP(DATE($A17+1,9,1),Patch!$A$4:$R$879,17,FALSE)</f>
        <v>0</v>
      </c>
      <c r="Y17" t="str">
        <f>VLOOKUP(DATE($A17+1,9,1),Patch!$A$4:$R$879,18,FALSE)</f>
        <v/>
      </c>
      <c r="Z17" s="3">
        <f t="shared" si="0"/>
        <v>0</v>
      </c>
    </row>
    <row r="18" spans="1:26" x14ac:dyDescent="0.25">
      <c r="A18">
        <v>1951</v>
      </c>
      <c r="B18" s="3">
        <f>VLOOKUP(DATE($A18,10,1),Patch!$A$4:$R$879,17,FALSE)</f>
        <v>0</v>
      </c>
      <c r="C18" t="str">
        <f>VLOOKUP(DATE($A18,10,1),Patch!$A$4:$R$879,18,FALSE)</f>
        <v/>
      </c>
      <c r="D18" s="3">
        <f>VLOOKUP(DATE($A18,11,1),Patch!$A$4:$R$879,17,FALSE)</f>
        <v>0</v>
      </c>
      <c r="E18" t="str">
        <f>VLOOKUP(DATE($A18,11,1),Patch!$A$4:$R$879,18,FALSE)</f>
        <v/>
      </c>
      <c r="F18" s="3">
        <f>VLOOKUP(DATE($A18,12,1),Patch!$A$4:$R$879,17,FALSE)</f>
        <v>0</v>
      </c>
      <c r="G18" t="str">
        <f>VLOOKUP(DATE($A18,12,1),Patch!$A$4:$R$879,18,FALSE)</f>
        <v/>
      </c>
      <c r="H18" s="3">
        <f>VLOOKUP(DATE($A18+1,1,1),Patch!$A$4:$R$879,17,FALSE)</f>
        <v>0</v>
      </c>
      <c r="I18" t="str">
        <f>VLOOKUP(DATE($A18+1,1,1),Patch!$A$4:$R$879,18,FALSE)</f>
        <v/>
      </c>
      <c r="J18" s="3">
        <f>VLOOKUP(DATE($A18+1,2,1),Patch!$A$4:$R$879,17,FALSE)</f>
        <v>0</v>
      </c>
      <c r="K18" t="str">
        <f>VLOOKUP(DATE($A18+1,2,1),Patch!$A$4:$R$879,18,FALSE)</f>
        <v/>
      </c>
      <c r="L18" s="3">
        <f>VLOOKUP(DATE($A18+1,3,1),Patch!$A$4:$R$879,17,FALSE)</f>
        <v>0</v>
      </c>
      <c r="M18" t="str">
        <f>VLOOKUP(DATE($A18+1,3,1),Patch!$A$4:$R$879,18,FALSE)</f>
        <v/>
      </c>
      <c r="N18" s="3">
        <f>VLOOKUP(DATE($A18+1,4,1),Patch!$A$4:$R$879,17,FALSE)</f>
        <v>0</v>
      </c>
      <c r="O18" t="str">
        <f>VLOOKUP(DATE($A18+1,4,1),Patch!$A$4:$R$879,18,FALSE)</f>
        <v/>
      </c>
      <c r="P18" s="3">
        <f>VLOOKUP(DATE($A18+1,5,1),Patch!$A$4:$R$879,17,FALSE)</f>
        <v>0</v>
      </c>
      <c r="Q18" t="str">
        <f>VLOOKUP(DATE($A18+1,5,1),Patch!$A$4:$R$879,18,FALSE)</f>
        <v/>
      </c>
      <c r="R18" s="3">
        <f>VLOOKUP(DATE($A18+1,6,1),Patch!$A$4:$R$879,17,FALSE)</f>
        <v>0</v>
      </c>
      <c r="S18" t="str">
        <f>VLOOKUP(DATE($A18+1,6,1),Patch!$A$4:$R$879,18,FALSE)</f>
        <v/>
      </c>
      <c r="T18" s="3">
        <f>VLOOKUP(DATE($A18+1,7,1),Patch!$A$4:$R$879,17,FALSE)</f>
        <v>0</v>
      </c>
      <c r="U18" t="str">
        <f>VLOOKUP(DATE($A18+1,7,1),Patch!$A$4:$R$879,18,FALSE)</f>
        <v/>
      </c>
      <c r="V18" s="3">
        <f>VLOOKUP(DATE($A18+1,8,1),Patch!$A$4:$R$879,17,FALSE)</f>
        <v>0</v>
      </c>
      <c r="W18" t="str">
        <f>VLOOKUP(DATE($A18+1,8,1),Patch!$A$4:$R$879,18,FALSE)</f>
        <v/>
      </c>
      <c r="X18" s="3">
        <f>VLOOKUP(DATE($A18+1,9,1),Patch!$A$4:$R$879,17,FALSE)</f>
        <v>0</v>
      </c>
      <c r="Y18" t="str">
        <f>VLOOKUP(DATE($A18+1,9,1),Patch!$A$4:$R$879,18,FALSE)</f>
        <v/>
      </c>
      <c r="Z18" s="3">
        <f t="shared" si="0"/>
        <v>0</v>
      </c>
    </row>
    <row r="19" spans="1:26" x14ac:dyDescent="0.25">
      <c r="A19">
        <v>1952</v>
      </c>
      <c r="B19" s="3">
        <f>VLOOKUP(DATE($A19,10,1),Patch!$A$4:$R$879,17,FALSE)</f>
        <v>0</v>
      </c>
      <c r="C19" t="str">
        <f>VLOOKUP(DATE($A19,10,1),Patch!$A$4:$R$879,18,FALSE)</f>
        <v/>
      </c>
      <c r="D19" s="3">
        <f>VLOOKUP(DATE($A19,11,1),Patch!$A$4:$R$879,17,FALSE)</f>
        <v>0</v>
      </c>
      <c r="E19" t="str">
        <f>VLOOKUP(DATE($A19,11,1),Patch!$A$4:$R$879,18,FALSE)</f>
        <v/>
      </c>
      <c r="F19" s="3">
        <f>VLOOKUP(DATE($A19,12,1),Patch!$A$4:$R$879,17,FALSE)</f>
        <v>0</v>
      </c>
      <c r="G19" t="str">
        <f>VLOOKUP(DATE($A19,12,1),Patch!$A$4:$R$879,18,FALSE)</f>
        <v/>
      </c>
      <c r="H19" s="3">
        <f>VLOOKUP(DATE($A19+1,1,1),Patch!$A$4:$R$879,17,FALSE)</f>
        <v>0</v>
      </c>
      <c r="I19" t="str">
        <f>VLOOKUP(DATE($A19+1,1,1),Patch!$A$4:$R$879,18,FALSE)</f>
        <v/>
      </c>
      <c r="J19" s="3">
        <f>VLOOKUP(DATE($A19+1,2,1),Patch!$A$4:$R$879,17,FALSE)</f>
        <v>0</v>
      </c>
      <c r="K19" t="str">
        <f>VLOOKUP(DATE($A19+1,2,1),Patch!$A$4:$R$879,18,FALSE)</f>
        <v/>
      </c>
      <c r="L19" s="3">
        <f>VLOOKUP(DATE($A19+1,3,1),Patch!$A$4:$R$879,17,FALSE)</f>
        <v>0</v>
      </c>
      <c r="M19" t="str">
        <f>VLOOKUP(DATE($A19+1,3,1),Patch!$A$4:$R$879,18,FALSE)</f>
        <v/>
      </c>
      <c r="N19" s="3">
        <f>VLOOKUP(DATE($A19+1,4,1),Patch!$A$4:$R$879,17,FALSE)</f>
        <v>0</v>
      </c>
      <c r="O19" t="str">
        <f>VLOOKUP(DATE($A19+1,4,1),Patch!$A$4:$R$879,18,FALSE)</f>
        <v/>
      </c>
      <c r="P19" s="3">
        <f>VLOOKUP(DATE($A19+1,5,1),Patch!$A$4:$R$879,17,FALSE)</f>
        <v>0</v>
      </c>
      <c r="Q19" t="str">
        <f>VLOOKUP(DATE($A19+1,5,1),Patch!$A$4:$R$879,18,FALSE)</f>
        <v/>
      </c>
      <c r="R19" s="3">
        <f>VLOOKUP(DATE($A19+1,6,1),Patch!$A$4:$R$879,17,FALSE)</f>
        <v>0</v>
      </c>
      <c r="S19" t="str">
        <f>VLOOKUP(DATE($A19+1,6,1),Patch!$A$4:$R$879,18,FALSE)</f>
        <v/>
      </c>
      <c r="T19" s="3">
        <f>VLOOKUP(DATE($A19+1,7,1),Patch!$A$4:$R$879,17,FALSE)</f>
        <v>0</v>
      </c>
      <c r="U19" t="str">
        <f>VLOOKUP(DATE($A19+1,7,1),Patch!$A$4:$R$879,18,FALSE)</f>
        <v/>
      </c>
      <c r="V19" s="3">
        <f>VLOOKUP(DATE($A19+1,8,1),Patch!$A$4:$R$879,17,FALSE)</f>
        <v>0</v>
      </c>
      <c r="W19" t="str">
        <f>VLOOKUP(DATE($A19+1,8,1),Patch!$A$4:$R$879,18,FALSE)</f>
        <v/>
      </c>
      <c r="X19" s="3">
        <f>VLOOKUP(DATE($A19+1,9,1),Patch!$A$4:$R$879,17,FALSE)</f>
        <v>0</v>
      </c>
      <c r="Y19" t="str">
        <f>VLOOKUP(DATE($A19+1,9,1),Patch!$A$4:$R$879,18,FALSE)</f>
        <v/>
      </c>
      <c r="Z19" s="3">
        <f t="shared" si="0"/>
        <v>0</v>
      </c>
    </row>
    <row r="20" spans="1:26" x14ac:dyDescent="0.25">
      <c r="A20">
        <v>1953</v>
      </c>
      <c r="B20" s="3">
        <f>VLOOKUP(DATE($A20,10,1),Patch!$A$4:$R$879,17,FALSE)</f>
        <v>0</v>
      </c>
      <c r="C20" t="str">
        <f>VLOOKUP(DATE($A20,10,1),Patch!$A$4:$R$879,18,FALSE)</f>
        <v/>
      </c>
      <c r="D20" s="3">
        <f>VLOOKUP(DATE($A20,11,1),Patch!$A$4:$R$879,17,FALSE)</f>
        <v>0</v>
      </c>
      <c r="E20" t="str">
        <f>VLOOKUP(DATE($A20,11,1),Patch!$A$4:$R$879,18,FALSE)</f>
        <v/>
      </c>
      <c r="F20" s="3">
        <f>VLOOKUP(DATE($A20,12,1),Patch!$A$4:$R$879,17,FALSE)</f>
        <v>0</v>
      </c>
      <c r="G20" t="str">
        <f>VLOOKUP(DATE($A20,12,1),Patch!$A$4:$R$879,18,FALSE)</f>
        <v/>
      </c>
      <c r="H20" s="3">
        <f>VLOOKUP(DATE($A20+1,1,1),Patch!$A$4:$R$879,17,FALSE)</f>
        <v>0</v>
      </c>
      <c r="I20" t="str">
        <f>VLOOKUP(DATE($A20+1,1,1),Patch!$A$4:$R$879,18,FALSE)</f>
        <v/>
      </c>
      <c r="J20" s="3">
        <f>VLOOKUP(DATE($A20+1,2,1),Patch!$A$4:$R$879,17,FALSE)</f>
        <v>0</v>
      </c>
      <c r="K20" t="str">
        <f>VLOOKUP(DATE($A20+1,2,1),Patch!$A$4:$R$879,18,FALSE)</f>
        <v/>
      </c>
      <c r="L20" s="3">
        <f>VLOOKUP(DATE($A20+1,3,1),Patch!$A$4:$R$879,17,FALSE)</f>
        <v>0</v>
      </c>
      <c r="M20" t="str">
        <f>VLOOKUP(DATE($A20+1,3,1),Patch!$A$4:$R$879,18,FALSE)</f>
        <v/>
      </c>
      <c r="N20" s="3">
        <f>VLOOKUP(DATE($A20+1,4,1),Patch!$A$4:$R$879,17,FALSE)</f>
        <v>0</v>
      </c>
      <c r="O20" t="str">
        <f>VLOOKUP(DATE($A20+1,4,1),Patch!$A$4:$R$879,18,FALSE)</f>
        <v/>
      </c>
      <c r="P20" s="3">
        <f>VLOOKUP(DATE($A20+1,5,1),Patch!$A$4:$R$879,17,FALSE)</f>
        <v>0</v>
      </c>
      <c r="Q20" t="str">
        <f>VLOOKUP(DATE($A20+1,5,1),Patch!$A$4:$R$879,18,FALSE)</f>
        <v/>
      </c>
      <c r="R20" s="3">
        <f>VLOOKUP(DATE($A20+1,6,1),Patch!$A$4:$R$879,17,FALSE)</f>
        <v>0</v>
      </c>
      <c r="S20" t="str">
        <f>VLOOKUP(DATE($A20+1,6,1),Patch!$A$4:$R$879,18,FALSE)</f>
        <v/>
      </c>
      <c r="T20" s="3">
        <f>VLOOKUP(DATE($A20+1,7,1),Patch!$A$4:$R$879,17,FALSE)</f>
        <v>0</v>
      </c>
      <c r="U20" t="str">
        <f>VLOOKUP(DATE($A20+1,7,1),Patch!$A$4:$R$879,18,FALSE)</f>
        <v/>
      </c>
      <c r="V20" s="3">
        <f>VLOOKUP(DATE($A20+1,8,1),Patch!$A$4:$R$879,17,FALSE)</f>
        <v>0</v>
      </c>
      <c r="W20" t="str">
        <f>VLOOKUP(DATE($A20+1,8,1),Patch!$A$4:$R$879,18,FALSE)</f>
        <v/>
      </c>
      <c r="X20" s="3">
        <f>VLOOKUP(DATE($A20+1,9,1),Patch!$A$4:$R$879,17,FALSE)</f>
        <v>0</v>
      </c>
      <c r="Y20" t="str">
        <f>VLOOKUP(DATE($A20+1,9,1),Patch!$A$4:$R$879,18,FALSE)</f>
        <v/>
      </c>
      <c r="Z20" s="3">
        <f t="shared" si="0"/>
        <v>0</v>
      </c>
    </row>
    <row r="21" spans="1:26" x14ac:dyDescent="0.25">
      <c r="A21">
        <v>1954</v>
      </c>
      <c r="B21" s="3">
        <f>VLOOKUP(DATE($A21,10,1),Patch!$A$4:$R$879,17,FALSE)</f>
        <v>0</v>
      </c>
      <c r="C21" t="str">
        <f>VLOOKUP(DATE($A21,10,1),Patch!$A$4:$R$879,18,FALSE)</f>
        <v/>
      </c>
      <c r="D21" s="3">
        <f>VLOOKUP(DATE($A21,11,1),Patch!$A$4:$R$879,17,FALSE)</f>
        <v>0</v>
      </c>
      <c r="E21" t="str">
        <f>VLOOKUP(DATE($A21,11,1),Patch!$A$4:$R$879,18,FALSE)</f>
        <v/>
      </c>
      <c r="F21" s="3">
        <f>VLOOKUP(DATE($A21,12,1),Patch!$A$4:$R$879,17,FALSE)</f>
        <v>0</v>
      </c>
      <c r="G21" t="str">
        <f>VLOOKUP(DATE($A21,12,1),Patch!$A$4:$R$879,18,FALSE)</f>
        <v/>
      </c>
      <c r="H21" s="3">
        <f>VLOOKUP(DATE($A21+1,1,1),Patch!$A$4:$R$879,17,FALSE)</f>
        <v>0</v>
      </c>
      <c r="I21" t="str">
        <f>VLOOKUP(DATE($A21+1,1,1),Patch!$A$4:$R$879,18,FALSE)</f>
        <v/>
      </c>
      <c r="J21" s="3">
        <f>VLOOKUP(DATE($A21+1,2,1),Patch!$A$4:$R$879,17,FALSE)</f>
        <v>0</v>
      </c>
      <c r="K21" t="str">
        <f>VLOOKUP(DATE($A21+1,2,1),Patch!$A$4:$R$879,18,FALSE)</f>
        <v/>
      </c>
      <c r="L21" s="3">
        <f>VLOOKUP(DATE($A21+1,3,1),Patch!$A$4:$R$879,17,FALSE)</f>
        <v>0</v>
      </c>
      <c r="M21" t="str">
        <f>VLOOKUP(DATE($A21+1,3,1),Patch!$A$4:$R$879,18,FALSE)</f>
        <v/>
      </c>
      <c r="N21" s="3">
        <f>VLOOKUP(DATE($A21+1,4,1),Patch!$A$4:$R$879,17,FALSE)</f>
        <v>0</v>
      </c>
      <c r="O21" t="str">
        <f>VLOOKUP(DATE($A21+1,4,1),Patch!$A$4:$R$879,18,FALSE)</f>
        <v/>
      </c>
      <c r="P21" s="3">
        <f>VLOOKUP(DATE($A21+1,5,1),Patch!$A$4:$R$879,17,FALSE)</f>
        <v>0</v>
      </c>
      <c r="Q21" t="str">
        <f>VLOOKUP(DATE($A21+1,5,1),Patch!$A$4:$R$879,18,FALSE)</f>
        <v/>
      </c>
      <c r="R21" s="3">
        <f>VLOOKUP(DATE($A21+1,6,1),Patch!$A$4:$R$879,17,FALSE)</f>
        <v>0</v>
      </c>
      <c r="S21" t="str">
        <f>VLOOKUP(DATE($A21+1,6,1),Patch!$A$4:$R$879,18,FALSE)</f>
        <v/>
      </c>
      <c r="T21" s="3">
        <f>VLOOKUP(DATE($A21+1,7,1),Patch!$A$4:$R$879,17,FALSE)</f>
        <v>0</v>
      </c>
      <c r="U21" t="str">
        <f>VLOOKUP(DATE($A21+1,7,1),Patch!$A$4:$R$879,18,FALSE)</f>
        <v/>
      </c>
      <c r="V21" s="3">
        <f>VLOOKUP(DATE($A21+1,8,1),Patch!$A$4:$R$879,17,FALSE)</f>
        <v>0</v>
      </c>
      <c r="W21" t="str">
        <f>VLOOKUP(DATE($A21+1,8,1),Patch!$A$4:$R$879,18,FALSE)</f>
        <v/>
      </c>
      <c r="X21" s="3">
        <f>VLOOKUP(DATE($A21+1,9,1),Patch!$A$4:$R$879,17,FALSE)</f>
        <v>0</v>
      </c>
      <c r="Y21" t="str">
        <f>VLOOKUP(DATE($A21+1,9,1),Patch!$A$4:$R$879,18,FALSE)</f>
        <v/>
      </c>
      <c r="Z21" s="3">
        <f t="shared" si="0"/>
        <v>0</v>
      </c>
    </row>
    <row r="22" spans="1:26" x14ac:dyDescent="0.25">
      <c r="A22">
        <v>1955</v>
      </c>
      <c r="B22" s="3">
        <f>VLOOKUP(DATE($A22,10,1),Patch!$A$4:$R$879,17,FALSE)</f>
        <v>0</v>
      </c>
      <c r="C22" t="str">
        <f>VLOOKUP(DATE($A22,10,1),Patch!$A$4:$R$879,18,FALSE)</f>
        <v/>
      </c>
      <c r="D22" s="3">
        <f>VLOOKUP(DATE($A22,11,1),Patch!$A$4:$R$879,17,FALSE)</f>
        <v>0</v>
      </c>
      <c r="E22" t="str">
        <f>VLOOKUP(DATE($A22,11,1),Patch!$A$4:$R$879,18,FALSE)</f>
        <v/>
      </c>
      <c r="F22" s="3">
        <f>VLOOKUP(DATE($A22,12,1),Patch!$A$4:$R$879,17,FALSE)</f>
        <v>0</v>
      </c>
      <c r="G22" t="str">
        <f>VLOOKUP(DATE($A22,12,1),Patch!$A$4:$R$879,18,FALSE)</f>
        <v/>
      </c>
      <c r="H22" s="3">
        <f>VLOOKUP(DATE($A22+1,1,1),Patch!$A$4:$R$879,17,FALSE)</f>
        <v>0</v>
      </c>
      <c r="I22" t="str">
        <f>VLOOKUP(DATE($A22+1,1,1),Patch!$A$4:$R$879,18,FALSE)</f>
        <v/>
      </c>
      <c r="J22" s="3">
        <f>VLOOKUP(DATE($A22+1,2,1),Patch!$A$4:$R$879,17,FALSE)</f>
        <v>0</v>
      </c>
      <c r="K22" t="str">
        <f>VLOOKUP(DATE($A22+1,2,1),Patch!$A$4:$R$879,18,FALSE)</f>
        <v/>
      </c>
      <c r="L22" s="3">
        <f>VLOOKUP(DATE($A22+1,3,1),Patch!$A$4:$R$879,17,FALSE)</f>
        <v>0</v>
      </c>
      <c r="M22" t="str">
        <f>VLOOKUP(DATE($A22+1,3,1),Patch!$A$4:$R$879,18,FALSE)</f>
        <v/>
      </c>
      <c r="N22" s="3">
        <f>VLOOKUP(DATE($A22+1,4,1),Patch!$A$4:$R$879,17,FALSE)</f>
        <v>0</v>
      </c>
      <c r="O22" t="str">
        <f>VLOOKUP(DATE($A22+1,4,1),Patch!$A$4:$R$879,18,FALSE)</f>
        <v/>
      </c>
      <c r="P22" s="3">
        <f>VLOOKUP(DATE($A22+1,5,1),Patch!$A$4:$R$879,17,FALSE)</f>
        <v>0</v>
      </c>
      <c r="Q22" t="str">
        <f>VLOOKUP(DATE($A22+1,5,1),Patch!$A$4:$R$879,18,FALSE)</f>
        <v/>
      </c>
      <c r="R22" s="3">
        <f>VLOOKUP(DATE($A22+1,6,1),Patch!$A$4:$R$879,17,FALSE)</f>
        <v>0</v>
      </c>
      <c r="S22" t="str">
        <f>VLOOKUP(DATE($A22+1,6,1),Patch!$A$4:$R$879,18,FALSE)</f>
        <v/>
      </c>
      <c r="T22" s="3">
        <f>VLOOKUP(DATE($A22+1,7,1),Patch!$A$4:$R$879,17,FALSE)</f>
        <v>0</v>
      </c>
      <c r="U22" t="str">
        <f>VLOOKUP(DATE($A22+1,7,1),Patch!$A$4:$R$879,18,FALSE)</f>
        <v/>
      </c>
      <c r="V22" s="3">
        <f>VLOOKUP(DATE($A22+1,8,1),Patch!$A$4:$R$879,17,FALSE)</f>
        <v>0</v>
      </c>
      <c r="W22" t="str">
        <f>VLOOKUP(DATE($A22+1,8,1),Patch!$A$4:$R$879,18,FALSE)</f>
        <v/>
      </c>
      <c r="X22" s="3">
        <f>VLOOKUP(DATE($A22+1,9,1),Patch!$A$4:$R$879,17,FALSE)</f>
        <v>0</v>
      </c>
      <c r="Y22" t="str">
        <f>VLOOKUP(DATE($A22+1,9,1),Patch!$A$4:$R$879,18,FALSE)</f>
        <v/>
      </c>
      <c r="Z22" s="3">
        <f t="shared" si="0"/>
        <v>0</v>
      </c>
    </row>
    <row r="23" spans="1:26" x14ac:dyDescent="0.25">
      <c r="A23">
        <v>1956</v>
      </c>
      <c r="B23" s="3">
        <f>VLOOKUP(DATE($A23,10,1),Patch!$A$4:$R$879,17,FALSE)</f>
        <v>0</v>
      </c>
      <c r="C23" t="str">
        <f>VLOOKUP(DATE($A23,10,1),Patch!$A$4:$R$879,18,FALSE)</f>
        <v/>
      </c>
      <c r="D23" s="3">
        <f>VLOOKUP(DATE($A23,11,1),Patch!$A$4:$R$879,17,FALSE)</f>
        <v>0</v>
      </c>
      <c r="E23" t="str">
        <f>VLOOKUP(DATE($A23,11,1),Patch!$A$4:$R$879,18,FALSE)</f>
        <v/>
      </c>
      <c r="F23" s="3">
        <f>VLOOKUP(DATE($A23,12,1),Patch!$A$4:$R$879,17,FALSE)</f>
        <v>0</v>
      </c>
      <c r="G23" t="str">
        <f>VLOOKUP(DATE($A23,12,1),Patch!$A$4:$R$879,18,FALSE)</f>
        <v/>
      </c>
      <c r="H23" s="3">
        <f>VLOOKUP(DATE($A23+1,1,1),Patch!$A$4:$R$879,17,FALSE)</f>
        <v>0</v>
      </c>
      <c r="I23" t="str">
        <f>VLOOKUP(DATE($A23+1,1,1),Patch!$A$4:$R$879,18,FALSE)</f>
        <v/>
      </c>
      <c r="J23" s="3">
        <f>VLOOKUP(DATE($A23+1,2,1),Patch!$A$4:$R$879,17,FALSE)</f>
        <v>0</v>
      </c>
      <c r="K23" t="str">
        <f>VLOOKUP(DATE($A23+1,2,1),Patch!$A$4:$R$879,18,FALSE)</f>
        <v/>
      </c>
      <c r="L23" s="3">
        <f>VLOOKUP(DATE($A23+1,3,1),Patch!$A$4:$R$879,17,FALSE)</f>
        <v>0</v>
      </c>
      <c r="M23" t="str">
        <f>VLOOKUP(DATE($A23+1,3,1),Patch!$A$4:$R$879,18,FALSE)</f>
        <v/>
      </c>
      <c r="N23" s="3">
        <f>VLOOKUP(DATE($A23+1,4,1),Patch!$A$4:$R$879,17,FALSE)</f>
        <v>0</v>
      </c>
      <c r="O23" t="str">
        <f>VLOOKUP(DATE($A23+1,4,1),Patch!$A$4:$R$879,18,FALSE)</f>
        <v/>
      </c>
      <c r="P23" s="3">
        <f>VLOOKUP(DATE($A23+1,5,1),Patch!$A$4:$R$879,17,FALSE)</f>
        <v>0</v>
      </c>
      <c r="Q23" t="str">
        <f>VLOOKUP(DATE($A23+1,5,1),Patch!$A$4:$R$879,18,FALSE)</f>
        <v/>
      </c>
      <c r="R23" s="3">
        <f>VLOOKUP(DATE($A23+1,6,1),Patch!$A$4:$R$879,17,FALSE)</f>
        <v>0</v>
      </c>
      <c r="S23" t="str">
        <f>VLOOKUP(DATE($A23+1,6,1),Patch!$A$4:$R$879,18,FALSE)</f>
        <v/>
      </c>
      <c r="T23" s="3">
        <f>VLOOKUP(DATE($A23+1,7,1),Patch!$A$4:$R$879,17,FALSE)</f>
        <v>0</v>
      </c>
      <c r="U23" t="str">
        <f>VLOOKUP(DATE($A23+1,7,1),Patch!$A$4:$R$879,18,FALSE)</f>
        <v/>
      </c>
      <c r="V23" s="3">
        <f>VLOOKUP(DATE($A23+1,8,1),Patch!$A$4:$R$879,17,FALSE)</f>
        <v>0</v>
      </c>
      <c r="W23" t="str">
        <f>VLOOKUP(DATE($A23+1,8,1),Patch!$A$4:$R$879,18,FALSE)</f>
        <v/>
      </c>
      <c r="X23" s="3">
        <f>VLOOKUP(DATE($A23+1,9,1),Patch!$A$4:$R$879,17,FALSE)</f>
        <v>0</v>
      </c>
      <c r="Y23" t="str">
        <f>VLOOKUP(DATE($A23+1,9,1),Patch!$A$4:$R$879,18,FALSE)</f>
        <v/>
      </c>
      <c r="Z23" s="3">
        <f t="shared" si="0"/>
        <v>0</v>
      </c>
    </row>
    <row r="24" spans="1:26" x14ac:dyDescent="0.25">
      <c r="A24">
        <v>1957</v>
      </c>
      <c r="B24" s="3">
        <f>VLOOKUP(DATE($A24,10,1),Patch!$A$4:$R$879,17,FALSE)</f>
        <v>0</v>
      </c>
      <c r="C24" t="str">
        <f>VLOOKUP(DATE($A24,10,1),Patch!$A$4:$R$879,18,FALSE)</f>
        <v/>
      </c>
      <c r="D24" s="3">
        <f>VLOOKUP(DATE($A24,11,1),Patch!$A$4:$R$879,17,FALSE)</f>
        <v>0</v>
      </c>
      <c r="E24" t="str">
        <f>VLOOKUP(DATE($A24,11,1),Patch!$A$4:$R$879,18,FALSE)</f>
        <v/>
      </c>
      <c r="F24" s="3">
        <f>VLOOKUP(DATE($A24,12,1),Patch!$A$4:$R$879,17,FALSE)</f>
        <v>0</v>
      </c>
      <c r="G24" t="str">
        <f>VLOOKUP(DATE($A24,12,1),Patch!$A$4:$R$879,18,FALSE)</f>
        <v/>
      </c>
      <c r="H24" s="3">
        <f>VLOOKUP(DATE($A24+1,1,1),Patch!$A$4:$R$879,17,FALSE)</f>
        <v>0</v>
      </c>
      <c r="I24" t="str">
        <f>VLOOKUP(DATE($A24+1,1,1),Patch!$A$4:$R$879,18,FALSE)</f>
        <v/>
      </c>
      <c r="J24" s="3">
        <f>VLOOKUP(DATE($A24+1,2,1),Patch!$A$4:$R$879,17,FALSE)</f>
        <v>0</v>
      </c>
      <c r="K24" t="str">
        <f>VLOOKUP(DATE($A24+1,2,1),Patch!$A$4:$R$879,18,FALSE)</f>
        <v/>
      </c>
      <c r="L24" s="3">
        <f>VLOOKUP(DATE($A24+1,3,1),Patch!$A$4:$R$879,17,FALSE)</f>
        <v>0</v>
      </c>
      <c r="M24" t="str">
        <f>VLOOKUP(DATE($A24+1,3,1),Patch!$A$4:$R$879,18,FALSE)</f>
        <v/>
      </c>
      <c r="N24" s="3">
        <f>VLOOKUP(DATE($A24+1,4,1),Patch!$A$4:$R$879,17,FALSE)</f>
        <v>0</v>
      </c>
      <c r="O24" t="str">
        <f>VLOOKUP(DATE($A24+1,4,1),Patch!$A$4:$R$879,18,FALSE)</f>
        <v/>
      </c>
      <c r="P24" s="3">
        <f>VLOOKUP(DATE($A24+1,5,1),Patch!$A$4:$R$879,17,FALSE)</f>
        <v>0</v>
      </c>
      <c r="Q24" t="str">
        <f>VLOOKUP(DATE($A24+1,5,1),Patch!$A$4:$R$879,18,FALSE)</f>
        <v/>
      </c>
      <c r="R24" s="3">
        <f>VLOOKUP(DATE($A24+1,6,1),Patch!$A$4:$R$879,17,FALSE)</f>
        <v>0</v>
      </c>
      <c r="S24" t="str">
        <f>VLOOKUP(DATE($A24+1,6,1),Patch!$A$4:$R$879,18,FALSE)</f>
        <v/>
      </c>
      <c r="T24" s="3">
        <f>VLOOKUP(DATE($A24+1,7,1),Patch!$A$4:$R$879,17,FALSE)</f>
        <v>0</v>
      </c>
      <c r="U24" t="str">
        <f>VLOOKUP(DATE($A24+1,7,1),Patch!$A$4:$R$879,18,FALSE)</f>
        <v/>
      </c>
      <c r="V24" s="3">
        <f>VLOOKUP(DATE($A24+1,8,1),Patch!$A$4:$R$879,17,FALSE)</f>
        <v>0</v>
      </c>
      <c r="W24" t="str">
        <f>VLOOKUP(DATE($A24+1,8,1),Patch!$A$4:$R$879,18,FALSE)</f>
        <v/>
      </c>
      <c r="X24" s="3">
        <f>VLOOKUP(DATE($A24+1,9,1),Patch!$A$4:$R$879,17,FALSE)</f>
        <v>0</v>
      </c>
      <c r="Y24" t="str">
        <f>VLOOKUP(DATE($A24+1,9,1),Patch!$A$4:$R$879,18,FALSE)</f>
        <v/>
      </c>
      <c r="Z24" s="3">
        <f t="shared" si="0"/>
        <v>0</v>
      </c>
    </row>
    <row r="25" spans="1:26" x14ac:dyDescent="0.25">
      <c r="A25">
        <v>1958</v>
      </c>
      <c r="B25" s="3">
        <f>VLOOKUP(DATE($A25,10,1),Patch!$A$4:$R$879,17,FALSE)</f>
        <v>0</v>
      </c>
      <c r="C25" t="str">
        <f>VLOOKUP(DATE($A25,10,1),Patch!$A$4:$R$879,18,FALSE)</f>
        <v/>
      </c>
      <c r="D25" s="3">
        <f>VLOOKUP(DATE($A25,11,1),Patch!$A$4:$R$879,17,FALSE)</f>
        <v>0</v>
      </c>
      <c r="E25" t="str">
        <f>VLOOKUP(DATE($A25,11,1),Patch!$A$4:$R$879,18,FALSE)</f>
        <v/>
      </c>
      <c r="F25" s="3">
        <f>VLOOKUP(DATE($A25,12,1),Patch!$A$4:$R$879,17,FALSE)</f>
        <v>0</v>
      </c>
      <c r="G25" t="str">
        <f>VLOOKUP(DATE($A25,12,1),Patch!$A$4:$R$879,18,FALSE)</f>
        <v/>
      </c>
      <c r="H25" s="3">
        <f>VLOOKUP(DATE($A25+1,1,1),Patch!$A$4:$R$879,17,FALSE)</f>
        <v>0</v>
      </c>
      <c r="I25" t="str">
        <f>VLOOKUP(DATE($A25+1,1,1),Patch!$A$4:$R$879,18,FALSE)</f>
        <v/>
      </c>
      <c r="J25" s="3">
        <f>VLOOKUP(DATE($A25+1,2,1),Patch!$A$4:$R$879,17,FALSE)</f>
        <v>0</v>
      </c>
      <c r="K25" t="str">
        <f>VLOOKUP(DATE($A25+1,2,1),Patch!$A$4:$R$879,18,FALSE)</f>
        <v/>
      </c>
      <c r="L25" s="3">
        <f>VLOOKUP(DATE($A25+1,3,1),Patch!$A$4:$R$879,17,FALSE)</f>
        <v>0</v>
      </c>
      <c r="M25" t="str">
        <f>VLOOKUP(DATE($A25+1,3,1),Patch!$A$4:$R$879,18,FALSE)</f>
        <v/>
      </c>
      <c r="N25" s="3">
        <f>VLOOKUP(DATE($A25+1,4,1),Patch!$A$4:$R$879,17,FALSE)</f>
        <v>0</v>
      </c>
      <c r="O25" t="str">
        <f>VLOOKUP(DATE($A25+1,4,1),Patch!$A$4:$R$879,18,FALSE)</f>
        <v/>
      </c>
      <c r="P25" s="3">
        <f>VLOOKUP(DATE($A25+1,5,1),Patch!$A$4:$R$879,17,FALSE)</f>
        <v>0</v>
      </c>
      <c r="Q25" t="str">
        <f>VLOOKUP(DATE($A25+1,5,1),Patch!$A$4:$R$879,18,FALSE)</f>
        <v/>
      </c>
      <c r="R25" s="3">
        <f>VLOOKUP(DATE($A25+1,6,1),Patch!$A$4:$R$879,17,FALSE)</f>
        <v>0</v>
      </c>
      <c r="S25" t="str">
        <f>VLOOKUP(DATE($A25+1,6,1),Patch!$A$4:$R$879,18,FALSE)</f>
        <v/>
      </c>
      <c r="T25" s="3">
        <f>VLOOKUP(DATE($A25+1,7,1),Patch!$A$4:$R$879,17,FALSE)</f>
        <v>0</v>
      </c>
      <c r="U25" t="str">
        <f>VLOOKUP(DATE($A25+1,7,1),Patch!$A$4:$R$879,18,FALSE)</f>
        <v/>
      </c>
      <c r="V25" s="3">
        <f>VLOOKUP(DATE($A25+1,8,1),Patch!$A$4:$R$879,17,FALSE)</f>
        <v>0</v>
      </c>
      <c r="W25" t="str">
        <f>VLOOKUP(DATE($A25+1,8,1),Patch!$A$4:$R$879,18,FALSE)</f>
        <v/>
      </c>
      <c r="X25" s="3">
        <f>VLOOKUP(DATE($A25+1,9,1),Patch!$A$4:$R$879,17,FALSE)</f>
        <v>0</v>
      </c>
      <c r="Y25" t="str">
        <f>VLOOKUP(DATE($A25+1,9,1),Patch!$A$4:$R$879,18,FALSE)</f>
        <v/>
      </c>
      <c r="Z25" s="3">
        <f t="shared" si="0"/>
        <v>0</v>
      </c>
    </row>
    <row r="26" spans="1:26" x14ac:dyDescent="0.25">
      <c r="A26">
        <v>1959</v>
      </c>
      <c r="B26" s="3">
        <f>VLOOKUP(DATE($A26,10,1),Patch!$A$4:$R$879,17,FALSE)</f>
        <v>0</v>
      </c>
      <c r="C26" t="str">
        <f>VLOOKUP(DATE($A26,10,1),Patch!$A$4:$R$879,18,FALSE)</f>
        <v/>
      </c>
      <c r="D26" s="3">
        <f>VLOOKUP(DATE($A26,11,1),Patch!$A$4:$R$879,17,FALSE)</f>
        <v>0</v>
      </c>
      <c r="E26" t="str">
        <f>VLOOKUP(DATE($A26,11,1),Patch!$A$4:$R$879,18,FALSE)</f>
        <v/>
      </c>
      <c r="F26" s="3">
        <f>VLOOKUP(DATE($A26,12,1),Patch!$A$4:$R$879,17,FALSE)</f>
        <v>0</v>
      </c>
      <c r="G26" t="str">
        <f>VLOOKUP(DATE($A26,12,1),Patch!$A$4:$R$879,18,FALSE)</f>
        <v/>
      </c>
      <c r="H26" s="3">
        <f>VLOOKUP(DATE($A26+1,1,1),Patch!$A$4:$R$879,17,FALSE)</f>
        <v>0</v>
      </c>
      <c r="I26" t="str">
        <f>VLOOKUP(DATE($A26+1,1,1),Patch!$A$4:$R$879,18,FALSE)</f>
        <v/>
      </c>
      <c r="J26" s="3">
        <f>VLOOKUP(DATE($A26+1,2,1),Patch!$A$4:$R$879,17,FALSE)</f>
        <v>0</v>
      </c>
      <c r="K26" t="str">
        <f>VLOOKUP(DATE($A26+1,2,1),Patch!$A$4:$R$879,18,FALSE)</f>
        <v/>
      </c>
      <c r="L26" s="3">
        <f>VLOOKUP(DATE($A26+1,3,1),Patch!$A$4:$R$879,17,FALSE)</f>
        <v>0</v>
      </c>
      <c r="M26" t="str">
        <f>VLOOKUP(DATE($A26+1,3,1),Patch!$A$4:$R$879,18,FALSE)</f>
        <v/>
      </c>
      <c r="N26" s="3">
        <f>VLOOKUP(DATE($A26+1,4,1),Patch!$A$4:$R$879,17,FALSE)</f>
        <v>0</v>
      </c>
      <c r="O26" t="str">
        <f>VLOOKUP(DATE($A26+1,4,1),Patch!$A$4:$R$879,18,FALSE)</f>
        <v/>
      </c>
      <c r="P26" s="3">
        <f>VLOOKUP(DATE($A26+1,5,1),Patch!$A$4:$R$879,17,FALSE)</f>
        <v>0</v>
      </c>
      <c r="Q26" t="str">
        <f>VLOOKUP(DATE($A26+1,5,1),Patch!$A$4:$R$879,18,FALSE)</f>
        <v/>
      </c>
      <c r="R26" s="3">
        <f>VLOOKUP(DATE($A26+1,6,1),Patch!$A$4:$R$879,17,FALSE)</f>
        <v>0</v>
      </c>
      <c r="S26" t="str">
        <f>VLOOKUP(DATE($A26+1,6,1),Patch!$A$4:$R$879,18,FALSE)</f>
        <v/>
      </c>
      <c r="T26" s="3">
        <f>VLOOKUP(DATE($A26+1,7,1),Patch!$A$4:$R$879,17,FALSE)</f>
        <v>0</v>
      </c>
      <c r="U26" t="str">
        <f>VLOOKUP(DATE($A26+1,7,1),Patch!$A$4:$R$879,18,FALSE)</f>
        <v/>
      </c>
      <c r="V26" s="3">
        <f>VLOOKUP(DATE($A26+1,8,1),Patch!$A$4:$R$879,17,FALSE)</f>
        <v>0</v>
      </c>
      <c r="W26" t="str">
        <f>VLOOKUP(DATE($A26+1,8,1),Patch!$A$4:$R$879,18,FALSE)</f>
        <v/>
      </c>
      <c r="X26" s="3">
        <f>VLOOKUP(DATE($A26+1,9,1),Patch!$A$4:$R$879,17,FALSE)</f>
        <v>0</v>
      </c>
      <c r="Y26" t="str">
        <f>VLOOKUP(DATE($A26+1,9,1),Patch!$A$4:$R$879,18,FALSE)</f>
        <v/>
      </c>
      <c r="Z26" s="3">
        <f t="shared" si="0"/>
        <v>0</v>
      </c>
    </row>
    <row r="27" spans="1:26" x14ac:dyDescent="0.25">
      <c r="A27">
        <v>1960</v>
      </c>
      <c r="B27" s="3">
        <f>VLOOKUP(DATE($A27,10,1),Patch!$A$4:$R$879,17,FALSE)</f>
        <v>0</v>
      </c>
      <c r="C27" t="str">
        <f>VLOOKUP(DATE($A27,10,1),Patch!$A$4:$R$879,18,FALSE)</f>
        <v/>
      </c>
      <c r="D27" s="3">
        <f>VLOOKUP(DATE($A27,11,1),Patch!$A$4:$R$879,17,FALSE)</f>
        <v>0</v>
      </c>
      <c r="E27" t="str">
        <f>VLOOKUP(DATE($A27,11,1),Patch!$A$4:$R$879,18,FALSE)</f>
        <v/>
      </c>
      <c r="F27" s="3">
        <f>VLOOKUP(DATE($A27,12,1),Patch!$A$4:$R$879,17,FALSE)</f>
        <v>0</v>
      </c>
      <c r="G27" t="str">
        <f>VLOOKUP(DATE($A27,12,1),Patch!$A$4:$R$879,18,FALSE)</f>
        <v/>
      </c>
      <c r="H27" s="3">
        <f>VLOOKUP(DATE($A27+1,1,1),Patch!$A$4:$R$879,17,FALSE)</f>
        <v>0</v>
      </c>
      <c r="I27" t="str">
        <f>VLOOKUP(DATE($A27+1,1,1),Patch!$A$4:$R$879,18,FALSE)</f>
        <v/>
      </c>
      <c r="J27" s="3">
        <f>VLOOKUP(DATE($A27+1,2,1),Patch!$A$4:$R$879,17,FALSE)</f>
        <v>0</v>
      </c>
      <c r="K27" t="str">
        <f>VLOOKUP(DATE($A27+1,2,1),Patch!$A$4:$R$879,18,FALSE)</f>
        <v/>
      </c>
      <c r="L27" s="3">
        <f>VLOOKUP(DATE($A27+1,3,1),Patch!$A$4:$R$879,17,FALSE)</f>
        <v>0</v>
      </c>
      <c r="M27" t="str">
        <f>VLOOKUP(DATE($A27+1,3,1),Patch!$A$4:$R$879,18,FALSE)</f>
        <v/>
      </c>
      <c r="N27" s="3">
        <f>VLOOKUP(DATE($A27+1,4,1),Patch!$A$4:$R$879,17,FALSE)</f>
        <v>0</v>
      </c>
      <c r="O27" t="str">
        <f>VLOOKUP(DATE($A27+1,4,1),Patch!$A$4:$R$879,18,FALSE)</f>
        <v/>
      </c>
      <c r="P27" s="3">
        <f>VLOOKUP(DATE($A27+1,5,1),Patch!$A$4:$R$879,17,FALSE)</f>
        <v>0</v>
      </c>
      <c r="Q27" t="str">
        <f>VLOOKUP(DATE($A27+1,5,1),Patch!$A$4:$R$879,18,FALSE)</f>
        <v/>
      </c>
      <c r="R27" s="3">
        <f>VLOOKUP(DATE($A27+1,6,1),Patch!$A$4:$R$879,17,FALSE)</f>
        <v>0</v>
      </c>
      <c r="S27" t="str">
        <f>VLOOKUP(DATE($A27+1,6,1),Patch!$A$4:$R$879,18,FALSE)</f>
        <v/>
      </c>
      <c r="T27" s="3">
        <f>VLOOKUP(DATE($A27+1,7,1),Patch!$A$4:$R$879,17,FALSE)</f>
        <v>0</v>
      </c>
      <c r="U27" t="str">
        <f>VLOOKUP(DATE($A27+1,7,1),Patch!$A$4:$R$879,18,FALSE)</f>
        <v/>
      </c>
      <c r="V27" s="3">
        <f>VLOOKUP(DATE($A27+1,8,1),Patch!$A$4:$R$879,17,FALSE)</f>
        <v>0</v>
      </c>
      <c r="W27" t="str">
        <f>VLOOKUP(DATE($A27+1,8,1),Patch!$A$4:$R$879,18,FALSE)</f>
        <v/>
      </c>
      <c r="X27" s="3">
        <f>VLOOKUP(DATE($A27+1,9,1),Patch!$A$4:$R$879,17,FALSE)</f>
        <v>0</v>
      </c>
      <c r="Y27" t="str">
        <f>VLOOKUP(DATE($A27+1,9,1),Patch!$A$4:$R$879,18,FALSE)</f>
        <v/>
      </c>
      <c r="Z27" s="3">
        <f t="shared" si="0"/>
        <v>0</v>
      </c>
    </row>
    <row r="28" spans="1:26" x14ac:dyDescent="0.25">
      <c r="A28">
        <v>1961</v>
      </c>
      <c r="B28" s="3">
        <f>VLOOKUP(DATE($A28,10,1),Patch!$A$4:$R$879,17,FALSE)</f>
        <v>0</v>
      </c>
      <c r="C28" t="str">
        <f>VLOOKUP(DATE($A28,10,1),Patch!$A$4:$R$879,18,FALSE)</f>
        <v/>
      </c>
      <c r="D28" s="3">
        <f>VLOOKUP(DATE($A28,11,1),Patch!$A$4:$R$879,17,FALSE)</f>
        <v>0</v>
      </c>
      <c r="E28" t="str">
        <f>VLOOKUP(DATE($A28,11,1),Patch!$A$4:$R$879,18,FALSE)</f>
        <v/>
      </c>
      <c r="F28" s="3">
        <f>VLOOKUP(DATE($A28,12,1),Patch!$A$4:$R$879,17,FALSE)</f>
        <v>0</v>
      </c>
      <c r="G28" t="str">
        <f>VLOOKUP(DATE($A28,12,1),Patch!$A$4:$R$879,18,FALSE)</f>
        <v/>
      </c>
      <c r="H28" s="3">
        <f>VLOOKUP(DATE($A28+1,1,1),Patch!$A$4:$R$879,17,FALSE)</f>
        <v>0</v>
      </c>
      <c r="I28" t="str">
        <f>VLOOKUP(DATE($A28+1,1,1),Patch!$A$4:$R$879,18,FALSE)</f>
        <v/>
      </c>
      <c r="J28" s="3">
        <f>VLOOKUP(DATE($A28+1,2,1),Patch!$A$4:$R$879,17,FALSE)</f>
        <v>0</v>
      </c>
      <c r="K28" t="str">
        <f>VLOOKUP(DATE($A28+1,2,1),Patch!$A$4:$R$879,18,FALSE)</f>
        <v/>
      </c>
      <c r="L28" s="3">
        <f>VLOOKUP(DATE($A28+1,3,1),Patch!$A$4:$R$879,17,FALSE)</f>
        <v>0</v>
      </c>
      <c r="M28" t="str">
        <f>VLOOKUP(DATE($A28+1,3,1),Patch!$A$4:$R$879,18,FALSE)</f>
        <v/>
      </c>
      <c r="N28" s="3">
        <f>VLOOKUP(DATE($A28+1,4,1),Patch!$A$4:$R$879,17,FALSE)</f>
        <v>0</v>
      </c>
      <c r="O28" t="str">
        <f>VLOOKUP(DATE($A28+1,4,1),Patch!$A$4:$R$879,18,FALSE)</f>
        <v/>
      </c>
      <c r="P28" s="3">
        <f>VLOOKUP(DATE($A28+1,5,1),Patch!$A$4:$R$879,17,FALSE)</f>
        <v>0</v>
      </c>
      <c r="Q28" t="str">
        <f>VLOOKUP(DATE($A28+1,5,1),Patch!$A$4:$R$879,18,FALSE)</f>
        <v/>
      </c>
      <c r="R28" s="3">
        <f>VLOOKUP(DATE($A28+1,6,1),Patch!$A$4:$R$879,17,FALSE)</f>
        <v>0</v>
      </c>
      <c r="S28" t="str">
        <f>VLOOKUP(DATE($A28+1,6,1),Patch!$A$4:$R$879,18,FALSE)</f>
        <v/>
      </c>
      <c r="T28" s="3">
        <f>VLOOKUP(DATE($A28+1,7,1),Patch!$A$4:$R$879,17,FALSE)</f>
        <v>0</v>
      </c>
      <c r="U28" t="str">
        <f>VLOOKUP(DATE($A28+1,7,1),Patch!$A$4:$R$879,18,FALSE)</f>
        <v/>
      </c>
      <c r="V28" s="3">
        <f>VLOOKUP(DATE($A28+1,8,1),Patch!$A$4:$R$879,17,FALSE)</f>
        <v>0</v>
      </c>
      <c r="W28" t="str">
        <f>VLOOKUP(DATE($A28+1,8,1),Patch!$A$4:$R$879,18,FALSE)</f>
        <v/>
      </c>
      <c r="X28" s="3">
        <f>VLOOKUP(DATE($A28+1,9,1),Patch!$A$4:$R$879,17,FALSE)</f>
        <v>0</v>
      </c>
      <c r="Y28" t="str">
        <f>VLOOKUP(DATE($A28+1,9,1),Patch!$A$4:$R$879,18,FALSE)</f>
        <v/>
      </c>
      <c r="Z28" s="3">
        <f t="shared" si="0"/>
        <v>0</v>
      </c>
    </row>
    <row r="29" spans="1:26" x14ac:dyDescent="0.25">
      <c r="A29">
        <v>1962</v>
      </c>
      <c r="B29" s="3">
        <f>VLOOKUP(DATE($A29,10,1),Patch!$A$4:$R$879,17,FALSE)</f>
        <v>0</v>
      </c>
      <c r="C29" t="str">
        <f>VLOOKUP(DATE($A29,10,1),Patch!$A$4:$R$879,18,FALSE)</f>
        <v/>
      </c>
      <c r="D29" s="3">
        <f>VLOOKUP(DATE($A29,11,1),Patch!$A$4:$R$879,17,FALSE)</f>
        <v>0</v>
      </c>
      <c r="E29" t="str">
        <f>VLOOKUP(DATE($A29,11,1),Patch!$A$4:$R$879,18,FALSE)</f>
        <v/>
      </c>
      <c r="F29" s="3">
        <f>VLOOKUP(DATE($A29,12,1),Patch!$A$4:$R$879,17,FALSE)</f>
        <v>0</v>
      </c>
      <c r="G29" t="str">
        <f>VLOOKUP(DATE($A29,12,1),Patch!$A$4:$R$879,18,FALSE)</f>
        <v/>
      </c>
      <c r="H29" s="3">
        <f>VLOOKUP(DATE($A29+1,1,1),Patch!$A$4:$R$879,17,FALSE)</f>
        <v>0</v>
      </c>
      <c r="I29" t="str">
        <f>VLOOKUP(DATE($A29+1,1,1),Patch!$A$4:$R$879,18,FALSE)</f>
        <v/>
      </c>
      <c r="J29" s="3">
        <f>VLOOKUP(DATE($A29+1,2,1),Patch!$A$4:$R$879,17,FALSE)</f>
        <v>0</v>
      </c>
      <c r="K29" t="str">
        <f>VLOOKUP(DATE($A29+1,2,1),Patch!$A$4:$R$879,18,FALSE)</f>
        <v/>
      </c>
      <c r="L29" s="3">
        <f>VLOOKUP(DATE($A29+1,3,1),Patch!$A$4:$R$879,17,FALSE)</f>
        <v>0</v>
      </c>
      <c r="M29" t="str">
        <f>VLOOKUP(DATE($A29+1,3,1),Patch!$A$4:$R$879,18,FALSE)</f>
        <v/>
      </c>
      <c r="N29" s="3">
        <f>VLOOKUP(DATE($A29+1,4,1),Patch!$A$4:$R$879,17,FALSE)</f>
        <v>0</v>
      </c>
      <c r="O29" t="str">
        <f>VLOOKUP(DATE($A29+1,4,1),Patch!$A$4:$R$879,18,FALSE)</f>
        <v/>
      </c>
      <c r="P29" s="3">
        <f>VLOOKUP(DATE($A29+1,5,1),Patch!$A$4:$R$879,17,FALSE)</f>
        <v>0</v>
      </c>
      <c r="Q29" t="str">
        <f>VLOOKUP(DATE($A29+1,5,1),Patch!$A$4:$R$879,18,FALSE)</f>
        <v/>
      </c>
      <c r="R29" s="3">
        <f>VLOOKUP(DATE($A29+1,6,1),Patch!$A$4:$R$879,17,FALSE)</f>
        <v>0</v>
      </c>
      <c r="S29" t="str">
        <f>VLOOKUP(DATE($A29+1,6,1),Patch!$A$4:$R$879,18,FALSE)</f>
        <v/>
      </c>
      <c r="T29" s="3">
        <f>VLOOKUP(DATE($A29+1,7,1),Patch!$A$4:$R$879,17,FALSE)</f>
        <v>0</v>
      </c>
      <c r="U29" t="str">
        <f>VLOOKUP(DATE($A29+1,7,1),Patch!$A$4:$R$879,18,FALSE)</f>
        <v/>
      </c>
      <c r="V29" s="3">
        <f>VLOOKUP(DATE($A29+1,8,1),Patch!$A$4:$R$879,17,FALSE)</f>
        <v>0</v>
      </c>
      <c r="W29" t="str">
        <f>VLOOKUP(DATE($A29+1,8,1),Patch!$A$4:$R$879,18,FALSE)</f>
        <v/>
      </c>
      <c r="X29" s="3">
        <f>VLOOKUP(DATE($A29+1,9,1),Patch!$A$4:$R$879,17,FALSE)</f>
        <v>0</v>
      </c>
      <c r="Y29" t="str">
        <f>VLOOKUP(DATE($A29+1,9,1),Patch!$A$4:$R$879,18,FALSE)</f>
        <v/>
      </c>
      <c r="Z29" s="3">
        <f t="shared" si="0"/>
        <v>0</v>
      </c>
    </row>
    <row r="30" spans="1:26" x14ac:dyDescent="0.25">
      <c r="A30">
        <v>1963</v>
      </c>
      <c r="B30" s="3">
        <f>VLOOKUP(DATE($A30,10,1),Patch!$A$4:$R$879,17,FALSE)</f>
        <v>0</v>
      </c>
      <c r="C30" t="str">
        <f>VLOOKUP(DATE($A30,10,1),Patch!$A$4:$R$879,18,FALSE)</f>
        <v/>
      </c>
      <c r="D30" s="3">
        <f>VLOOKUP(DATE($A30,11,1),Patch!$A$4:$R$879,17,FALSE)</f>
        <v>0</v>
      </c>
      <c r="E30" t="str">
        <f>VLOOKUP(DATE($A30,11,1),Patch!$A$4:$R$879,18,FALSE)</f>
        <v/>
      </c>
      <c r="F30" s="3">
        <f>VLOOKUP(DATE($A30,12,1),Patch!$A$4:$R$879,17,FALSE)</f>
        <v>0</v>
      </c>
      <c r="G30" t="str">
        <f>VLOOKUP(DATE($A30,12,1),Patch!$A$4:$R$879,18,FALSE)</f>
        <v/>
      </c>
      <c r="H30" s="3">
        <f>VLOOKUP(DATE($A30+1,1,1),Patch!$A$4:$R$879,17,FALSE)</f>
        <v>0</v>
      </c>
      <c r="I30" t="str">
        <f>VLOOKUP(DATE($A30+1,1,1),Patch!$A$4:$R$879,18,FALSE)</f>
        <v/>
      </c>
      <c r="J30" s="3">
        <f>VLOOKUP(DATE($A30+1,2,1),Patch!$A$4:$R$879,17,FALSE)</f>
        <v>0</v>
      </c>
      <c r="K30" t="str">
        <f>VLOOKUP(DATE($A30+1,2,1),Patch!$A$4:$R$879,18,FALSE)</f>
        <v/>
      </c>
      <c r="L30" s="3">
        <f>VLOOKUP(DATE($A30+1,3,1),Patch!$A$4:$R$879,17,FALSE)</f>
        <v>0</v>
      </c>
      <c r="M30" t="str">
        <f>VLOOKUP(DATE($A30+1,3,1),Patch!$A$4:$R$879,18,FALSE)</f>
        <v/>
      </c>
      <c r="N30" s="3">
        <f>VLOOKUP(DATE($A30+1,4,1),Patch!$A$4:$R$879,17,FALSE)</f>
        <v>0</v>
      </c>
      <c r="O30" t="str">
        <f>VLOOKUP(DATE($A30+1,4,1),Patch!$A$4:$R$879,18,FALSE)</f>
        <v/>
      </c>
      <c r="P30" s="3">
        <f>VLOOKUP(DATE($A30+1,5,1),Patch!$A$4:$R$879,17,FALSE)</f>
        <v>0</v>
      </c>
      <c r="Q30" t="str">
        <f>VLOOKUP(DATE($A30+1,5,1),Patch!$A$4:$R$879,18,FALSE)</f>
        <v/>
      </c>
      <c r="R30" s="3">
        <f>VLOOKUP(DATE($A30+1,6,1),Patch!$A$4:$R$879,17,FALSE)</f>
        <v>0</v>
      </c>
      <c r="S30" t="str">
        <f>VLOOKUP(DATE($A30+1,6,1),Patch!$A$4:$R$879,18,FALSE)</f>
        <v/>
      </c>
      <c r="T30" s="3">
        <f>VLOOKUP(DATE($A30+1,7,1),Patch!$A$4:$R$879,17,FALSE)</f>
        <v>0</v>
      </c>
      <c r="U30" t="str">
        <f>VLOOKUP(DATE($A30+1,7,1),Patch!$A$4:$R$879,18,FALSE)</f>
        <v/>
      </c>
      <c r="V30" s="3">
        <f>VLOOKUP(DATE($A30+1,8,1),Patch!$A$4:$R$879,17,FALSE)</f>
        <v>0</v>
      </c>
      <c r="W30" t="str">
        <f>VLOOKUP(DATE($A30+1,8,1),Patch!$A$4:$R$879,18,FALSE)</f>
        <v/>
      </c>
      <c r="X30" s="3">
        <f>VLOOKUP(DATE($A30+1,9,1),Patch!$A$4:$R$879,17,FALSE)</f>
        <v>0</v>
      </c>
      <c r="Y30" t="str">
        <f>VLOOKUP(DATE($A30+1,9,1),Patch!$A$4:$R$879,18,FALSE)</f>
        <v/>
      </c>
      <c r="Z30" s="3">
        <f t="shared" si="0"/>
        <v>0</v>
      </c>
    </row>
    <row r="31" spans="1:26" x14ac:dyDescent="0.25">
      <c r="A31">
        <v>1964</v>
      </c>
      <c r="B31" s="3">
        <f>VLOOKUP(DATE($A31,10,1),Patch!$A$4:$R$879,17,FALSE)</f>
        <v>0</v>
      </c>
      <c r="C31" t="str">
        <f>VLOOKUP(DATE($A31,10,1),Patch!$A$4:$R$879,18,FALSE)</f>
        <v/>
      </c>
      <c r="D31" s="3">
        <f>VLOOKUP(DATE($A31,11,1),Patch!$A$4:$R$879,17,FALSE)</f>
        <v>0</v>
      </c>
      <c r="E31" t="str">
        <f>VLOOKUP(DATE($A31,11,1),Patch!$A$4:$R$879,18,FALSE)</f>
        <v/>
      </c>
      <c r="F31" s="3">
        <f>VLOOKUP(DATE($A31,12,1),Patch!$A$4:$R$879,17,FALSE)</f>
        <v>0</v>
      </c>
      <c r="G31" t="str">
        <f>VLOOKUP(DATE($A31,12,1),Patch!$A$4:$R$879,18,FALSE)</f>
        <v/>
      </c>
      <c r="H31" s="3">
        <f>VLOOKUP(DATE($A31+1,1,1),Patch!$A$4:$R$879,17,FALSE)</f>
        <v>0</v>
      </c>
      <c r="I31" t="str">
        <f>VLOOKUP(DATE($A31+1,1,1),Patch!$A$4:$R$879,18,FALSE)</f>
        <v/>
      </c>
      <c r="J31" s="3">
        <f>VLOOKUP(DATE($A31+1,2,1),Patch!$A$4:$R$879,17,FALSE)</f>
        <v>0</v>
      </c>
      <c r="K31" t="str">
        <f>VLOOKUP(DATE($A31+1,2,1),Patch!$A$4:$R$879,18,FALSE)</f>
        <v/>
      </c>
      <c r="L31" s="3">
        <f>VLOOKUP(DATE($A31+1,3,1),Patch!$A$4:$R$879,17,FALSE)</f>
        <v>0</v>
      </c>
      <c r="M31" t="str">
        <f>VLOOKUP(DATE($A31+1,3,1),Patch!$A$4:$R$879,18,FALSE)</f>
        <v/>
      </c>
      <c r="N31" s="3">
        <f>VLOOKUP(DATE($A31+1,4,1),Patch!$A$4:$R$879,17,FALSE)</f>
        <v>0</v>
      </c>
      <c r="O31" t="str">
        <f>VLOOKUP(DATE($A31+1,4,1),Patch!$A$4:$R$879,18,FALSE)</f>
        <v/>
      </c>
      <c r="P31" s="3">
        <f>VLOOKUP(DATE($A31+1,5,1),Patch!$A$4:$R$879,17,FALSE)</f>
        <v>0</v>
      </c>
      <c r="Q31" t="str">
        <f>VLOOKUP(DATE($A31+1,5,1),Patch!$A$4:$R$879,18,FALSE)</f>
        <v/>
      </c>
      <c r="R31" s="3">
        <f>VLOOKUP(DATE($A31+1,6,1),Patch!$A$4:$R$879,17,FALSE)</f>
        <v>0</v>
      </c>
      <c r="S31" t="str">
        <f>VLOOKUP(DATE($A31+1,6,1),Patch!$A$4:$R$879,18,FALSE)</f>
        <v/>
      </c>
      <c r="T31" s="3">
        <f>VLOOKUP(DATE($A31+1,7,1),Patch!$A$4:$R$879,17,FALSE)</f>
        <v>0</v>
      </c>
      <c r="U31" t="str">
        <f>VLOOKUP(DATE($A31+1,7,1),Patch!$A$4:$R$879,18,FALSE)</f>
        <v/>
      </c>
      <c r="V31" s="3">
        <f>VLOOKUP(DATE($A31+1,8,1),Patch!$A$4:$R$879,17,FALSE)</f>
        <v>0</v>
      </c>
      <c r="W31" t="str">
        <f>VLOOKUP(DATE($A31+1,8,1),Patch!$A$4:$R$879,18,FALSE)</f>
        <v/>
      </c>
      <c r="X31" s="3">
        <f>VLOOKUP(DATE($A31+1,9,1),Patch!$A$4:$R$879,17,FALSE)</f>
        <v>0</v>
      </c>
      <c r="Y31" t="str">
        <f>VLOOKUP(DATE($A31+1,9,1),Patch!$A$4:$R$879,18,FALSE)</f>
        <v/>
      </c>
      <c r="Z31" s="3">
        <f t="shared" si="0"/>
        <v>0</v>
      </c>
    </row>
    <row r="32" spans="1:26" x14ac:dyDescent="0.25">
      <c r="A32">
        <v>1965</v>
      </c>
      <c r="B32" s="3">
        <f>VLOOKUP(DATE($A32,10,1),Patch!$A$4:$R$879,17,FALSE)</f>
        <v>0</v>
      </c>
      <c r="C32" t="str">
        <f>VLOOKUP(DATE($A32,10,1),Patch!$A$4:$R$879,18,FALSE)</f>
        <v/>
      </c>
      <c r="D32" s="3">
        <f>VLOOKUP(DATE($A32,11,1),Patch!$A$4:$R$879,17,FALSE)</f>
        <v>0</v>
      </c>
      <c r="E32" t="str">
        <f>VLOOKUP(DATE($A32,11,1),Patch!$A$4:$R$879,18,FALSE)</f>
        <v/>
      </c>
      <c r="F32" s="3">
        <f>VLOOKUP(DATE($A32,12,1),Patch!$A$4:$R$879,17,FALSE)</f>
        <v>0</v>
      </c>
      <c r="G32" t="str">
        <f>VLOOKUP(DATE($A32,12,1),Patch!$A$4:$R$879,18,FALSE)</f>
        <v/>
      </c>
      <c r="H32" s="3">
        <f>VLOOKUP(DATE($A32+1,1,1),Patch!$A$4:$R$879,17,FALSE)</f>
        <v>0</v>
      </c>
      <c r="I32" t="str">
        <f>VLOOKUP(DATE($A32+1,1,1),Patch!$A$4:$R$879,18,FALSE)</f>
        <v/>
      </c>
      <c r="J32" s="3">
        <f>VLOOKUP(DATE($A32+1,2,1),Patch!$A$4:$R$879,17,FALSE)</f>
        <v>0</v>
      </c>
      <c r="K32" t="str">
        <f>VLOOKUP(DATE($A32+1,2,1),Patch!$A$4:$R$879,18,FALSE)</f>
        <v/>
      </c>
      <c r="L32" s="3">
        <f>VLOOKUP(DATE($A32+1,3,1),Patch!$A$4:$R$879,17,FALSE)</f>
        <v>0</v>
      </c>
      <c r="M32" t="str">
        <f>VLOOKUP(DATE($A32+1,3,1),Patch!$A$4:$R$879,18,FALSE)</f>
        <v/>
      </c>
      <c r="N32" s="3">
        <f>VLOOKUP(DATE($A32+1,4,1),Patch!$A$4:$R$879,17,FALSE)</f>
        <v>0</v>
      </c>
      <c r="O32" t="str">
        <f>VLOOKUP(DATE($A32+1,4,1),Patch!$A$4:$R$879,18,FALSE)</f>
        <v/>
      </c>
      <c r="P32" s="3">
        <f>VLOOKUP(DATE($A32+1,5,1),Patch!$A$4:$R$879,17,FALSE)</f>
        <v>0</v>
      </c>
      <c r="Q32" t="str">
        <f>VLOOKUP(DATE($A32+1,5,1),Patch!$A$4:$R$879,18,FALSE)</f>
        <v/>
      </c>
      <c r="R32" s="3">
        <f>VLOOKUP(DATE($A32+1,6,1),Patch!$A$4:$R$879,17,FALSE)</f>
        <v>0</v>
      </c>
      <c r="S32" t="str">
        <f>VLOOKUP(DATE($A32+1,6,1),Patch!$A$4:$R$879,18,FALSE)</f>
        <v/>
      </c>
      <c r="T32" s="3">
        <f>VLOOKUP(DATE($A32+1,7,1),Patch!$A$4:$R$879,17,FALSE)</f>
        <v>0</v>
      </c>
      <c r="U32" t="str">
        <f>VLOOKUP(DATE($A32+1,7,1),Patch!$A$4:$R$879,18,FALSE)</f>
        <v/>
      </c>
      <c r="V32" s="3">
        <f>VLOOKUP(DATE($A32+1,8,1),Patch!$A$4:$R$879,17,FALSE)</f>
        <v>0</v>
      </c>
      <c r="W32" t="str">
        <f>VLOOKUP(DATE($A32+1,8,1),Patch!$A$4:$R$879,18,FALSE)</f>
        <v/>
      </c>
      <c r="X32" s="3">
        <f>VLOOKUP(DATE($A32+1,9,1),Patch!$A$4:$R$879,17,FALSE)</f>
        <v>0</v>
      </c>
      <c r="Y32" t="str">
        <f>VLOOKUP(DATE($A32+1,9,1),Patch!$A$4:$R$879,18,FALSE)</f>
        <v/>
      </c>
      <c r="Z32" s="3">
        <f t="shared" si="0"/>
        <v>0</v>
      </c>
    </row>
    <row r="33" spans="1:26" x14ac:dyDescent="0.25">
      <c r="A33">
        <v>1966</v>
      </c>
      <c r="B33" s="3">
        <f>VLOOKUP(DATE($A33,10,1),Patch!$A$4:$R$879,17,FALSE)</f>
        <v>0</v>
      </c>
      <c r="C33" t="str">
        <f>VLOOKUP(DATE($A33,10,1),Patch!$A$4:$R$879,18,FALSE)</f>
        <v/>
      </c>
      <c r="D33" s="3">
        <f>VLOOKUP(DATE($A33,11,1),Patch!$A$4:$R$879,17,FALSE)</f>
        <v>0</v>
      </c>
      <c r="E33" t="str">
        <f>VLOOKUP(DATE($A33,11,1),Patch!$A$4:$R$879,18,FALSE)</f>
        <v/>
      </c>
      <c r="F33" s="3">
        <f>VLOOKUP(DATE($A33,12,1),Patch!$A$4:$R$879,17,FALSE)</f>
        <v>0</v>
      </c>
      <c r="G33" t="str">
        <f>VLOOKUP(DATE($A33,12,1),Patch!$A$4:$R$879,18,FALSE)</f>
        <v/>
      </c>
      <c r="H33" s="3">
        <f>VLOOKUP(DATE($A33+1,1,1),Patch!$A$4:$R$879,17,FALSE)</f>
        <v>0</v>
      </c>
      <c r="I33" t="str">
        <f>VLOOKUP(DATE($A33+1,1,1),Patch!$A$4:$R$879,18,FALSE)</f>
        <v/>
      </c>
      <c r="J33" s="3">
        <f>VLOOKUP(DATE($A33+1,2,1),Patch!$A$4:$R$879,17,FALSE)</f>
        <v>0</v>
      </c>
      <c r="K33" t="str">
        <f>VLOOKUP(DATE($A33+1,2,1),Patch!$A$4:$R$879,18,FALSE)</f>
        <v/>
      </c>
      <c r="L33" s="3">
        <f>VLOOKUP(DATE($A33+1,3,1),Patch!$A$4:$R$879,17,FALSE)</f>
        <v>0</v>
      </c>
      <c r="M33" t="str">
        <f>VLOOKUP(DATE($A33+1,3,1),Patch!$A$4:$R$879,18,FALSE)</f>
        <v/>
      </c>
      <c r="N33" s="3">
        <f>VLOOKUP(DATE($A33+1,4,1),Patch!$A$4:$R$879,17,FALSE)</f>
        <v>0</v>
      </c>
      <c r="O33" t="str">
        <f>VLOOKUP(DATE($A33+1,4,1),Patch!$A$4:$R$879,18,FALSE)</f>
        <v/>
      </c>
      <c r="P33" s="3">
        <f>VLOOKUP(DATE($A33+1,5,1),Patch!$A$4:$R$879,17,FALSE)</f>
        <v>0</v>
      </c>
      <c r="Q33" t="str">
        <f>VLOOKUP(DATE($A33+1,5,1),Patch!$A$4:$R$879,18,FALSE)</f>
        <v/>
      </c>
      <c r="R33" s="3">
        <f>VLOOKUP(DATE($A33+1,6,1),Patch!$A$4:$R$879,17,FALSE)</f>
        <v>0</v>
      </c>
      <c r="S33" t="str">
        <f>VLOOKUP(DATE($A33+1,6,1),Patch!$A$4:$R$879,18,FALSE)</f>
        <v/>
      </c>
      <c r="T33" s="3">
        <f>VLOOKUP(DATE($A33+1,7,1),Patch!$A$4:$R$879,17,FALSE)</f>
        <v>0</v>
      </c>
      <c r="U33" t="str">
        <f>VLOOKUP(DATE($A33+1,7,1),Patch!$A$4:$R$879,18,FALSE)</f>
        <v/>
      </c>
      <c r="V33" s="3">
        <f>VLOOKUP(DATE($A33+1,8,1),Patch!$A$4:$R$879,17,FALSE)</f>
        <v>0</v>
      </c>
      <c r="W33" t="str">
        <f>VLOOKUP(DATE($A33+1,8,1),Patch!$A$4:$R$879,18,FALSE)</f>
        <v/>
      </c>
      <c r="X33" s="3">
        <f>VLOOKUP(DATE($A33+1,9,1),Patch!$A$4:$R$879,17,FALSE)</f>
        <v>0</v>
      </c>
      <c r="Y33" t="str">
        <f>VLOOKUP(DATE($A33+1,9,1),Patch!$A$4:$R$879,18,FALSE)</f>
        <v/>
      </c>
      <c r="Z33" s="3">
        <f t="shared" si="0"/>
        <v>0</v>
      </c>
    </row>
    <row r="34" spans="1:26" x14ac:dyDescent="0.25">
      <c r="A34">
        <v>1967</v>
      </c>
      <c r="B34" s="3">
        <f>VLOOKUP(DATE($A34,10,1),Patch!$A$4:$R$879,17,FALSE)</f>
        <v>0</v>
      </c>
      <c r="C34" t="str">
        <f>VLOOKUP(DATE($A34,10,1),Patch!$A$4:$R$879,18,FALSE)</f>
        <v/>
      </c>
      <c r="D34" s="3">
        <f>VLOOKUP(DATE($A34,11,1),Patch!$A$4:$R$879,17,FALSE)</f>
        <v>0</v>
      </c>
      <c r="E34" t="str">
        <f>VLOOKUP(DATE($A34,11,1),Patch!$A$4:$R$879,18,FALSE)</f>
        <v/>
      </c>
      <c r="F34" s="3">
        <f>VLOOKUP(DATE($A34,12,1),Patch!$A$4:$R$879,17,FALSE)</f>
        <v>0</v>
      </c>
      <c r="G34" t="str">
        <f>VLOOKUP(DATE($A34,12,1),Patch!$A$4:$R$879,18,FALSE)</f>
        <v/>
      </c>
      <c r="H34" s="3">
        <f>VLOOKUP(DATE($A34+1,1,1),Patch!$A$4:$R$879,17,FALSE)</f>
        <v>0</v>
      </c>
      <c r="I34" t="str">
        <f>VLOOKUP(DATE($A34+1,1,1),Patch!$A$4:$R$879,18,FALSE)</f>
        <v/>
      </c>
      <c r="J34" s="3">
        <f>VLOOKUP(DATE($A34+1,2,1),Patch!$A$4:$R$879,17,FALSE)</f>
        <v>0</v>
      </c>
      <c r="K34" t="str">
        <f>VLOOKUP(DATE($A34+1,2,1),Patch!$A$4:$R$879,18,FALSE)</f>
        <v/>
      </c>
      <c r="L34" s="3">
        <f>VLOOKUP(DATE($A34+1,3,1),Patch!$A$4:$R$879,17,FALSE)</f>
        <v>0</v>
      </c>
      <c r="M34" t="str">
        <f>VLOOKUP(DATE($A34+1,3,1),Patch!$A$4:$R$879,18,FALSE)</f>
        <v/>
      </c>
      <c r="N34" s="3">
        <f>VLOOKUP(DATE($A34+1,4,1),Patch!$A$4:$R$879,17,FALSE)</f>
        <v>0</v>
      </c>
      <c r="O34" t="str">
        <f>VLOOKUP(DATE($A34+1,4,1),Patch!$A$4:$R$879,18,FALSE)</f>
        <v/>
      </c>
      <c r="P34" s="3">
        <f>VLOOKUP(DATE($A34+1,5,1),Patch!$A$4:$R$879,17,FALSE)</f>
        <v>0</v>
      </c>
      <c r="Q34" t="str">
        <f>VLOOKUP(DATE($A34+1,5,1),Patch!$A$4:$R$879,18,FALSE)</f>
        <v/>
      </c>
      <c r="R34" s="3">
        <f>VLOOKUP(DATE($A34+1,6,1),Patch!$A$4:$R$879,17,FALSE)</f>
        <v>0</v>
      </c>
      <c r="S34" t="str">
        <f>VLOOKUP(DATE($A34+1,6,1),Patch!$A$4:$R$879,18,FALSE)</f>
        <v/>
      </c>
      <c r="T34" s="3">
        <f>VLOOKUP(DATE($A34+1,7,1),Patch!$A$4:$R$879,17,FALSE)</f>
        <v>0</v>
      </c>
      <c r="U34" t="str">
        <f>VLOOKUP(DATE($A34+1,7,1),Patch!$A$4:$R$879,18,FALSE)</f>
        <v/>
      </c>
      <c r="V34" s="3">
        <f>VLOOKUP(DATE($A34+1,8,1),Patch!$A$4:$R$879,17,FALSE)</f>
        <v>0</v>
      </c>
      <c r="W34" t="str">
        <f>VLOOKUP(DATE($A34+1,8,1),Patch!$A$4:$R$879,18,FALSE)</f>
        <v/>
      </c>
      <c r="X34" s="3">
        <f>VLOOKUP(DATE($A34+1,9,1),Patch!$A$4:$R$879,17,FALSE)</f>
        <v>0</v>
      </c>
      <c r="Y34" t="str">
        <f>VLOOKUP(DATE($A34+1,9,1),Patch!$A$4:$R$879,18,FALSE)</f>
        <v/>
      </c>
      <c r="Z34" s="3">
        <f t="shared" si="0"/>
        <v>0</v>
      </c>
    </row>
    <row r="35" spans="1:26" x14ac:dyDescent="0.25">
      <c r="A35">
        <v>1968</v>
      </c>
      <c r="B35" s="3">
        <f>VLOOKUP(DATE($A35,10,1),Patch!$A$4:$R$879,17,FALSE)</f>
        <v>0</v>
      </c>
      <c r="C35" t="str">
        <f>VLOOKUP(DATE($A35,10,1),Patch!$A$4:$R$879,18,FALSE)</f>
        <v/>
      </c>
      <c r="D35" s="3">
        <f>VLOOKUP(DATE($A35,11,1),Patch!$A$4:$R$879,17,FALSE)</f>
        <v>0</v>
      </c>
      <c r="E35" t="str">
        <f>VLOOKUP(DATE($A35,11,1),Patch!$A$4:$R$879,18,FALSE)</f>
        <v/>
      </c>
      <c r="F35" s="3">
        <f>VLOOKUP(DATE($A35,12,1),Patch!$A$4:$R$879,17,FALSE)</f>
        <v>0</v>
      </c>
      <c r="G35" t="str">
        <f>VLOOKUP(DATE($A35,12,1),Patch!$A$4:$R$879,18,FALSE)</f>
        <v/>
      </c>
      <c r="H35" s="3">
        <f>VLOOKUP(DATE($A35+1,1,1),Patch!$A$4:$R$879,17,FALSE)</f>
        <v>0</v>
      </c>
      <c r="I35" t="str">
        <f>VLOOKUP(DATE($A35+1,1,1),Patch!$A$4:$R$879,18,FALSE)</f>
        <v/>
      </c>
      <c r="J35" s="3">
        <f>VLOOKUP(DATE($A35+1,2,1),Patch!$A$4:$R$879,17,FALSE)</f>
        <v>0</v>
      </c>
      <c r="K35" t="str">
        <f>VLOOKUP(DATE($A35+1,2,1),Patch!$A$4:$R$879,18,FALSE)</f>
        <v/>
      </c>
      <c r="L35" s="3">
        <f>VLOOKUP(DATE($A35+1,3,1),Patch!$A$4:$R$879,17,FALSE)</f>
        <v>0</v>
      </c>
      <c r="M35" t="str">
        <f>VLOOKUP(DATE($A35+1,3,1),Patch!$A$4:$R$879,18,FALSE)</f>
        <v/>
      </c>
      <c r="N35" s="3">
        <f>VLOOKUP(DATE($A35+1,4,1),Patch!$A$4:$R$879,17,FALSE)</f>
        <v>0</v>
      </c>
      <c r="O35" t="str">
        <f>VLOOKUP(DATE($A35+1,4,1),Patch!$A$4:$R$879,18,FALSE)</f>
        <v/>
      </c>
      <c r="P35" s="3">
        <f>VLOOKUP(DATE($A35+1,5,1),Patch!$A$4:$R$879,17,FALSE)</f>
        <v>0</v>
      </c>
      <c r="Q35" t="str">
        <f>VLOOKUP(DATE($A35+1,5,1),Patch!$A$4:$R$879,18,FALSE)</f>
        <v/>
      </c>
      <c r="R35" s="3">
        <f>VLOOKUP(DATE($A35+1,6,1),Patch!$A$4:$R$879,17,FALSE)</f>
        <v>0</v>
      </c>
      <c r="S35" t="str">
        <f>VLOOKUP(DATE($A35+1,6,1),Patch!$A$4:$R$879,18,FALSE)</f>
        <v/>
      </c>
      <c r="T35" s="3">
        <f>VLOOKUP(DATE($A35+1,7,1),Patch!$A$4:$R$879,17,FALSE)</f>
        <v>0</v>
      </c>
      <c r="U35" t="str">
        <f>VLOOKUP(DATE($A35+1,7,1),Patch!$A$4:$R$879,18,FALSE)</f>
        <v/>
      </c>
      <c r="V35" s="3">
        <f>VLOOKUP(DATE($A35+1,8,1),Patch!$A$4:$R$879,17,FALSE)</f>
        <v>0</v>
      </c>
      <c r="W35" t="str">
        <f>VLOOKUP(DATE($A35+1,8,1),Patch!$A$4:$R$879,18,FALSE)</f>
        <v/>
      </c>
      <c r="X35" s="3">
        <f>VLOOKUP(DATE($A35+1,9,1),Patch!$A$4:$R$879,17,FALSE)</f>
        <v>0</v>
      </c>
      <c r="Y35" t="str">
        <f>VLOOKUP(DATE($A35+1,9,1),Patch!$A$4:$R$879,18,FALSE)</f>
        <v/>
      </c>
      <c r="Z35" s="3">
        <f t="shared" si="0"/>
        <v>0</v>
      </c>
    </row>
    <row r="36" spans="1:26" x14ac:dyDescent="0.25">
      <c r="A36">
        <v>1969</v>
      </c>
      <c r="B36" s="3">
        <f>VLOOKUP(DATE($A36,10,1),Patch!$A$4:$R$879,17,FALSE)</f>
        <v>0</v>
      </c>
      <c r="C36" t="str">
        <f>VLOOKUP(DATE($A36,10,1),Patch!$A$4:$R$879,18,FALSE)</f>
        <v/>
      </c>
      <c r="D36" s="3">
        <f>VLOOKUP(DATE($A36,11,1),Patch!$A$4:$R$879,17,FALSE)</f>
        <v>0</v>
      </c>
      <c r="E36" t="str">
        <f>VLOOKUP(DATE($A36,11,1),Patch!$A$4:$R$879,18,FALSE)</f>
        <v/>
      </c>
      <c r="F36" s="3">
        <f>VLOOKUP(DATE($A36,12,1),Patch!$A$4:$R$879,17,FALSE)</f>
        <v>0</v>
      </c>
      <c r="G36" t="str">
        <f>VLOOKUP(DATE($A36,12,1),Patch!$A$4:$R$879,18,FALSE)</f>
        <v/>
      </c>
      <c r="H36" s="3">
        <f>VLOOKUP(DATE($A36+1,1,1),Patch!$A$4:$R$879,17,FALSE)</f>
        <v>0</v>
      </c>
      <c r="I36" t="str">
        <f>VLOOKUP(DATE($A36+1,1,1),Patch!$A$4:$R$879,18,FALSE)</f>
        <v/>
      </c>
      <c r="J36" s="3">
        <f>VLOOKUP(DATE($A36+1,2,1),Patch!$A$4:$R$879,17,FALSE)</f>
        <v>0</v>
      </c>
      <c r="K36" t="str">
        <f>VLOOKUP(DATE($A36+1,2,1),Patch!$A$4:$R$879,18,FALSE)</f>
        <v/>
      </c>
      <c r="L36" s="3">
        <f>VLOOKUP(DATE($A36+1,3,1),Patch!$A$4:$R$879,17,FALSE)</f>
        <v>0</v>
      </c>
      <c r="M36" t="str">
        <f>VLOOKUP(DATE($A36+1,3,1),Patch!$A$4:$R$879,18,FALSE)</f>
        <v/>
      </c>
      <c r="N36" s="3">
        <f>VLOOKUP(DATE($A36+1,4,1),Patch!$A$4:$R$879,17,FALSE)</f>
        <v>0</v>
      </c>
      <c r="O36" t="str">
        <f>VLOOKUP(DATE($A36+1,4,1),Patch!$A$4:$R$879,18,FALSE)</f>
        <v/>
      </c>
      <c r="P36" s="3">
        <f>VLOOKUP(DATE($A36+1,5,1),Patch!$A$4:$R$879,17,FALSE)</f>
        <v>0</v>
      </c>
      <c r="Q36" t="str">
        <f>VLOOKUP(DATE($A36+1,5,1),Patch!$A$4:$R$879,18,FALSE)</f>
        <v/>
      </c>
      <c r="R36" s="3">
        <f>VLOOKUP(DATE($A36+1,6,1),Patch!$A$4:$R$879,17,FALSE)</f>
        <v>0</v>
      </c>
      <c r="S36" t="str">
        <f>VLOOKUP(DATE($A36+1,6,1),Patch!$A$4:$R$879,18,FALSE)</f>
        <v/>
      </c>
      <c r="T36" s="3">
        <f>VLOOKUP(DATE($A36+1,7,1),Patch!$A$4:$R$879,17,FALSE)</f>
        <v>0</v>
      </c>
      <c r="U36" t="str">
        <f>VLOOKUP(DATE($A36+1,7,1),Patch!$A$4:$R$879,18,FALSE)</f>
        <v/>
      </c>
      <c r="V36" s="3">
        <f>VLOOKUP(DATE($A36+1,8,1),Patch!$A$4:$R$879,17,FALSE)</f>
        <v>0</v>
      </c>
      <c r="W36" t="str">
        <f>VLOOKUP(DATE($A36+1,8,1),Patch!$A$4:$R$879,18,FALSE)</f>
        <v/>
      </c>
      <c r="X36" s="3">
        <f>VLOOKUP(DATE($A36+1,9,1),Patch!$A$4:$R$879,17,FALSE)</f>
        <v>0</v>
      </c>
      <c r="Y36" t="str">
        <f>VLOOKUP(DATE($A36+1,9,1),Patch!$A$4:$R$879,18,FALSE)</f>
        <v/>
      </c>
      <c r="Z36" s="3">
        <f t="shared" si="0"/>
        <v>0</v>
      </c>
    </row>
    <row r="37" spans="1:26" x14ac:dyDescent="0.25">
      <c r="A37">
        <v>1970</v>
      </c>
      <c r="B37" s="3">
        <f>VLOOKUP(DATE($A37,10,1),Patch!$A$4:$R$879,17,FALSE)</f>
        <v>0</v>
      </c>
      <c r="C37" t="str">
        <f>VLOOKUP(DATE($A37,10,1),Patch!$A$4:$R$879,18,FALSE)</f>
        <v/>
      </c>
      <c r="D37" s="3">
        <f>VLOOKUP(DATE($A37,11,1),Patch!$A$4:$R$879,17,FALSE)</f>
        <v>0</v>
      </c>
      <c r="E37" t="str">
        <f>VLOOKUP(DATE($A37,11,1),Patch!$A$4:$R$879,18,FALSE)</f>
        <v/>
      </c>
      <c r="F37" s="3">
        <f>VLOOKUP(DATE($A37,12,1),Patch!$A$4:$R$879,17,FALSE)</f>
        <v>0</v>
      </c>
      <c r="G37" t="str">
        <f>VLOOKUP(DATE($A37,12,1),Patch!$A$4:$R$879,18,FALSE)</f>
        <v/>
      </c>
      <c r="H37" s="3">
        <f>VLOOKUP(DATE($A37+1,1,1),Patch!$A$4:$R$879,17,FALSE)</f>
        <v>0</v>
      </c>
      <c r="I37" t="str">
        <f>VLOOKUP(DATE($A37+1,1,1),Patch!$A$4:$R$879,18,FALSE)</f>
        <v/>
      </c>
      <c r="J37" s="3">
        <f>VLOOKUP(DATE($A37+1,2,1),Patch!$A$4:$R$879,17,FALSE)</f>
        <v>0</v>
      </c>
      <c r="K37" t="str">
        <f>VLOOKUP(DATE($A37+1,2,1),Patch!$A$4:$R$879,18,FALSE)</f>
        <v/>
      </c>
      <c r="L37" s="3">
        <f>VLOOKUP(DATE($A37+1,3,1),Patch!$A$4:$R$879,17,FALSE)</f>
        <v>0</v>
      </c>
      <c r="M37" t="str">
        <f>VLOOKUP(DATE($A37+1,3,1),Patch!$A$4:$R$879,18,FALSE)</f>
        <v/>
      </c>
      <c r="N37" s="3">
        <f>VLOOKUP(DATE($A37+1,4,1),Patch!$A$4:$R$879,17,FALSE)</f>
        <v>0</v>
      </c>
      <c r="O37" t="str">
        <f>VLOOKUP(DATE($A37+1,4,1),Patch!$A$4:$R$879,18,FALSE)</f>
        <v/>
      </c>
      <c r="P37" s="3">
        <f>VLOOKUP(DATE($A37+1,5,1),Patch!$A$4:$R$879,17,FALSE)</f>
        <v>0</v>
      </c>
      <c r="Q37" t="str">
        <f>VLOOKUP(DATE($A37+1,5,1),Patch!$A$4:$R$879,18,FALSE)</f>
        <v/>
      </c>
      <c r="R37" s="3">
        <f>VLOOKUP(DATE($A37+1,6,1),Patch!$A$4:$R$879,17,FALSE)</f>
        <v>0</v>
      </c>
      <c r="S37" t="str">
        <f>VLOOKUP(DATE($A37+1,6,1),Patch!$A$4:$R$879,18,FALSE)</f>
        <v/>
      </c>
      <c r="T37" s="3">
        <f>VLOOKUP(DATE($A37+1,7,1),Patch!$A$4:$R$879,17,FALSE)</f>
        <v>0</v>
      </c>
      <c r="U37" t="str">
        <f>VLOOKUP(DATE($A37+1,7,1),Patch!$A$4:$R$879,18,FALSE)</f>
        <v/>
      </c>
      <c r="V37" s="3">
        <f>VLOOKUP(DATE($A37+1,8,1),Patch!$A$4:$R$879,17,FALSE)</f>
        <v>0</v>
      </c>
      <c r="W37" t="str">
        <f>VLOOKUP(DATE($A37+1,8,1),Patch!$A$4:$R$879,18,FALSE)</f>
        <v/>
      </c>
      <c r="X37" s="3">
        <f>VLOOKUP(DATE($A37+1,9,1),Patch!$A$4:$R$879,17,FALSE)</f>
        <v>0</v>
      </c>
      <c r="Y37" t="str">
        <f>VLOOKUP(DATE($A37+1,9,1),Patch!$A$4:$R$879,18,FALSE)</f>
        <v/>
      </c>
      <c r="Z37" s="3">
        <f t="shared" si="0"/>
        <v>0</v>
      </c>
    </row>
    <row r="38" spans="1:26" x14ac:dyDescent="0.25">
      <c r="A38">
        <v>1971</v>
      </c>
      <c r="B38" s="3">
        <f>VLOOKUP(DATE($A38,10,1),Patch!$A$4:$R$879,17,FALSE)</f>
        <v>0</v>
      </c>
      <c r="C38" t="str">
        <f>VLOOKUP(DATE($A38,10,1),Patch!$A$4:$R$879,18,FALSE)</f>
        <v/>
      </c>
      <c r="D38" s="3">
        <f>VLOOKUP(DATE($A38,11,1),Patch!$A$4:$R$879,17,FALSE)</f>
        <v>0</v>
      </c>
      <c r="E38" t="str">
        <f>VLOOKUP(DATE($A38,11,1),Patch!$A$4:$R$879,18,FALSE)</f>
        <v/>
      </c>
      <c r="F38" s="3">
        <f>VLOOKUP(DATE($A38,12,1),Patch!$A$4:$R$879,17,FALSE)</f>
        <v>0</v>
      </c>
      <c r="G38" t="str">
        <f>VLOOKUP(DATE($A38,12,1),Patch!$A$4:$R$879,18,FALSE)</f>
        <v/>
      </c>
      <c r="H38" s="3">
        <f>VLOOKUP(DATE($A38+1,1,1),Patch!$A$4:$R$879,17,FALSE)</f>
        <v>0</v>
      </c>
      <c r="I38" t="str">
        <f>VLOOKUP(DATE($A38+1,1,1),Patch!$A$4:$R$879,18,FALSE)</f>
        <v/>
      </c>
      <c r="J38" s="3">
        <f>VLOOKUP(DATE($A38+1,2,1),Patch!$A$4:$R$879,17,FALSE)</f>
        <v>0</v>
      </c>
      <c r="K38" t="str">
        <f>VLOOKUP(DATE($A38+1,2,1),Patch!$A$4:$R$879,18,FALSE)</f>
        <v/>
      </c>
      <c r="L38" s="3">
        <f>VLOOKUP(DATE($A38+1,3,1),Patch!$A$4:$R$879,17,FALSE)</f>
        <v>0</v>
      </c>
      <c r="M38" t="str">
        <f>VLOOKUP(DATE($A38+1,3,1),Patch!$A$4:$R$879,18,FALSE)</f>
        <v/>
      </c>
      <c r="N38" s="3">
        <f>VLOOKUP(DATE($A38+1,4,1),Patch!$A$4:$R$879,17,FALSE)</f>
        <v>0</v>
      </c>
      <c r="O38" t="str">
        <f>VLOOKUP(DATE($A38+1,4,1),Patch!$A$4:$R$879,18,FALSE)</f>
        <v/>
      </c>
      <c r="P38" s="3">
        <f>VLOOKUP(DATE($A38+1,5,1),Patch!$A$4:$R$879,17,FALSE)</f>
        <v>0</v>
      </c>
      <c r="Q38" t="str">
        <f>VLOOKUP(DATE($A38+1,5,1),Patch!$A$4:$R$879,18,FALSE)</f>
        <v/>
      </c>
      <c r="R38" s="3">
        <f>VLOOKUP(DATE($A38+1,6,1),Patch!$A$4:$R$879,17,FALSE)</f>
        <v>0</v>
      </c>
      <c r="S38" t="str">
        <f>VLOOKUP(DATE($A38+1,6,1),Patch!$A$4:$R$879,18,FALSE)</f>
        <v/>
      </c>
      <c r="T38" s="3">
        <f>VLOOKUP(DATE($A38+1,7,1),Patch!$A$4:$R$879,17,FALSE)</f>
        <v>0</v>
      </c>
      <c r="U38" t="str">
        <f>VLOOKUP(DATE($A38+1,7,1),Patch!$A$4:$R$879,18,FALSE)</f>
        <v/>
      </c>
      <c r="V38" s="3">
        <f>VLOOKUP(DATE($A38+1,8,1),Patch!$A$4:$R$879,17,FALSE)</f>
        <v>0</v>
      </c>
      <c r="W38" t="str">
        <f>VLOOKUP(DATE($A38+1,8,1),Patch!$A$4:$R$879,18,FALSE)</f>
        <v/>
      </c>
      <c r="X38" s="3">
        <f>VLOOKUP(DATE($A38+1,9,1),Patch!$A$4:$R$879,17,FALSE)</f>
        <v>0</v>
      </c>
      <c r="Y38" t="str">
        <f>VLOOKUP(DATE($A38+1,9,1),Patch!$A$4:$R$879,18,FALSE)</f>
        <v/>
      </c>
      <c r="Z38" s="3">
        <f t="shared" si="0"/>
        <v>0</v>
      </c>
    </row>
    <row r="39" spans="1:26" x14ac:dyDescent="0.25">
      <c r="A39">
        <v>1972</v>
      </c>
      <c r="B39" s="3">
        <f>VLOOKUP(DATE($A39,10,1),Patch!$A$4:$R$879,17,FALSE)</f>
        <v>0</v>
      </c>
      <c r="C39" t="str">
        <f>VLOOKUP(DATE($A39,10,1),Patch!$A$4:$R$879,18,FALSE)</f>
        <v/>
      </c>
      <c r="D39" s="3">
        <f>VLOOKUP(DATE($A39,11,1),Patch!$A$4:$R$879,17,FALSE)</f>
        <v>0</v>
      </c>
      <c r="E39" t="str">
        <f>VLOOKUP(DATE($A39,11,1),Patch!$A$4:$R$879,18,FALSE)</f>
        <v/>
      </c>
      <c r="F39" s="3">
        <f>VLOOKUP(DATE($A39,12,1),Patch!$A$4:$R$879,17,FALSE)</f>
        <v>0</v>
      </c>
      <c r="G39" t="str">
        <f>VLOOKUP(DATE($A39,12,1),Patch!$A$4:$R$879,18,FALSE)</f>
        <v/>
      </c>
      <c r="H39" s="3">
        <f>VLOOKUP(DATE($A39+1,1,1),Patch!$A$4:$R$879,17,FALSE)</f>
        <v>0</v>
      </c>
      <c r="I39" t="str">
        <f>VLOOKUP(DATE($A39+1,1,1),Patch!$A$4:$R$879,18,FALSE)</f>
        <v/>
      </c>
      <c r="J39" s="3">
        <f>VLOOKUP(DATE($A39+1,2,1),Patch!$A$4:$R$879,17,FALSE)</f>
        <v>0</v>
      </c>
      <c r="K39" t="str">
        <f>VLOOKUP(DATE($A39+1,2,1),Patch!$A$4:$R$879,18,FALSE)</f>
        <v/>
      </c>
      <c r="L39" s="3">
        <f>VLOOKUP(DATE($A39+1,3,1),Patch!$A$4:$R$879,17,FALSE)</f>
        <v>0</v>
      </c>
      <c r="M39" t="str">
        <f>VLOOKUP(DATE($A39+1,3,1),Patch!$A$4:$R$879,18,FALSE)</f>
        <v/>
      </c>
      <c r="N39" s="3">
        <f>VLOOKUP(DATE($A39+1,4,1),Patch!$A$4:$R$879,17,FALSE)</f>
        <v>0</v>
      </c>
      <c r="O39" t="str">
        <f>VLOOKUP(DATE($A39+1,4,1),Patch!$A$4:$R$879,18,FALSE)</f>
        <v/>
      </c>
      <c r="P39" s="3">
        <f>VLOOKUP(DATE($A39+1,5,1),Patch!$A$4:$R$879,17,FALSE)</f>
        <v>0</v>
      </c>
      <c r="Q39" t="str">
        <f>VLOOKUP(DATE($A39+1,5,1),Patch!$A$4:$R$879,18,FALSE)</f>
        <v/>
      </c>
      <c r="R39" s="3">
        <f>VLOOKUP(DATE($A39+1,6,1),Patch!$A$4:$R$879,17,FALSE)</f>
        <v>0</v>
      </c>
      <c r="S39" t="str">
        <f>VLOOKUP(DATE($A39+1,6,1),Patch!$A$4:$R$879,18,FALSE)</f>
        <v/>
      </c>
      <c r="T39" s="3">
        <f>VLOOKUP(DATE($A39+1,7,1),Patch!$A$4:$R$879,17,FALSE)</f>
        <v>0</v>
      </c>
      <c r="U39" t="str">
        <f>VLOOKUP(DATE($A39+1,7,1),Patch!$A$4:$R$879,18,FALSE)</f>
        <v/>
      </c>
      <c r="V39" s="3">
        <f>VLOOKUP(DATE($A39+1,8,1),Patch!$A$4:$R$879,17,FALSE)</f>
        <v>0</v>
      </c>
      <c r="W39" t="str">
        <f>VLOOKUP(DATE($A39+1,8,1),Patch!$A$4:$R$879,18,FALSE)</f>
        <v/>
      </c>
      <c r="X39" s="3">
        <f>VLOOKUP(DATE($A39+1,9,1),Patch!$A$4:$R$879,17,FALSE)</f>
        <v>0</v>
      </c>
      <c r="Y39" t="str">
        <f>VLOOKUP(DATE($A39+1,9,1),Patch!$A$4:$R$879,18,FALSE)</f>
        <v/>
      </c>
      <c r="Z39" s="3">
        <f t="shared" si="0"/>
        <v>0</v>
      </c>
    </row>
    <row r="40" spans="1:26" x14ac:dyDescent="0.25">
      <c r="A40">
        <v>1973</v>
      </c>
      <c r="B40" s="3">
        <f>VLOOKUP(DATE($A40,10,1),Patch!$A$4:$R$879,17,FALSE)</f>
        <v>0</v>
      </c>
      <c r="C40" t="str">
        <f>VLOOKUP(DATE($A40,10,1),Patch!$A$4:$R$879,18,FALSE)</f>
        <v/>
      </c>
      <c r="D40" s="3">
        <f>VLOOKUP(DATE($A40,11,1),Patch!$A$4:$R$879,17,FALSE)</f>
        <v>0</v>
      </c>
      <c r="E40" t="str">
        <f>VLOOKUP(DATE($A40,11,1),Patch!$A$4:$R$879,18,FALSE)</f>
        <v/>
      </c>
      <c r="F40" s="3">
        <f>VLOOKUP(DATE($A40,12,1),Patch!$A$4:$R$879,17,FALSE)</f>
        <v>0</v>
      </c>
      <c r="G40" t="str">
        <f>VLOOKUP(DATE($A40,12,1),Patch!$A$4:$R$879,18,FALSE)</f>
        <v/>
      </c>
      <c r="H40" s="3">
        <f>VLOOKUP(DATE($A40+1,1,1),Patch!$A$4:$R$879,17,FALSE)</f>
        <v>0</v>
      </c>
      <c r="I40" t="str">
        <f>VLOOKUP(DATE($A40+1,1,1),Patch!$A$4:$R$879,18,FALSE)</f>
        <v/>
      </c>
      <c r="J40" s="3">
        <f>VLOOKUP(DATE($A40+1,2,1),Patch!$A$4:$R$879,17,FALSE)</f>
        <v>0</v>
      </c>
      <c r="K40" t="str">
        <f>VLOOKUP(DATE($A40+1,2,1),Patch!$A$4:$R$879,18,FALSE)</f>
        <v/>
      </c>
      <c r="L40" s="3">
        <f>VLOOKUP(DATE($A40+1,3,1),Patch!$A$4:$R$879,17,FALSE)</f>
        <v>0</v>
      </c>
      <c r="M40" t="str">
        <f>VLOOKUP(DATE($A40+1,3,1),Patch!$A$4:$R$879,18,FALSE)</f>
        <v/>
      </c>
      <c r="N40" s="3">
        <f>VLOOKUP(DATE($A40+1,4,1),Patch!$A$4:$R$879,17,FALSE)</f>
        <v>0</v>
      </c>
      <c r="O40" t="str">
        <f>VLOOKUP(DATE($A40+1,4,1),Patch!$A$4:$R$879,18,FALSE)</f>
        <v/>
      </c>
      <c r="P40" s="3">
        <f>VLOOKUP(DATE($A40+1,5,1),Patch!$A$4:$R$879,17,FALSE)</f>
        <v>0</v>
      </c>
      <c r="Q40" t="str">
        <f>VLOOKUP(DATE($A40+1,5,1),Patch!$A$4:$R$879,18,FALSE)</f>
        <v/>
      </c>
      <c r="R40" s="3">
        <f>VLOOKUP(DATE($A40+1,6,1),Patch!$A$4:$R$879,17,FALSE)</f>
        <v>0</v>
      </c>
      <c r="S40" t="str">
        <f>VLOOKUP(DATE($A40+1,6,1),Patch!$A$4:$R$879,18,FALSE)</f>
        <v/>
      </c>
      <c r="T40" s="3">
        <f>VLOOKUP(DATE($A40+1,7,1),Patch!$A$4:$R$879,17,FALSE)</f>
        <v>0</v>
      </c>
      <c r="U40" t="str">
        <f>VLOOKUP(DATE($A40+1,7,1),Patch!$A$4:$R$879,18,FALSE)</f>
        <v/>
      </c>
      <c r="V40" s="3">
        <f>VLOOKUP(DATE($A40+1,8,1),Patch!$A$4:$R$879,17,FALSE)</f>
        <v>0</v>
      </c>
      <c r="W40" t="str">
        <f>VLOOKUP(DATE($A40+1,8,1),Patch!$A$4:$R$879,18,FALSE)</f>
        <v/>
      </c>
      <c r="X40" s="3">
        <f>VLOOKUP(DATE($A40+1,9,1),Patch!$A$4:$R$879,17,FALSE)</f>
        <v>0</v>
      </c>
      <c r="Y40" t="str">
        <f>VLOOKUP(DATE($A40+1,9,1),Patch!$A$4:$R$879,18,FALSE)</f>
        <v/>
      </c>
      <c r="Z40" s="3">
        <f t="shared" si="0"/>
        <v>0</v>
      </c>
    </row>
    <row r="41" spans="1:26" x14ac:dyDescent="0.25">
      <c r="A41">
        <v>1974</v>
      </c>
      <c r="B41" s="3">
        <f>VLOOKUP(DATE($A41,10,1),Patch!$A$4:$R$879,17,FALSE)</f>
        <v>0</v>
      </c>
      <c r="C41" t="str">
        <f>VLOOKUP(DATE($A41,10,1),Patch!$A$4:$R$879,18,FALSE)</f>
        <v/>
      </c>
      <c r="D41" s="3">
        <f>VLOOKUP(DATE($A41,11,1),Patch!$A$4:$R$879,17,FALSE)</f>
        <v>0</v>
      </c>
      <c r="E41" t="str">
        <f>VLOOKUP(DATE($A41,11,1),Patch!$A$4:$R$879,18,FALSE)</f>
        <v/>
      </c>
      <c r="F41" s="3">
        <f>VLOOKUP(DATE($A41,12,1),Patch!$A$4:$R$879,17,FALSE)</f>
        <v>0</v>
      </c>
      <c r="G41" t="str">
        <f>VLOOKUP(DATE($A41,12,1),Patch!$A$4:$R$879,18,FALSE)</f>
        <v/>
      </c>
      <c r="H41" s="3">
        <f>VLOOKUP(DATE($A41+1,1,1),Patch!$A$4:$R$879,17,FALSE)</f>
        <v>0</v>
      </c>
      <c r="I41" t="str">
        <f>VLOOKUP(DATE($A41+1,1,1),Patch!$A$4:$R$879,18,FALSE)</f>
        <v/>
      </c>
      <c r="J41" s="3">
        <f>VLOOKUP(DATE($A41+1,2,1),Patch!$A$4:$R$879,17,FALSE)</f>
        <v>0</v>
      </c>
      <c r="K41" t="str">
        <f>VLOOKUP(DATE($A41+1,2,1),Patch!$A$4:$R$879,18,FALSE)</f>
        <v/>
      </c>
      <c r="L41" s="3">
        <f>VLOOKUP(DATE($A41+1,3,1),Patch!$A$4:$R$879,17,FALSE)</f>
        <v>0</v>
      </c>
      <c r="M41" t="str">
        <f>VLOOKUP(DATE($A41+1,3,1),Patch!$A$4:$R$879,18,FALSE)</f>
        <v/>
      </c>
      <c r="N41" s="3">
        <f>VLOOKUP(DATE($A41+1,4,1),Patch!$A$4:$R$879,17,FALSE)</f>
        <v>0</v>
      </c>
      <c r="O41" t="str">
        <f>VLOOKUP(DATE($A41+1,4,1),Patch!$A$4:$R$879,18,FALSE)</f>
        <v/>
      </c>
      <c r="P41" s="3">
        <f>VLOOKUP(DATE($A41+1,5,1),Patch!$A$4:$R$879,17,FALSE)</f>
        <v>0</v>
      </c>
      <c r="Q41" t="str">
        <f>VLOOKUP(DATE($A41+1,5,1),Patch!$A$4:$R$879,18,FALSE)</f>
        <v/>
      </c>
      <c r="R41" s="3">
        <f>VLOOKUP(DATE($A41+1,6,1),Patch!$A$4:$R$879,17,FALSE)</f>
        <v>0</v>
      </c>
      <c r="S41" t="str">
        <f>VLOOKUP(DATE($A41+1,6,1),Patch!$A$4:$R$879,18,FALSE)</f>
        <v/>
      </c>
      <c r="T41" s="3">
        <f>VLOOKUP(DATE($A41+1,7,1),Patch!$A$4:$R$879,17,FALSE)</f>
        <v>0</v>
      </c>
      <c r="U41" t="str">
        <f>VLOOKUP(DATE($A41+1,7,1),Patch!$A$4:$R$879,18,FALSE)</f>
        <v/>
      </c>
      <c r="V41" s="3">
        <f>VLOOKUP(DATE($A41+1,8,1),Patch!$A$4:$R$879,17,FALSE)</f>
        <v>0</v>
      </c>
      <c r="W41" t="str">
        <f>VLOOKUP(DATE($A41+1,8,1),Patch!$A$4:$R$879,18,FALSE)</f>
        <v/>
      </c>
      <c r="X41" s="3">
        <f>VLOOKUP(DATE($A41+1,9,1),Patch!$A$4:$R$879,17,FALSE)</f>
        <v>0</v>
      </c>
      <c r="Y41" t="str">
        <f>VLOOKUP(DATE($A41+1,9,1),Patch!$A$4:$R$879,18,FALSE)</f>
        <v/>
      </c>
      <c r="Z41" s="3">
        <f t="shared" si="0"/>
        <v>0</v>
      </c>
    </row>
    <row r="42" spans="1:26" x14ac:dyDescent="0.25">
      <c r="A42">
        <v>1975</v>
      </c>
      <c r="B42" s="3">
        <f>VLOOKUP(DATE($A42,10,1),Patch!$A$4:$R$879,17,FALSE)</f>
        <v>0</v>
      </c>
      <c r="C42" t="str">
        <f>VLOOKUP(DATE($A42,10,1),Patch!$A$4:$R$879,18,FALSE)</f>
        <v/>
      </c>
      <c r="D42" s="3">
        <f>VLOOKUP(DATE($A42,11,1),Patch!$A$4:$R$879,17,FALSE)</f>
        <v>0</v>
      </c>
      <c r="E42" t="str">
        <f>VLOOKUP(DATE($A42,11,1),Patch!$A$4:$R$879,18,FALSE)</f>
        <v/>
      </c>
      <c r="F42" s="3">
        <f>VLOOKUP(DATE($A42,12,1),Patch!$A$4:$R$879,17,FALSE)</f>
        <v>0</v>
      </c>
      <c r="G42" t="str">
        <f>VLOOKUP(DATE($A42,12,1),Patch!$A$4:$R$879,18,FALSE)</f>
        <v/>
      </c>
      <c r="H42" s="3">
        <f>VLOOKUP(DATE($A42+1,1,1),Patch!$A$4:$R$879,17,FALSE)</f>
        <v>0</v>
      </c>
      <c r="I42" t="str">
        <f>VLOOKUP(DATE($A42+1,1,1),Patch!$A$4:$R$879,18,FALSE)</f>
        <v/>
      </c>
      <c r="J42" s="3">
        <f>VLOOKUP(DATE($A42+1,2,1),Patch!$A$4:$R$879,17,FALSE)</f>
        <v>0</v>
      </c>
      <c r="K42" t="str">
        <f>VLOOKUP(DATE($A42+1,2,1),Patch!$A$4:$R$879,18,FALSE)</f>
        <v/>
      </c>
      <c r="L42" s="3">
        <f>VLOOKUP(DATE($A42+1,3,1),Patch!$A$4:$R$879,17,FALSE)</f>
        <v>0</v>
      </c>
      <c r="M42" t="str">
        <f>VLOOKUP(DATE($A42+1,3,1),Patch!$A$4:$R$879,18,FALSE)</f>
        <v/>
      </c>
      <c r="N42" s="3">
        <f>VLOOKUP(DATE($A42+1,4,1),Patch!$A$4:$R$879,17,FALSE)</f>
        <v>0</v>
      </c>
      <c r="O42" t="str">
        <f>VLOOKUP(DATE($A42+1,4,1),Patch!$A$4:$R$879,18,FALSE)</f>
        <v/>
      </c>
      <c r="P42" s="3">
        <f>VLOOKUP(DATE($A42+1,5,1),Patch!$A$4:$R$879,17,FALSE)</f>
        <v>0</v>
      </c>
      <c r="Q42" t="str">
        <f>VLOOKUP(DATE($A42+1,5,1),Patch!$A$4:$R$879,18,FALSE)</f>
        <v/>
      </c>
      <c r="R42" s="3">
        <f>VLOOKUP(DATE($A42+1,6,1),Patch!$A$4:$R$879,17,FALSE)</f>
        <v>0</v>
      </c>
      <c r="S42" t="str">
        <f>VLOOKUP(DATE($A42+1,6,1),Patch!$A$4:$R$879,18,FALSE)</f>
        <v/>
      </c>
      <c r="T42" s="3">
        <f>VLOOKUP(DATE($A42+1,7,1),Patch!$A$4:$R$879,17,FALSE)</f>
        <v>0</v>
      </c>
      <c r="U42" t="str">
        <f>VLOOKUP(DATE($A42+1,7,1),Patch!$A$4:$R$879,18,FALSE)</f>
        <v/>
      </c>
      <c r="V42" s="3">
        <f>VLOOKUP(DATE($A42+1,8,1),Patch!$A$4:$R$879,17,FALSE)</f>
        <v>0</v>
      </c>
      <c r="W42" t="str">
        <f>VLOOKUP(DATE($A42+1,8,1),Patch!$A$4:$R$879,18,FALSE)</f>
        <v/>
      </c>
      <c r="X42" s="3">
        <f>VLOOKUP(DATE($A42+1,9,1),Patch!$A$4:$R$879,17,FALSE)</f>
        <v>0</v>
      </c>
      <c r="Y42" t="str">
        <f>VLOOKUP(DATE($A42+1,9,1),Patch!$A$4:$R$879,18,FALSE)</f>
        <v/>
      </c>
      <c r="Z42" s="3">
        <f t="shared" si="0"/>
        <v>0</v>
      </c>
    </row>
    <row r="43" spans="1:26" x14ac:dyDescent="0.25">
      <c r="A43">
        <v>1976</v>
      </c>
      <c r="B43" s="3">
        <f>VLOOKUP(DATE($A43,10,1),Patch!$A$4:$R$879,17,FALSE)</f>
        <v>0</v>
      </c>
      <c r="C43" t="str">
        <f>VLOOKUP(DATE($A43,10,1),Patch!$A$4:$R$879,18,FALSE)</f>
        <v/>
      </c>
      <c r="D43" s="3">
        <f>VLOOKUP(DATE($A43,11,1),Patch!$A$4:$R$879,17,FALSE)</f>
        <v>0</v>
      </c>
      <c r="E43" t="str">
        <f>VLOOKUP(DATE($A43,11,1),Patch!$A$4:$R$879,18,FALSE)</f>
        <v/>
      </c>
      <c r="F43" s="3">
        <f>VLOOKUP(DATE($A43,12,1),Patch!$A$4:$R$879,17,FALSE)</f>
        <v>0</v>
      </c>
      <c r="G43" t="str">
        <f>VLOOKUP(DATE($A43,12,1),Patch!$A$4:$R$879,18,FALSE)</f>
        <v/>
      </c>
      <c r="H43" s="3">
        <f>VLOOKUP(DATE($A43+1,1,1),Patch!$A$4:$R$879,17,FALSE)</f>
        <v>0</v>
      </c>
      <c r="I43" t="str">
        <f>VLOOKUP(DATE($A43+1,1,1),Patch!$A$4:$R$879,18,FALSE)</f>
        <v/>
      </c>
      <c r="J43" s="3">
        <f>VLOOKUP(DATE($A43+1,2,1),Patch!$A$4:$R$879,17,FALSE)</f>
        <v>0</v>
      </c>
      <c r="K43" t="str">
        <f>VLOOKUP(DATE($A43+1,2,1),Patch!$A$4:$R$879,18,FALSE)</f>
        <v/>
      </c>
      <c r="L43" s="3">
        <f>VLOOKUP(DATE($A43+1,3,1),Patch!$A$4:$R$879,17,FALSE)</f>
        <v>0</v>
      </c>
      <c r="M43" t="str">
        <f>VLOOKUP(DATE($A43+1,3,1),Patch!$A$4:$R$879,18,FALSE)</f>
        <v/>
      </c>
      <c r="N43" s="3">
        <f>VLOOKUP(DATE($A43+1,4,1),Patch!$A$4:$R$879,17,FALSE)</f>
        <v>0</v>
      </c>
      <c r="O43" t="str">
        <f>VLOOKUP(DATE($A43+1,4,1),Patch!$A$4:$R$879,18,FALSE)</f>
        <v/>
      </c>
      <c r="P43" s="3">
        <f>VLOOKUP(DATE($A43+1,5,1),Patch!$A$4:$R$879,17,FALSE)</f>
        <v>0</v>
      </c>
      <c r="Q43" t="str">
        <f>VLOOKUP(DATE($A43+1,5,1),Patch!$A$4:$R$879,18,FALSE)</f>
        <v/>
      </c>
      <c r="R43" s="3">
        <f>VLOOKUP(DATE($A43+1,6,1),Patch!$A$4:$R$879,17,FALSE)</f>
        <v>0</v>
      </c>
      <c r="S43" t="str">
        <f>VLOOKUP(DATE($A43+1,6,1),Patch!$A$4:$R$879,18,FALSE)</f>
        <v/>
      </c>
      <c r="T43" s="3">
        <f>VLOOKUP(DATE($A43+1,7,1),Patch!$A$4:$R$879,17,FALSE)</f>
        <v>0</v>
      </c>
      <c r="U43" t="str">
        <f>VLOOKUP(DATE($A43+1,7,1),Patch!$A$4:$R$879,18,FALSE)</f>
        <v/>
      </c>
      <c r="V43" s="3">
        <f>VLOOKUP(DATE($A43+1,8,1),Patch!$A$4:$R$879,17,FALSE)</f>
        <v>0</v>
      </c>
      <c r="W43" t="str">
        <f>VLOOKUP(DATE($A43+1,8,1),Patch!$A$4:$R$879,18,FALSE)</f>
        <v/>
      </c>
      <c r="X43" s="3">
        <f>VLOOKUP(DATE($A43+1,9,1),Patch!$A$4:$R$879,17,FALSE)</f>
        <v>0</v>
      </c>
      <c r="Y43" t="str">
        <f>VLOOKUP(DATE($A43+1,9,1),Patch!$A$4:$R$879,18,FALSE)</f>
        <v/>
      </c>
      <c r="Z43" s="3">
        <f t="shared" si="0"/>
        <v>0</v>
      </c>
    </row>
    <row r="44" spans="1:26" x14ac:dyDescent="0.25">
      <c r="A44">
        <v>1977</v>
      </c>
      <c r="B44" s="3">
        <f>VLOOKUP(DATE($A44,10,1),Patch!$A$4:$R$879,17,FALSE)</f>
        <v>0</v>
      </c>
      <c r="C44" t="str">
        <f>VLOOKUP(DATE($A44,10,1),Patch!$A$4:$R$879,18,FALSE)</f>
        <v/>
      </c>
      <c r="D44" s="3">
        <f>VLOOKUP(DATE($A44,11,1),Patch!$A$4:$R$879,17,FALSE)</f>
        <v>0</v>
      </c>
      <c r="E44" t="str">
        <f>VLOOKUP(DATE($A44,11,1),Patch!$A$4:$R$879,18,FALSE)</f>
        <v/>
      </c>
      <c r="F44" s="3">
        <f>VLOOKUP(DATE($A44,12,1),Patch!$A$4:$R$879,17,FALSE)</f>
        <v>0</v>
      </c>
      <c r="G44" t="str">
        <f>VLOOKUP(DATE($A44,12,1),Patch!$A$4:$R$879,18,FALSE)</f>
        <v/>
      </c>
      <c r="H44" s="3">
        <f>VLOOKUP(DATE($A44+1,1,1),Patch!$A$4:$R$879,17,FALSE)</f>
        <v>0</v>
      </c>
      <c r="I44" t="str">
        <f>VLOOKUP(DATE($A44+1,1,1),Patch!$A$4:$R$879,18,FALSE)</f>
        <v/>
      </c>
      <c r="J44" s="3">
        <f>VLOOKUP(DATE($A44+1,2,1),Patch!$A$4:$R$879,17,FALSE)</f>
        <v>0</v>
      </c>
      <c r="K44" t="str">
        <f>VLOOKUP(DATE($A44+1,2,1),Patch!$A$4:$R$879,18,FALSE)</f>
        <v/>
      </c>
      <c r="L44" s="3">
        <f>VLOOKUP(DATE($A44+1,3,1),Patch!$A$4:$R$879,17,FALSE)</f>
        <v>0</v>
      </c>
      <c r="M44" t="str">
        <f>VLOOKUP(DATE($A44+1,3,1),Patch!$A$4:$R$879,18,FALSE)</f>
        <v/>
      </c>
      <c r="N44" s="3">
        <f>VLOOKUP(DATE($A44+1,4,1),Patch!$A$4:$R$879,17,FALSE)</f>
        <v>0</v>
      </c>
      <c r="O44" t="str">
        <f>VLOOKUP(DATE($A44+1,4,1),Patch!$A$4:$R$879,18,FALSE)</f>
        <v/>
      </c>
      <c r="P44" s="3">
        <f>VLOOKUP(DATE($A44+1,5,1),Patch!$A$4:$R$879,17,FALSE)</f>
        <v>0</v>
      </c>
      <c r="Q44" t="str">
        <f>VLOOKUP(DATE($A44+1,5,1),Patch!$A$4:$R$879,18,FALSE)</f>
        <v/>
      </c>
      <c r="R44" s="3">
        <f>VLOOKUP(DATE($A44+1,6,1),Patch!$A$4:$R$879,17,FALSE)</f>
        <v>0</v>
      </c>
      <c r="S44" t="str">
        <f>VLOOKUP(DATE($A44+1,6,1),Patch!$A$4:$R$879,18,FALSE)</f>
        <v/>
      </c>
      <c r="T44" s="3">
        <f>VLOOKUP(DATE($A44+1,7,1),Patch!$A$4:$R$879,17,FALSE)</f>
        <v>0</v>
      </c>
      <c r="U44" t="str">
        <f>VLOOKUP(DATE($A44+1,7,1),Patch!$A$4:$R$879,18,FALSE)</f>
        <v/>
      </c>
      <c r="V44" s="3">
        <f>VLOOKUP(DATE($A44+1,8,1),Patch!$A$4:$R$879,17,FALSE)</f>
        <v>0</v>
      </c>
      <c r="W44" t="str">
        <f>VLOOKUP(DATE($A44+1,8,1),Patch!$A$4:$R$879,18,FALSE)</f>
        <v/>
      </c>
      <c r="X44" s="3">
        <f>VLOOKUP(DATE($A44+1,9,1),Patch!$A$4:$R$879,17,FALSE)</f>
        <v>0</v>
      </c>
      <c r="Y44" t="str">
        <f>VLOOKUP(DATE($A44+1,9,1),Patch!$A$4:$R$879,18,FALSE)</f>
        <v/>
      </c>
      <c r="Z44" s="3">
        <f t="shared" si="0"/>
        <v>0</v>
      </c>
    </row>
    <row r="45" spans="1:26" x14ac:dyDescent="0.25">
      <c r="A45">
        <v>1978</v>
      </c>
      <c r="B45" s="3">
        <f>VLOOKUP(DATE($A45,10,1),Patch!$A$4:$R$879,17,FALSE)</f>
        <v>0</v>
      </c>
      <c r="C45" t="str">
        <f>VLOOKUP(DATE($A45,10,1),Patch!$A$4:$R$879,18,FALSE)</f>
        <v/>
      </c>
      <c r="D45" s="3">
        <f>VLOOKUP(DATE($A45,11,1),Patch!$A$4:$R$879,17,FALSE)</f>
        <v>0</v>
      </c>
      <c r="E45" t="str">
        <f>VLOOKUP(DATE($A45,11,1),Patch!$A$4:$R$879,18,FALSE)</f>
        <v/>
      </c>
      <c r="F45" s="3">
        <f>VLOOKUP(DATE($A45,12,1),Patch!$A$4:$R$879,17,FALSE)</f>
        <v>0</v>
      </c>
      <c r="G45" t="str">
        <f>VLOOKUP(DATE($A45,12,1),Patch!$A$4:$R$879,18,FALSE)</f>
        <v/>
      </c>
      <c r="H45" s="3">
        <f>VLOOKUP(DATE($A45+1,1,1),Patch!$A$4:$R$879,17,FALSE)</f>
        <v>0</v>
      </c>
      <c r="I45" t="str">
        <f>VLOOKUP(DATE($A45+1,1,1),Patch!$A$4:$R$879,18,FALSE)</f>
        <v/>
      </c>
      <c r="J45" s="3">
        <f>VLOOKUP(DATE($A45+1,2,1),Patch!$A$4:$R$879,17,FALSE)</f>
        <v>0</v>
      </c>
      <c r="K45" t="str">
        <f>VLOOKUP(DATE($A45+1,2,1),Patch!$A$4:$R$879,18,FALSE)</f>
        <v/>
      </c>
      <c r="L45" s="3">
        <f>VLOOKUP(DATE($A45+1,3,1),Patch!$A$4:$R$879,17,FALSE)</f>
        <v>0</v>
      </c>
      <c r="M45" t="str">
        <f>VLOOKUP(DATE($A45+1,3,1),Patch!$A$4:$R$879,18,FALSE)</f>
        <v/>
      </c>
      <c r="N45" s="3">
        <f>VLOOKUP(DATE($A45+1,4,1),Patch!$A$4:$R$879,17,FALSE)</f>
        <v>0</v>
      </c>
      <c r="O45" t="str">
        <f>VLOOKUP(DATE($A45+1,4,1),Patch!$A$4:$R$879,18,FALSE)</f>
        <v/>
      </c>
      <c r="P45" s="3">
        <f>VLOOKUP(DATE($A45+1,5,1),Patch!$A$4:$R$879,17,FALSE)</f>
        <v>0</v>
      </c>
      <c r="Q45" t="str">
        <f>VLOOKUP(DATE($A45+1,5,1),Patch!$A$4:$R$879,18,FALSE)</f>
        <v/>
      </c>
      <c r="R45" s="3">
        <f>VLOOKUP(DATE($A45+1,6,1),Patch!$A$4:$R$879,17,FALSE)</f>
        <v>0</v>
      </c>
      <c r="S45" t="str">
        <f>VLOOKUP(DATE($A45+1,6,1),Patch!$A$4:$R$879,18,FALSE)</f>
        <v/>
      </c>
      <c r="T45" s="3">
        <f>VLOOKUP(DATE($A45+1,7,1),Patch!$A$4:$R$879,17,FALSE)</f>
        <v>0</v>
      </c>
      <c r="U45" t="str">
        <f>VLOOKUP(DATE($A45+1,7,1),Patch!$A$4:$R$879,18,FALSE)</f>
        <v/>
      </c>
      <c r="V45" s="3">
        <f>VLOOKUP(DATE($A45+1,8,1),Patch!$A$4:$R$879,17,FALSE)</f>
        <v>0</v>
      </c>
      <c r="W45" t="str">
        <f>VLOOKUP(DATE($A45+1,8,1),Patch!$A$4:$R$879,18,FALSE)</f>
        <v/>
      </c>
      <c r="X45" s="3">
        <f>VLOOKUP(DATE($A45+1,9,1),Patch!$A$4:$R$879,17,FALSE)</f>
        <v>0</v>
      </c>
      <c r="Y45" t="str">
        <f>VLOOKUP(DATE($A45+1,9,1),Patch!$A$4:$R$879,18,FALSE)</f>
        <v/>
      </c>
      <c r="Z45" s="3">
        <f t="shared" si="0"/>
        <v>0</v>
      </c>
    </row>
    <row r="46" spans="1:26" x14ac:dyDescent="0.25">
      <c r="A46">
        <v>1979</v>
      </c>
      <c r="B46" s="3">
        <f>VLOOKUP(DATE($A46,10,1),Patch!$A$4:$R$879,17,FALSE)</f>
        <v>0</v>
      </c>
      <c r="C46" t="str">
        <f>VLOOKUP(DATE($A46,10,1),Patch!$A$4:$R$879,18,FALSE)</f>
        <v/>
      </c>
      <c r="D46" s="3">
        <f>VLOOKUP(DATE($A46,11,1),Patch!$A$4:$R$879,17,FALSE)</f>
        <v>0</v>
      </c>
      <c r="E46" t="str">
        <f>VLOOKUP(DATE($A46,11,1),Patch!$A$4:$R$879,18,FALSE)</f>
        <v/>
      </c>
      <c r="F46" s="3">
        <f>VLOOKUP(DATE($A46,12,1),Patch!$A$4:$R$879,17,FALSE)</f>
        <v>0</v>
      </c>
      <c r="G46" t="str">
        <f>VLOOKUP(DATE($A46,12,1),Patch!$A$4:$R$879,18,FALSE)</f>
        <v/>
      </c>
      <c r="H46" s="3">
        <f>VLOOKUP(DATE($A46+1,1,1),Patch!$A$4:$R$879,17,FALSE)</f>
        <v>0</v>
      </c>
      <c r="I46" t="str">
        <f>VLOOKUP(DATE($A46+1,1,1),Patch!$A$4:$R$879,18,FALSE)</f>
        <v/>
      </c>
      <c r="J46" s="3">
        <f>VLOOKUP(DATE($A46+1,2,1),Patch!$A$4:$R$879,17,FALSE)</f>
        <v>0</v>
      </c>
      <c r="K46" t="str">
        <f>VLOOKUP(DATE($A46+1,2,1),Patch!$A$4:$R$879,18,FALSE)</f>
        <v/>
      </c>
      <c r="L46" s="3">
        <f>VLOOKUP(DATE($A46+1,3,1),Patch!$A$4:$R$879,17,FALSE)</f>
        <v>0</v>
      </c>
      <c r="M46" t="str">
        <f>VLOOKUP(DATE($A46+1,3,1),Patch!$A$4:$R$879,18,FALSE)</f>
        <v/>
      </c>
      <c r="N46" s="3">
        <f>VLOOKUP(DATE($A46+1,4,1),Patch!$A$4:$R$879,17,FALSE)</f>
        <v>0</v>
      </c>
      <c r="O46" t="str">
        <f>VLOOKUP(DATE($A46+1,4,1),Patch!$A$4:$R$879,18,FALSE)</f>
        <v/>
      </c>
      <c r="P46" s="3">
        <f>VLOOKUP(DATE($A46+1,5,1),Patch!$A$4:$R$879,17,FALSE)</f>
        <v>0</v>
      </c>
      <c r="Q46" t="str">
        <f>VLOOKUP(DATE($A46+1,5,1),Patch!$A$4:$R$879,18,FALSE)</f>
        <v/>
      </c>
      <c r="R46" s="3">
        <f>VLOOKUP(DATE($A46+1,6,1),Patch!$A$4:$R$879,17,FALSE)</f>
        <v>0</v>
      </c>
      <c r="S46" t="str">
        <f>VLOOKUP(DATE($A46+1,6,1),Patch!$A$4:$R$879,18,FALSE)</f>
        <v/>
      </c>
      <c r="T46" s="3">
        <f>VLOOKUP(DATE($A46+1,7,1),Patch!$A$4:$R$879,17,FALSE)</f>
        <v>0</v>
      </c>
      <c r="U46" t="str">
        <f>VLOOKUP(DATE($A46+1,7,1),Patch!$A$4:$R$879,18,FALSE)</f>
        <v/>
      </c>
      <c r="V46" s="3">
        <f>VLOOKUP(DATE($A46+1,8,1),Patch!$A$4:$R$879,17,FALSE)</f>
        <v>0</v>
      </c>
      <c r="W46" t="str">
        <f>VLOOKUP(DATE($A46+1,8,1),Patch!$A$4:$R$879,18,FALSE)</f>
        <v/>
      </c>
      <c r="X46" s="3">
        <f>VLOOKUP(DATE($A46+1,9,1),Patch!$A$4:$R$879,17,FALSE)</f>
        <v>0</v>
      </c>
      <c r="Y46" t="str">
        <f>VLOOKUP(DATE($A46+1,9,1),Patch!$A$4:$R$879,18,FALSE)</f>
        <v/>
      </c>
      <c r="Z46" s="3">
        <f t="shared" si="0"/>
        <v>0</v>
      </c>
    </row>
    <row r="47" spans="1:26" x14ac:dyDescent="0.25">
      <c r="A47">
        <v>1980</v>
      </c>
      <c r="B47" s="3">
        <f>VLOOKUP(DATE($A47,10,1),Patch!$A$4:$R$879,17,FALSE)</f>
        <v>0</v>
      </c>
      <c r="C47" t="str">
        <f>VLOOKUP(DATE($A47,10,1),Patch!$A$4:$R$879,18,FALSE)</f>
        <v/>
      </c>
      <c r="D47" s="3">
        <f>VLOOKUP(DATE($A47,11,1),Patch!$A$4:$R$879,17,FALSE)</f>
        <v>0</v>
      </c>
      <c r="E47" t="str">
        <f>VLOOKUP(DATE($A47,11,1),Patch!$A$4:$R$879,18,FALSE)</f>
        <v/>
      </c>
      <c r="F47" s="3">
        <f>VLOOKUP(DATE($A47,12,1),Patch!$A$4:$R$879,17,FALSE)</f>
        <v>0</v>
      </c>
      <c r="G47" t="str">
        <f>VLOOKUP(DATE($A47,12,1),Patch!$A$4:$R$879,18,FALSE)</f>
        <v/>
      </c>
      <c r="H47" s="3">
        <f>VLOOKUP(DATE($A47+1,1,1),Patch!$A$4:$R$879,17,FALSE)</f>
        <v>0</v>
      </c>
      <c r="I47" t="str">
        <f>VLOOKUP(DATE($A47+1,1,1),Patch!$A$4:$R$879,18,FALSE)</f>
        <v/>
      </c>
      <c r="J47" s="3">
        <f>VLOOKUP(DATE($A47+1,2,1),Patch!$A$4:$R$879,17,FALSE)</f>
        <v>0</v>
      </c>
      <c r="K47" t="str">
        <f>VLOOKUP(DATE($A47+1,2,1),Patch!$A$4:$R$879,18,FALSE)</f>
        <v/>
      </c>
      <c r="L47" s="3">
        <f>VLOOKUP(DATE($A47+1,3,1),Patch!$A$4:$R$879,17,FALSE)</f>
        <v>0</v>
      </c>
      <c r="M47" t="str">
        <f>VLOOKUP(DATE($A47+1,3,1),Patch!$A$4:$R$879,18,FALSE)</f>
        <v/>
      </c>
      <c r="N47" s="3">
        <f>VLOOKUP(DATE($A47+1,4,1),Patch!$A$4:$R$879,17,FALSE)</f>
        <v>0</v>
      </c>
      <c r="O47" t="str">
        <f>VLOOKUP(DATE($A47+1,4,1),Patch!$A$4:$R$879,18,FALSE)</f>
        <v/>
      </c>
      <c r="P47" s="3">
        <f>VLOOKUP(DATE($A47+1,5,1),Patch!$A$4:$R$879,17,FALSE)</f>
        <v>0</v>
      </c>
      <c r="Q47" t="str">
        <f>VLOOKUP(DATE($A47+1,5,1),Patch!$A$4:$R$879,18,FALSE)</f>
        <v/>
      </c>
      <c r="R47" s="3">
        <f>VLOOKUP(DATE($A47+1,6,1),Patch!$A$4:$R$879,17,FALSE)</f>
        <v>0</v>
      </c>
      <c r="S47" t="str">
        <f>VLOOKUP(DATE($A47+1,6,1),Patch!$A$4:$R$879,18,FALSE)</f>
        <v/>
      </c>
      <c r="T47" s="3">
        <f>VLOOKUP(DATE($A47+1,7,1),Patch!$A$4:$R$879,17,FALSE)</f>
        <v>0</v>
      </c>
      <c r="U47" t="str">
        <f>VLOOKUP(DATE($A47+1,7,1),Patch!$A$4:$R$879,18,FALSE)</f>
        <v/>
      </c>
      <c r="V47" s="3">
        <f>VLOOKUP(DATE($A47+1,8,1),Patch!$A$4:$R$879,17,FALSE)</f>
        <v>0</v>
      </c>
      <c r="W47" t="str">
        <f>VLOOKUP(DATE($A47+1,8,1),Patch!$A$4:$R$879,18,FALSE)</f>
        <v/>
      </c>
      <c r="X47" s="3">
        <f>VLOOKUP(DATE($A47+1,9,1),Patch!$A$4:$R$879,17,FALSE)</f>
        <v>0</v>
      </c>
      <c r="Y47" t="str">
        <f>VLOOKUP(DATE($A47+1,9,1),Patch!$A$4:$R$879,18,FALSE)</f>
        <v/>
      </c>
      <c r="Z47" s="3">
        <f t="shared" si="0"/>
        <v>0</v>
      </c>
    </row>
    <row r="48" spans="1:26" x14ac:dyDescent="0.25">
      <c r="A48">
        <v>1981</v>
      </c>
      <c r="B48" s="3">
        <f>VLOOKUP(DATE($A48,10,1),Patch!$A$4:$R$879,17,FALSE)</f>
        <v>0</v>
      </c>
      <c r="C48" t="str">
        <f>VLOOKUP(DATE($A48,10,1),Patch!$A$4:$R$879,18,FALSE)</f>
        <v/>
      </c>
      <c r="D48" s="3">
        <f>VLOOKUP(DATE($A48,11,1),Patch!$A$4:$R$879,17,FALSE)</f>
        <v>0</v>
      </c>
      <c r="E48" t="str">
        <f>VLOOKUP(DATE($A48,11,1),Patch!$A$4:$R$879,18,FALSE)</f>
        <v/>
      </c>
      <c r="F48" s="3">
        <f>VLOOKUP(DATE($A48,12,1),Patch!$A$4:$R$879,17,FALSE)</f>
        <v>0</v>
      </c>
      <c r="G48" t="str">
        <f>VLOOKUP(DATE($A48,12,1),Patch!$A$4:$R$879,18,FALSE)</f>
        <v/>
      </c>
      <c r="H48" s="3">
        <f>VLOOKUP(DATE($A48+1,1,1),Patch!$A$4:$R$879,17,FALSE)</f>
        <v>0</v>
      </c>
      <c r="I48" t="str">
        <f>VLOOKUP(DATE($A48+1,1,1),Patch!$A$4:$R$879,18,FALSE)</f>
        <v/>
      </c>
      <c r="J48" s="3">
        <f>VLOOKUP(DATE($A48+1,2,1),Patch!$A$4:$R$879,17,FALSE)</f>
        <v>0</v>
      </c>
      <c r="K48" t="str">
        <f>VLOOKUP(DATE($A48+1,2,1),Patch!$A$4:$R$879,18,FALSE)</f>
        <v/>
      </c>
      <c r="L48" s="3">
        <f>VLOOKUP(DATE($A48+1,3,1),Patch!$A$4:$R$879,17,FALSE)</f>
        <v>0</v>
      </c>
      <c r="M48" t="str">
        <f>VLOOKUP(DATE($A48+1,3,1),Patch!$A$4:$R$879,18,FALSE)</f>
        <v/>
      </c>
      <c r="N48" s="3">
        <f>VLOOKUP(DATE($A48+1,4,1),Patch!$A$4:$R$879,17,FALSE)</f>
        <v>0</v>
      </c>
      <c r="O48" t="str">
        <f>VLOOKUP(DATE($A48+1,4,1),Patch!$A$4:$R$879,18,FALSE)</f>
        <v/>
      </c>
      <c r="P48" s="3">
        <f>VLOOKUP(DATE($A48+1,5,1),Patch!$A$4:$R$879,17,FALSE)</f>
        <v>0</v>
      </c>
      <c r="Q48" t="str">
        <f>VLOOKUP(DATE($A48+1,5,1),Patch!$A$4:$R$879,18,FALSE)</f>
        <v/>
      </c>
      <c r="R48" s="3">
        <f>VLOOKUP(DATE($A48+1,6,1),Patch!$A$4:$R$879,17,FALSE)</f>
        <v>0</v>
      </c>
      <c r="S48" t="str">
        <f>VLOOKUP(DATE($A48+1,6,1),Patch!$A$4:$R$879,18,FALSE)</f>
        <v/>
      </c>
      <c r="T48" s="3">
        <f>VLOOKUP(DATE($A48+1,7,1),Patch!$A$4:$R$879,17,FALSE)</f>
        <v>0</v>
      </c>
      <c r="U48" t="str">
        <f>VLOOKUP(DATE($A48+1,7,1),Patch!$A$4:$R$879,18,FALSE)</f>
        <v/>
      </c>
      <c r="V48" s="3">
        <f>VLOOKUP(DATE($A48+1,8,1),Patch!$A$4:$R$879,17,FALSE)</f>
        <v>0</v>
      </c>
      <c r="W48" t="str">
        <f>VLOOKUP(DATE($A48+1,8,1),Patch!$A$4:$R$879,18,FALSE)</f>
        <v/>
      </c>
      <c r="X48" s="3">
        <f>VLOOKUP(DATE($A48+1,9,1),Patch!$A$4:$R$879,17,FALSE)</f>
        <v>0</v>
      </c>
      <c r="Y48" t="str">
        <f>VLOOKUP(DATE($A48+1,9,1),Patch!$A$4:$R$879,18,FALSE)</f>
        <v/>
      </c>
      <c r="Z48" s="3">
        <f t="shared" si="0"/>
        <v>0</v>
      </c>
    </row>
    <row r="49" spans="1:26" x14ac:dyDescent="0.25">
      <c r="A49">
        <v>1982</v>
      </c>
      <c r="B49" s="3">
        <f>VLOOKUP(DATE($A49,10,1),Patch!$A$4:$R$879,17,FALSE)</f>
        <v>0</v>
      </c>
      <c r="C49" t="str">
        <f>VLOOKUP(DATE($A49,10,1),Patch!$A$4:$R$879,18,FALSE)</f>
        <v/>
      </c>
      <c r="D49" s="3">
        <f>VLOOKUP(DATE($A49,11,1),Patch!$A$4:$R$879,17,FALSE)</f>
        <v>0</v>
      </c>
      <c r="E49" t="str">
        <f>VLOOKUP(DATE($A49,11,1),Patch!$A$4:$R$879,18,FALSE)</f>
        <v/>
      </c>
      <c r="F49" s="3">
        <f>VLOOKUP(DATE($A49,12,1),Patch!$A$4:$R$879,17,FALSE)</f>
        <v>0</v>
      </c>
      <c r="G49" t="str">
        <f>VLOOKUP(DATE($A49,12,1),Patch!$A$4:$R$879,18,FALSE)</f>
        <v/>
      </c>
      <c r="H49" s="3">
        <f>VLOOKUP(DATE($A49+1,1,1),Patch!$A$4:$R$879,17,FALSE)</f>
        <v>0</v>
      </c>
      <c r="I49" t="str">
        <f>VLOOKUP(DATE($A49+1,1,1),Patch!$A$4:$R$879,18,FALSE)</f>
        <v/>
      </c>
      <c r="J49" s="3">
        <f>VLOOKUP(DATE($A49+1,2,1),Patch!$A$4:$R$879,17,FALSE)</f>
        <v>0</v>
      </c>
      <c r="K49" t="str">
        <f>VLOOKUP(DATE($A49+1,2,1),Patch!$A$4:$R$879,18,FALSE)</f>
        <v/>
      </c>
      <c r="L49" s="3">
        <f>VLOOKUP(DATE($A49+1,3,1),Patch!$A$4:$R$879,17,FALSE)</f>
        <v>0</v>
      </c>
      <c r="M49" t="str">
        <f>VLOOKUP(DATE($A49+1,3,1),Patch!$A$4:$R$879,18,FALSE)</f>
        <v/>
      </c>
      <c r="N49" s="3">
        <f>VLOOKUP(DATE($A49+1,4,1),Patch!$A$4:$R$879,17,FALSE)</f>
        <v>0</v>
      </c>
      <c r="O49" t="str">
        <f>VLOOKUP(DATE($A49+1,4,1),Patch!$A$4:$R$879,18,FALSE)</f>
        <v/>
      </c>
      <c r="P49" s="3">
        <f>VLOOKUP(DATE($A49+1,5,1),Patch!$A$4:$R$879,17,FALSE)</f>
        <v>0</v>
      </c>
      <c r="Q49" t="str">
        <f>VLOOKUP(DATE($A49+1,5,1),Patch!$A$4:$R$879,18,FALSE)</f>
        <v/>
      </c>
      <c r="R49" s="3">
        <f>VLOOKUP(DATE($A49+1,6,1),Patch!$A$4:$R$879,17,FALSE)</f>
        <v>0</v>
      </c>
      <c r="S49" t="str">
        <f>VLOOKUP(DATE($A49+1,6,1),Patch!$A$4:$R$879,18,FALSE)</f>
        <v/>
      </c>
      <c r="T49" s="3">
        <f>VLOOKUP(DATE($A49+1,7,1),Patch!$A$4:$R$879,17,FALSE)</f>
        <v>0</v>
      </c>
      <c r="U49" t="str">
        <f>VLOOKUP(DATE($A49+1,7,1),Patch!$A$4:$R$879,18,FALSE)</f>
        <v/>
      </c>
      <c r="V49" s="3">
        <f>VLOOKUP(DATE($A49+1,8,1),Patch!$A$4:$R$879,17,FALSE)</f>
        <v>0</v>
      </c>
      <c r="W49" t="str">
        <f>VLOOKUP(DATE($A49+1,8,1),Patch!$A$4:$R$879,18,FALSE)</f>
        <v/>
      </c>
      <c r="X49" s="3">
        <f>VLOOKUP(DATE($A49+1,9,1),Patch!$A$4:$R$879,17,FALSE)</f>
        <v>0</v>
      </c>
      <c r="Y49" t="str">
        <f>VLOOKUP(DATE($A49+1,9,1),Patch!$A$4:$R$879,18,FALSE)</f>
        <v/>
      </c>
      <c r="Z49" s="3">
        <f t="shared" si="0"/>
        <v>0</v>
      </c>
    </row>
    <row r="50" spans="1:26" x14ac:dyDescent="0.25">
      <c r="A50">
        <v>1983</v>
      </c>
      <c r="B50" s="3">
        <f>VLOOKUP(DATE($A50,10,1),Patch!$A$4:$R$879,17,FALSE)</f>
        <v>0</v>
      </c>
      <c r="C50" t="str">
        <f>VLOOKUP(DATE($A50,10,1),Patch!$A$4:$R$879,18,FALSE)</f>
        <v/>
      </c>
      <c r="D50" s="3">
        <f>VLOOKUP(DATE($A50,11,1),Patch!$A$4:$R$879,17,FALSE)</f>
        <v>0</v>
      </c>
      <c r="E50" t="str">
        <f>VLOOKUP(DATE($A50,11,1),Patch!$A$4:$R$879,18,FALSE)</f>
        <v/>
      </c>
      <c r="F50" s="3">
        <f>VLOOKUP(DATE($A50,12,1),Patch!$A$4:$R$879,17,FALSE)</f>
        <v>0</v>
      </c>
      <c r="G50" t="str">
        <f>VLOOKUP(DATE($A50,12,1),Patch!$A$4:$R$879,18,FALSE)</f>
        <v/>
      </c>
      <c r="H50" s="3">
        <f>VLOOKUP(DATE($A50+1,1,1),Patch!$A$4:$R$879,17,FALSE)</f>
        <v>0</v>
      </c>
      <c r="I50" t="str">
        <f>VLOOKUP(DATE($A50+1,1,1),Patch!$A$4:$R$879,18,FALSE)</f>
        <v/>
      </c>
      <c r="J50" s="3">
        <f>VLOOKUP(DATE($A50+1,2,1),Patch!$A$4:$R$879,17,FALSE)</f>
        <v>0</v>
      </c>
      <c r="K50" t="str">
        <f>VLOOKUP(DATE($A50+1,2,1),Patch!$A$4:$R$879,18,FALSE)</f>
        <v/>
      </c>
      <c r="L50" s="3">
        <f>VLOOKUP(DATE($A50+1,3,1),Patch!$A$4:$R$879,17,FALSE)</f>
        <v>0</v>
      </c>
      <c r="M50" t="str">
        <f>VLOOKUP(DATE($A50+1,3,1),Patch!$A$4:$R$879,18,FALSE)</f>
        <v/>
      </c>
      <c r="N50" s="3">
        <f>VLOOKUP(DATE($A50+1,4,1),Patch!$A$4:$R$879,17,FALSE)</f>
        <v>0</v>
      </c>
      <c r="O50" t="str">
        <f>VLOOKUP(DATE($A50+1,4,1),Patch!$A$4:$R$879,18,FALSE)</f>
        <v/>
      </c>
      <c r="P50" s="3">
        <f>VLOOKUP(DATE($A50+1,5,1),Patch!$A$4:$R$879,17,FALSE)</f>
        <v>0</v>
      </c>
      <c r="Q50" t="str">
        <f>VLOOKUP(DATE($A50+1,5,1),Patch!$A$4:$R$879,18,FALSE)</f>
        <v/>
      </c>
      <c r="R50" s="3">
        <f>VLOOKUP(DATE($A50+1,6,1),Patch!$A$4:$R$879,17,FALSE)</f>
        <v>0</v>
      </c>
      <c r="S50" t="str">
        <f>VLOOKUP(DATE($A50+1,6,1),Patch!$A$4:$R$879,18,FALSE)</f>
        <v/>
      </c>
      <c r="T50" s="3">
        <f>VLOOKUP(DATE($A50+1,7,1),Patch!$A$4:$R$879,17,FALSE)</f>
        <v>0</v>
      </c>
      <c r="U50" t="str">
        <f>VLOOKUP(DATE($A50+1,7,1),Patch!$A$4:$R$879,18,FALSE)</f>
        <v/>
      </c>
      <c r="V50" s="3">
        <f>VLOOKUP(DATE($A50+1,8,1),Patch!$A$4:$R$879,17,FALSE)</f>
        <v>0</v>
      </c>
      <c r="W50" t="str">
        <f>VLOOKUP(DATE($A50+1,8,1),Patch!$A$4:$R$879,18,FALSE)</f>
        <v/>
      </c>
      <c r="X50" s="3">
        <f>VLOOKUP(DATE($A50+1,9,1),Patch!$A$4:$R$879,17,FALSE)</f>
        <v>0</v>
      </c>
      <c r="Y50" t="str">
        <f>VLOOKUP(DATE($A50+1,9,1),Patch!$A$4:$R$879,18,FALSE)</f>
        <v/>
      </c>
      <c r="Z50" s="3">
        <f t="shared" si="0"/>
        <v>0</v>
      </c>
    </row>
    <row r="51" spans="1:26" x14ac:dyDescent="0.25">
      <c r="A51">
        <v>1984</v>
      </c>
      <c r="B51" s="3">
        <f>VLOOKUP(DATE($A51,10,1),Patch!$A$4:$R$879,17,FALSE)</f>
        <v>0</v>
      </c>
      <c r="C51" t="str">
        <f>VLOOKUP(DATE($A51,10,1),Patch!$A$4:$R$879,18,FALSE)</f>
        <v/>
      </c>
      <c r="D51" s="3">
        <f>VLOOKUP(DATE($A51,11,1),Patch!$A$4:$R$879,17,FALSE)</f>
        <v>0</v>
      </c>
      <c r="E51" t="str">
        <f>VLOOKUP(DATE($A51,11,1),Patch!$A$4:$R$879,18,FALSE)</f>
        <v/>
      </c>
      <c r="F51" s="3">
        <f>VLOOKUP(DATE($A51,12,1),Patch!$A$4:$R$879,17,FALSE)</f>
        <v>0</v>
      </c>
      <c r="G51" t="str">
        <f>VLOOKUP(DATE($A51,12,1),Patch!$A$4:$R$879,18,FALSE)</f>
        <v/>
      </c>
      <c r="H51" s="3">
        <f>VLOOKUP(DATE($A51+1,1,1),Patch!$A$4:$R$879,17,FALSE)</f>
        <v>0</v>
      </c>
      <c r="I51" t="str">
        <f>VLOOKUP(DATE($A51+1,1,1),Patch!$A$4:$R$879,18,FALSE)</f>
        <v/>
      </c>
      <c r="J51" s="3">
        <f>VLOOKUP(DATE($A51+1,2,1),Patch!$A$4:$R$879,17,FALSE)</f>
        <v>0</v>
      </c>
      <c r="K51" t="str">
        <f>VLOOKUP(DATE($A51+1,2,1),Patch!$A$4:$R$879,18,FALSE)</f>
        <v/>
      </c>
      <c r="L51" s="3">
        <f>VLOOKUP(DATE($A51+1,3,1),Patch!$A$4:$R$879,17,FALSE)</f>
        <v>0</v>
      </c>
      <c r="M51" t="str">
        <f>VLOOKUP(DATE($A51+1,3,1),Patch!$A$4:$R$879,18,FALSE)</f>
        <v/>
      </c>
      <c r="N51" s="3">
        <f>VLOOKUP(DATE($A51+1,4,1),Patch!$A$4:$R$879,17,FALSE)</f>
        <v>0</v>
      </c>
      <c r="O51" t="str">
        <f>VLOOKUP(DATE($A51+1,4,1),Patch!$A$4:$R$879,18,FALSE)</f>
        <v/>
      </c>
      <c r="P51" s="3">
        <f>VLOOKUP(DATE($A51+1,5,1),Patch!$A$4:$R$879,17,FALSE)</f>
        <v>0</v>
      </c>
      <c r="Q51" t="str">
        <f>VLOOKUP(DATE($A51+1,5,1),Patch!$A$4:$R$879,18,FALSE)</f>
        <v/>
      </c>
      <c r="R51" s="3">
        <f>VLOOKUP(DATE($A51+1,6,1),Patch!$A$4:$R$879,17,FALSE)</f>
        <v>0</v>
      </c>
      <c r="S51" t="str">
        <f>VLOOKUP(DATE($A51+1,6,1),Patch!$A$4:$R$879,18,FALSE)</f>
        <v/>
      </c>
      <c r="T51" s="3">
        <f>VLOOKUP(DATE($A51+1,7,1),Patch!$A$4:$R$879,17,FALSE)</f>
        <v>0</v>
      </c>
      <c r="U51" t="str">
        <f>VLOOKUP(DATE($A51+1,7,1),Patch!$A$4:$R$879,18,FALSE)</f>
        <v/>
      </c>
      <c r="V51" s="3">
        <f>VLOOKUP(DATE($A51+1,8,1),Patch!$A$4:$R$879,17,FALSE)</f>
        <v>0</v>
      </c>
      <c r="W51" t="str">
        <f>VLOOKUP(DATE($A51+1,8,1),Patch!$A$4:$R$879,18,FALSE)</f>
        <v/>
      </c>
      <c r="X51" s="3">
        <f>VLOOKUP(DATE($A51+1,9,1),Patch!$A$4:$R$879,17,FALSE)</f>
        <v>0</v>
      </c>
      <c r="Y51" t="str">
        <f>VLOOKUP(DATE($A51+1,9,1),Patch!$A$4:$R$879,18,FALSE)</f>
        <v/>
      </c>
      <c r="Z51" s="3">
        <f t="shared" si="0"/>
        <v>0</v>
      </c>
    </row>
    <row r="52" spans="1:26" x14ac:dyDescent="0.25">
      <c r="A52">
        <v>1985</v>
      </c>
      <c r="B52" s="3">
        <f>VLOOKUP(DATE($A52,10,1),Patch!$A$4:$R$879,17,FALSE)</f>
        <v>0</v>
      </c>
      <c r="C52" t="str">
        <f>VLOOKUP(DATE($A52,10,1),Patch!$A$4:$R$879,18,FALSE)</f>
        <v/>
      </c>
      <c r="D52" s="3">
        <f>VLOOKUP(DATE($A52,11,1),Patch!$A$4:$R$879,17,FALSE)</f>
        <v>0</v>
      </c>
      <c r="E52" t="str">
        <f>VLOOKUP(DATE($A52,11,1),Patch!$A$4:$R$879,18,FALSE)</f>
        <v/>
      </c>
      <c r="F52" s="3">
        <f>VLOOKUP(DATE($A52,12,1),Patch!$A$4:$R$879,17,FALSE)</f>
        <v>0</v>
      </c>
      <c r="G52" t="str">
        <f>VLOOKUP(DATE($A52,12,1),Patch!$A$4:$R$879,18,FALSE)</f>
        <v/>
      </c>
      <c r="H52" s="3">
        <f>VLOOKUP(DATE($A52+1,1,1),Patch!$A$4:$R$879,17,FALSE)</f>
        <v>0</v>
      </c>
      <c r="I52" t="str">
        <f>VLOOKUP(DATE($A52+1,1,1),Patch!$A$4:$R$879,18,FALSE)</f>
        <v/>
      </c>
      <c r="J52" s="3">
        <f>VLOOKUP(DATE($A52+1,2,1),Patch!$A$4:$R$879,17,FALSE)</f>
        <v>0</v>
      </c>
      <c r="K52" t="str">
        <f>VLOOKUP(DATE($A52+1,2,1),Patch!$A$4:$R$879,18,FALSE)</f>
        <v/>
      </c>
      <c r="L52" s="3">
        <f>VLOOKUP(DATE($A52+1,3,1),Patch!$A$4:$R$879,17,FALSE)</f>
        <v>0</v>
      </c>
      <c r="M52" t="str">
        <f>VLOOKUP(DATE($A52+1,3,1),Patch!$A$4:$R$879,18,FALSE)</f>
        <v/>
      </c>
      <c r="N52" s="3">
        <f>VLOOKUP(DATE($A52+1,4,1),Patch!$A$4:$R$879,17,FALSE)</f>
        <v>0</v>
      </c>
      <c r="O52" t="str">
        <f>VLOOKUP(DATE($A52+1,4,1),Patch!$A$4:$R$879,18,FALSE)</f>
        <v/>
      </c>
      <c r="P52" s="3">
        <f>VLOOKUP(DATE($A52+1,5,1),Patch!$A$4:$R$879,17,FALSE)</f>
        <v>0</v>
      </c>
      <c r="Q52" t="str">
        <f>VLOOKUP(DATE($A52+1,5,1),Patch!$A$4:$R$879,18,FALSE)</f>
        <v/>
      </c>
      <c r="R52" s="3">
        <f>VLOOKUP(DATE($A52+1,6,1),Patch!$A$4:$R$879,17,FALSE)</f>
        <v>0</v>
      </c>
      <c r="S52" t="str">
        <f>VLOOKUP(DATE($A52+1,6,1),Patch!$A$4:$R$879,18,FALSE)</f>
        <v/>
      </c>
      <c r="T52" s="3">
        <f>VLOOKUP(DATE($A52+1,7,1),Patch!$A$4:$R$879,17,FALSE)</f>
        <v>0</v>
      </c>
      <c r="U52" t="str">
        <f>VLOOKUP(DATE($A52+1,7,1),Patch!$A$4:$R$879,18,FALSE)</f>
        <v/>
      </c>
      <c r="V52" s="3">
        <f>VLOOKUP(DATE($A52+1,8,1),Patch!$A$4:$R$879,17,FALSE)</f>
        <v>0</v>
      </c>
      <c r="W52" t="str">
        <f>VLOOKUP(DATE($A52+1,8,1),Patch!$A$4:$R$879,18,FALSE)</f>
        <v/>
      </c>
      <c r="X52" s="3">
        <f>VLOOKUP(DATE($A52+1,9,1),Patch!$A$4:$R$879,17,FALSE)</f>
        <v>0</v>
      </c>
      <c r="Y52" t="str">
        <f>VLOOKUP(DATE($A52+1,9,1),Patch!$A$4:$R$879,18,FALSE)</f>
        <v/>
      </c>
      <c r="Z52" s="3">
        <f t="shared" si="0"/>
        <v>0</v>
      </c>
    </row>
    <row r="53" spans="1:26" x14ac:dyDescent="0.25">
      <c r="A53">
        <v>1986</v>
      </c>
      <c r="B53" s="3">
        <f>VLOOKUP(DATE($A53,10,1),Patch!$A$4:$R$879,17,FALSE)</f>
        <v>0</v>
      </c>
      <c r="C53" t="str">
        <f>VLOOKUP(DATE($A53,10,1),Patch!$A$4:$R$879,18,FALSE)</f>
        <v/>
      </c>
      <c r="D53" s="3">
        <f>VLOOKUP(DATE($A53,11,1),Patch!$A$4:$R$879,17,FALSE)</f>
        <v>0</v>
      </c>
      <c r="E53" t="str">
        <f>VLOOKUP(DATE($A53,11,1),Patch!$A$4:$R$879,18,FALSE)</f>
        <v/>
      </c>
      <c r="F53" s="3">
        <f>VLOOKUP(DATE($A53,12,1),Patch!$A$4:$R$879,17,FALSE)</f>
        <v>0</v>
      </c>
      <c r="G53" t="str">
        <f>VLOOKUP(DATE($A53,12,1),Patch!$A$4:$R$879,18,FALSE)</f>
        <v/>
      </c>
      <c r="H53" s="3">
        <f>VLOOKUP(DATE($A53+1,1,1),Patch!$A$4:$R$879,17,FALSE)</f>
        <v>0</v>
      </c>
      <c r="I53" t="str">
        <f>VLOOKUP(DATE($A53+1,1,1),Patch!$A$4:$R$879,18,FALSE)</f>
        <v/>
      </c>
      <c r="J53" s="3">
        <f>VLOOKUP(DATE($A53+1,2,1),Patch!$A$4:$R$879,17,FALSE)</f>
        <v>0</v>
      </c>
      <c r="K53" t="str">
        <f>VLOOKUP(DATE($A53+1,2,1),Patch!$A$4:$R$879,18,FALSE)</f>
        <v/>
      </c>
      <c r="L53" s="3">
        <f>VLOOKUP(DATE($A53+1,3,1),Patch!$A$4:$R$879,17,FALSE)</f>
        <v>0</v>
      </c>
      <c r="M53" t="str">
        <f>VLOOKUP(DATE($A53+1,3,1),Patch!$A$4:$R$879,18,FALSE)</f>
        <v/>
      </c>
      <c r="N53" s="3">
        <f>VLOOKUP(DATE($A53+1,4,1),Patch!$A$4:$R$879,17,FALSE)</f>
        <v>0</v>
      </c>
      <c r="O53" t="str">
        <f>VLOOKUP(DATE($A53+1,4,1),Patch!$A$4:$R$879,18,FALSE)</f>
        <v/>
      </c>
      <c r="P53" s="3">
        <f>VLOOKUP(DATE($A53+1,5,1),Patch!$A$4:$R$879,17,FALSE)</f>
        <v>0</v>
      </c>
      <c r="Q53" t="str">
        <f>VLOOKUP(DATE($A53+1,5,1),Patch!$A$4:$R$879,18,FALSE)</f>
        <v/>
      </c>
      <c r="R53" s="3">
        <f>VLOOKUP(DATE($A53+1,6,1),Patch!$A$4:$R$879,17,FALSE)</f>
        <v>0</v>
      </c>
      <c r="S53" t="str">
        <f>VLOOKUP(DATE($A53+1,6,1),Patch!$A$4:$R$879,18,FALSE)</f>
        <v/>
      </c>
      <c r="T53" s="3">
        <f>VLOOKUP(DATE($A53+1,7,1),Patch!$A$4:$R$879,17,FALSE)</f>
        <v>0</v>
      </c>
      <c r="U53" t="str">
        <f>VLOOKUP(DATE($A53+1,7,1),Patch!$A$4:$R$879,18,FALSE)</f>
        <v/>
      </c>
      <c r="V53" s="3">
        <f>VLOOKUP(DATE($A53+1,8,1),Patch!$A$4:$R$879,17,FALSE)</f>
        <v>0</v>
      </c>
      <c r="W53" t="str">
        <f>VLOOKUP(DATE($A53+1,8,1),Patch!$A$4:$R$879,18,FALSE)</f>
        <v/>
      </c>
      <c r="X53" s="3">
        <f>VLOOKUP(DATE($A53+1,9,1),Patch!$A$4:$R$879,17,FALSE)</f>
        <v>0</v>
      </c>
      <c r="Y53" t="str">
        <f>VLOOKUP(DATE($A53+1,9,1),Patch!$A$4:$R$879,18,FALSE)</f>
        <v/>
      </c>
      <c r="Z53" s="3">
        <f t="shared" si="0"/>
        <v>0</v>
      </c>
    </row>
    <row r="54" spans="1:26" x14ac:dyDescent="0.25">
      <c r="A54">
        <v>1987</v>
      </c>
      <c r="B54" s="3">
        <f>VLOOKUP(DATE($A54,10,1),Patch!$A$4:$R$879,17,FALSE)</f>
        <v>0</v>
      </c>
      <c r="C54" t="str">
        <f>VLOOKUP(DATE($A54,10,1),Patch!$A$4:$R$879,18,FALSE)</f>
        <v/>
      </c>
      <c r="D54" s="3">
        <f>VLOOKUP(DATE($A54,11,1),Patch!$A$4:$R$879,17,FALSE)</f>
        <v>0</v>
      </c>
      <c r="E54" t="str">
        <f>VLOOKUP(DATE($A54,11,1),Patch!$A$4:$R$879,18,FALSE)</f>
        <v/>
      </c>
      <c r="F54" s="3">
        <f>VLOOKUP(DATE($A54,12,1),Patch!$A$4:$R$879,17,FALSE)</f>
        <v>0</v>
      </c>
      <c r="G54" t="str">
        <f>VLOOKUP(DATE($A54,12,1),Patch!$A$4:$R$879,18,FALSE)</f>
        <v/>
      </c>
      <c r="H54" s="3">
        <f>VLOOKUP(DATE($A54+1,1,1),Patch!$A$4:$R$879,17,FALSE)</f>
        <v>0</v>
      </c>
      <c r="I54" t="str">
        <f>VLOOKUP(DATE($A54+1,1,1),Patch!$A$4:$R$879,18,FALSE)</f>
        <v/>
      </c>
      <c r="J54" s="3">
        <f>VLOOKUP(DATE($A54+1,2,1),Patch!$A$4:$R$879,17,FALSE)</f>
        <v>0</v>
      </c>
      <c r="K54" t="str">
        <f>VLOOKUP(DATE($A54+1,2,1),Patch!$A$4:$R$879,18,FALSE)</f>
        <v/>
      </c>
      <c r="L54" s="3">
        <f>VLOOKUP(DATE($A54+1,3,1),Patch!$A$4:$R$879,17,FALSE)</f>
        <v>0</v>
      </c>
      <c r="M54" t="str">
        <f>VLOOKUP(DATE($A54+1,3,1),Patch!$A$4:$R$879,18,FALSE)</f>
        <v/>
      </c>
      <c r="N54" s="3">
        <f>VLOOKUP(DATE($A54+1,4,1),Patch!$A$4:$R$879,17,FALSE)</f>
        <v>0</v>
      </c>
      <c r="O54" t="str">
        <f>VLOOKUP(DATE($A54+1,4,1),Patch!$A$4:$R$879,18,FALSE)</f>
        <v/>
      </c>
      <c r="P54" s="3">
        <f>VLOOKUP(DATE($A54+1,5,1),Patch!$A$4:$R$879,17,FALSE)</f>
        <v>0</v>
      </c>
      <c r="Q54" t="str">
        <f>VLOOKUP(DATE($A54+1,5,1),Patch!$A$4:$R$879,18,FALSE)</f>
        <v/>
      </c>
      <c r="R54" s="3">
        <f>VLOOKUP(DATE($A54+1,6,1),Patch!$A$4:$R$879,17,FALSE)</f>
        <v>0</v>
      </c>
      <c r="S54" t="str">
        <f>VLOOKUP(DATE($A54+1,6,1),Patch!$A$4:$R$879,18,FALSE)</f>
        <v/>
      </c>
      <c r="T54" s="3">
        <f>VLOOKUP(DATE($A54+1,7,1),Patch!$A$4:$R$879,17,FALSE)</f>
        <v>0</v>
      </c>
      <c r="U54" t="str">
        <f>VLOOKUP(DATE($A54+1,7,1),Patch!$A$4:$R$879,18,FALSE)</f>
        <v/>
      </c>
      <c r="V54" s="3">
        <f>VLOOKUP(DATE($A54+1,8,1),Patch!$A$4:$R$879,17,FALSE)</f>
        <v>0</v>
      </c>
      <c r="W54" t="str">
        <f>VLOOKUP(DATE($A54+1,8,1),Patch!$A$4:$R$879,18,FALSE)</f>
        <v/>
      </c>
      <c r="X54" s="3">
        <f>VLOOKUP(DATE($A54+1,9,1),Patch!$A$4:$R$879,17,FALSE)</f>
        <v>0</v>
      </c>
      <c r="Y54" t="str">
        <f>VLOOKUP(DATE($A54+1,9,1),Patch!$A$4:$R$879,18,FALSE)</f>
        <v/>
      </c>
      <c r="Z54" s="3">
        <f t="shared" si="0"/>
        <v>0</v>
      </c>
    </row>
    <row r="55" spans="1:26" x14ac:dyDescent="0.25">
      <c r="A55">
        <v>1988</v>
      </c>
      <c r="B55" s="3">
        <f>VLOOKUP(DATE($A55,10,1),Patch!$A$4:$R$879,17,FALSE)</f>
        <v>0</v>
      </c>
      <c r="C55" t="str">
        <f>VLOOKUP(DATE($A55,10,1),Patch!$A$4:$R$879,18,FALSE)</f>
        <v/>
      </c>
      <c r="D55" s="3">
        <f>VLOOKUP(DATE($A55,11,1),Patch!$A$4:$R$879,17,FALSE)</f>
        <v>0</v>
      </c>
      <c r="E55" t="str">
        <f>VLOOKUP(DATE($A55,11,1),Patch!$A$4:$R$879,18,FALSE)</f>
        <v/>
      </c>
      <c r="F55" s="3">
        <f>VLOOKUP(DATE($A55,12,1),Patch!$A$4:$R$879,17,FALSE)</f>
        <v>0</v>
      </c>
      <c r="G55" t="str">
        <f>VLOOKUP(DATE($A55,12,1),Patch!$A$4:$R$879,18,FALSE)</f>
        <v/>
      </c>
      <c r="H55" s="3">
        <f>VLOOKUP(DATE($A55+1,1,1),Patch!$A$4:$R$879,17,FALSE)</f>
        <v>0</v>
      </c>
      <c r="I55" t="str">
        <f>VLOOKUP(DATE($A55+1,1,1),Patch!$A$4:$R$879,18,FALSE)</f>
        <v/>
      </c>
      <c r="J55" s="3">
        <f>VLOOKUP(DATE($A55+1,2,1),Patch!$A$4:$R$879,17,FALSE)</f>
        <v>0</v>
      </c>
      <c r="K55" t="str">
        <f>VLOOKUP(DATE($A55+1,2,1),Patch!$A$4:$R$879,18,FALSE)</f>
        <v/>
      </c>
      <c r="L55" s="3">
        <f>VLOOKUP(DATE($A55+1,3,1),Patch!$A$4:$R$879,17,FALSE)</f>
        <v>0</v>
      </c>
      <c r="M55" t="str">
        <f>VLOOKUP(DATE($A55+1,3,1),Patch!$A$4:$R$879,18,FALSE)</f>
        <v/>
      </c>
      <c r="N55" s="3">
        <f>VLOOKUP(DATE($A55+1,4,1),Patch!$A$4:$R$879,17,FALSE)</f>
        <v>0</v>
      </c>
      <c r="O55" t="str">
        <f>VLOOKUP(DATE($A55+1,4,1),Patch!$A$4:$R$879,18,FALSE)</f>
        <v/>
      </c>
      <c r="P55" s="3">
        <f>VLOOKUP(DATE($A55+1,5,1),Patch!$A$4:$R$879,17,FALSE)</f>
        <v>0</v>
      </c>
      <c r="Q55" t="str">
        <f>VLOOKUP(DATE($A55+1,5,1),Patch!$A$4:$R$879,18,FALSE)</f>
        <v/>
      </c>
      <c r="R55" s="3">
        <f>VLOOKUP(DATE($A55+1,6,1),Patch!$A$4:$R$879,17,FALSE)</f>
        <v>0</v>
      </c>
      <c r="S55" t="str">
        <f>VLOOKUP(DATE($A55+1,6,1),Patch!$A$4:$R$879,18,FALSE)</f>
        <v/>
      </c>
      <c r="T55" s="3">
        <f>VLOOKUP(DATE($A55+1,7,1),Patch!$A$4:$R$879,17,FALSE)</f>
        <v>0</v>
      </c>
      <c r="U55" t="str">
        <f>VLOOKUP(DATE($A55+1,7,1),Patch!$A$4:$R$879,18,FALSE)</f>
        <v/>
      </c>
      <c r="V55" s="3">
        <f>VLOOKUP(DATE($A55+1,8,1),Patch!$A$4:$R$879,17,FALSE)</f>
        <v>0</v>
      </c>
      <c r="W55" t="str">
        <f>VLOOKUP(DATE($A55+1,8,1),Patch!$A$4:$R$879,18,FALSE)</f>
        <v/>
      </c>
      <c r="X55" s="3">
        <f>VLOOKUP(DATE($A55+1,9,1),Patch!$A$4:$R$879,17,FALSE)</f>
        <v>0</v>
      </c>
      <c r="Y55" t="str">
        <f>VLOOKUP(DATE($A55+1,9,1),Patch!$A$4:$R$879,18,FALSE)</f>
        <v/>
      </c>
      <c r="Z55" s="3">
        <f t="shared" si="0"/>
        <v>0</v>
      </c>
    </row>
    <row r="56" spans="1:26" x14ac:dyDescent="0.25">
      <c r="A56">
        <v>1989</v>
      </c>
      <c r="B56" s="3">
        <f>VLOOKUP(DATE($A56,10,1),Patch!$A$4:$R$879,17,FALSE)</f>
        <v>0</v>
      </c>
      <c r="C56" t="str">
        <f>VLOOKUP(DATE($A56,10,1),Patch!$A$4:$R$879,18,FALSE)</f>
        <v/>
      </c>
      <c r="D56" s="3">
        <f>VLOOKUP(DATE($A56,11,1),Patch!$A$4:$R$879,17,FALSE)</f>
        <v>0</v>
      </c>
      <c r="E56" t="str">
        <f>VLOOKUP(DATE($A56,11,1),Patch!$A$4:$R$879,18,FALSE)</f>
        <v/>
      </c>
      <c r="F56" s="3">
        <f>VLOOKUP(DATE($A56,12,1),Patch!$A$4:$R$879,17,FALSE)</f>
        <v>0</v>
      </c>
      <c r="G56" t="str">
        <f>VLOOKUP(DATE($A56,12,1),Patch!$A$4:$R$879,18,FALSE)</f>
        <v/>
      </c>
      <c r="H56" s="3">
        <f>VLOOKUP(DATE($A56+1,1,1),Patch!$A$4:$R$879,17,FALSE)</f>
        <v>0</v>
      </c>
      <c r="I56" t="str">
        <f>VLOOKUP(DATE($A56+1,1,1),Patch!$A$4:$R$879,18,FALSE)</f>
        <v/>
      </c>
      <c r="J56" s="3">
        <f>VLOOKUP(DATE($A56+1,2,1),Patch!$A$4:$R$879,17,FALSE)</f>
        <v>0</v>
      </c>
      <c r="K56" t="str">
        <f>VLOOKUP(DATE($A56+1,2,1),Patch!$A$4:$R$879,18,FALSE)</f>
        <v/>
      </c>
      <c r="L56" s="3">
        <f>VLOOKUP(DATE($A56+1,3,1),Patch!$A$4:$R$879,17,FALSE)</f>
        <v>0</v>
      </c>
      <c r="M56" t="str">
        <f>VLOOKUP(DATE($A56+1,3,1),Patch!$A$4:$R$879,18,FALSE)</f>
        <v/>
      </c>
      <c r="N56" s="3">
        <f>VLOOKUP(DATE($A56+1,4,1),Patch!$A$4:$R$879,17,FALSE)</f>
        <v>0</v>
      </c>
      <c r="O56" t="str">
        <f>VLOOKUP(DATE($A56+1,4,1),Patch!$A$4:$R$879,18,FALSE)</f>
        <v/>
      </c>
      <c r="P56" s="3">
        <f>VLOOKUP(DATE($A56+1,5,1),Patch!$A$4:$R$879,17,FALSE)</f>
        <v>0</v>
      </c>
      <c r="Q56" t="str">
        <f>VLOOKUP(DATE($A56+1,5,1),Patch!$A$4:$R$879,18,FALSE)</f>
        <v/>
      </c>
      <c r="R56" s="3">
        <f>VLOOKUP(DATE($A56+1,6,1),Patch!$A$4:$R$879,17,FALSE)</f>
        <v>0</v>
      </c>
      <c r="S56" t="str">
        <f>VLOOKUP(DATE($A56+1,6,1),Patch!$A$4:$R$879,18,FALSE)</f>
        <v/>
      </c>
      <c r="T56" s="3">
        <f>VLOOKUP(DATE($A56+1,7,1),Patch!$A$4:$R$879,17,FALSE)</f>
        <v>0</v>
      </c>
      <c r="U56" t="str">
        <f>VLOOKUP(DATE($A56+1,7,1),Patch!$A$4:$R$879,18,FALSE)</f>
        <v/>
      </c>
      <c r="V56" s="3">
        <f>VLOOKUP(DATE($A56+1,8,1),Patch!$A$4:$R$879,17,FALSE)</f>
        <v>0</v>
      </c>
      <c r="W56" t="str">
        <f>VLOOKUP(DATE($A56+1,8,1),Patch!$A$4:$R$879,18,FALSE)</f>
        <v/>
      </c>
      <c r="X56" s="3">
        <f>VLOOKUP(DATE($A56+1,9,1),Patch!$A$4:$R$879,17,FALSE)</f>
        <v>0</v>
      </c>
      <c r="Y56" t="str">
        <f>VLOOKUP(DATE($A56+1,9,1),Patch!$A$4:$R$879,18,FALSE)</f>
        <v/>
      </c>
      <c r="Z56" s="3">
        <f t="shared" si="0"/>
        <v>0</v>
      </c>
    </row>
    <row r="57" spans="1:26" x14ac:dyDescent="0.25">
      <c r="A57">
        <v>1990</v>
      </c>
      <c r="B57" s="3">
        <f>VLOOKUP(DATE($A57,10,1),Patch!$A$4:$R$879,17,FALSE)</f>
        <v>0.01</v>
      </c>
      <c r="C57" t="str">
        <f>VLOOKUP(DATE($A57,10,1),Patch!$A$4:$R$879,18,FALSE)</f>
        <v/>
      </c>
      <c r="D57" s="3">
        <f>VLOOKUP(DATE($A57,11,1),Patch!$A$4:$R$879,17,FALSE)</f>
        <v>0.03</v>
      </c>
      <c r="E57" t="str">
        <f>VLOOKUP(DATE($A57,11,1),Patch!$A$4:$R$879,18,FALSE)</f>
        <v>*</v>
      </c>
      <c r="F57" s="3">
        <f>VLOOKUP(DATE($A57,12,1),Patch!$A$4:$R$879,17,FALSE)</f>
        <v>0.06</v>
      </c>
      <c r="G57" t="str">
        <f>VLOOKUP(DATE($A57,12,1),Patch!$A$4:$R$879,18,FALSE)</f>
        <v/>
      </c>
      <c r="H57" s="3">
        <f>VLOOKUP(DATE($A57+1,1,1),Patch!$A$4:$R$879,17,FALSE)</f>
        <v>0.06</v>
      </c>
      <c r="I57" t="str">
        <f>VLOOKUP(DATE($A57+1,1,1),Patch!$A$4:$R$879,18,FALSE)</f>
        <v/>
      </c>
      <c r="J57" s="3">
        <f>VLOOKUP(DATE($A57+1,2,1),Patch!$A$4:$R$879,17,FALSE)</f>
        <v>0.67</v>
      </c>
      <c r="K57" t="str">
        <f>VLOOKUP(DATE($A57+1,2,1),Patch!$A$4:$R$879,18,FALSE)</f>
        <v/>
      </c>
      <c r="L57" s="3">
        <f>VLOOKUP(DATE($A57+1,3,1),Patch!$A$4:$R$879,17,FALSE)</f>
        <v>1.75</v>
      </c>
      <c r="M57" t="str">
        <f>VLOOKUP(DATE($A57+1,3,1),Patch!$A$4:$R$879,18,FALSE)</f>
        <v/>
      </c>
      <c r="N57" s="3">
        <f>VLOOKUP(DATE($A57+1,4,1),Patch!$A$4:$R$879,17,FALSE)</f>
        <v>0.04</v>
      </c>
      <c r="O57" t="str">
        <f>VLOOKUP(DATE($A57+1,4,1),Patch!$A$4:$R$879,18,FALSE)</f>
        <v/>
      </c>
      <c r="P57" s="3">
        <f>VLOOKUP(DATE($A57+1,5,1),Patch!$A$4:$R$879,17,FALSE)</f>
        <v>0.17</v>
      </c>
      <c r="Q57" t="str">
        <f>VLOOKUP(DATE($A57+1,5,1),Patch!$A$4:$R$879,18,FALSE)</f>
        <v>*</v>
      </c>
      <c r="R57" s="3">
        <f>VLOOKUP(DATE($A57+1,6,1),Patch!$A$4:$R$879,17,FALSE)</f>
        <v>0</v>
      </c>
      <c r="S57" t="str">
        <f>VLOOKUP(DATE($A57+1,6,1),Patch!$A$4:$R$879,18,FALSE)</f>
        <v/>
      </c>
      <c r="T57" s="3">
        <f>VLOOKUP(DATE($A57+1,7,1),Patch!$A$4:$R$879,17,FALSE)</f>
        <v>0.04</v>
      </c>
      <c r="U57" t="str">
        <f>VLOOKUP(DATE($A57+1,7,1),Patch!$A$4:$R$879,18,FALSE)</f>
        <v/>
      </c>
      <c r="V57" s="3">
        <f>VLOOKUP(DATE($A57+1,8,1),Patch!$A$4:$R$879,17,FALSE)</f>
        <v>0.1</v>
      </c>
      <c r="W57" t="str">
        <f>VLOOKUP(DATE($A57+1,8,1),Patch!$A$4:$R$879,18,FALSE)</f>
        <v/>
      </c>
      <c r="X57" s="3">
        <f>VLOOKUP(DATE($A57+1,9,1),Patch!$A$4:$R$879,17,FALSE)</f>
        <v>0.1</v>
      </c>
      <c r="Y57" t="str">
        <f>VLOOKUP(DATE($A57+1,9,1),Patch!$A$4:$R$879,18,FALSE)</f>
        <v/>
      </c>
      <c r="Z57" s="3">
        <f t="shared" si="0"/>
        <v>3.0300000000000002</v>
      </c>
    </row>
    <row r="58" spans="1:26" x14ac:dyDescent="0.25">
      <c r="A58">
        <v>1991</v>
      </c>
      <c r="B58" s="3">
        <f>VLOOKUP(DATE($A58,10,1),Patch!$A$4:$R$879,17,FALSE)</f>
        <v>2.76</v>
      </c>
      <c r="C58" t="str">
        <f>VLOOKUP(DATE($A58,10,1),Patch!$A$4:$R$879,18,FALSE)</f>
        <v/>
      </c>
      <c r="D58" s="3">
        <f>VLOOKUP(DATE($A58,11,1),Patch!$A$4:$R$879,17,FALSE)</f>
        <v>0.1</v>
      </c>
      <c r="E58" t="str">
        <f>VLOOKUP(DATE($A58,11,1),Patch!$A$4:$R$879,18,FALSE)</f>
        <v/>
      </c>
      <c r="F58" s="3">
        <f>VLOOKUP(DATE($A58,12,1),Patch!$A$4:$R$879,17,FALSE)</f>
        <v>0.22</v>
      </c>
      <c r="G58" t="str">
        <f>VLOOKUP(DATE($A58,12,1),Patch!$A$4:$R$879,18,FALSE)</f>
        <v>*</v>
      </c>
      <c r="H58" s="3">
        <f>VLOOKUP(DATE($A58+1,1,1),Patch!$A$4:$R$879,17,FALSE)</f>
        <v>0.08</v>
      </c>
      <c r="I58" t="str">
        <f>VLOOKUP(DATE($A58+1,1,1),Patch!$A$4:$R$879,18,FALSE)</f>
        <v>*</v>
      </c>
      <c r="J58" s="3">
        <f>VLOOKUP(DATE($A58+1,2,1),Patch!$A$4:$R$879,17,FALSE)</f>
        <v>0</v>
      </c>
      <c r="K58" t="str">
        <f>VLOOKUP(DATE($A58+1,2,1),Patch!$A$4:$R$879,18,FALSE)</f>
        <v/>
      </c>
      <c r="L58" s="3">
        <f>VLOOKUP(DATE($A58+1,3,1),Patch!$A$4:$R$879,17,FALSE)</f>
        <v>0.04</v>
      </c>
      <c r="M58" t="str">
        <f>VLOOKUP(DATE($A58+1,3,1),Patch!$A$4:$R$879,18,FALSE)</f>
        <v>*</v>
      </c>
      <c r="N58" s="3">
        <f>VLOOKUP(DATE($A58+1,4,1),Patch!$A$4:$R$879,17,FALSE)</f>
        <v>0.04</v>
      </c>
      <c r="O58" t="str">
        <f>VLOOKUP(DATE($A58+1,4,1),Patch!$A$4:$R$879,18,FALSE)</f>
        <v>*</v>
      </c>
      <c r="P58" s="3">
        <f>VLOOKUP(DATE($A58+1,5,1),Patch!$A$4:$R$879,17,FALSE)</f>
        <v>0.03</v>
      </c>
      <c r="Q58" t="str">
        <f>VLOOKUP(DATE($A58+1,5,1),Patch!$A$4:$R$879,18,FALSE)</f>
        <v>*</v>
      </c>
      <c r="R58" s="3">
        <f>VLOOKUP(DATE($A58+1,6,1),Patch!$A$4:$R$879,17,FALSE)</f>
        <v>0.03</v>
      </c>
      <c r="S58" t="str">
        <f>VLOOKUP(DATE($A58+1,6,1),Patch!$A$4:$R$879,18,FALSE)</f>
        <v>*</v>
      </c>
      <c r="T58" s="3">
        <f>VLOOKUP(DATE($A58+1,7,1),Patch!$A$4:$R$879,17,FALSE)</f>
        <v>0.04</v>
      </c>
      <c r="U58" t="str">
        <f>VLOOKUP(DATE($A58+1,7,1),Patch!$A$4:$R$879,18,FALSE)</f>
        <v/>
      </c>
      <c r="V58" s="3">
        <f>VLOOKUP(DATE($A58+1,8,1),Patch!$A$4:$R$879,17,FALSE)</f>
        <v>0.02</v>
      </c>
      <c r="W58" t="str">
        <f>VLOOKUP(DATE($A58+1,8,1),Patch!$A$4:$R$879,18,FALSE)</f>
        <v/>
      </c>
      <c r="X58" s="3">
        <f>VLOOKUP(DATE($A58+1,9,1),Patch!$A$4:$R$879,17,FALSE)</f>
        <v>0.12</v>
      </c>
      <c r="Y58" t="str">
        <f>VLOOKUP(DATE($A58+1,9,1),Patch!$A$4:$R$879,18,FALSE)</f>
        <v/>
      </c>
      <c r="Z58" s="3">
        <f t="shared" si="0"/>
        <v>3.48</v>
      </c>
    </row>
    <row r="59" spans="1:26" x14ac:dyDescent="0.25">
      <c r="A59">
        <v>1992</v>
      </c>
      <c r="B59" s="3">
        <f>VLOOKUP(DATE($A59,10,1),Patch!$A$4:$R$879,17,FALSE)</f>
        <v>0.06</v>
      </c>
      <c r="C59" t="str">
        <f>VLOOKUP(DATE($A59,10,1),Patch!$A$4:$R$879,18,FALSE)</f>
        <v>*</v>
      </c>
      <c r="D59" s="3">
        <f>VLOOKUP(DATE($A59,11,1),Patch!$A$4:$R$879,17,FALSE)</f>
        <v>0.09</v>
      </c>
      <c r="E59" t="str">
        <f>VLOOKUP(DATE($A59,11,1),Patch!$A$4:$R$879,18,FALSE)</f>
        <v/>
      </c>
      <c r="F59" s="3">
        <f>VLOOKUP(DATE($A59,12,1),Patch!$A$4:$R$879,17,FALSE)</f>
        <v>0.08</v>
      </c>
      <c r="G59" t="str">
        <f>VLOOKUP(DATE($A59,12,1),Patch!$A$4:$R$879,18,FALSE)</f>
        <v/>
      </c>
      <c r="H59" s="3">
        <f>VLOOKUP(DATE($A59+1,1,1),Patch!$A$4:$R$879,17,FALSE)</f>
        <v>0.05</v>
      </c>
      <c r="I59" t="str">
        <f>VLOOKUP(DATE($A59+1,1,1),Patch!$A$4:$R$879,18,FALSE)</f>
        <v/>
      </c>
      <c r="J59" s="3">
        <f>VLOOKUP(DATE($A59+1,2,1),Patch!$A$4:$R$879,17,FALSE)</f>
        <v>0.53</v>
      </c>
      <c r="K59" t="str">
        <f>VLOOKUP(DATE($A59+1,2,1),Patch!$A$4:$R$879,18,FALSE)</f>
        <v>*</v>
      </c>
      <c r="L59" s="3">
        <f>VLOOKUP(DATE($A59+1,3,1),Patch!$A$4:$R$879,17,FALSE)</f>
        <v>0.05</v>
      </c>
      <c r="M59" t="str">
        <f>VLOOKUP(DATE($A59+1,3,1),Patch!$A$4:$R$879,18,FALSE)</f>
        <v/>
      </c>
      <c r="N59" s="3">
        <f>VLOOKUP(DATE($A59+1,4,1),Patch!$A$4:$R$879,17,FALSE)</f>
        <v>0.15</v>
      </c>
      <c r="O59" t="str">
        <f>VLOOKUP(DATE($A59+1,4,1),Patch!$A$4:$R$879,18,FALSE)</f>
        <v>*</v>
      </c>
      <c r="P59" s="3">
        <f>VLOOKUP(DATE($A59+1,5,1),Patch!$A$4:$R$879,17,FALSE)</f>
        <v>0.13</v>
      </c>
      <c r="Q59" t="str">
        <f>VLOOKUP(DATE($A59+1,5,1),Patch!$A$4:$R$879,18,FALSE)</f>
        <v>*</v>
      </c>
      <c r="R59" s="3">
        <f>VLOOKUP(DATE($A59+1,6,1),Patch!$A$4:$R$879,17,FALSE)</f>
        <v>0.09</v>
      </c>
      <c r="S59" t="str">
        <f>VLOOKUP(DATE($A59+1,6,1),Patch!$A$4:$R$879,18,FALSE)</f>
        <v>*</v>
      </c>
      <c r="T59" s="3">
        <f>VLOOKUP(DATE($A59+1,7,1),Patch!$A$4:$R$879,17,FALSE)</f>
        <v>0.03</v>
      </c>
      <c r="U59" t="str">
        <f>VLOOKUP(DATE($A59+1,7,1),Patch!$A$4:$R$879,18,FALSE)</f>
        <v/>
      </c>
      <c r="V59" s="3">
        <f>VLOOKUP(DATE($A59+1,8,1),Patch!$A$4:$R$879,17,FALSE)</f>
        <v>0.03</v>
      </c>
      <c r="W59" t="str">
        <f>VLOOKUP(DATE($A59+1,8,1),Patch!$A$4:$R$879,18,FALSE)</f>
        <v/>
      </c>
      <c r="X59" s="3">
        <f>VLOOKUP(DATE($A59+1,9,1),Patch!$A$4:$R$879,17,FALSE)</f>
        <v>0.21</v>
      </c>
      <c r="Y59" t="str">
        <f>VLOOKUP(DATE($A59+1,9,1),Patch!$A$4:$R$879,18,FALSE)</f>
        <v/>
      </c>
      <c r="Z59" s="3">
        <f t="shared" si="0"/>
        <v>1.5000000000000002</v>
      </c>
    </row>
    <row r="60" spans="1:26" x14ac:dyDescent="0.25">
      <c r="A60">
        <v>1993</v>
      </c>
      <c r="B60" s="3">
        <f>VLOOKUP(DATE($A60,10,1),Patch!$A$4:$R$879,17,FALSE)</f>
        <v>0.05</v>
      </c>
      <c r="C60" t="str">
        <f>VLOOKUP(DATE($A60,10,1),Patch!$A$4:$R$879,18,FALSE)</f>
        <v/>
      </c>
      <c r="D60" s="3">
        <f>VLOOKUP(DATE($A60,11,1),Patch!$A$4:$R$879,17,FALSE)</f>
        <v>0.05</v>
      </c>
      <c r="E60" t="str">
        <f>VLOOKUP(DATE($A60,11,1),Patch!$A$4:$R$879,18,FALSE)</f>
        <v/>
      </c>
      <c r="F60" s="3">
        <f>VLOOKUP(DATE($A60,12,1),Patch!$A$4:$R$879,17,FALSE)</f>
        <v>0.11</v>
      </c>
      <c r="G60" t="str">
        <f>VLOOKUP(DATE($A60,12,1),Patch!$A$4:$R$879,18,FALSE)</f>
        <v/>
      </c>
      <c r="H60" s="3">
        <f>VLOOKUP(DATE($A60+1,1,1),Patch!$A$4:$R$879,17,FALSE)</f>
        <v>0.68</v>
      </c>
      <c r="I60" t="str">
        <f>VLOOKUP(DATE($A60+1,1,1),Patch!$A$4:$R$879,18,FALSE)</f>
        <v/>
      </c>
      <c r="J60" s="3">
        <f>VLOOKUP(DATE($A60+1,2,1),Patch!$A$4:$R$879,17,FALSE)</f>
        <v>17.059999999999999</v>
      </c>
      <c r="K60" t="str">
        <f>VLOOKUP(DATE($A60+1,2,1),Patch!$A$4:$R$879,18,FALSE)</f>
        <v/>
      </c>
      <c r="L60" s="3">
        <f>VLOOKUP(DATE($A60+1,3,1),Patch!$A$4:$R$879,17,FALSE)</f>
        <v>0.36</v>
      </c>
      <c r="M60" t="str">
        <f>VLOOKUP(DATE($A60+1,3,1),Patch!$A$4:$R$879,18,FALSE)</f>
        <v/>
      </c>
      <c r="N60" s="3">
        <f>VLOOKUP(DATE($A60+1,4,1),Patch!$A$4:$R$879,17,FALSE)</f>
        <v>0.23</v>
      </c>
      <c r="O60" t="str">
        <f>VLOOKUP(DATE($A60+1,4,1),Patch!$A$4:$R$879,18,FALSE)</f>
        <v>*</v>
      </c>
      <c r="P60" s="3">
        <f>VLOOKUP(DATE($A60+1,5,1),Patch!$A$4:$R$879,17,FALSE)</f>
        <v>0.12</v>
      </c>
      <c r="Q60" t="str">
        <f>VLOOKUP(DATE($A60+1,5,1),Patch!$A$4:$R$879,18,FALSE)</f>
        <v>*</v>
      </c>
      <c r="R60" s="3">
        <f>VLOOKUP(DATE($A60+1,6,1),Patch!$A$4:$R$879,17,FALSE)</f>
        <v>7.0000000000000007E-2</v>
      </c>
      <c r="S60" t="str">
        <f>VLOOKUP(DATE($A60+1,6,1),Patch!$A$4:$R$879,18,FALSE)</f>
        <v>*</v>
      </c>
      <c r="T60" s="3">
        <f>VLOOKUP(DATE($A60+1,7,1),Patch!$A$4:$R$879,17,FALSE)</f>
        <v>0.05</v>
      </c>
      <c r="U60" t="str">
        <f>VLOOKUP(DATE($A60+1,7,1),Patch!$A$4:$R$879,18,FALSE)</f>
        <v>*</v>
      </c>
      <c r="V60" s="3">
        <f>VLOOKUP(DATE($A60+1,8,1),Patch!$A$4:$R$879,17,FALSE)</f>
        <v>7.0000000000000007E-2</v>
      </c>
      <c r="W60" t="str">
        <f>VLOOKUP(DATE($A60+1,8,1),Patch!$A$4:$R$879,18,FALSE)</f>
        <v/>
      </c>
      <c r="X60" s="3">
        <f>VLOOKUP(DATE($A60+1,9,1),Patch!$A$4:$R$879,17,FALSE)</f>
        <v>0.17</v>
      </c>
      <c r="Y60" t="str">
        <f>VLOOKUP(DATE($A60+1,9,1),Patch!$A$4:$R$879,18,FALSE)</f>
        <v/>
      </c>
      <c r="Z60" s="3">
        <f t="shared" si="0"/>
        <v>19.020000000000003</v>
      </c>
    </row>
    <row r="61" spans="1:26" x14ac:dyDescent="0.25">
      <c r="A61">
        <v>1994</v>
      </c>
      <c r="B61" s="3">
        <f>VLOOKUP(DATE($A61,10,1),Patch!$A$4:$R$879,17,FALSE)</f>
        <v>0.03</v>
      </c>
      <c r="C61" t="str">
        <f>VLOOKUP(DATE($A61,10,1),Patch!$A$4:$R$879,18,FALSE)</f>
        <v>*</v>
      </c>
      <c r="D61" s="3">
        <f>VLOOKUP(DATE($A61,11,1),Patch!$A$4:$R$879,17,FALSE)</f>
        <v>0.08</v>
      </c>
      <c r="E61" t="str">
        <f>VLOOKUP(DATE($A61,11,1),Patch!$A$4:$R$879,18,FALSE)</f>
        <v/>
      </c>
      <c r="F61" s="3">
        <f>VLOOKUP(DATE($A61,12,1),Patch!$A$4:$R$879,17,FALSE)</f>
        <v>0.03</v>
      </c>
      <c r="G61" t="str">
        <f>VLOOKUP(DATE($A61,12,1),Patch!$A$4:$R$879,18,FALSE)</f>
        <v>*</v>
      </c>
      <c r="H61" s="3">
        <f>VLOOKUP(DATE($A61+1,1,1),Patch!$A$4:$R$879,17,FALSE)</f>
        <v>7.0000000000000007E-2</v>
      </c>
      <c r="I61" t="str">
        <f>VLOOKUP(DATE($A61+1,1,1),Patch!$A$4:$R$879,18,FALSE)</f>
        <v/>
      </c>
      <c r="J61" s="3">
        <f>VLOOKUP(DATE($A61+1,2,1),Patch!$A$4:$R$879,17,FALSE)</f>
        <v>0.05</v>
      </c>
      <c r="K61" t="str">
        <f>VLOOKUP(DATE($A61+1,2,1),Patch!$A$4:$R$879,18,FALSE)</f>
        <v>*</v>
      </c>
      <c r="L61" s="3">
        <f>VLOOKUP(DATE($A61+1,3,1),Patch!$A$4:$R$879,17,FALSE)</f>
        <v>0.21</v>
      </c>
      <c r="M61" t="str">
        <f>VLOOKUP(DATE($A61+1,3,1),Patch!$A$4:$R$879,18,FALSE)</f>
        <v>*</v>
      </c>
      <c r="N61" s="3">
        <f>VLOOKUP(DATE($A61+1,4,1),Patch!$A$4:$R$879,17,FALSE)</f>
        <v>0.14000000000000001</v>
      </c>
      <c r="O61" t="str">
        <f>VLOOKUP(DATE($A61+1,4,1),Patch!$A$4:$R$879,18,FALSE)</f>
        <v>*</v>
      </c>
      <c r="P61" s="3">
        <f>VLOOKUP(DATE($A61+1,5,1),Patch!$A$4:$R$879,17,FALSE)</f>
        <v>7.0000000000000007E-2</v>
      </c>
      <c r="Q61" t="str">
        <f>VLOOKUP(DATE($A61+1,5,1),Patch!$A$4:$R$879,18,FALSE)</f>
        <v>*</v>
      </c>
      <c r="R61" s="3">
        <f>VLOOKUP(DATE($A61+1,6,1),Patch!$A$4:$R$879,17,FALSE)</f>
        <v>0.06</v>
      </c>
      <c r="S61" t="str">
        <f>VLOOKUP(DATE($A61+1,6,1),Patch!$A$4:$R$879,18,FALSE)</f>
        <v>*</v>
      </c>
      <c r="T61" s="3">
        <f>VLOOKUP(DATE($A61+1,7,1),Patch!$A$4:$R$879,17,FALSE)</f>
        <v>0.05</v>
      </c>
      <c r="U61" t="str">
        <f>VLOOKUP(DATE($A61+1,7,1),Patch!$A$4:$R$879,18,FALSE)</f>
        <v>*</v>
      </c>
      <c r="V61" s="3">
        <f>VLOOKUP(DATE($A61+1,8,1),Patch!$A$4:$R$879,17,FALSE)</f>
        <v>0.02</v>
      </c>
      <c r="W61" t="str">
        <f>VLOOKUP(DATE($A61+1,8,1),Patch!$A$4:$R$879,18,FALSE)</f>
        <v/>
      </c>
      <c r="X61" s="3">
        <f>VLOOKUP(DATE($A61+1,9,1),Patch!$A$4:$R$879,17,FALSE)</f>
        <v>0.19</v>
      </c>
      <c r="Y61" t="str">
        <f>VLOOKUP(DATE($A61+1,9,1),Patch!$A$4:$R$879,18,FALSE)</f>
        <v/>
      </c>
      <c r="Z61" s="3">
        <f t="shared" si="0"/>
        <v>1</v>
      </c>
    </row>
    <row r="62" spans="1:26" x14ac:dyDescent="0.25">
      <c r="A62">
        <v>1995</v>
      </c>
      <c r="B62" s="3">
        <f>VLOOKUP(DATE($A62,10,1),Patch!$A$4:$R$879,17,FALSE)</f>
        <v>0.01</v>
      </c>
      <c r="C62" t="str">
        <f>VLOOKUP(DATE($A62,10,1),Patch!$A$4:$R$879,18,FALSE)</f>
        <v/>
      </c>
      <c r="D62" s="3">
        <f>VLOOKUP(DATE($A62,11,1),Patch!$A$4:$R$879,17,FALSE)</f>
        <v>0.11</v>
      </c>
      <c r="E62" t="str">
        <f>VLOOKUP(DATE($A62,11,1),Patch!$A$4:$R$879,18,FALSE)</f>
        <v/>
      </c>
      <c r="F62" s="3">
        <f>VLOOKUP(DATE($A62,12,1),Patch!$A$4:$R$879,17,FALSE)</f>
        <v>1.57</v>
      </c>
      <c r="G62" t="str">
        <f>VLOOKUP(DATE($A62,12,1),Patch!$A$4:$R$879,18,FALSE)</f>
        <v/>
      </c>
      <c r="H62" s="3">
        <f>VLOOKUP(DATE($A62+1,1,1),Patch!$A$4:$R$879,17,FALSE)</f>
        <v>3.22</v>
      </c>
      <c r="I62" t="str">
        <f>VLOOKUP(DATE($A62+1,1,1),Patch!$A$4:$R$879,18,FALSE)</f>
        <v/>
      </c>
      <c r="J62" s="3">
        <f>VLOOKUP(DATE($A62+1,2,1),Patch!$A$4:$R$879,17,FALSE)</f>
        <v>0.81</v>
      </c>
      <c r="K62" t="str">
        <f>VLOOKUP(DATE($A62+1,2,1),Patch!$A$4:$R$879,18,FALSE)</f>
        <v/>
      </c>
      <c r="L62" s="3">
        <f>VLOOKUP(DATE($A62+1,3,1),Patch!$A$4:$R$879,17,FALSE)</f>
        <v>1.26</v>
      </c>
      <c r="M62" t="str">
        <f>VLOOKUP(DATE($A62+1,3,1),Patch!$A$4:$R$879,18,FALSE)</f>
        <v/>
      </c>
      <c r="N62" s="3">
        <f>VLOOKUP(DATE($A62+1,4,1),Patch!$A$4:$R$879,17,FALSE)</f>
        <v>0.23</v>
      </c>
      <c r="O62" t="str">
        <f>VLOOKUP(DATE($A62+1,4,1),Patch!$A$4:$R$879,18,FALSE)</f>
        <v>*</v>
      </c>
      <c r="P62" s="3">
        <f>VLOOKUP(DATE($A62+1,5,1),Patch!$A$4:$R$879,17,FALSE)</f>
        <v>0.16</v>
      </c>
      <c r="Q62" t="str">
        <f>VLOOKUP(DATE($A62+1,5,1),Patch!$A$4:$R$879,18,FALSE)</f>
        <v>*</v>
      </c>
      <c r="R62" s="3">
        <f>VLOOKUP(DATE($A62+1,6,1),Patch!$A$4:$R$879,17,FALSE)</f>
        <v>0.1</v>
      </c>
      <c r="S62" t="str">
        <f>VLOOKUP(DATE($A62+1,6,1),Patch!$A$4:$R$879,18,FALSE)</f>
        <v>*</v>
      </c>
      <c r="T62" s="3">
        <f>VLOOKUP(DATE($A62+1,7,1),Patch!$A$4:$R$879,17,FALSE)</f>
        <v>0.08</v>
      </c>
      <c r="U62" t="str">
        <f>VLOOKUP(DATE($A62+1,7,1),Patch!$A$4:$R$879,18,FALSE)</f>
        <v>*</v>
      </c>
      <c r="V62" s="3">
        <f>VLOOKUP(DATE($A62+1,8,1),Patch!$A$4:$R$879,17,FALSE)</f>
        <v>0.06</v>
      </c>
      <c r="W62" t="str">
        <f>VLOOKUP(DATE($A62+1,8,1),Patch!$A$4:$R$879,18,FALSE)</f>
        <v/>
      </c>
      <c r="X62" s="3">
        <f>VLOOKUP(DATE($A62+1,9,1),Patch!$A$4:$R$879,17,FALSE)</f>
        <v>0.1</v>
      </c>
      <c r="Y62" t="str">
        <f>VLOOKUP(DATE($A62+1,9,1),Patch!$A$4:$R$879,18,FALSE)</f>
        <v/>
      </c>
      <c r="Z62" s="3">
        <f t="shared" si="0"/>
        <v>7.71</v>
      </c>
    </row>
    <row r="63" spans="1:26" x14ac:dyDescent="0.25">
      <c r="A63">
        <v>1996</v>
      </c>
      <c r="B63" s="3">
        <f>VLOOKUP(DATE($A63,10,1),Patch!$A$4:$R$879,17,FALSE)</f>
        <v>0.05</v>
      </c>
      <c r="C63" t="str">
        <f>VLOOKUP(DATE($A63,10,1),Patch!$A$4:$R$879,18,FALSE)</f>
        <v>*</v>
      </c>
      <c r="D63" s="3">
        <f>VLOOKUP(DATE($A63,11,1),Patch!$A$4:$R$879,17,FALSE)</f>
        <v>0.04</v>
      </c>
      <c r="E63" t="str">
        <f>VLOOKUP(DATE($A63,11,1),Patch!$A$4:$R$879,18,FALSE)</f>
        <v/>
      </c>
      <c r="F63" s="3">
        <f>VLOOKUP(DATE($A63,12,1),Patch!$A$4:$R$879,17,FALSE)</f>
        <v>0.18</v>
      </c>
      <c r="G63" t="str">
        <f>VLOOKUP(DATE($A63,12,1),Patch!$A$4:$R$879,18,FALSE)</f>
        <v/>
      </c>
      <c r="H63" s="3">
        <f>VLOOKUP(DATE($A63+1,1,1),Patch!$A$4:$R$879,17,FALSE)</f>
        <v>0.28000000000000003</v>
      </c>
      <c r="I63" t="str">
        <f>VLOOKUP(DATE($A63+1,1,1),Patch!$A$4:$R$879,18,FALSE)</f>
        <v/>
      </c>
      <c r="J63" s="3">
        <f>VLOOKUP(DATE($A63+1,2,1),Patch!$A$4:$R$879,17,FALSE)</f>
        <v>0.09</v>
      </c>
      <c r="K63" t="str">
        <f>VLOOKUP(DATE($A63+1,2,1),Patch!$A$4:$R$879,18,FALSE)</f>
        <v>*</v>
      </c>
      <c r="L63" s="3">
        <f>VLOOKUP(DATE($A63+1,3,1),Patch!$A$4:$R$879,17,FALSE)</f>
        <v>0.57999999999999996</v>
      </c>
      <c r="M63" t="str">
        <f>VLOOKUP(DATE($A63+1,3,1),Patch!$A$4:$R$879,18,FALSE)</f>
        <v/>
      </c>
      <c r="N63" s="3">
        <f>VLOOKUP(DATE($A63+1,4,1),Patch!$A$4:$R$879,17,FALSE)</f>
        <v>1.04</v>
      </c>
      <c r="O63" t="str">
        <f>VLOOKUP(DATE($A63+1,4,1),Patch!$A$4:$R$879,18,FALSE)</f>
        <v>*</v>
      </c>
      <c r="P63" s="3">
        <f>VLOOKUP(DATE($A63+1,5,1),Patch!$A$4:$R$879,17,FALSE)</f>
        <v>0.21</v>
      </c>
      <c r="Q63" t="str">
        <f>VLOOKUP(DATE($A63+1,5,1),Patch!$A$4:$R$879,18,FALSE)</f>
        <v>*</v>
      </c>
      <c r="R63" s="3">
        <f>VLOOKUP(DATE($A63+1,6,1),Patch!$A$4:$R$879,17,FALSE)</f>
        <v>0.17</v>
      </c>
      <c r="S63" t="str">
        <f>VLOOKUP(DATE($A63+1,6,1),Patch!$A$4:$R$879,18,FALSE)</f>
        <v>*</v>
      </c>
      <c r="T63" s="3">
        <f>VLOOKUP(DATE($A63+1,7,1),Patch!$A$4:$R$879,17,FALSE)</f>
        <v>0.14000000000000001</v>
      </c>
      <c r="U63" t="str">
        <f>VLOOKUP(DATE($A63+1,7,1),Patch!$A$4:$R$879,18,FALSE)</f>
        <v>*</v>
      </c>
      <c r="V63" s="3">
        <f>VLOOKUP(DATE($A63+1,8,1),Patch!$A$4:$R$879,17,FALSE)</f>
        <v>0.05</v>
      </c>
      <c r="W63" t="str">
        <f>VLOOKUP(DATE($A63+1,8,1),Patch!$A$4:$R$879,18,FALSE)</f>
        <v/>
      </c>
      <c r="X63" s="3">
        <f>VLOOKUP(DATE($A63+1,9,1),Patch!$A$4:$R$879,17,FALSE)</f>
        <v>0.36</v>
      </c>
      <c r="Y63" t="str">
        <f>VLOOKUP(DATE($A63+1,9,1),Patch!$A$4:$R$879,18,FALSE)</f>
        <v/>
      </c>
      <c r="Z63" s="3">
        <f t="shared" si="0"/>
        <v>3.1899999999999995</v>
      </c>
    </row>
    <row r="64" spans="1:26" x14ac:dyDescent="0.25">
      <c r="A64">
        <v>1997</v>
      </c>
      <c r="B64" s="3">
        <f>VLOOKUP(DATE($A64,10,1),Patch!$A$4:$R$879,17,FALSE)</f>
        <v>0.23</v>
      </c>
      <c r="C64" t="str">
        <f>VLOOKUP(DATE($A64,10,1),Patch!$A$4:$R$879,18,FALSE)</f>
        <v/>
      </c>
      <c r="D64" s="3">
        <f>VLOOKUP(DATE($A64,11,1),Patch!$A$4:$R$879,17,FALSE)</f>
        <v>0.03</v>
      </c>
      <c r="E64" t="str">
        <f>VLOOKUP(DATE($A64,11,1),Patch!$A$4:$R$879,18,FALSE)</f>
        <v/>
      </c>
      <c r="F64" s="3">
        <f>VLOOKUP(DATE($A64,12,1),Patch!$A$4:$R$879,17,FALSE)</f>
        <v>0.05</v>
      </c>
      <c r="G64" t="str">
        <f>VLOOKUP(DATE($A64,12,1),Patch!$A$4:$R$879,18,FALSE)</f>
        <v>*</v>
      </c>
      <c r="H64" s="3">
        <f>VLOOKUP(DATE($A64+1,1,1),Patch!$A$4:$R$879,17,FALSE)</f>
        <v>0.09</v>
      </c>
      <c r="I64" t="str">
        <f>VLOOKUP(DATE($A64+1,1,1),Patch!$A$4:$R$879,18,FALSE)</f>
        <v/>
      </c>
      <c r="J64" s="3">
        <f>VLOOKUP(DATE($A64+1,2,1),Patch!$A$4:$R$879,17,FALSE)</f>
        <v>7.54</v>
      </c>
      <c r="K64" t="str">
        <f>VLOOKUP(DATE($A64+1,2,1),Patch!$A$4:$R$879,18,FALSE)</f>
        <v/>
      </c>
      <c r="L64" s="3">
        <f>VLOOKUP(DATE($A64+1,3,1),Patch!$A$4:$R$879,17,FALSE)</f>
        <v>3.52</v>
      </c>
      <c r="M64" t="str">
        <f>VLOOKUP(DATE($A64+1,3,1),Patch!$A$4:$R$879,18,FALSE)</f>
        <v/>
      </c>
      <c r="N64" s="3">
        <f>VLOOKUP(DATE($A64+1,4,1),Patch!$A$4:$R$879,17,FALSE)</f>
        <v>0.32</v>
      </c>
      <c r="O64" t="str">
        <f>VLOOKUP(DATE($A64+1,4,1),Patch!$A$4:$R$879,18,FALSE)</f>
        <v>*</v>
      </c>
      <c r="P64" s="3">
        <f>VLOOKUP(DATE($A64+1,5,1),Patch!$A$4:$R$879,17,FALSE)</f>
        <v>0.14000000000000001</v>
      </c>
      <c r="Q64" t="str">
        <f>VLOOKUP(DATE($A64+1,5,1),Patch!$A$4:$R$879,18,FALSE)</f>
        <v>*</v>
      </c>
      <c r="R64" s="3">
        <f>VLOOKUP(DATE($A64+1,6,1),Patch!$A$4:$R$879,17,FALSE)</f>
        <v>0.08</v>
      </c>
      <c r="S64" t="str">
        <f>VLOOKUP(DATE($A64+1,6,1),Patch!$A$4:$R$879,18,FALSE)</f>
        <v>*</v>
      </c>
      <c r="T64" s="3">
        <f>VLOOKUP(DATE($A64+1,7,1),Patch!$A$4:$R$879,17,FALSE)</f>
        <v>0.06</v>
      </c>
      <c r="U64" t="str">
        <f>VLOOKUP(DATE($A64+1,7,1),Patch!$A$4:$R$879,18,FALSE)</f>
        <v>*</v>
      </c>
      <c r="V64" s="3">
        <f>VLOOKUP(DATE($A64+1,8,1),Patch!$A$4:$R$879,17,FALSE)</f>
        <v>0.22</v>
      </c>
      <c r="W64" t="str">
        <f>VLOOKUP(DATE($A64+1,8,1),Patch!$A$4:$R$879,18,FALSE)</f>
        <v/>
      </c>
      <c r="X64" s="3">
        <f>VLOOKUP(DATE($A64+1,9,1),Patch!$A$4:$R$879,17,FALSE)</f>
        <v>0.73</v>
      </c>
      <c r="Y64" t="str">
        <f>VLOOKUP(DATE($A64+1,9,1),Patch!$A$4:$R$879,18,FALSE)</f>
        <v/>
      </c>
      <c r="Z64" s="3">
        <f t="shared" si="0"/>
        <v>13.010000000000003</v>
      </c>
    </row>
    <row r="65" spans="1:26" x14ac:dyDescent="0.25">
      <c r="A65">
        <v>1998</v>
      </c>
      <c r="B65" s="3">
        <f>VLOOKUP(DATE($A65,10,1),Patch!$A$4:$R$879,17,FALSE)</f>
        <v>0.05</v>
      </c>
      <c r="C65" t="str">
        <f>VLOOKUP(DATE($A65,10,1),Patch!$A$4:$R$879,18,FALSE)</f>
        <v/>
      </c>
      <c r="D65" s="3">
        <f>VLOOKUP(DATE($A65,11,1),Patch!$A$4:$R$879,17,FALSE)</f>
        <v>0.22</v>
      </c>
      <c r="E65" t="str">
        <f>VLOOKUP(DATE($A65,11,1),Patch!$A$4:$R$879,18,FALSE)</f>
        <v/>
      </c>
      <c r="F65" s="3">
        <f>VLOOKUP(DATE($A65,12,1),Patch!$A$4:$R$879,17,FALSE)</f>
        <v>0.13</v>
      </c>
      <c r="G65" t="str">
        <f>VLOOKUP(DATE($A65,12,1),Patch!$A$4:$R$879,18,FALSE)</f>
        <v/>
      </c>
      <c r="H65" s="3">
        <f>VLOOKUP(DATE($A65+1,1,1),Patch!$A$4:$R$879,17,FALSE)</f>
        <v>0.25</v>
      </c>
      <c r="I65" t="str">
        <f>VLOOKUP(DATE($A65+1,1,1),Patch!$A$4:$R$879,18,FALSE)</f>
        <v/>
      </c>
      <c r="J65" s="3">
        <f>VLOOKUP(DATE($A65+1,2,1),Patch!$A$4:$R$879,17,FALSE)</f>
        <v>0.01</v>
      </c>
      <c r="K65" t="str">
        <f>VLOOKUP(DATE($A65+1,2,1),Patch!$A$4:$R$879,18,FALSE)</f>
        <v/>
      </c>
      <c r="L65" s="3">
        <f>VLOOKUP(DATE($A65+1,3,1),Patch!$A$4:$R$879,17,FALSE)</f>
        <v>0.01</v>
      </c>
      <c r="M65" t="str">
        <f>VLOOKUP(DATE($A65+1,3,1),Patch!$A$4:$R$879,18,FALSE)</f>
        <v/>
      </c>
      <c r="N65" s="3">
        <f>VLOOKUP(DATE($A65+1,4,1),Patch!$A$4:$R$879,17,FALSE)</f>
        <v>0.06</v>
      </c>
      <c r="O65" t="str">
        <f>VLOOKUP(DATE($A65+1,4,1),Patch!$A$4:$R$879,18,FALSE)</f>
        <v>*</v>
      </c>
      <c r="P65" s="3">
        <f>VLOOKUP(DATE($A65+1,5,1),Patch!$A$4:$R$879,17,FALSE)</f>
        <v>0.05</v>
      </c>
      <c r="Q65" t="str">
        <f>VLOOKUP(DATE($A65+1,5,1),Patch!$A$4:$R$879,18,FALSE)</f>
        <v>*</v>
      </c>
      <c r="R65" s="3">
        <f>VLOOKUP(DATE($A65+1,6,1),Patch!$A$4:$R$879,17,FALSE)</f>
        <v>0.04</v>
      </c>
      <c r="S65" t="str">
        <f>VLOOKUP(DATE($A65+1,6,1),Patch!$A$4:$R$879,18,FALSE)</f>
        <v>*</v>
      </c>
      <c r="T65" s="3">
        <f>VLOOKUP(DATE($A65+1,7,1),Patch!$A$4:$R$879,17,FALSE)</f>
        <v>0.04</v>
      </c>
      <c r="U65" t="str">
        <f>VLOOKUP(DATE($A65+1,7,1),Patch!$A$4:$R$879,18,FALSE)</f>
        <v>*</v>
      </c>
      <c r="V65" s="3">
        <f>VLOOKUP(DATE($A65+1,8,1),Patch!$A$4:$R$879,17,FALSE)</f>
        <v>0.01</v>
      </c>
      <c r="W65" t="str">
        <f>VLOOKUP(DATE($A65+1,8,1),Patch!$A$4:$R$879,18,FALSE)</f>
        <v/>
      </c>
      <c r="X65" s="3">
        <f>VLOOKUP(DATE($A65+1,9,1),Patch!$A$4:$R$879,17,FALSE)</f>
        <v>0.03</v>
      </c>
      <c r="Y65" t="str">
        <f>VLOOKUP(DATE($A65+1,9,1),Patch!$A$4:$R$879,18,FALSE)</f>
        <v>*</v>
      </c>
      <c r="Z65" s="3">
        <f t="shared" si="0"/>
        <v>0.90000000000000013</v>
      </c>
    </row>
    <row r="66" spans="1:26" x14ac:dyDescent="0.25">
      <c r="A66">
        <v>1999</v>
      </c>
      <c r="B66" s="3">
        <f>VLOOKUP(DATE($A66,10,1),Patch!$A$4:$R$879,17,FALSE)</f>
        <v>0.25</v>
      </c>
      <c r="C66" t="str">
        <f>VLOOKUP(DATE($A66,10,1),Patch!$A$4:$R$879,18,FALSE)</f>
        <v>#</v>
      </c>
      <c r="D66" s="3">
        <f>VLOOKUP(DATE($A66,11,1),Patch!$A$4:$R$879,17,FALSE)</f>
        <v>0.34</v>
      </c>
      <c r="E66" t="str">
        <f>VLOOKUP(DATE($A66,11,1),Patch!$A$4:$R$879,18,FALSE)</f>
        <v/>
      </c>
      <c r="F66" s="3">
        <f>VLOOKUP(DATE($A66,12,1),Patch!$A$4:$R$879,17,FALSE)</f>
        <v>2.82</v>
      </c>
      <c r="G66" t="str">
        <f>VLOOKUP(DATE($A66,12,1),Patch!$A$4:$R$879,18,FALSE)</f>
        <v/>
      </c>
      <c r="H66" s="3">
        <f>VLOOKUP(DATE($A66+1,1,1),Patch!$A$4:$R$879,17,FALSE)</f>
        <v>3.96</v>
      </c>
      <c r="I66" t="str">
        <f>VLOOKUP(DATE($A66+1,1,1),Patch!$A$4:$R$879,18,FALSE)</f>
        <v/>
      </c>
      <c r="J66" s="3">
        <f>VLOOKUP(DATE($A66+1,2,1),Patch!$A$4:$R$879,17,FALSE)</f>
        <v>1.01</v>
      </c>
      <c r="K66" t="str">
        <f>VLOOKUP(DATE($A66+1,2,1),Patch!$A$4:$R$879,18,FALSE)</f>
        <v/>
      </c>
      <c r="L66" s="3">
        <f>VLOOKUP(DATE($A66+1,3,1),Patch!$A$4:$R$879,17,FALSE)</f>
        <v>3</v>
      </c>
      <c r="M66" t="str">
        <f>VLOOKUP(DATE($A66+1,3,1),Patch!$A$4:$R$879,18,FALSE)</f>
        <v/>
      </c>
      <c r="N66" s="3">
        <f>VLOOKUP(DATE($A66+1,4,1),Patch!$A$4:$R$879,17,FALSE)</f>
        <v>0.11</v>
      </c>
      <c r="O66" t="str">
        <f>VLOOKUP(DATE($A66+1,4,1),Patch!$A$4:$R$879,18,FALSE)</f>
        <v/>
      </c>
      <c r="P66" s="3">
        <f>VLOOKUP(DATE($A66+1,5,1),Patch!$A$4:$R$879,17,FALSE)</f>
        <v>1.1100000000000001</v>
      </c>
      <c r="Q66" t="str">
        <f>VLOOKUP(DATE($A66+1,5,1),Patch!$A$4:$R$879,18,FALSE)</f>
        <v/>
      </c>
      <c r="R66" s="3">
        <f>VLOOKUP(DATE($A66+1,6,1),Patch!$A$4:$R$879,17,FALSE)</f>
        <v>0.12</v>
      </c>
      <c r="S66" t="str">
        <f>VLOOKUP(DATE($A66+1,6,1),Patch!$A$4:$R$879,18,FALSE)</f>
        <v>*</v>
      </c>
      <c r="T66" s="3">
        <f>VLOOKUP(DATE($A66+1,7,1),Patch!$A$4:$R$879,17,FALSE)</f>
        <v>0.08</v>
      </c>
      <c r="U66" t="str">
        <f>VLOOKUP(DATE($A66+1,7,1),Patch!$A$4:$R$879,18,FALSE)</f>
        <v>*</v>
      </c>
      <c r="V66" s="3">
        <f>VLOOKUP(DATE($A66+1,8,1),Patch!$A$4:$R$879,17,FALSE)</f>
        <v>0.21</v>
      </c>
      <c r="W66" t="str">
        <f>VLOOKUP(DATE($A66+1,8,1),Patch!$A$4:$R$879,18,FALSE)</f>
        <v/>
      </c>
      <c r="X66" s="3">
        <f>VLOOKUP(DATE($A66+1,9,1),Patch!$A$4:$R$879,17,FALSE)</f>
        <v>0.38</v>
      </c>
      <c r="Y66" t="str">
        <f>VLOOKUP(DATE($A66+1,9,1),Patch!$A$4:$R$879,18,FALSE)</f>
        <v/>
      </c>
      <c r="Z66" s="3">
        <f t="shared" ref="Z66:Z71" si="1">SUM(B66,D66,F66,H66,J66,L66,N66,P66,R66,T66,V66,X66)</f>
        <v>13.39</v>
      </c>
    </row>
    <row r="67" spans="1:26" x14ac:dyDescent="0.25">
      <c r="A67">
        <v>2000</v>
      </c>
      <c r="B67" s="3">
        <f>VLOOKUP(DATE($A67,10,1),Patch!$A$4:$R$879,17,FALSE)</f>
        <v>0.3</v>
      </c>
      <c r="C67" t="str">
        <f>VLOOKUP(DATE($A67,10,1),Patch!$A$4:$R$879,18,FALSE)</f>
        <v/>
      </c>
      <c r="D67" s="3">
        <f>VLOOKUP(DATE($A67,11,1),Patch!$A$4:$R$879,17,FALSE)</f>
        <v>0.11</v>
      </c>
      <c r="E67" t="str">
        <f>VLOOKUP(DATE($A67,11,1),Patch!$A$4:$R$879,18,FALSE)</f>
        <v/>
      </c>
      <c r="F67" s="3">
        <f>VLOOKUP(DATE($A67,12,1),Patch!$A$4:$R$879,17,FALSE)</f>
        <v>0.18</v>
      </c>
      <c r="G67" t="str">
        <f>VLOOKUP(DATE($A67,12,1),Patch!$A$4:$R$879,18,FALSE)</f>
        <v/>
      </c>
      <c r="H67" s="3">
        <f>VLOOKUP(DATE($A67+1,1,1),Patch!$A$4:$R$879,17,FALSE)</f>
        <v>0.12</v>
      </c>
      <c r="I67" t="str">
        <f>VLOOKUP(DATE($A67+1,1,1),Patch!$A$4:$R$879,18,FALSE)</f>
        <v/>
      </c>
      <c r="J67" s="3">
        <f>VLOOKUP(DATE($A67+1,2,1),Patch!$A$4:$R$879,17,FALSE)</f>
        <v>0.09</v>
      </c>
      <c r="K67" t="str">
        <f>VLOOKUP(DATE($A67+1,2,1),Patch!$A$4:$R$879,18,FALSE)</f>
        <v>*</v>
      </c>
      <c r="L67" s="3">
        <f>VLOOKUP(DATE($A67+1,3,1),Patch!$A$4:$R$879,17,FALSE)</f>
        <v>0.28999999999999998</v>
      </c>
      <c r="M67" t="str">
        <f>VLOOKUP(DATE($A67+1,3,1),Patch!$A$4:$R$879,18,FALSE)</f>
        <v/>
      </c>
      <c r="N67" s="3">
        <f>VLOOKUP(DATE($A67+1,4,1),Patch!$A$4:$R$879,17,FALSE)</f>
        <v>7.17</v>
      </c>
      <c r="O67" t="str">
        <f>VLOOKUP(DATE($A67+1,4,1),Patch!$A$4:$R$879,18,FALSE)</f>
        <v/>
      </c>
      <c r="P67" s="3">
        <f>VLOOKUP(DATE($A67+1,5,1),Patch!$A$4:$R$879,17,FALSE)</f>
        <v>6.54</v>
      </c>
      <c r="Q67" t="str">
        <f>VLOOKUP(DATE($A67+1,5,1),Patch!$A$4:$R$879,18,FALSE)</f>
        <v/>
      </c>
      <c r="R67" s="3">
        <f>VLOOKUP(DATE($A67+1,6,1),Patch!$A$4:$R$879,17,FALSE)</f>
        <v>0.12</v>
      </c>
      <c r="S67" t="str">
        <f>VLOOKUP(DATE($A67+1,6,1),Patch!$A$4:$R$879,18,FALSE)</f>
        <v/>
      </c>
      <c r="T67" s="3">
        <f>VLOOKUP(DATE($A67+1,7,1),Patch!$A$4:$R$879,17,FALSE)</f>
        <v>0.39</v>
      </c>
      <c r="U67" t="str">
        <f>VLOOKUP(DATE($A67+1,7,1),Patch!$A$4:$R$879,18,FALSE)</f>
        <v>*</v>
      </c>
      <c r="V67" s="3">
        <f>VLOOKUP(DATE($A67+1,8,1),Patch!$A$4:$R$879,17,FALSE)</f>
        <v>0.08</v>
      </c>
      <c r="W67" t="str">
        <f>VLOOKUP(DATE($A67+1,8,1),Patch!$A$4:$R$879,18,FALSE)</f>
        <v/>
      </c>
      <c r="X67" s="3">
        <f>VLOOKUP(DATE($A67+1,9,1),Patch!$A$4:$R$879,17,FALSE)</f>
        <v>0.4</v>
      </c>
      <c r="Y67" t="str">
        <f>VLOOKUP(DATE($A67+1,9,1),Patch!$A$4:$R$879,18,FALSE)</f>
        <v/>
      </c>
      <c r="Z67" s="3">
        <f t="shared" si="1"/>
        <v>15.790000000000001</v>
      </c>
    </row>
    <row r="68" spans="1:26" x14ac:dyDescent="0.25">
      <c r="A68">
        <v>2001</v>
      </c>
      <c r="B68" s="3">
        <f>VLOOKUP(DATE($A68,10,1),Patch!$A$4:$R$879,17,FALSE)</f>
        <v>2.14</v>
      </c>
      <c r="C68" t="str">
        <f>VLOOKUP(DATE($A68,10,1),Patch!$A$4:$R$879,18,FALSE)</f>
        <v/>
      </c>
      <c r="D68" s="3">
        <f>VLOOKUP(DATE($A68,11,1),Patch!$A$4:$R$879,17,FALSE)</f>
        <v>30.93</v>
      </c>
      <c r="E68" t="str">
        <f>VLOOKUP(DATE($A68,11,1),Patch!$A$4:$R$879,18,FALSE)</f>
        <v/>
      </c>
      <c r="F68" s="3">
        <f>VLOOKUP(DATE($A68,12,1),Patch!$A$4:$R$879,17,FALSE)</f>
        <v>11.75</v>
      </c>
      <c r="G68" t="str">
        <f>VLOOKUP(DATE($A68,12,1),Patch!$A$4:$R$879,18,FALSE)</f>
        <v/>
      </c>
      <c r="H68" s="3">
        <f>VLOOKUP(DATE($A68+1,1,1),Patch!$A$4:$R$879,17,FALSE)</f>
        <v>3.92</v>
      </c>
      <c r="I68" t="str">
        <f>VLOOKUP(DATE($A68+1,1,1),Patch!$A$4:$R$879,18,FALSE)</f>
        <v>*</v>
      </c>
      <c r="J68" s="3">
        <f>VLOOKUP(DATE($A68+1,2,1),Patch!$A$4:$R$879,17,FALSE)</f>
        <v>1.39</v>
      </c>
      <c r="K68" t="str">
        <f>VLOOKUP(DATE($A68+1,2,1),Patch!$A$4:$R$879,18,FALSE)</f>
        <v>*</v>
      </c>
      <c r="L68" s="3">
        <f>VLOOKUP(DATE($A68+1,3,1),Patch!$A$4:$R$879,17,FALSE)</f>
        <v>0.04</v>
      </c>
      <c r="M68" t="str">
        <f>VLOOKUP(DATE($A68+1,3,1),Patch!$A$4:$R$879,18,FALSE)</f>
        <v/>
      </c>
      <c r="N68" s="3">
        <f>VLOOKUP(DATE($A68+1,4,1),Patch!$A$4:$R$879,17,FALSE)</f>
        <v>0.08</v>
      </c>
      <c r="O68" t="str">
        <f>VLOOKUP(DATE($A68+1,4,1),Patch!$A$4:$R$879,18,FALSE)</f>
        <v>*</v>
      </c>
      <c r="P68" s="3">
        <f>VLOOKUP(DATE($A68+1,5,1),Patch!$A$4:$R$879,17,FALSE)</f>
        <v>0.19</v>
      </c>
      <c r="Q68" t="str">
        <f>VLOOKUP(DATE($A68+1,5,1),Patch!$A$4:$R$879,18,FALSE)</f>
        <v>*</v>
      </c>
      <c r="R68" s="3">
        <f>VLOOKUP(DATE($A68+1,6,1),Patch!$A$4:$R$879,17,FALSE)</f>
        <v>0.18</v>
      </c>
      <c r="S68" t="str">
        <f>VLOOKUP(DATE($A68+1,6,1),Patch!$A$4:$R$879,18,FALSE)</f>
        <v>*</v>
      </c>
      <c r="T68" s="3">
        <f>VLOOKUP(DATE($A68+1,7,1),Patch!$A$4:$R$879,17,FALSE)</f>
        <v>0.11</v>
      </c>
      <c r="U68" t="str">
        <f>VLOOKUP(DATE($A68+1,7,1),Patch!$A$4:$R$879,18,FALSE)</f>
        <v>*</v>
      </c>
      <c r="V68" s="3">
        <f>VLOOKUP(DATE($A68+1,8,1),Patch!$A$4:$R$879,17,FALSE)</f>
        <v>2.5</v>
      </c>
      <c r="W68" t="str">
        <f>VLOOKUP(DATE($A68+1,8,1),Patch!$A$4:$R$879,18,FALSE)</f>
        <v/>
      </c>
      <c r="X68" s="3">
        <f>VLOOKUP(DATE($A68+1,9,1),Patch!$A$4:$R$879,17,FALSE)</f>
        <v>1.48</v>
      </c>
      <c r="Y68" t="str">
        <f>VLOOKUP(DATE($A68+1,9,1),Patch!$A$4:$R$879,18,FALSE)</f>
        <v/>
      </c>
      <c r="Z68" s="3">
        <f t="shared" si="1"/>
        <v>54.709999999999994</v>
      </c>
    </row>
    <row r="69" spans="1:26" x14ac:dyDescent="0.25">
      <c r="A69">
        <v>2002</v>
      </c>
      <c r="B69" s="3">
        <f>VLOOKUP(DATE($A69,10,1),Patch!$A$4:$R$879,17,FALSE)</f>
        <v>0.37</v>
      </c>
      <c r="C69" t="str">
        <f>VLOOKUP(DATE($A69,10,1),Patch!$A$4:$R$879,18,FALSE)</f>
        <v/>
      </c>
      <c r="D69" s="3">
        <f>VLOOKUP(DATE($A69,11,1),Patch!$A$4:$R$879,17,FALSE)</f>
        <v>0.28000000000000003</v>
      </c>
      <c r="E69" t="str">
        <f>VLOOKUP(DATE($A69,11,1),Patch!$A$4:$R$879,18,FALSE)</f>
        <v/>
      </c>
      <c r="F69" s="3">
        <f>VLOOKUP(DATE($A69,12,1),Patch!$A$4:$R$879,17,FALSE)</f>
        <v>0.17</v>
      </c>
      <c r="G69" t="str">
        <f>VLOOKUP(DATE($A69,12,1),Patch!$A$4:$R$879,18,FALSE)</f>
        <v/>
      </c>
      <c r="H69" s="3">
        <f>VLOOKUP(DATE($A69+1,1,1),Patch!$A$4:$R$879,17,FALSE)</f>
        <v>0.19</v>
      </c>
      <c r="I69" t="str">
        <f>VLOOKUP(DATE($A69+1,1,1),Patch!$A$4:$R$879,18,FALSE)</f>
        <v>*</v>
      </c>
      <c r="J69" s="3">
        <f>VLOOKUP(DATE($A69+1,2,1),Patch!$A$4:$R$879,17,FALSE)</f>
        <v>0.3</v>
      </c>
      <c r="K69" t="str">
        <f>VLOOKUP(DATE($A69+1,2,1),Patch!$A$4:$R$879,18,FALSE)</f>
        <v/>
      </c>
      <c r="L69" s="3">
        <f>VLOOKUP(DATE($A69+1,3,1),Patch!$A$4:$R$879,17,FALSE)</f>
        <v>0.28999999999999998</v>
      </c>
      <c r="M69" t="str">
        <f>VLOOKUP(DATE($A69+1,3,1),Patch!$A$4:$R$879,18,FALSE)</f>
        <v/>
      </c>
      <c r="N69" s="3">
        <f>VLOOKUP(DATE($A69+1,4,1),Patch!$A$4:$R$879,17,FALSE)</f>
        <v>0.45</v>
      </c>
      <c r="O69" t="str">
        <f>VLOOKUP(DATE($A69+1,4,1),Patch!$A$4:$R$879,18,FALSE)</f>
        <v>*</v>
      </c>
      <c r="P69" s="3">
        <f>VLOOKUP(DATE($A69+1,5,1),Patch!$A$4:$R$879,17,FALSE)</f>
        <v>0.14000000000000001</v>
      </c>
      <c r="Q69" t="str">
        <f>VLOOKUP(DATE($A69+1,5,1),Patch!$A$4:$R$879,18,FALSE)</f>
        <v>*</v>
      </c>
      <c r="R69" s="3">
        <f>VLOOKUP(DATE($A69+1,6,1),Patch!$A$4:$R$879,17,FALSE)</f>
        <v>0.11</v>
      </c>
      <c r="S69" t="str">
        <f>VLOOKUP(DATE($A69+1,6,1),Patch!$A$4:$R$879,18,FALSE)</f>
        <v>*</v>
      </c>
      <c r="T69" s="3">
        <f>VLOOKUP(DATE($A69+1,7,1),Patch!$A$4:$R$879,17,FALSE)</f>
        <v>0.08</v>
      </c>
      <c r="U69" t="str">
        <f>VLOOKUP(DATE($A69+1,7,1),Patch!$A$4:$R$879,18,FALSE)</f>
        <v>*</v>
      </c>
      <c r="V69" s="3">
        <f>VLOOKUP(DATE($A69+1,8,1),Patch!$A$4:$R$879,17,FALSE)</f>
        <v>0.06</v>
      </c>
      <c r="W69" t="str">
        <f>VLOOKUP(DATE($A69+1,8,1),Patch!$A$4:$R$879,18,FALSE)</f>
        <v>*</v>
      </c>
      <c r="X69" s="3">
        <f>VLOOKUP(DATE($A69+1,9,1),Patch!$A$4:$R$879,17,FALSE)</f>
        <v>0.16</v>
      </c>
      <c r="Y69" t="str">
        <f>VLOOKUP(DATE($A69+1,9,1),Patch!$A$4:$R$879,18,FALSE)</f>
        <v/>
      </c>
      <c r="Z69" s="3">
        <f t="shared" si="1"/>
        <v>2.6000000000000005</v>
      </c>
    </row>
    <row r="70" spans="1:26" x14ac:dyDescent="0.25">
      <c r="A70">
        <v>2003</v>
      </c>
      <c r="B70" s="3">
        <f>VLOOKUP(DATE($A70,10,1),Patch!$A$4:$R$879,17,FALSE)</f>
        <v>0.3</v>
      </c>
      <c r="C70" t="str">
        <f>VLOOKUP(DATE($A70,10,1),Patch!$A$4:$R$879,18,FALSE)</f>
        <v/>
      </c>
      <c r="D70" s="3">
        <f>VLOOKUP(DATE($A70,11,1),Patch!$A$4:$R$879,17,FALSE)</f>
        <v>0.34</v>
      </c>
      <c r="E70" t="str">
        <f>VLOOKUP(DATE($A70,11,1),Patch!$A$4:$R$879,18,FALSE)</f>
        <v/>
      </c>
      <c r="F70" s="3">
        <f>VLOOKUP(DATE($A70,12,1),Patch!$A$4:$R$879,17,FALSE)</f>
        <v>0.35</v>
      </c>
      <c r="G70" t="str">
        <f>VLOOKUP(DATE($A70,12,1),Patch!$A$4:$R$879,18,FALSE)</f>
        <v/>
      </c>
      <c r="H70" s="3">
        <f>VLOOKUP(DATE($A70+1,1,1),Patch!$A$4:$R$879,17,FALSE)</f>
        <v>0.18</v>
      </c>
      <c r="I70" t="str">
        <f>VLOOKUP(DATE($A70+1,1,1),Patch!$A$4:$R$879,18,FALSE)</f>
        <v/>
      </c>
      <c r="J70" s="3">
        <f>VLOOKUP(DATE($A70+1,2,1),Patch!$A$4:$R$879,17,FALSE)</f>
        <v>0.32</v>
      </c>
      <c r="K70" t="str">
        <f>VLOOKUP(DATE($A70+1,2,1),Patch!$A$4:$R$879,18,FALSE)</f>
        <v/>
      </c>
      <c r="L70" s="3">
        <f>VLOOKUP(DATE($A70+1,3,1),Patch!$A$4:$R$879,17,FALSE)</f>
        <v>0.75</v>
      </c>
      <c r="M70" t="str">
        <f>VLOOKUP(DATE($A70+1,3,1),Patch!$A$4:$R$879,18,FALSE)</f>
        <v/>
      </c>
      <c r="N70" s="3">
        <f>VLOOKUP(DATE($A70+1,4,1),Patch!$A$4:$R$879,17,FALSE)</f>
        <v>1.19</v>
      </c>
      <c r="O70" t="str">
        <f>VLOOKUP(DATE($A70+1,4,1),Patch!$A$4:$R$879,18,FALSE)</f>
        <v/>
      </c>
      <c r="P70" s="3">
        <f>VLOOKUP(DATE($A70+1,5,1),Patch!$A$4:$R$879,17,FALSE)</f>
        <v>0.19</v>
      </c>
      <c r="Q70" t="str">
        <f>VLOOKUP(DATE($A70+1,5,1),Patch!$A$4:$R$879,18,FALSE)</f>
        <v>*</v>
      </c>
      <c r="R70" s="3">
        <f>VLOOKUP(DATE($A70+1,6,1),Patch!$A$4:$R$879,17,FALSE)</f>
        <v>0.03</v>
      </c>
      <c r="S70" t="str">
        <f>VLOOKUP(DATE($A70+1,6,1),Patch!$A$4:$R$879,18,FALSE)</f>
        <v/>
      </c>
      <c r="T70" s="3">
        <f>VLOOKUP(DATE($A70+1,7,1),Patch!$A$4:$R$879,17,FALSE)</f>
        <v>0.28999999999999998</v>
      </c>
      <c r="U70" t="str">
        <f>VLOOKUP(DATE($A70+1,7,1),Patch!$A$4:$R$879,18,FALSE)</f>
        <v/>
      </c>
      <c r="V70" s="3">
        <f>VLOOKUP(DATE($A70+1,8,1),Patch!$A$4:$R$879,17,FALSE)</f>
        <v>0.4</v>
      </c>
      <c r="W70" t="str">
        <f>VLOOKUP(DATE($A70+1,8,1),Patch!$A$4:$R$879,18,FALSE)</f>
        <v/>
      </c>
      <c r="X70" s="3">
        <f>VLOOKUP(DATE($A70+1,9,1),Patch!$A$4:$R$879,17,FALSE)</f>
        <v>0.56000000000000005</v>
      </c>
      <c r="Y70" t="str">
        <f>VLOOKUP(DATE($A70+1,9,1),Patch!$A$4:$R$879,18,FALSE)</f>
        <v/>
      </c>
      <c r="Z70" s="3">
        <f t="shared" si="1"/>
        <v>4.9000000000000004</v>
      </c>
    </row>
    <row r="71" spans="1:26" x14ac:dyDescent="0.25">
      <c r="A71">
        <v>2004</v>
      </c>
      <c r="B71" s="3">
        <f>VLOOKUP(DATE($A71,10,1),Patch!$A$4:$R$879,17,FALSE)</f>
        <v>0.63</v>
      </c>
      <c r="C71" t="str">
        <f>VLOOKUP(DATE($A71,10,1),Patch!$A$4:$R$879,18,FALSE)</f>
        <v/>
      </c>
      <c r="D71" s="3">
        <f>VLOOKUP(DATE($A71,11,1),Patch!$A$4:$R$879,17,FALSE)</f>
        <v>0.77</v>
      </c>
      <c r="E71" t="str">
        <f>VLOOKUP(DATE($A71,11,1),Patch!$A$4:$R$879,18,FALSE)</f>
        <v/>
      </c>
      <c r="F71" s="3">
        <f>VLOOKUP(DATE($A71,12,1),Patch!$A$4:$R$879,17,FALSE)</f>
        <v>0.68</v>
      </c>
      <c r="G71" t="str">
        <f>VLOOKUP(DATE($A71,12,1),Patch!$A$4:$R$879,18,FALSE)</f>
        <v/>
      </c>
      <c r="H71" s="3">
        <f>VLOOKUP(DATE($A71+1,1,1),Patch!$A$4:$R$879,17,FALSE)</f>
        <v>0.46</v>
      </c>
      <c r="I71" t="str">
        <f>VLOOKUP(DATE($A71+1,1,1),Patch!$A$4:$R$879,18,FALSE)</f>
        <v/>
      </c>
      <c r="J71" s="3">
        <f>VLOOKUP(DATE($A71+1,2,1),Patch!$A$4:$R$879,17,FALSE)</f>
        <v>0.56999999999999995</v>
      </c>
      <c r="K71" t="str">
        <f>VLOOKUP(DATE($A71+1,2,1),Patch!$A$4:$R$879,18,FALSE)</f>
        <v/>
      </c>
      <c r="L71" s="3">
        <f>VLOOKUP(DATE($A71+1,3,1),Patch!$A$4:$R$879,17,FALSE)</f>
        <v>0.56000000000000005</v>
      </c>
      <c r="M71" t="str">
        <f>VLOOKUP(DATE($A71+1,3,1),Patch!$A$4:$R$879,18,FALSE)</f>
        <v/>
      </c>
      <c r="N71" s="3">
        <f>VLOOKUP(DATE($A71+1,4,1),Patch!$A$4:$R$879,17,FALSE)</f>
        <v>0.11</v>
      </c>
      <c r="O71" t="str">
        <f>VLOOKUP(DATE($A71+1,4,1),Patch!$A$4:$R$879,18,FALSE)</f>
        <v/>
      </c>
      <c r="P71" s="3">
        <f>VLOOKUP(DATE($A71+1,5,1),Patch!$A$4:$R$879,17,FALSE)</f>
        <v>0.2</v>
      </c>
      <c r="Q71" t="str">
        <f>VLOOKUP(DATE($A71+1,5,1),Patch!$A$4:$R$879,18,FALSE)</f>
        <v>*</v>
      </c>
      <c r="R71" s="3">
        <f>VLOOKUP(DATE($A71+1,6,1),Patch!$A$4:$R$879,17,FALSE)</f>
        <v>0.49</v>
      </c>
      <c r="S71" t="str">
        <f>VLOOKUP(DATE($A71+1,6,1),Patch!$A$4:$R$879,18,FALSE)</f>
        <v/>
      </c>
      <c r="T71" s="3">
        <f>VLOOKUP(DATE($A71+1,7,1),Patch!$A$4:$R$879,17,FALSE)</f>
        <v>0.62</v>
      </c>
      <c r="U71" t="str">
        <f>VLOOKUP(DATE($A71+1,7,1),Patch!$A$4:$R$879,18,FALSE)</f>
        <v/>
      </c>
      <c r="V71" s="3">
        <f>VLOOKUP(DATE($A71+1,8,1),Patch!$A$4:$R$879,17,FALSE)</f>
        <v>0.63</v>
      </c>
      <c r="W71" t="str">
        <f>VLOOKUP(DATE($A71+1,8,1),Patch!$A$4:$R$879,18,FALSE)</f>
        <v/>
      </c>
      <c r="X71" s="3">
        <f>VLOOKUP(DATE($A71+1,9,1),Patch!$A$4:$R$879,17,FALSE)</f>
        <v>0.34</v>
      </c>
      <c r="Y71" t="str">
        <f>VLOOKUP(DATE($A71+1,9,1),Patch!$A$4:$R$879,18,FALSE)</f>
        <v/>
      </c>
      <c r="Z71" s="3">
        <f t="shared" si="1"/>
        <v>6.06</v>
      </c>
    </row>
    <row r="72" spans="1:26" x14ac:dyDescent="0.25">
      <c r="Z72" s="3"/>
    </row>
    <row r="73" spans="1:26" x14ac:dyDescent="0.25">
      <c r="Z73" s="3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4294967293" r:id="rId1"/>
  <headerFooter alignWithMargins="0">
    <oddHeader>&amp;CA4H002.pt4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37" zoomScale="70" zoomScaleNormal="70" workbookViewId="0">
      <selection activeCell="N93" sqref="N93"/>
    </sheetView>
  </sheetViews>
  <sheetFormatPr defaultColWidth="8.88671875" defaultRowHeight="13.2" x14ac:dyDescent="0.25"/>
  <cols>
    <col min="1" max="16384" width="8.88671875" style="6"/>
  </cols>
  <sheetData>
    <row r="1" spans="1:15" x14ac:dyDescent="0.25">
      <c r="A1">
        <v>1920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x14ac:dyDescent="0.25">
      <c r="A2">
        <v>1921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x14ac:dyDescent="0.25">
      <c r="A3">
        <v>1922</v>
      </c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x14ac:dyDescent="0.25">
      <c r="A4">
        <v>1923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x14ac:dyDescent="0.25">
      <c r="A5">
        <v>1924</v>
      </c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x14ac:dyDescent="0.25">
      <c r="A6">
        <v>1925</v>
      </c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x14ac:dyDescent="0.25">
      <c r="A7">
        <v>1926</v>
      </c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x14ac:dyDescent="0.25">
      <c r="A8">
        <v>1927</v>
      </c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A9">
        <v>1928</v>
      </c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x14ac:dyDescent="0.25">
      <c r="A10">
        <v>1929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A11">
        <v>1930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x14ac:dyDescent="0.25">
      <c r="A12">
        <v>1931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x14ac:dyDescent="0.25">
      <c r="A13">
        <v>1932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A14">
        <v>1933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x14ac:dyDescent="0.25">
      <c r="A15">
        <v>1934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A16">
        <v>1935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x14ac:dyDescent="0.25">
      <c r="A17">
        <v>1936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A18">
        <v>1937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x14ac:dyDescent="0.25">
      <c r="A19">
        <v>1938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A20">
        <v>1939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x14ac:dyDescent="0.25">
      <c r="A21">
        <v>1940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x14ac:dyDescent="0.25">
      <c r="A22">
        <v>1941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25">
      <c r="A23">
        <v>1942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x14ac:dyDescent="0.25">
      <c r="A24">
        <v>1943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x14ac:dyDescent="0.25">
      <c r="A25">
        <v>1944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x14ac:dyDescent="0.25">
      <c r="A26">
        <v>1945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x14ac:dyDescent="0.25">
      <c r="A27">
        <v>1946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x14ac:dyDescent="0.25">
      <c r="A28">
        <v>1947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x14ac:dyDescent="0.25">
      <c r="A29">
        <v>1948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x14ac:dyDescent="0.25">
      <c r="A30">
        <v>1949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x14ac:dyDescent="0.25">
      <c r="A31">
        <v>1950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x14ac:dyDescent="0.25">
      <c r="A32">
        <v>1951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x14ac:dyDescent="0.25">
      <c r="A33">
        <v>1952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x14ac:dyDescent="0.25">
      <c r="A34">
        <v>1953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x14ac:dyDescent="0.25">
      <c r="A35">
        <v>1954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25">
      <c r="A36">
        <v>1955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25">
      <c r="A37">
        <v>1956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25">
      <c r="A38">
        <v>1957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x14ac:dyDescent="0.25">
      <c r="A39">
        <v>1958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25">
      <c r="A40">
        <v>1959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25">
      <c r="A41">
        <v>1960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25">
      <c r="A42">
        <v>1961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x14ac:dyDescent="0.25">
      <c r="A43">
        <v>1962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x14ac:dyDescent="0.25">
      <c r="A44">
        <v>1963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x14ac:dyDescent="0.25">
      <c r="A45">
        <v>1964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x14ac:dyDescent="0.25">
      <c r="A46">
        <v>1965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x14ac:dyDescent="0.25">
      <c r="A47">
        <v>1966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25">
      <c r="A48">
        <v>1967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x14ac:dyDescent="0.25">
      <c r="A49">
        <v>1968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x14ac:dyDescent="0.25">
      <c r="A50">
        <v>1969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25">
      <c r="A51">
        <v>1970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25">
      <c r="A52">
        <v>1971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x14ac:dyDescent="0.25">
      <c r="A53">
        <v>1972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x14ac:dyDescent="0.25">
      <c r="A54">
        <v>1973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x14ac:dyDescent="0.25">
      <c r="A55">
        <v>1974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x14ac:dyDescent="0.25">
      <c r="A56">
        <v>1975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x14ac:dyDescent="0.25">
      <c r="A57">
        <v>1976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x14ac:dyDescent="0.25">
      <c r="A58">
        <v>1977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x14ac:dyDescent="0.25">
      <c r="A59">
        <v>1978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x14ac:dyDescent="0.25">
      <c r="A60">
        <v>1979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x14ac:dyDescent="0.25">
      <c r="A61">
        <v>1980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x14ac:dyDescent="0.25">
      <c r="A62">
        <v>1981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x14ac:dyDescent="0.25">
      <c r="A63">
        <v>1982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x14ac:dyDescent="0.25">
      <c r="A64">
        <v>1983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x14ac:dyDescent="0.25">
      <c r="A65">
        <v>1984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x14ac:dyDescent="0.25">
      <c r="A66">
        <v>1985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x14ac:dyDescent="0.25">
      <c r="A67">
        <v>1986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x14ac:dyDescent="0.25">
      <c r="A68">
        <v>1987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x14ac:dyDescent="0.25">
      <c r="A69">
        <v>1988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x14ac:dyDescent="0.25">
      <c r="A70">
        <v>1989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x14ac:dyDescent="0.25">
      <c r="A71">
        <v>1990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x14ac:dyDescent="0.25">
      <c r="A72">
        <v>1991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x14ac:dyDescent="0.25">
      <c r="A73">
        <v>1992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x14ac:dyDescent="0.25">
      <c r="A74">
        <v>1993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x14ac:dyDescent="0.25">
      <c r="A75">
        <v>1994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x14ac:dyDescent="0.25">
      <c r="A76">
        <v>1995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x14ac:dyDescent="0.25">
      <c r="A77">
        <v>1996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x14ac:dyDescent="0.25">
      <c r="A78">
        <v>1997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x14ac:dyDescent="0.25">
      <c r="A79">
        <v>1998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x14ac:dyDescent="0.25">
      <c r="A80">
        <v>1999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x14ac:dyDescent="0.25">
      <c r="A81">
        <v>2000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x14ac:dyDescent="0.25">
      <c r="A82">
        <v>2001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x14ac:dyDescent="0.25">
      <c r="A83">
        <v>2002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x14ac:dyDescent="0.25">
      <c r="A84">
        <v>2003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x14ac:dyDescent="0.25">
      <c r="A85">
        <v>2004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x14ac:dyDescent="0.25">
      <c r="A86">
        <v>2005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x14ac:dyDescent="0.25">
      <c r="A87">
        <v>2006</v>
      </c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topLeftCell="A32" zoomScale="80" workbookViewId="0">
      <selection activeCell="N80" sqref="N80"/>
    </sheetView>
  </sheetViews>
  <sheetFormatPr defaultRowHeight="13.2" x14ac:dyDescent="0.25"/>
  <cols>
    <col min="1" max="1" width="8.6640625" customWidth="1"/>
    <col min="2" max="2" width="8.6640625" style="3" customWidth="1"/>
    <col min="3" max="3" width="1.6640625" customWidth="1"/>
    <col min="4" max="4" width="7.6640625" style="3" customWidth="1"/>
    <col min="5" max="5" width="1.6640625" customWidth="1"/>
    <col min="6" max="6" width="7.6640625" style="3" customWidth="1"/>
    <col min="7" max="7" width="1.6640625" customWidth="1"/>
    <col min="8" max="8" width="7.6640625" style="3" customWidth="1"/>
    <col min="9" max="9" width="1.6640625" customWidth="1"/>
    <col min="10" max="10" width="7.6640625" style="3" customWidth="1"/>
    <col min="11" max="11" width="1.6640625" customWidth="1"/>
    <col min="12" max="12" width="7.6640625" style="3" customWidth="1"/>
    <col min="13" max="13" width="1.6640625" customWidth="1"/>
    <col min="14" max="14" width="7.6640625" style="3" customWidth="1"/>
    <col min="15" max="15" width="1.6640625" customWidth="1"/>
    <col min="16" max="16" width="7.6640625" style="3" customWidth="1"/>
    <col min="17" max="17" width="1.6640625" customWidth="1"/>
    <col min="18" max="18" width="7.6640625" style="3" customWidth="1"/>
    <col min="19" max="19" width="1.6640625" customWidth="1"/>
    <col min="20" max="20" width="7.6640625" style="3" customWidth="1"/>
    <col min="21" max="21" width="1.6640625" customWidth="1"/>
    <col min="22" max="22" width="7.6640625" style="3" customWidth="1"/>
    <col min="23" max="23" width="1.6640625" customWidth="1"/>
    <col min="24" max="24" width="7.6640625" style="3" customWidth="1"/>
    <col min="25" max="25" width="1.6640625" customWidth="1"/>
    <col min="26" max="26" width="10.6640625" customWidth="1"/>
    <col min="27" max="27" width="1.6640625" customWidth="1"/>
  </cols>
  <sheetData>
    <row r="1" spans="1:26" x14ac:dyDescent="0.25">
      <c r="A1">
        <v>1934</v>
      </c>
      <c r="B1" s="3">
        <f>VLOOKUP(DATE($A1,10,1),Patch!$A$4:$AA$879,23,FALSE)</f>
        <v>0</v>
      </c>
      <c r="C1" t="str">
        <f>VLOOKUP(DATE($A1,10,1),Patch!$A$4:$AA$879,24,FALSE)</f>
        <v/>
      </c>
      <c r="D1" s="3">
        <f>VLOOKUP(DATE($A1,11,1),Patch!$A$4:$AA$879,23,FALSE)</f>
        <v>0</v>
      </c>
      <c r="E1" t="str">
        <f>VLOOKUP(DATE($A1,11,1),Patch!$A$4:$AA$879,24,FALSE)</f>
        <v/>
      </c>
      <c r="F1" s="3">
        <f>VLOOKUP(DATE($A1,12,1),Patch!$A$4:$AA$879,23,FALSE)</f>
        <v>0</v>
      </c>
      <c r="G1" t="str">
        <f>VLOOKUP(DATE($A1,12,1),Patch!$A$4:$AA$879,24,FALSE)</f>
        <v/>
      </c>
      <c r="H1" s="3">
        <f>VLOOKUP(DATE($A1+1,1,1),Patch!$A$4:$AA$879,23,FALSE)</f>
        <v>0</v>
      </c>
      <c r="I1" t="str">
        <f>VLOOKUP(DATE($A1+1,1,1),Patch!$A$4:$AA$879,24,FALSE)</f>
        <v/>
      </c>
      <c r="J1" s="3">
        <f>VLOOKUP(DATE($A1+1,2,1),Patch!$A$4:$AA$879,23,FALSE)</f>
        <v>0</v>
      </c>
      <c r="K1" t="str">
        <f>VLOOKUP(DATE($A1+1,2,1),Patch!$A$4:$AA$879,24,FALSE)</f>
        <v/>
      </c>
      <c r="L1" s="3">
        <f>VLOOKUP(DATE($A1+1,3,1),Patch!$A$4:$AA$879,23,FALSE)</f>
        <v>0</v>
      </c>
      <c r="M1" t="str">
        <f>VLOOKUP(DATE($A1+1,3,1),Patch!$A$4:$AA$879,24,FALSE)</f>
        <v/>
      </c>
      <c r="N1" s="3">
        <f>VLOOKUP(DATE($A1+1,4,1),Patch!$A$4:$AA$879,23,FALSE)</f>
        <v>0</v>
      </c>
      <c r="O1" t="str">
        <f>VLOOKUP(DATE($A1+1,4,1),Patch!$A$4:$AA$879,24,FALSE)</f>
        <v/>
      </c>
      <c r="P1" s="3">
        <f>VLOOKUP(DATE($A1+1,5,1),Patch!$A$4:$AA$879,23,FALSE)</f>
        <v>0</v>
      </c>
      <c r="Q1" t="str">
        <f>VLOOKUP(DATE($A1+1,5,1),Patch!$A$4:$AA$879,24,FALSE)</f>
        <v/>
      </c>
      <c r="R1" s="3">
        <f>VLOOKUP(DATE($A1+1,6,1),Patch!$A$4:$AA$879,23,FALSE)</f>
        <v>0</v>
      </c>
      <c r="S1" t="str">
        <f>VLOOKUP(DATE($A1+1,6,1),Patch!$A$4:$AA$879,24,FALSE)</f>
        <v/>
      </c>
      <c r="T1" s="3">
        <f>VLOOKUP(DATE($A1+1,7,1),Patch!$A$4:$AA$879,23,FALSE)</f>
        <v>0</v>
      </c>
      <c r="U1" t="str">
        <f>VLOOKUP(DATE($A1+1,7,1),Patch!$A$4:$AA$879,24,FALSE)</f>
        <v/>
      </c>
      <c r="V1" s="3">
        <f>VLOOKUP(DATE($A1+1,8,1),Patch!$A$4:$AA$879,23,FALSE)</f>
        <v>0</v>
      </c>
      <c r="W1" t="str">
        <f>VLOOKUP(DATE($A1+1,8,1),Patch!$A$4:$AA$879,24,FALSE)</f>
        <v/>
      </c>
      <c r="X1" s="3">
        <f>VLOOKUP(DATE($A1+1,9,1),Patch!$A$4:$AA$879,23,FALSE)</f>
        <v>0</v>
      </c>
      <c r="Y1" t="str">
        <f>VLOOKUP(DATE($A1+1,9,1),Patch!$A$4:$AA$879,24,FALSE)</f>
        <v/>
      </c>
      <c r="Z1" s="3">
        <f>SUM(B1,D1,F1,H1,J1,L1,N1,P1,R1,T1,V1,X1)</f>
        <v>0</v>
      </c>
    </row>
    <row r="2" spans="1:26" x14ac:dyDescent="0.25">
      <c r="A2">
        <v>1935</v>
      </c>
      <c r="B2" s="3">
        <f>VLOOKUP(DATE($A2,10,1),Patch!$A$4:$AA$879,23,FALSE)</f>
        <v>0</v>
      </c>
      <c r="C2" t="str">
        <f>VLOOKUP(DATE($A2,10,1),Patch!$A$4:$AA$879,24,FALSE)</f>
        <v/>
      </c>
      <c r="D2" s="3">
        <f>VLOOKUP(DATE($A2,11,1),Patch!$A$4:$AA$879,23,FALSE)</f>
        <v>0</v>
      </c>
      <c r="E2" t="str">
        <f>VLOOKUP(DATE($A2,11,1),Patch!$A$4:$AA$879,24,FALSE)</f>
        <v/>
      </c>
      <c r="F2" s="3">
        <f>VLOOKUP(DATE($A2,12,1),Patch!$A$4:$AA$879,23,FALSE)</f>
        <v>0</v>
      </c>
      <c r="G2" t="str">
        <f>VLOOKUP(DATE($A2,12,1),Patch!$A$4:$AA$879,24,FALSE)</f>
        <v/>
      </c>
      <c r="H2" s="3">
        <f>VLOOKUP(DATE($A2+1,1,1),Patch!$A$4:$AA$879,23,FALSE)</f>
        <v>0</v>
      </c>
      <c r="I2" t="str">
        <f>VLOOKUP(DATE($A2+1,1,1),Patch!$A$4:$AA$879,24,FALSE)</f>
        <v/>
      </c>
      <c r="J2" s="3">
        <f>VLOOKUP(DATE($A2+1,2,1),Patch!$A$4:$AA$879,23,FALSE)</f>
        <v>0</v>
      </c>
      <c r="K2" t="str">
        <f>VLOOKUP(DATE($A2+1,2,1),Patch!$A$4:$AA$879,24,FALSE)</f>
        <v/>
      </c>
      <c r="L2" s="3">
        <f>VLOOKUP(DATE($A2+1,3,1),Patch!$A$4:$AA$879,23,FALSE)</f>
        <v>0</v>
      </c>
      <c r="M2" t="str">
        <f>VLOOKUP(DATE($A2+1,3,1),Patch!$A$4:$AA$879,24,FALSE)</f>
        <v/>
      </c>
      <c r="N2" s="3">
        <f>VLOOKUP(DATE($A2+1,4,1),Patch!$A$4:$AA$879,23,FALSE)</f>
        <v>0</v>
      </c>
      <c r="O2" t="str">
        <f>VLOOKUP(DATE($A2+1,4,1),Patch!$A$4:$AA$879,24,FALSE)</f>
        <v/>
      </c>
      <c r="P2" s="3">
        <f>VLOOKUP(DATE($A2+1,5,1),Patch!$A$4:$AA$879,23,FALSE)</f>
        <v>0</v>
      </c>
      <c r="Q2" t="str">
        <f>VLOOKUP(DATE($A2+1,5,1),Patch!$A$4:$AA$879,24,FALSE)</f>
        <v/>
      </c>
      <c r="R2" s="3">
        <f>VLOOKUP(DATE($A2+1,6,1),Patch!$A$4:$AA$879,23,FALSE)</f>
        <v>0</v>
      </c>
      <c r="S2" t="str">
        <f>VLOOKUP(DATE($A2+1,6,1),Patch!$A$4:$AA$879,24,FALSE)</f>
        <v/>
      </c>
      <c r="T2" s="3">
        <f>VLOOKUP(DATE($A2+1,7,1),Patch!$A$4:$AA$879,23,FALSE)</f>
        <v>0</v>
      </c>
      <c r="U2" t="str">
        <f>VLOOKUP(DATE($A2+1,7,1),Patch!$A$4:$AA$879,24,FALSE)</f>
        <v/>
      </c>
      <c r="V2" s="3">
        <f>VLOOKUP(DATE($A2+1,8,1),Patch!$A$4:$AA$879,23,FALSE)</f>
        <v>0</v>
      </c>
      <c r="W2" t="str">
        <f>VLOOKUP(DATE($A2+1,8,1),Patch!$A$4:$AA$879,24,FALSE)</f>
        <v/>
      </c>
      <c r="X2" s="3">
        <f>VLOOKUP(DATE($A2+1,9,1),Patch!$A$4:$AA$879,23,FALSE)</f>
        <v>0</v>
      </c>
      <c r="Y2" t="str">
        <f>VLOOKUP(DATE($A2+1,9,1),Patch!$A$4:$AA$879,24,FALSE)</f>
        <v/>
      </c>
      <c r="Z2" s="3">
        <f t="shared" ref="Z2:Z65" si="0">SUM(B2,D2,F2,H2,J2,L2,N2,P2,R2,T2,V2,X2)</f>
        <v>0</v>
      </c>
    </row>
    <row r="3" spans="1:26" x14ac:dyDescent="0.25">
      <c r="A3">
        <v>1936</v>
      </c>
      <c r="B3" s="3">
        <f>VLOOKUP(DATE($A3,10,1),Patch!$A$4:$AA$879,23,FALSE)</f>
        <v>0</v>
      </c>
      <c r="C3" t="str">
        <f>VLOOKUP(DATE($A3,10,1),Patch!$A$4:$AA$879,24,FALSE)</f>
        <v/>
      </c>
      <c r="D3" s="3">
        <f>VLOOKUP(DATE($A3,11,1),Patch!$A$4:$AA$879,23,FALSE)</f>
        <v>0</v>
      </c>
      <c r="E3" t="str">
        <f>VLOOKUP(DATE($A3,11,1),Patch!$A$4:$AA$879,24,FALSE)</f>
        <v/>
      </c>
      <c r="F3" s="3">
        <f>VLOOKUP(DATE($A3,12,1),Patch!$A$4:$AA$879,23,FALSE)</f>
        <v>0</v>
      </c>
      <c r="G3" t="str">
        <f>VLOOKUP(DATE($A3,12,1),Patch!$A$4:$AA$879,24,FALSE)</f>
        <v/>
      </c>
      <c r="H3" s="3">
        <f>VLOOKUP(DATE($A3+1,1,1),Patch!$A$4:$AA$879,23,FALSE)</f>
        <v>0</v>
      </c>
      <c r="I3" t="str">
        <f>VLOOKUP(DATE($A3+1,1,1),Patch!$A$4:$AA$879,24,FALSE)</f>
        <v/>
      </c>
      <c r="J3" s="3">
        <f>VLOOKUP(DATE($A3+1,2,1),Patch!$A$4:$AA$879,23,FALSE)</f>
        <v>0</v>
      </c>
      <c r="K3" t="str">
        <f>VLOOKUP(DATE($A3+1,2,1),Patch!$A$4:$AA$879,24,FALSE)</f>
        <v/>
      </c>
      <c r="L3" s="3">
        <f>VLOOKUP(DATE($A3+1,3,1),Patch!$A$4:$AA$879,23,FALSE)</f>
        <v>0</v>
      </c>
      <c r="M3" t="str">
        <f>VLOOKUP(DATE($A3+1,3,1),Patch!$A$4:$AA$879,24,FALSE)</f>
        <v/>
      </c>
      <c r="N3" s="3">
        <f>VLOOKUP(DATE($A3+1,4,1),Patch!$A$4:$AA$879,23,FALSE)</f>
        <v>0</v>
      </c>
      <c r="O3" t="str">
        <f>VLOOKUP(DATE($A3+1,4,1),Patch!$A$4:$AA$879,24,FALSE)</f>
        <v/>
      </c>
      <c r="P3" s="3">
        <f>VLOOKUP(DATE($A3+1,5,1),Patch!$A$4:$AA$879,23,FALSE)</f>
        <v>0</v>
      </c>
      <c r="Q3" t="str">
        <f>VLOOKUP(DATE($A3+1,5,1),Patch!$A$4:$AA$879,24,FALSE)</f>
        <v/>
      </c>
      <c r="R3" s="3">
        <f>VLOOKUP(DATE($A3+1,6,1),Patch!$A$4:$AA$879,23,FALSE)</f>
        <v>0</v>
      </c>
      <c r="S3" t="str">
        <f>VLOOKUP(DATE($A3+1,6,1),Patch!$A$4:$AA$879,24,FALSE)</f>
        <v/>
      </c>
      <c r="T3" s="3">
        <f>VLOOKUP(DATE($A3+1,7,1),Patch!$A$4:$AA$879,23,FALSE)</f>
        <v>0</v>
      </c>
      <c r="U3" t="str">
        <f>VLOOKUP(DATE($A3+1,7,1),Patch!$A$4:$AA$879,24,FALSE)</f>
        <v/>
      </c>
      <c r="V3" s="3">
        <f>VLOOKUP(DATE($A3+1,8,1),Patch!$A$4:$AA$879,23,FALSE)</f>
        <v>0</v>
      </c>
      <c r="W3" t="str">
        <f>VLOOKUP(DATE($A3+1,8,1),Patch!$A$4:$AA$879,24,FALSE)</f>
        <v/>
      </c>
      <c r="X3" s="3">
        <f>VLOOKUP(DATE($A3+1,9,1),Patch!$A$4:$AA$879,23,FALSE)</f>
        <v>0</v>
      </c>
      <c r="Y3" t="str">
        <f>VLOOKUP(DATE($A3+1,9,1),Patch!$A$4:$AA$879,24,FALSE)</f>
        <v/>
      </c>
      <c r="Z3" s="3">
        <f t="shared" si="0"/>
        <v>0</v>
      </c>
    </row>
    <row r="4" spans="1:26" x14ac:dyDescent="0.25">
      <c r="A4">
        <v>1937</v>
      </c>
      <c r="B4" s="3">
        <f>VLOOKUP(DATE($A4,10,1),Patch!$A$4:$AA$879,23,FALSE)</f>
        <v>0</v>
      </c>
      <c r="C4" t="str">
        <f>VLOOKUP(DATE($A4,10,1),Patch!$A$4:$AA$879,24,FALSE)</f>
        <v/>
      </c>
      <c r="D4" s="3">
        <f>VLOOKUP(DATE($A4,11,1),Patch!$A$4:$AA$879,23,FALSE)</f>
        <v>0</v>
      </c>
      <c r="E4" t="str">
        <f>VLOOKUP(DATE($A4,11,1),Patch!$A$4:$AA$879,24,FALSE)</f>
        <v/>
      </c>
      <c r="F4" s="3">
        <f>VLOOKUP(DATE($A4,12,1),Patch!$A$4:$AA$879,23,FALSE)</f>
        <v>0</v>
      </c>
      <c r="G4" t="str">
        <f>VLOOKUP(DATE($A4,12,1),Patch!$A$4:$AA$879,24,FALSE)</f>
        <v/>
      </c>
      <c r="H4" s="3">
        <f>VLOOKUP(DATE($A4+1,1,1),Patch!$A$4:$AA$879,23,FALSE)</f>
        <v>0</v>
      </c>
      <c r="I4" t="str">
        <f>VLOOKUP(DATE($A4+1,1,1),Patch!$A$4:$AA$879,24,FALSE)</f>
        <v/>
      </c>
      <c r="J4" s="3">
        <f>VLOOKUP(DATE($A4+1,2,1),Patch!$A$4:$AA$879,23,FALSE)</f>
        <v>0</v>
      </c>
      <c r="K4" t="str">
        <f>VLOOKUP(DATE($A4+1,2,1),Patch!$A$4:$AA$879,24,FALSE)</f>
        <v/>
      </c>
      <c r="L4" s="3">
        <f>VLOOKUP(DATE($A4+1,3,1),Patch!$A$4:$AA$879,23,FALSE)</f>
        <v>0</v>
      </c>
      <c r="M4" t="str">
        <f>VLOOKUP(DATE($A4+1,3,1),Patch!$A$4:$AA$879,24,FALSE)</f>
        <v/>
      </c>
      <c r="N4" s="3">
        <f>VLOOKUP(DATE($A4+1,4,1),Patch!$A$4:$AA$879,23,FALSE)</f>
        <v>0</v>
      </c>
      <c r="O4" t="str">
        <f>VLOOKUP(DATE($A4+1,4,1),Patch!$A$4:$AA$879,24,FALSE)</f>
        <v/>
      </c>
      <c r="P4" s="3">
        <f>VLOOKUP(DATE($A4+1,5,1),Patch!$A$4:$AA$879,23,FALSE)</f>
        <v>0</v>
      </c>
      <c r="Q4" t="str">
        <f>VLOOKUP(DATE($A4+1,5,1),Patch!$A$4:$AA$879,24,FALSE)</f>
        <v/>
      </c>
      <c r="R4" s="3">
        <f>VLOOKUP(DATE($A4+1,6,1),Patch!$A$4:$AA$879,23,FALSE)</f>
        <v>0</v>
      </c>
      <c r="S4" t="str">
        <f>VLOOKUP(DATE($A4+1,6,1),Patch!$A$4:$AA$879,24,FALSE)</f>
        <v/>
      </c>
      <c r="T4" s="3">
        <f>VLOOKUP(DATE($A4+1,7,1),Patch!$A$4:$AA$879,23,FALSE)</f>
        <v>0</v>
      </c>
      <c r="U4" t="str">
        <f>VLOOKUP(DATE($A4+1,7,1),Patch!$A$4:$AA$879,24,FALSE)</f>
        <v/>
      </c>
      <c r="V4" s="3">
        <f>VLOOKUP(DATE($A4+1,8,1),Patch!$A$4:$AA$879,23,FALSE)</f>
        <v>0</v>
      </c>
      <c r="W4" t="str">
        <f>VLOOKUP(DATE($A4+1,8,1),Patch!$A$4:$AA$879,24,FALSE)</f>
        <v/>
      </c>
      <c r="X4" s="3">
        <f>VLOOKUP(DATE($A4+1,9,1),Patch!$A$4:$AA$879,23,FALSE)</f>
        <v>0</v>
      </c>
      <c r="Y4" t="str">
        <f>VLOOKUP(DATE($A4+1,9,1),Patch!$A$4:$AA$879,24,FALSE)</f>
        <v/>
      </c>
      <c r="Z4" s="3">
        <f t="shared" si="0"/>
        <v>0</v>
      </c>
    </row>
    <row r="5" spans="1:26" x14ac:dyDescent="0.25">
      <c r="A5">
        <v>1938</v>
      </c>
      <c r="B5" s="3">
        <f>VLOOKUP(DATE($A5,10,1),Patch!$A$4:$AA$879,23,FALSE)</f>
        <v>0</v>
      </c>
      <c r="C5" t="str">
        <f>VLOOKUP(DATE($A5,10,1),Patch!$A$4:$AA$879,24,FALSE)</f>
        <v/>
      </c>
      <c r="D5" s="3">
        <f>VLOOKUP(DATE($A5,11,1),Patch!$A$4:$AA$879,23,FALSE)</f>
        <v>0</v>
      </c>
      <c r="E5" t="str">
        <f>VLOOKUP(DATE($A5,11,1),Patch!$A$4:$AA$879,24,FALSE)</f>
        <v/>
      </c>
      <c r="F5" s="3">
        <f>VLOOKUP(DATE($A5,12,1),Patch!$A$4:$AA$879,23,FALSE)</f>
        <v>0</v>
      </c>
      <c r="G5" t="str">
        <f>VLOOKUP(DATE($A5,12,1),Patch!$A$4:$AA$879,24,FALSE)</f>
        <v/>
      </c>
      <c r="H5" s="3">
        <f>VLOOKUP(DATE($A5+1,1,1),Patch!$A$4:$AA$879,23,FALSE)</f>
        <v>0</v>
      </c>
      <c r="I5" t="str">
        <f>VLOOKUP(DATE($A5+1,1,1),Patch!$A$4:$AA$879,24,FALSE)</f>
        <v/>
      </c>
      <c r="J5" s="3">
        <f>VLOOKUP(DATE($A5+1,2,1),Patch!$A$4:$AA$879,23,FALSE)</f>
        <v>0</v>
      </c>
      <c r="K5" t="str">
        <f>VLOOKUP(DATE($A5+1,2,1),Patch!$A$4:$AA$879,24,FALSE)</f>
        <v/>
      </c>
      <c r="L5" s="3">
        <f>VLOOKUP(DATE($A5+1,3,1),Patch!$A$4:$AA$879,23,FALSE)</f>
        <v>0</v>
      </c>
      <c r="M5" t="str">
        <f>VLOOKUP(DATE($A5+1,3,1),Patch!$A$4:$AA$879,24,FALSE)</f>
        <v/>
      </c>
      <c r="N5" s="3">
        <f>VLOOKUP(DATE($A5+1,4,1),Patch!$A$4:$AA$879,23,FALSE)</f>
        <v>0</v>
      </c>
      <c r="O5" t="str">
        <f>VLOOKUP(DATE($A5+1,4,1),Patch!$A$4:$AA$879,24,FALSE)</f>
        <v/>
      </c>
      <c r="P5" s="3">
        <f>VLOOKUP(DATE($A5+1,5,1),Patch!$A$4:$AA$879,23,FALSE)</f>
        <v>0</v>
      </c>
      <c r="Q5" t="str">
        <f>VLOOKUP(DATE($A5+1,5,1),Patch!$A$4:$AA$879,24,FALSE)</f>
        <v/>
      </c>
      <c r="R5" s="3">
        <f>VLOOKUP(DATE($A5+1,6,1),Patch!$A$4:$AA$879,23,FALSE)</f>
        <v>0</v>
      </c>
      <c r="S5" t="str">
        <f>VLOOKUP(DATE($A5+1,6,1),Patch!$A$4:$AA$879,24,FALSE)</f>
        <v/>
      </c>
      <c r="T5" s="3">
        <f>VLOOKUP(DATE($A5+1,7,1),Patch!$A$4:$AA$879,23,FALSE)</f>
        <v>0</v>
      </c>
      <c r="U5" t="str">
        <f>VLOOKUP(DATE($A5+1,7,1),Patch!$A$4:$AA$879,24,FALSE)</f>
        <v/>
      </c>
      <c r="V5" s="3">
        <f>VLOOKUP(DATE($A5+1,8,1),Patch!$A$4:$AA$879,23,FALSE)</f>
        <v>0</v>
      </c>
      <c r="W5" t="str">
        <f>VLOOKUP(DATE($A5+1,8,1),Patch!$A$4:$AA$879,24,FALSE)</f>
        <v/>
      </c>
      <c r="X5" s="3">
        <f>VLOOKUP(DATE($A5+1,9,1),Patch!$A$4:$AA$879,23,FALSE)</f>
        <v>0</v>
      </c>
      <c r="Y5" t="str">
        <f>VLOOKUP(DATE($A5+1,9,1),Patch!$A$4:$AA$879,24,FALSE)</f>
        <v/>
      </c>
      <c r="Z5" s="3">
        <f t="shared" si="0"/>
        <v>0</v>
      </c>
    </row>
    <row r="6" spans="1:26" x14ac:dyDescent="0.25">
      <c r="A6">
        <v>1939</v>
      </c>
      <c r="B6" s="3">
        <f>VLOOKUP(DATE($A6,10,1),Patch!$A$4:$AA$879,23,FALSE)</f>
        <v>0</v>
      </c>
      <c r="C6" t="str">
        <f>VLOOKUP(DATE($A6,10,1),Patch!$A$4:$AA$879,24,FALSE)</f>
        <v/>
      </c>
      <c r="D6" s="3">
        <f>VLOOKUP(DATE($A6,11,1),Patch!$A$4:$AA$879,23,FALSE)</f>
        <v>0</v>
      </c>
      <c r="E6" t="str">
        <f>VLOOKUP(DATE($A6,11,1),Patch!$A$4:$AA$879,24,FALSE)</f>
        <v/>
      </c>
      <c r="F6" s="3">
        <f>VLOOKUP(DATE($A6,12,1),Patch!$A$4:$AA$879,23,FALSE)</f>
        <v>0</v>
      </c>
      <c r="G6" t="str">
        <f>VLOOKUP(DATE($A6,12,1),Patch!$A$4:$AA$879,24,FALSE)</f>
        <v/>
      </c>
      <c r="H6" s="3">
        <f>VLOOKUP(DATE($A6+1,1,1),Patch!$A$4:$AA$879,23,FALSE)</f>
        <v>0</v>
      </c>
      <c r="I6" t="str">
        <f>VLOOKUP(DATE($A6+1,1,1),Patch!$A$4:$AA$879,24,FALSE)</f>
        <v/>
      </c>
      <c r="J6" s="3">
        <f>VLOOKUP(DATE($A6+1,2,1),Patch!$A$4:$AA$879,23,FALSE)</f>
        <v>0</v>
      </c>
      <c r="K6" t="str">
        <f>VLOOKUP(DATE($A6+1,2,1),Patch!$A$4:$AA$879,24,FALSE)</f>
        <v/>
      </c>
      <c r="L6" s="3">
        <f>VLOOKUP(DATE($A6+1,3,1),Patch!$A$4:$AA$879,23,FALSE)</f>
        <v>0</v>
      </c>
      <c r="M6" t="str">
        <f>VLOOKUP(DATE($A6+1,3,1),Patch!$A$4:$AA$879,24,FALSE)</f>
        <v/>
      </c>
      <c r="N6" s="3">
        <f>VLOOKUP(DATE($A6+1,4,1),Patch!$A$4:$AA$879,23,FALSE)</f>
        <v>0</v>
      </c>
      <c r="O6" t="str">
        <f>VLOOKUP(DATE($A6+1,4,1),Patch!$A$4:$AA$879,24,FALSE)</f>
        <v/>
      </c>
      <c r="P6" s="3">
        <f>VLOOKUP(DATE($A6+1,5,1),Patch!$A$4:$AA$879,23,FALSE)</f>
        <v>0</v>
      </c>
      <c r="Q6" t="str">
        <f>VLOOKUP(DATE($A6+1,5,1),Patch!$A$4:$AA$879,24,FALSE)</f>
        <v/>
      </c>
      <c r="R6" s="3">
        <f>VLOOKUP(DATE($A6+1,6,1),Patch!$A$4:$AA$879,23,FALSE)</f>
        <v>0</v>
      </c>
      <c r="S6" t="str">
        <f>VLOOKUP(DATE($A6+1,6,1),Patch!$A$4:$AA$879,24,FALSE)</f>
        <v/>
      </c>
      <c r="T6" s="3">
        <f>VLOOKUP(DATE($A6+1,7,1),Patch!$A$4:$AA$879,23,FALSE)</f>
        <v>0</v>
      </c>
      <c r="U6" t="str">
        <f>VLOOKUP(DATE($A6+1,7,1),Patch!$A$4:$AA$879,24,FALSE)</f>
        <v/>
      </c>
      <c r="V6" s="3">
        <f>VLOOKUP(DATE($A6+1,8,1),Patch!$A$4:$AA$879,23,FALSE)</f>
        <v>0</v>
      </c>
      <c r="W6" t="str">
        <f>VLOOKUP(DATE($A6+1,8,1),Patch!$A$4:$AA$879,24,FALSE)</f>
        <v/>
      </c>
      <c r="X6" s="3">
        <f>VLOOKUP(DATE($A6+1,9,1),Patch!$A$4:$AA$879,23,FALSE)</f>
        <v>0</v>
      </c>
      <c r="Y6" t="str">
        <f>VLOOKUP(DATE($A6+1,9,1),Patch!$A$4:$AA$879,24,FALSE)</f>
        <v/>
      </c>
      <c r="Z6" s="3">
        <f t="shared" si="0"/>
        <v>0</v>
      </c>
    </row>
    <row r="7" spans="1:26" x14ac:dyDescent="0.25">
      <c r="A7">
        <v>1940</v>
      </c>
      <c r="B7" s="3">
        <f>VLOOKUP(DATE($A7,10,1),Patch!$A$4:$AA$879,23,FALSE)</f>
        <v>0</v>
      </c>
      <c r="C7" t="str">
        <f>VLOOKUP(DATE($A7,10,1),Patch!$A$4:$AA$879,24,FALSE)</f>
        <v/>
      </c>
      <c r="D7" s="3">
        <f>VLOOKUP(DATE($A7,11,1),Patch!$A$4:$AA$879,23,FALSE)</f>
        <v>0</v>
      </c>
      <c r="E7" t="str">
        <f>VLOOKUP(DATE($A7,11,1),Patch!$A$4:$AA$879,24,FALSE)</f>
        <v/>
      </c>
      <c r="F7" s="3">
        <f>VLOOKUP(DATE($A7,12,1),Patch!$A$4:$AA$879,23,FALSE)</f>
        <v>0</v>
      </c>
      <c r="G7" t="str">
        <f>VLOOKUP(DATE($A7,12,1),Patch!$A$4:$AA$879,24,FALSE)</f>
        <v/>
      </c>
      <c r="H7" s="3">
        <f>VLOOKUP(DATE($A7+1,1,1),Patch!$A$4:$AA$879,23,FALSE)</f>
        <v>0</v>
      </c>
      <c r="I7" t="str">
        <f>VLOOKUP(DATE($A7+1,1,1),Patch!$A$4:$AA$879,24,FALSE)</f>
        <v/>
      </c>
      <c r="J7" s="3">
        <f>VLOOKUP(DATE($A7+1,2,1),Patch!$A$4:$AA$879,23,FALSE)</f>
        <v>0</v>
      </c>
      <c r="K7" t="str">
        <f>VLOOKUP(DATE($A7+1,2,1),Patch!$A$4:$AA$879,24,FALSE)</f>
        <v/>
      </c>
      <c r="L7" s="3">
        <f>VLOOKUP(DATE($A7+1,3,1),Patch!$A$4:$AA$879,23,FALSE)</f>
        <v>0</v>
      </c>
      <c r="M7" t="str">
        <f>VLOOKUP(DATE($A7+1,3,1),Patch!$A$4:$AA$879,24,FALSE)</f>
        <v/>
      </c>
      <c r="N7" s="3">
        <f>VLOOKUP(DATE($A7+1,4,1),Patch!$A$4:$AA$879,23,FALSE)</f>
        <v>0</v>
      </c>
      <c r="O7" t="str">
        <f>VLOOKUP(DATE($A7+1,4,1),Patch!$A$4:$AA$879,24,FALSE)</f>
        <v/>
      </c>
      <c r="P7" s="3">
        <f>VLOOKUP(DATE($A7+1,5,1),Patch!$A$4:$AA$879,23,FALSE)</f>
        <v>0</v>
      </c>
      <c r="Q7" t="str">
        <f>VLOOKUP(DATE($A7+1,5,1),Patch!$A$4:$AA$879,24,FALSE)</f>
        <v/>
      </c>
      <c r="R7" s="3">
        <f>VLOOKUP(DATE($A7+1,6,1),Patch!$A$4:$AA$879,23,FALSE)</f>
        <v>0</v>
      </c>
      <c r="S7" t="str">
        <f>VLOOKUP(DATE($A7+1,6,1),Patch!$A$4:$AA$879,24,FALSE)</f>
        <v/>
      </c>
      <c r="T7" s="3">
        <f>VLOOKUP(DATE($A7+1,7,1),Patch!$A$4:$AA$879,23,FALSE)</f>
        <v>0</v>
      </c>
      <c r="U7" t="str">
        <f>VLOOKUP(DATE($A7+1,7,1),Patch!$A$4:$AA$879,24,FALSE)</f>
        <v/>
      </c>
      <c r="V7" s="3">
        <f>VLOOKUP(DATE($A7+1,8,1),Patch!$A$4:$AA$879,23,FALSE)</f>
        <v>0</v>
      </c>
      <c r="W7" t="str">
        <f>VLOOKUP(DATE($A7+1,8,1),Patch!$A$4:$AA$879,24,FALSE)</f>
        <v/>
      </c>
      <c r="X7" s="3">
        <f>VLOOKUP(DATE($A7+1,9,1),Patch!$A$4:$AA$879,23,FALSE)</f>
        <v>0</v>
      </c>
      <c r="Y7" t="str">
        <f>VLOOKUP(DATE($A7+1,9,1),Patch!$A$4:$AA$879,24,FALSE)</f>
        <v/>
      </c>
      <c r="Z7" s="3">
        <f t="shared" si="0"/>
        <v>0</v>
      </c>
    </row>
    <row r="8" spans="1:26" x14ac:dyDescent="0.25">
      <c r="A8">
        <v>1941</v>
      </c>
      <c r="B8" s="3">
        <f>VLOOKUP(DATE($A8,10,1),Patch!$A$4:$AA$879,23,FALSE)</f>
        <v>0</v>
      </c>
      <c r="C8" t="str">
        <f>VLOOKUP(DATE($A8,10,1),Patch!$A$4:$AA$879,24,FALSE)</f>
        <v/>
      </c>
      <c r="D8" s="3">
        <f>VLOOKUP(DATE($A8,11,1),Patch!$A$4:$AA$879,23,FALSE)</f>
        <v>0</v>
      </c>
      <c r="E8" t="str">
        <f>VLOOKUP(DATE($A8,11,1),Patch!$A$4:$AA$879,24,FALSE)</f>
        <v/>
      </c>
      <c r="F8" s="3">
        <f>VLOOKUP(DATE($A8,12,1),Patch!$A$4:$AA$879,23,FALSE)</f>
        <v>0</v>
      </c>
      <c r="G8" t="str">
        <f>VLOOKUP(DATE($A8,12,1),Patch!$A$4:$AA$879,24,FALSE)</f>
        <v/>
      </c>
      <c r="H8" s="3">
        <f>VLOOKUP(DATE($A8+1,1,1),Patch!$A$4:$AA$879,23,FALSE)</f>
        <v>0</v>
      </c>
      <c r="I8" t="str">
        <f>VLOOKUP(DATE($A8+1,1,1),Patch!$A$4:$AA$879,24,FALSE)</f>
        <v/>
      </c>
      <c r="J8" s="3">
        <f>VLOOKUP(DATE($A8+1,2,1),Patch!$A$4:$AA$879,23,FALSE)</f>
        <v>0</v>
      </c>
      <c r="K8" t="str">
        <f>VLOOKUP(DATE($A8+1,2,1),Patch!$A$4:$AA$879,24,FALSE)</f>
        <v/>
      </c>
      <c r="L8" s="3">
        <f>VLOOKUP(DATE($A8+1,3,1),Patch!$A$4:$AA$879,23,FALSE)</f>
        <v>0</v>
      </c>
      <c r="M8" t="str">
        <f>VLOOKUP(DATE($A8+1,3,1),Patch!$A$4:$AA$879,24,FALSE)</f>
        <v/>
      </c>
      <c r="N8" s="3">
        <f>VLOOKUP(DATE($A8+1,4,1),Patch!$A$4:$AA$879,23,FALSE)</f>
        <v>0</v>
      </c>
      <c r="O8" t="str">
        <f>VLOOKUP(DATE($A8+1,4,1),Patch!$A$4:$AA$879,24,FALSE)</f>
        <v/>
      </c>
      <c r="P8" s="3">
        <f>VLOOKUP(DATE($A8+1,5,1),Patch!$A$4:$AA$879,23,FALSE)</f>
        <v>0</v>
      </c>
      <c r="Q8" t="str">
        <f>VLOOKUP(DATE($A8+1,5,1),Patch!$A$4:$AA$879,24,FALSE)</f>
        <v/>
      </c>
      <c r="R8" s="3">
        <f>VLOOKUP(DATE($A8+1,6,1),Patch!$A$4:$AA$879,23,FALSE)</f>
        <v>0</v>
      </c>
      <c r="S8" t="str">
        <f>VLOOKUP(DATE($A8+1,6,1),Patch!$A$4:$AA$879,24,FALSE)</f>
        <v/>
      </c>
      <c r="T8" s="3">
        <f>VLOOKUP(DATE($A8+1,7,1),Patch!$A$4:$AA$879,23,FALSE)</f>
        <v>0</v>
      </c>
      <c r="U8" t="str">
        <f>VLOOKUP(DATE($A8+1,7,1),Patch!$A$4:$AA$879,24,FALSE)</f>
        <v/>
      </c>
      <c r="V8" s="3">
        <f>VLOOKUP(DATE($A8+1,8,1),Patch!$A$4:$AA$879,23,FALSE)</f>
        <v>0</v>
      </c>
      <c r="W8" t="str">
        <f>VLOOKUP(DATE($A8+1,8,1),Patch!$A$4:$AA$879,24,FALSE)</f>
        <v/>
      </c>
      <c r="X8" s="3">
        <f>VLOOKUP(DATE($A8+1,9,1),Patch!$A$4:$AA$879,23,FALSE)</f>
        <v>0</v>
      </c>
      <c r="Y8" t="str">
        <f>VLOOKUP(DATE($A8+1,9,1),Patch!$A$4:$AA$879,24,FALSE)</f>
        <v/>
      </c>
      <c r="Z8" s="3">
        <f t="shared" si="0"/>
        <v>0</v>
      </c>
    </row>
    <row r="9" spans="1:26" x14ac:dyDescent="0.25">
      <c r="A9">
        <v>1942</v>
      </c>
      <c r="B9" s="3">
        <f>VLOOKUP(DATE($A9,10,1),Patch!$A$4:$AA$879,23,FALSE)</f>
        <v>0</v>
      </c>
      <c r="C9" t="str">
        <f>VLOOKUP(DATE($A9,10,1),Patch!$A$4:$AA$879,24,FALSE)</f>
        <v/>
      </c>
      <c r="D9" s="3">
        <f>VLOOKUP(DATE($A9,11,1),Patch!$A$4:$AA$879,23,FALSE)</f>
        <v>0</v>
      </c>
      <c r="E9" t="str">
        <f>VLOOKUP(DATE($A9,11,1),Patch!$A$4:$AA$879,24,FALSE)</f>
        <v/>
      </c>
      <c r="F9" s="3">
        <f>VLOOKUP(DATE($A9,12,1),Patch!$A$4:$AA$879,23,FALSE)</f>
        <v>0</v>
      </c>
      <c r="G9" t="str">
        <f>VLOOKUP(DATE($A9,12,1),Patch!$A$4:$AA$879,24,FALSE)</f>
        <v/>
      </c>
      <c r="H9" s="3">
        <f>VLOOKUP(DATE($A9+1,1,1),Patch!$A$4:$AA$879,23,FALSE)</f>
        <v>0</v>
      </c>
      <c r="I9" t="str">
        <f>VLOOKUP(DATE($A9+1,1,1),Patch!$A$4:$AA$879,24,FALSE)</f>
        <v/>
      </c>
      <c r="J9" s="3">
        <f>VLOOKUP(DATE($A9+1,2,1),Patch!$A$4:$AA$879,23,FALSE)</f>
        <v>0</v>
      </c>
      <c r="K9" t="str">
        <f>VLOOKUP(DATE($A9+1,2,1),Patch!$A$4:$AA$879,24,FALSE)</f>
        <v/>
      </c>
      <c r="L9" s="3">
        <f>VLOOKUP(DATE($A9+1,3,1),Patch!$A$4:$AA$879,23,FALSE)</f>
        <v>0</v>
      </c>
      <c r="M9" t="str">
        <f>VLOOKUP(DATE($A9+1,3,1),Patch!$A$4:$AA$879,24,FALSE)</f>
        <v/>
      </c>
      <c r="N9" s="3">
        <f>VLOOKUP(DATE($A9+1,4,1),Patch!$A$4:$AA$879,23,FALSE)</f>
        <v>0</v>
      </c>
      <c r="O9" t="str">
        <f>VLOOKUP(DATE($A9+1,4,1),Patch!$A$4:$AA$879,24,FALSE)</f>
        <v/>
      </c>
      <c r="P9" s="3">
        <f>VLOOKUP(DATE($A9+1,5,1),Patch!$A$4:$AA$879,23,FALSE)</f>
        <v>0</v>
      </c>
      <c r="Q9" t="str">
        <f>VLOOKUP(DATE($A9+1,5,1),Patch!$A$4:$AA$879,24,FALSE)</f>
        <v/>
      </c>
      <c r="R9" s="3">
        <f>VLOOKUP(DATE($A9+1,6,1),Patch!$A$4:$AA$879,23,FALSE)</f>
        <v>0</v>
      </c>
      <c r="S9" t="str">
        <f>VLOOKUP(DATE($A9+1,6,1),Patch!$A$4:$AA$879,24,FALSE)</f>
        <v/>
      </c>
      <c r="T9" s="3">
        <f>VLOOKUP(DATE($A9+1,7,1),Patch!$A$4:$AA$879,23,FALSE)</f>
        <v>0</v>
      </c>
      <c r="U9" t="str">
        <f>VLOOKUP(DATE($A9+1,7,1),Patch!$A$4:$AA$879,24,FALSE)</f>
        <v/>
      </c>
      <c r="V9" s="3">
        <f>VLOOKUP(DATE($A9+1,8,1),Patch!$A$4:$AA$879,23,FALSE)</f>
        <v>0</v>
      </c>
      <c r="W9" t="str">
        <f>VLOOKUP(DATE($A9+1,8,1),Patch!$A$4:$AA$879,24,FALSE)</f>
        <v/>
      </c>
      <c r="X9" s="3">
        <f>VLOOKUP(DATE($A9+1,9,1),Patch!$A$4:$AA$879,23,FALSE)</f>
        <v>0</v>
      </c>
      <c r="Y9" t="str">
        <f>VLOOKUP(DATE($A9+1,9,1),Patch!$A$4:$AA$879,24,FALSE)</f>
        <v/>
      </c>
      <c r="Z9" s="3">
        <f t="shared" si="0"/>
        <v>0</v>
      </c>
    </row>
    <row r="10" spans="1:26" x14ac:dyDescent="0.25">
      <c r="A10">
        <v>1943</v>
      </c>
      <c r="B10" s="3">
        <f>VLOOKUP(DATE($A10,10,1),Patch!$A$4:$AA$879,23,FALSE)</f>
        <v>0</v>
      </c>
      <c r="C10" t="str">
        <f>VLOOKUP(DATE($A10,10,1),Patch!$A$4:$AA$879,24,FALSE)</f>
        <v/>
      </c>
      <c r="D10" s="3">
        <f>VLOOKUP(DATE($A10,11,1),Patch!$A$4:$AA$879,23,FALSE)</f>
        <v>0</v>
      </c>
      <c r="E10" t="str">
        <f>VLOOKUP(DATE($A10,11,1),Patch!$A$4:$AA$879,24,FALSE)</f>
        <v/>
      </c>
      <c r="F10" s="3">
        <f>VLOOKUP(DATE($A10,12,1),Patch!$A$4:$AA$879,23,FALSE)</f>
        <v>0</v>
      </c>
      <c r="G10" t="str">
        <f>VLOOKUP(DATE($A10,12,1),Patch!$A$4:$AA$879,24,FALSE)</f>
        <v/>
      </c>
      <c r="H10" s="3">
        <f>VLOOKUP(DATE($A10+1,1,1),Patch!$A$4:$AA$879,23,FALSE)</f>
        <v>0</v>
      </c>
      <c r="I10" t="str">
        <f>VLOOKUP(DATE($A10+1,1,1),Patch!$A$4:$AA$879,24,FALSE)</f>
        <v/>
      </c>
      <c r="J10" s="3">
        <f>VLOOKUP(DATE($A10+1,2,1),Patch!$A$4:$AA$879,23,FALSE)</f>
        <v>0</v>
      </c>
      <c r="K10" t="str">
        <f>VLOOKUP(DATE($A10+1,2,1),Patch!$A$4:$AA$879,24,FALSE)</f>
        <v/>
      </c>
      <c r="L10" s="3">
        <f>VLOOKUP(DATE($A10+1,3,1),Patch!$A$4:$AA$879,23,FALSE)</f>
        <v>0</v>
      </c>
      <c r="M10" t="str">
        <f>VLOOKUP(DATE($A10+1,3,1),Patch!$A$4:$AA$879,24,FALSE)</f>
        <v/>
      </c>
      <c r="N10" s="3">
        <f>VLOOKUP(DATE($A10+1,4,1),Patch!$A$4:$AA$879,23,FALSE)</f>
        <v>0</v>
      </c>
      <c r="O10" t="str">
        <f>VLOOKUP(DATE($A10+1,4,1),Patch!$A$4:$AA$879,24,FALSE)</f>
        <v/>
      </c>
      <c r="P10" s="3">
        <f>VLOOKUP(DATE($A10+1,5,1),Patch!$A$4:$AA$879,23,FALSE)</f>
        <v>0</v>
      </c>
      <c r="Q10" t="str">
        <f>VLOOKUP(DATE($A10+1,5,1),Patch!$A$4:$AA$879,24,FALSE)</f>
        <v/>
      </c>
      <c r="R10" s="3">
        <f>VLOOKUP(DATE($A10+1,6,1),Patch!$A$4:$AA$879,23,FALSE)</f>
        <v>0</v>
      </c>
      <c r="S10" t="str">
        <f>VLOOKUP(DATE($A10+1,6,1),Patch!$A$4:$AA$879,24,FALSE)</f>
        <v/>
      </c>
      <c r="T10" s="3">
        <f>VLOOKUP(DATE($A10+1,7,1),Patch!$A$4:$AA$879,23,FALSE)</f>
        <v>0</v>
      </c>
      <c r="U10" t="str">
        <f>VLOOKUP(DATE($A10+1,7,1),Patch!$A$4:$AA$879,24,FALSE)</f>
        <v/>
      </c>
      <c r="V10" s="3">
        <f>VLOOKUP(DATE($A10+1,8,1),Patch!$A$4:$AA$879,23,FALSE)</f>
        <v>0</v>
      </c>
      <c r="W10" t="str">
        <f>VLOOKUP(DATE($A10+1,8,1),Patch!$A$4:$AA$879,24,FALSE)</f>
        <v/>
      </c>
      <c r="X10" s="3">
        <f>VLOOKUP(DATE($A10+1,9,1),Patch!$A$4:$AA$879,23,FALSE)</f>
        <v>0</v>
      </c>
      <c r="Y10" t="str">
        <f>VLOOKUP(DATE($A10+1,9,1),Patch!$A$4:$AA$879,24,FALSE)</f>
        <v/>
      </c>
      <c r="Z10" s="3">
        <f t="shared" si="0"/>
        <v>0</v>
      </c>
    </row>
    <row r="11" spans="1:26" x14ac:dyDescent="0.25">
      <c r="A11">
        <v>1944</v>
      </c>
      <c r="B11" s="3">
        <f>VLOOKUP(DATE($A11,10,1),Patch!$A$4:$AA$879,23,FALSE)</f>
        <v>0</v>
      </c>
      <c r="C11" t="str">
        <f>VLOOKUP(DATE($A11,10,1),Patch!$A$4:$AA$879,24,FALSE)</f>
        <v/>
      </c>
      <c r="D11" s="3">
        <f>VLOOKUP(DATE($A11,11,1),Patch!$A$4:$AA$879,23,FALSE)</f>
        <v>0</v>
      </c>
      <c r="E11" t="str">
        <f>VLOOKUP(DATE($A11,11,1),Patch!$A$4:$AA$879,24,FALSE)</f>
        <v/>
      </c>
      <c r="F11" s="3">
        <f>VLOOKUP(DATE($A11,12,1),Patch!$A$4:$AA$879,23,FALSE)</f>
        <v>0</v>
      </c>
      <c r="G11" t="str">
        <f>VLOOKUP(DATE($A11,12,1),Patch!$A$4:$AA$879,24,FALSE)</f>
        <v/>
      </c>
      <c r="H11" s="3">
        <f>VLOOKUP(DATE($A11+1,1,1),Patch!$A$4:$AA$879,23,FALSE)</f>
        <v>0</v>
      </c>
      <c r="I11" t="str">
        <f>VLOOKUP(DATE($A11+1,1,1),Patch!$A$4:$AA$879,24,FALSE)</f>
        <v/>
      </c>
      <c r="J11" s="3">
        <f>VLOOKUP(DATE($A11+1,2,1),Patch!$A$4:$AA$879,23,FALSE)</f>
        <v>0</v>
      </c>
      <c r="K11" t="str">
        <f>VLOOKUP(DATE($A11+1,2,1),Patch!$A$4:$AA$879,24,FALSE)</f>
        <v/>
      </c>
      <c r="L11" s="3">
        <f>VLOOKUP(DATE($A11+1,3,1),Patch!$A$4:$AA$879,23,FALSE)</f>
        <v>0</v>
      </c>
      <c r="M11" t="str">
        <f>VLOOKUP(DATE($A11+1,3,1),Patch!$A$4:$AA$879,24,FALSE)</f>
        <v/>
      </c>
      <c r="N11" s="3">
        <f>VLOOKUP(DATE($A11+1,4,1),Patch!$A$4:$AA$879,23,FALSE)</f>
        <v>0</v>
      </c>
      <c r="O11" t="str">
        <f>VLOOKUP(DATE($A11+1,4,1),Patch!$A$4:$AA$879,24,FALSE)</f>
        <v/>
      </c>
      <c r="P11" s="3">
        <f>VLOOKUP(DATE($A11+1,5,1),Patch!$A$4:$AA$879,23,FALSE)</f>
        <v>0</v>
      </c>
      <c r="Q11" t="str">
        <f>VLOOKUP(DATE($A11+1,5,1),Patch!$A$4:$AA$879,24,FALSE)</f>
        <v/>
      </c>
      <c r="R11" s="3">
        <f>VLOOKUP(DATE($A11+1,6,1),Patch!$A$4:$AA$879,23,FALSE)</f>
        <v>0</v>
      </c>
      <c r="S11" t="str">
        <f>VLOOKUP(DATE($A11+1,6,1),Patch!$A$4:$AA$879,24,FALSE)</f>
        <v/>
      </c>
      <c r="T11" s="3">
        <f>VLOOKUP(DATE($A11+1,7,1),Patch!$A$4:$AA$879,23,FALSE)</f>
        <v>0</v>
      </c>
      <c r="U11" t="str">
        <f>VLOOKUP(DATE($A11+1,7,1),Patch!$A$4:$AA$879,24,FALSE)</f>
        <v/>
      </c>
      <c r="V11" s="3">
        <f>VLOOKUP(DATE($A11+1,8,1),Patch!$A$4:$AA$879,23,FALSE)</f>
        <v>0</v>
      </c>
      <c r="W11" t="str">
        <f>VLOOKUP(DATE($A11+1,8,1),Patch!$A$4:$AA$879,24,FALSE)</f>
        <v/>
      </c>
      <c r="X11" s="3">
        <f>VLOOKUP(DATE($A11+1,9,1),Patch!$A$4:$AA$879,23,FALSE)</f>
        <v>0</v>
      </c>
      <c r="Y11" t="str">
        <f>VLOOKUP(DATE($A11+1,9,1),Patch!$A$4:$AA$879,24,FALSE)</f>
        <v/>
      </c>
      <c r="Z11" s="3">
        <f t="shared" si="0"/>
        <v>0</v>
      </c>
    </row>
    <row r="12" spans="1:26" x14ac:dyDescent="0.25">
      <c r="A12">
        <v>1945</v>
      </c>
      <c r="B12" s="3">
        <f>VLOOKUP(DATE($A12,10,1),Patch!$A$4:$AA$879,23,FALSE)</f>
        <v>0</v>
      </c>
      <c r="C12" t="str">
        <f>VLOOKUP(DATE($A12,10,1),Patch!$A$4:$AA$879,24,FALSE)</f>
        <v/>
      </c>
      <c r="D12" s="3">
        <f>VLOOKUP(DATE($A12,11,1),Patch!$A$4:$AA$879,23,FALSE)</f>
        <v>0</v>
      </c>
      <c r="E12" t="str">
        <f>VLOOKUP(DATE($A12,11,1),Patch!$A$4:$AA$879,24,FALSE)</f>
        <v/>
      </c>
      <c r="F12" s="3">
        <f>VLOOKUP(DATE($A12,12,1),Patch!$A$4:$AA$879,23,FALSE)</f>
        <v>0</v>
      </c>
      <c r="G12" t="str">
        <f>VLOOKUP(DATE($A12,12,1),Patch!$A$4:$AA$879,24,FALSE)</f>
        <v/>
      </c>
      <c r="H12" s="3">
        <f>VLOOKUP(DATE($A12+1,1,1),Patch!$A$4:$AA$879,23,FALSE)</f>
        <v>0</v>
      </c>
      <c r="I12" t="str">
        <f>VLOOKUP(DATE($A12+1,1,1),Patch!$A$4:$AA$879,24,FALSE)</f>
        <v/>
      </c>
      <c r="J12" s="3">
        <f>VLOOKUP(DATE($A12+1,2,1),Patch!$A$4:$AA$879,23,FALSE)</f>
        <v>0</v>
      </c>
      <c r="K12" t="str">
        <f>VLOOKUP(DATE($A12+1,2,1),Patch!$A$4:$AA$879,24,FALSE)</f>
        <v/>
      </c>
      <c r="L12" s="3">
        <f>VLOOKUP(DATE($A12+1,3,1),Patch!$A$4:$AA$879,23,FALSE)</f>
        <v>0</v>
      </c>
      <c r="M12" t="str">
        <f>VLOOKUP(DATE($A12+1,3,1),Patch!$A$4:$AA$879,24,FALSE)</f>
        <v/>
      </c>
      <c r="N12" s="3">
        <f>VLOOKUP(DATE($A12+1,4,1),Patch!$A$4:$AA$879,23,FALSE)</f>
        <v>0</v>
      </c>
      <c r="O12" t="str">
        <f>VLOOKUP(DATE($A12+1,4,1),Patch!$A$4:$AA$879,24,FALSE)</f>
        <v/>
      </c>
      <c r="P12" s="3">
        <f>VLOOKUP(DATE($A12+1,5,1),Patch!$A$4:$AA$879,23,FALSE)</f>
        <v>0</v>
      </c>
      <c r="Q12" t="str">
        <f>VLOOKUP(DATE($A12+1,5,1),Patch!$A$4:$AA$879,24,FALSE)</f>
        <v/>
      </c>
      <c r="R12" s="3">
        <f>VLOOKUP(DATE($A12+1,6,1),Patch!$A$4:$AA$879,23,FALSE)</f>
        <v>0</v>
      </c>
      <c r="S12" t="str">
        <f>VLOOKUP(DATE($A12+1,6,1),Patch!$A$4:$AA$879,24,FALSE)</f>
        <v/>
      </c>
      <c r="T12" s="3">
        <f>VLOOKUP(DATE($A12+1,7,1),Patch!$A$4:$AA$879,23,FALSE)</f>
        <v>0</v>
      </c>
      <c r="U12" t="str">
        <f>VLOOKUP(DATE($A12+1,7,1),Patch!$A$4:$AA$879,24,FALSE)</f>
        <v/>
      </c>
      <c r="V12" s="3">
        <f>VLOOKUP(DATE($A12+1,8,1),Patch!$A$4:$AA$879,23,FALSE)</f>
        <v>0</v>
      </c>
      <c r="W12" t="str">
        <f>VLOOKUP(DATE($A12+1,8,1),Patch!$A$4:$AA$879,24,FALSE)</f>
        <v/>
      </c>
      <c r="X12" s="3">
        <f>VLOOKUP(DATE($A12+1,9,1),Patch!$A$4:$AA$879,23,FALSE)</f>
        <v>0</v>
      </c>
      <c r="Y12" t="str">
        <f>VLOOKUP(DATE($A12+1,9,1),Patch!$A$4:$AA$879,24,FALSE)</f>
        <v/>
      </c>
      <c r="Z12" s="3">
        <f t="shared" si="0"/>
        <v>0</v>
      </c>
    </row>
    <row r="13" spans="1:26" x14ac:dyDescent="0.25">
      <c r="A13">
        <v>1946</v>
      </c>
      <c r="B13" s="3">
        <f>VLOOKUP(DATE($A13,10,1),Patch!$A$4:$AA$879,23,FALSE)</f>
        <v>0</v>
      </c>
      <c r="C13" t="str">
        <f>VLOOKUP(DATE($A13,10,1),Patch!$A$4:$AA$879,24,FALSE)</f>
        <v/>
      </c>
      <c r="D13" s="3">
        <f>VLOOKUP(DATE($A13,11,1),Patch!$A$4:$AA$879,23,FALSE)</f>
        <v>0</v>
      </c>
      <c r="E13" t="str">
        <f>VLOOKUP(DATE($A13,11,1),Patch!$A$4:$AA$879,24,FALSE)</f>
        <v/>
      </c>
      <c r="F13" s="3">
        <f>VLOOKUP(DATE($A13,12,1),Patch!$A$4:$AA$879,23,FALSE)</f>
        <v>0</v>
      </c>
      <c r="G13" t="str">
        <f>VLOOKUP(DATE($A13,12,1),Patch!$A$4:$AA$879,24,FALSE)</f>
        <v/>
      </c>
      <c r="H13" s="3">
        <f>VLOOKUP(DATE($A13+1,1,1),Patch!$A$4:$AA$879,23,FALSE)</f>
        <v>0</v>
      </c>
      <c r="I13" t="str">
        <f>VLOOKUP(DATE($A13+1,1,1),Patch!$A$4:$AA$879,24,FALSE)</f>
        <v/>
      </c>
      <c r="J13" s="3">
        <f>VLOOKUP(DATE($A13+1,2,1),Patch!$A$4:$AA$879,23,FALSE)</f>
        <v>0</v>
      </c>
      <c r="K13" t="str">
        <f>VLOOKUP(DATE($A13+1,2,1),Patch!$A$4:$AA$879,24,FALSE)</f>
        <v/>
      </c>
      <c r="L13" s="3">
        <f>VLOOKUP(DATE($A13+1,3,1),Patch!$A$4:$AA$879,23,FALSE)</f>
        <v>0</v>
      </c>
      <c r="M13" t="str">
        <f>VLOOKUP(DATE($A13+1,3,1),Patch!$A$4:$AA$879,24,FALSE)</f>
        <v/>
      </c>
      <c r="N13" s="3">
        <f>VLOOKUP(DATE($A13+1,4,1),Patch!$A$4:$AA$879,23,FALSE)</f>
        <v>0</v>
      </c>
      <c r="O13" t="str">
        <f>VLOOKUP(DATE($A13+1,4,1),Patch!$A$4:$AA$879,24,FALSE)</f>
        <v/>
      </c>
      <c r="P13" s="3">
        <f>VLOOKUP(DATE($A13+1,5,1),Patch!$A$4:$AA$879,23,FALSE)</f>
        <v>0</v>
      </c>
      <c r="Q13" t="str">
        <f>VLOOKUP(DATE($A13+1,5,1),Patch!$A$4:$AA$879,24,FALSE)</f>
        <v/>
      </c>
      <c r="R13" s="3">
        <f>VLOOKUP(DATE($A13+1,6,1),Patch!$A$4:$AA$879,23,FALSE)</f>
        <v>0</v>
      </c>
      <c r="S13" t="str">
        <f>VLOOKUP(DATE($A13+1,6,1),Patch!$A$4:$AA$879,24,FALSE)</f>
        <v/>
      </c>
      <c r="T13" s="3">
        <f>VLOOKUP(DATE($A13+1,7,1),Patch!$A$4:$AA$879,23,FALSE)</f>
        <v>0</v>
      </c>
      <c r="U13" t="str">
        <f>VLOOKUP(DATE($A13+1,7,1),Patch!$A$4:$AA$879,24,FALSE)</f>
        <v/>
      </c>
      <c r="V13" s="3">
        <f>VLOOKUP(DATE($A13+1,8,1),Patch!$A$4:$AA$879,23,FALSE)</f>
        <v>0</v>
      </c>
      <c r="W13" t="str">
        <f>VLOOKUP(DATE($A13+1,8,1),Patch!$A$4:$AA$879,24,FALSE)</f>
        <v/>
      </c>
      <c r="X13" s="3">
        <f>VLOOKUP(DATE($A13+1,9,1),Patch!$A$4:$AA$879,23,FALSE)</f>
        <v>0</v>
      </c>
      <c r="Y13" t="str">
        <f>VLOOKUP(DATE($A13+1,9,1),Patch!$A$4:$AA$879,24,FALSE)</f>
        <v/>
      </c>
      <c r="Z13" s="3">
        <f t="shared" si="0"/>
        <v>0</v>
      </c>
    </row>
    <row r="14" spans="1:26" x14ac:dyDescent="0.25">
      <c r="A14">
        <v>1947</v>
      </c>
      <c r="B14" s="3">
        <f>VLOOKUP(DATE($A14,10,1),Patch!$A$4:$AA$879,23,FALSE)</f>
        <v>0</v>
      </c>
      <c r="C14" t="str">
        <f>VLOOKUP(DATE($A14,10,1),Patch!$A$4:$AA$879,24,FALSE)</f>
        <v/>
      </c>
      <c r="D14" s="3">
        <f>VLOOKUP(DATE($A14,11,1),Patch!$A$4:$AA$879,23,FALSE)</f>
        <v>0</v>
      </c>
      <c r="E14" t="str">
        <f>VLOOKUP(DATE($A14,11,1),Patch!$A$4:$AA$879,24,FALSE)</f>
        <v/>
      </c>
      <c r="F14" s="3">
        <f>VLOOKUP(DATE($A14,12,1),Patch!$A$4:$AA$879,23,FALSE)</f>
        <v>0</v>
      </c>
      <c r="G14" t="str">
        <f>VLOOKUP(DATE($A14,12,1),Patch!$A$4:$AA$879,24,FALSE)</f>
        <v/>
      </c>
      <c r="H14" s="3">
        <f>VLOOKUP(DATE($A14+1,1,1),Patch!$A$4:$AA$879,23,FALSE)</f>
        <v>0</v>
      </c>
      <c r="I14" t="str">
        <f>VLOOKUP(DATE($A14+1,1,1),Patch!$A$4:$AA$879,24,FALSE)</f>
        <v/>
      </c>
      <c r="J14" s="3">
        <f>VLOOKUP(DATE($A14+1,2,1),Patch!$A$4:$AA$879,23,FALSE)</f>
        <v>0</v>
      </c>
      <c r="K14" t="str">
        <f>VLOOKUP(DATE($A14+1,2,1),Patch!$A$4:$AA$879,24,FALSE)</f>
        <v/>
      </c>
      <c r="L14" s="3">
        <f>VLOOKUP(DATE($A14+1,3,1),Patch!$A$4:$AA$879,23,FALSE)</f>
        <v>0</v>
      </c>
      <c r="M14" t="str">
        <f>VLOOKUP(DATE($A14+1,3,1),Patch!$A$4:$AA$879,24,FALSE)</f>
        <v/>
      </c>
      <c r="N14" s="3">
        <f>VLOOKUP(DATE($A14+1,4,1),Patch!$A$4:$AA$879,23,FALSE)</f>
        <v>0</v>
      </c>
      <c r="O14" t="str">
        <f>VLOOKUP(DATE($A14+1,4,1),Patch!$A$4:$AA$879,24,FALSE)</f>
        <v/>
      </c>
      <c r="P14" s="3">
        <f>VLOOKUP(DATE($A14+1,5,1),Patch!$A$4:$AA$879,23,FALSE)</f>
        <v>0</v>
      </c>
      <c r="Q14" t="str">
        <f>VLOOKUP(DATE($A14+1,5,1),Patch!$A$4:$AA$879,24,FALSE)</f>
        <v/>
      </c>
      <c r="R14" s="3">
        <f>VLOOKUP(DATE($A14+1,6,1),Patch!$A$4:$AA$879,23,FALSE)</f>
        <v>0</v>
      </c>
      <c r="S14" t="str">
        <f>VLOOKUP(DATE($A14+1,6,1),Patch!$A$4:$AA$879,24,FALSE)</f>
        <v/>
      </c>
      <c r="T14" s="3">
        <f>VLOOKUP(DATE($A14+1,7,1),Patch!$A$4:$AA$879,23,FALSE)</f>
        <v>0</v>
      </c>
      <c r="U14" t="str">
        <f>VLOOKUP(DATE($A14+1,7,1),Patch!$A$4:$AA$879,24,FALSE)</f>
        <v/>
      </c>
      <c r="V14" s="3">
        <f>VLOOKUP(DATE($A14+1,8,1),Patch!$A$4:$AA$879,23,FALSE)</f>
        <v>0</v>
      </c>
      <c r="W14" t="str">
        <f>VLOOKUP(DATE($A14+1,8,1),Patch!$A$4:$AA$879,24,FALSE)</f>
        <v/>
      </c>
      <c r="X14" s="3">
        <f>VLOOKUP(DATE($A14+1,9,1),Patch!$A$4:$AA$879,23,FALSE)</f>
        <v>0</v>
      </c>
      <c r="Y14" t="str">
        <f>VLOOKUP(DATE($A14+1,9,1),Patch!$A$4:$AA$879,24,FALSE)</f>
        <v/>
      </c>
      <c r="Z14" s="3">
        <f t="shared" si="0"/>
        <v>0</v>
      </c>
    </row>
    <row r="15" spans="1:26" x14ac:dyDescent="0.25">
      <c r="A15">
        <v>1948</v>
      </c>
      <c r="B15" s="3">
        <f>VLOOKUP(DATE($A15,10,1),Patch!$A$4:$AA$879,23,FALSE)</f>
        <v>0</v>
      </c>
      <c r="C15" t="str">
        <f>VLOOKUP(DATE($A15,10,1),Patch!$A$4:$AA$879,24,FALSE)</f>
        <v/>
      </c>
      <c r="D15" s="3">
        <f>VLOOKUP(DATE($A15,11,1),Patch!$A$4:$AA$879,23,FALSE)</f>
        <v>0</v>
      </c>
      <c r="E15" t="str">
        <f>VLOOKUP(DATE($A15,11,1),Patch!$A$4:$AA$879,24,FALSE)</f>
        <v/>
      </c>
      <c r="F15" s="3">
        <f>VLOOKUP(DATE($A15,12,1),Patch!$A$4:$AA$879,23,FALSE)</f>
        <v>0</v>
      </c>
      <c r="G15" t="str">
        <f>VLOOKUP(DATE($A15,12,1),Patch!$A$4:$AA$879,24,FALSE)</f>
        <v/>
      </c>
      <c r="H15" s="3">
        <f>VLOOKUP(DATE($A15+1,1,1),Patch!$A$4:$AA$879,23,FALSE)</f>
        <v>0</v>
      </c>
      <c r="I15" t="str">
        <f>VLOOKUP(DATE($A15+1,1,1),Patch!$A$4:$AA$879,24,FALSE)</f>
        <v/>
      </c>
      <c r="J15" s="3">
        <f>VLOOKUP(DATE($A15+1,2,1),Patch!$A$4:$AA$879,23,FALSE)</f>
        <v>0</v>
      </c>
      <c r="K15" t="str">
        <f>VLOOKUP(DATE($A15+1,2,1),Patch!$A$4:$AA$879,24,FALSE)</f>
        <v/>
      </c>
      <c r="L15" s="3">
        <f>VLOOKUP(DATE($A15+1,3,1),Patch!$A$4:$AA$879,23,FALSE)</f>
        <v>0</v>
      </c>
      <c r="M15" t="str">
        <f>VLOOKUP(DATE($A15+1,3,1),Patch!$A$4:$AA$879,24,FALSE)</f>
        <v/>
      </c>
      <c r="N15" s="3">
        <f>VLOOKUP(DATE($A15+1,4,1),Patch!$A$4:$AA$879,23,FALSE)</f>
        <v>0</v>
      </c>
      <c r="O15" t="str">
        <f>VLOOKUP(DATE($A15+1,4,1),Patch!$A$4:$AA$879,24,FALSE)</f>
        <v/>
      </c>
      <c r="P15" s="3">
        <f>VLOOKUP(DATE($A15+1,5,1),Patch!$A$4:$AA$879,23,FALSE)</f>
        <v>0</v>
      </c>
      <c r="Q15" t="str">
        <f>VLOOKUP(DATE($A15+1,5,1),Patch!$A$4:$AA$879,24,FALSE)</f>
        <v/>
      </c>
      <c r="R15" s="3">
        <f>VLOOKUP(DATE($A15+1,6,1),Patch!$A$4:$AA$879,23,FALSE)</f>
        <v>0</v>
      </c>
      <c r="S15" t="str">
        <f>VLOOKUP(DATE($A15+1,6,1),Patch!$A$4:$AA$879,24,FALSE)</f>
        <v/>
      </c>
      <c r="T15" s="3">
        <f>VLOOKUP(DATE($A15+1,7,1),Patch!$A$4:$AA$879,23,FALSE)</f>
        <v>0</v>
      </c>
      <c r="U15" t="str">
        <f>VLOOKUP(DATE($A15+1,7,1),Patch!$A$4:$AA$879,24,FALSE)</f>
        <v/>
      </c>
      <c r="V15" s="3">
        <f>VLOOKUP(DATE($A15+1,8,1),Patch!$A$4:$AA$879,23,FALSE)</f>
        <v>0</v>
      </c>
      <c r="W15" t="str">
        <f>VLOOKUP(DATE($A15+1,8,1),Patch!$A$4:$AA$879,24,FALSE)</f>
        <v/>
      </c>
      <c r="X15" s="3">
        <f>VLOOKUP(DATE($A15+1,9,1),Patch!$A$4:$AA$879,23,FALSE)</f>
        <v>0</v>
      </c>
      <c r="Y15" t="str">
        <f>VLOOKUP(DATE($A15+1,9,1),Patch!$A$4:$AA$879,24,FALSE)</f>
        <v/>
      </c>
      <c r="Z15" s="3">
        <f t="shared" si="0"/>
        <v>0</v>
      </c>
    </row>
    <row r="16" spans="1:26" x14ac:dyDescent="0.25">
      <c r="A16">
        <v>1949</v>
      </c>
      <c r="B16" s="3">
        <f>VLOOKUP(DATE($A16,10,1),Patch!$A$4:$AA$879,23,FALSE)</f>
        <v>0</v>
      </c>
      <c r="C16" t="str">
        <f>VLOOKUP(DATE($A16,10,1),Patch!$A$4:$AA$879,24,FALSE)</f>
        <v/>
      </c>
      <c r="D16" s="3">
        <f>VLOOKUP(DATE($A16,11,1),Patch!$A$4:$AA$879,23,FALSE)</f>
        <v>0</v>
      </c>
      <c r="E16" t="str">
        <f>VLOOKUP(DATE($A16,11,1),Patch!$A$4:$AA$879,24,FALSE)</f>
        <v/>
      </c>
      <c r="F16" s="3">
        <f>VLOOKUP(DATE($A16,12,1),Patch!$A$4:$AA$879,23,FALSE)</f>
        <v>0</v>
      </c>
      <c r="G16" t="str">
        <f>VLOOKUP(DATE($A16,12,1),Patch!$A$4:$AA$879,24,FALSE)</f>
        <v/>
      </c>
      <c r="H16" s="3">
        <f>VLOOKUP(DATE($A16+1,1,1),Patch!$A$4:$AA$879,23,FALSE)</f>
        <v>0</v>
      </c>
      <c r="I16" t="str">
        <f>VLOOKUP(DATE($A16+1,1,1),Patch!$A$4:$AA$879,24,FALSE)</f>
        <v/>
      </c>
      <c r="J16" s="3">
        <f>VLOOKUP(DATE($A16+1,2,1),Patch!$A$4:$AA$879,23,FALSE)</f>
        <v>0</v>
      </c>
      <c r="K16" t="str">
        <f>VLOOKUP(DATE($A16+1,2,1),Patch!$A$4:$AA$879,24,FALSE)</f>
        <v/>
      </c>
      <c r="L16" s="3">
        <f>VLOOKUP(DATE($A16+1,3,1),Patch!$A$4:$AA$879,23,FALSE)</f>
        <v>0</v>
      </c>
      <c r="M16" t="str">
        <f>VLOOKUP(DATE($A16+1,3,1),Patch!$A$4:$AA$879,24,FALSE)</f>
        <v/>
      </c>
      <c r="N16" s="3">
        <f>VLOOKUP(DATE($A16+1,4,1),Patch!$A$4:$AA$879,23,FALSE)</f>
        <v>0</v>
      </c>
      <c r="O16" t="str">
        <f>VLOOKUP(DATE($A16+1,4,1),Patch!$A$4:$AA$879,24,FALSE)</f>
        <v/>
      </c>
      <c r="P16" s="3">
        <f>VLOOKUP(DATE($A16+1,5,1),Patch!$A$4:$AA$879,23,FALSE)</f>
        <v>0</v>
      </c>
      <c r="Q16" t="str">
        <f>VLOOKUP(DATE($A16+1,5,1),Patch!$A$4:$AA$879,24,FALSE)</f>
        <v/>
      </c>
      <c r="R16" s="3">
        <f>VLOOKUP(DATE($A16+1,6,1),Patch!$A$4:$AA$879,23,FALSE)</f>
        <v>0</v>
      </c>
      <c r="S16" t="str">
        <f>VLOOKUP(DATE($A16+1,6,1),Patch!$A$4:$AA$879,24,FALSE)</f>
        <v/>
      </c>
      <c r="T16" s="3">
        <f>VLOOKUP(DATE($A16+1,7,1),Patch!$A$4:$AA$879,23,FALSE)</f>
        <v>0</v>
      </c>
      <c r="U16" t="str">
        <f>VLOOKUP(DATE($A16+1,7,1),Patch!$A$4:$AA$879,24,FALSE)</f>
        <v/>
      </c>
      <c r="V16" s="3">
        <f>VLOOKUP(DATE($A16+1,8,1),Patch!$A$4:$AA$879,23,FALSE)</f>
        <v>0</v>
      </c>
      <c r="W16" t="str">
        <f>VLOOKUP(DATE($A16+1,8,1),Patch!$A$4:$AA$879,24,FALSE)</f>
        <v/>
      </c>
      <c r="X16" s="3">
        <f>VLOOKUP(DATE($A16+1,9,1),Patch!$A$4:$AA$879,23,FALSE)</f>
        <v>0</v>
      </c>
      <c r="Y16" t="str">
        <f>VLOOKUP(DATE($A16+1,9,1),Patch!$A$4:$AA$879,24,FALSE)</f>
        <v/>
      </c>
      <c r="Z16" s="3">
        <f t="shared" si="0"/>
        <v>0</v>
      </c>
    </row>
    <row r="17" spans="1:26" x14ac:dyDescent="0.25">
      <c r="A17">
        <v>1950</v>
      </c>
      <c r="B17" s="3">
        <f>VLOOKUP(DATE($A17,10,1),Patch!$A$4:$AA$879,23,FALSE)</f>
        <v>0</v>
      </c>
      <c r="C17" t="str">
        <f>VLOOKUP(DATE($A17,10,1),Patch!$A$4:$AA$879,24,FALSE)</f>
        <v/>
      </c>
      <c r="D17" s="3">
        <f>VLOOKUP(DATE($A17,11,1),Patch!$A$4:$AA$879,23,FALSE)</f>
        <v>0</v>
      </c>
      <c r="E17" t="str">
        <f>VLOOKUP(DATE($A17,11,1),Patch!$A$4:$AA$879,24,FALSE)</f>
        <v/>
      </c>
      <c r="F17" s="3">
        <f>VLOOKUP(DATE($A17,12,1),Patch!$A$4:$AA$879,23,FALSE)</f>
        <v>0</v>
      </c>
      <c r="G17" t="str">
        <f>VLOOKUP(DATE($A17,12,1),Patch!$A$4:$AA$879,24,FALSE)</f>
        <v/>
      </c>
      <c r="H17" s="3">
        <f>VLOOKUP(DATE($A17+1,1,1),Patch!$A$4:$AA$879,23,FALSE)</f>
        <v>0</v>
      </c>
      <c r="I17" t="str">
        <f>VLOOKUP(DATE($A17+1,1,1),Patch!$A$4:$AA$879,24,FALSE)</f>
        <v/>
      </c>
      <c r="J17" s="3">
        <f>VLOOKUP(DATE($A17+1,2,1),Patch!$A$4:$AA$879,23,FALSE)</f>
        <v>0</v>
      </c>
      <c r="K17" t="str">
        <f>VLOOKUP(DATE($A17+1,2,1),Patch!$A$4:$AA$879,24,FALSE)</f>
        <v/>
      </c>
      <c r="L17" s="3">
        <f>VLOOKUP(DATE($A17+1,3,1),Patch!$A$4:$AA$879,23,FALSE)</f>
        <v>0</v>
      </c>
      <c r="M17" t="str">
        <f>VLOOKUP(DATE($A17+1,3,1),Patch!$A$4:$AA$879,24,FALSE)</f>
        <v/>
      </c>
      <c r="N17" s="3">
        <f>VLOOKUP(DATE($A17+1,4,1),Patch!$A$4:$AA$879,23,FALSE)</f>
        <v>0</v>
      </c>
      <c r="O17" t="str">
        <f>VLOOKUP(DATE($A17+1,4,1),Patch!$A$4:$AA$879,24,FALSE)</f>
        <v/>
      </c>
      <c r="P17" s="3">
        <f>VLOOKUP(DATE($A17+1,5,1),Patch!$A$4:$AA$879,23,FALSE)</f>
        <v>0</v>
      </c>
      <c r="Q17" t="str">
        <f>VLOOKUP(DATE($A17+1,5,1),Patch!$A$4:$AA$879,24,FALSE)</f>
        <v/>
      </c>
      <c r="R17" s="3">
        <f>VLOOKUP(DATE($A17+1,6,1),Patch!$A$4:$AA$879,23,FALSE)</f>
        <v>0</v>
      </c>
      <c r="S17" t="str">
        <f>VLOOKUP(DATE($A17+1,6,1),Patch!$A$4:$AA$879,24,FALSE)</f>
        <v/>
      </c>
      <c r="T17" s="3">
        <f>VLOOKUP(DATE($A17+1,7,1),Patch!$A$4:$AA$879,23,FALSE)</f>
        <v>0</v>
      </c>
      <c r="U17" t="str">
        <f>VLOOKUP(DATE($A17+1,7,1),Patch!$A$4:$AA$879,24,FALSE)</f>
        <v/>
      </c>
      <c r="V17" s="3">
        <f>VLOOKUP(DATE($A17+1,8,1),Patch!$A$4:$AA$879,23,FALSE)</f>
        <v>0</v>
      </c>
      <c r="W17" t="str">
        <f>VLOOKUP(DATE($A17+1,8,1),Patch!$A$4:$AA$879,24,FALSE)</f>
        <v/>
      </c>
      <c r="X17" s="3">
        <f>VLOOKUP(DATE($A17+1,9,1),Patch!$A$4:$AA$879,23,FALSE)</f>
        <v>0</v>
      </c>
      <c r="Y17" t="str">
        <f>VLOOKUP(DATE($A17+1,9,1),Patch!$A$4:$AA$879,24,FALSE)</f>
        <v/>
      </c>
      <c r="Z17" s="3">
        <f t="shared" si="0"/>
        <v>0</v>
      </c>
    </row>
    <row r="18" spans="1:26" x14ac:dyDescent="0.25">
      <c r="A18">
        <v>1951</v>
      </c>
      <c r="B18" s="3">
        <f>VLOOKUP(DATE($A18,10,1),Patch!$A$4:$AA$879,23,FALSE)</f>
        <v>0</v>
      </c>
      <c r="C18" t="str">
        <f>VLOOKUP(DATE($A18,10,1),Patch!$A$4:$AA$879,24,FALSE)</f>
        <v/>
      </c>
      <c r="D18" s="3">
        <f>VLOOKUP(DATE($A18,11,1),Patch!$A$4:$AA$879,23,FALSE)</f>
        <v>0</v>
      </c>
      <c r="E18" t="str">
        <f>VLOOKUP(DATE($A18,11,1),Patch!$A$4:$AA$879,24,FALSE)</f>
        <v/>
      </c>
      <c r="F18" s="3">
        <f>VLOOKUP(DATE($A18,12,1),Patch!$A$4:$AA$879,23,FALSE)</f>
        <v>0</v>
      </c>
      <c r="G18" t="str">
        <f>VLOOKUP(DATE($A18,12,1),Patch!$A$4:$AA$879,24,FALSE)</f>
        <v/>
      </c>
      <c r="H18" s="3">
        <f>VLOOKUP(DATE($A18+1,1,1),Patch!$A$4:$AA$879,23,FALSE)</f>
        <v>0</v>
      </c>
      <c r="I18" t="str">
        <f>VLOOKUP(DATE($A18+1,1,1),Patch!$A$4:$AA$879,24,FALSE)</f>
        <v/>
      </c>
      <c r="J18" s="3">
        <f>VLOOKUP(DATE($A18+1,2,1),Patch!$A$4:$AA$879,23,FALSE)</f>
        <v>0</v>
      </c>
      <c r="K18" t="str">
        <f>VLOOKUP(DATE($A18+1,2,1),Patch!$A$4:$AA$879,24,FALSE)</f>
        <v/>
      </c>
      <c r="L18" s="3">
        <f>VLOOKUP(DATE($A18+1,3,1),Patch!$A$4:$AA$879,23,FALSE)</f>
        <v>0</v>
      </c>
      <c r="M18" t="str">
        <f>VLOOKUP(DATE($A18+1,3,1),Patch!$A$4:$AA$879,24,FALSE)</f>
        <v/>
      </c>
      <c r="N18" s="3">
        <f>VLOOKUP(DATE($A18+1,4,1),Patch!$A$4:$AA$879,23,FALSE)</f>
        <v>0</v>
      </c>
      <c r="O18" t="str">
        <f>VLOOKUP(DATE($A18+1,4,1),Patch!$A$4:$AA$879,24,FALSE)</f>
        <v/>
      </c>
      <c r="P18" s="3">
        <f>VLOOKUP(DATE($A18+1,5,1),Patch!$A$4:$AA$879,23,FALSE)</f>
        <v>0</v>
      </c>
      <c r="Q18" t="str">
        <f>VLOOKUP(DATE($A18+1,5,1),Patch!$A$4:$AA$879,24,FALSE)</f>
        <v/>
      </c>
      <c r="R18" s="3">
        <f>VLOOKUP(DATE($A18+1,6,1),Patch!$A$4:$AA$879,23,FALSE)</f>
        <v>0</v>
      </c>
      <c r="S18" t="str">
        <f>VLOOKUP(DATE($A18+1,6,1),Patch!$A$4:$AA$879,24,FALSE)</f>
        <v/>
      </c>
      <c r="T18" s="3">
        <f>VLOOKUP(DATE($A18+1,7,1),Patch!$A$4:$AA$879,23,FALSE)</f>
        <v>0</v>
      </c>
      <c r="U18" t="str">
        <f>VLOOKUP(DATE($A18+1,7,1),Patch!$A$4:$AA$879,24,FALSE)</f>
        <v/>
      </c>
      <c r="V18" s="3">
        <f>VLOOKUP(DATE($A18+1,8,1),Patch!$A$4:$AA$879,23,FALSE)</f>
        <v>0</v>
      </c>
      <c r="W18" t="str">
        <f>VLOOKUP(DATE($A18+1,8,1),Patch!$A$4:$AA$879,24,FALSE)</f>
        <v/>
      </c>
      <c r="X18" s="3">
        <f>VLOOKUP(DATE($A18+1,9,1),Patch!$A$4:$AA$879,23,FALSE)</f>
        <v>0</v>
      </c>
      <c r="Y18" t="str">
        <f>VLOOKUP(DATE($A18+1,9,1),Patch!$A$4:$AA$879,24,FALSE)</f>
        <v/>
      </c>
      <c r="Z18" s="3">
        <f t="shared" si="0"/>
        <v>0</v>
      </c>
    </row>
    <row r="19" spans="1:26" x14ac:dyDescent="0.25">
      <c r="A19">
        <v>1952</v>
      </c>
      <c r="B19" s="3">
        <f>VLOOKUP(DATE($A19,10,1),Patch!$A$4:$AA$879,23,FALSE)</f>
        <v>0</v>
      </c>
      <c r="C19" t="str">
        <f>VLOOKUP(DATE($A19,10,1),Patch!$A$4:$AA$879,24,FALSE)</f>
        <v/>
      </c>
      <c r="D19" s="3">
        <f>VLOOKUP(DATE($A19,11,1),Patch!$A$4:$AA$879,23,FALSE)</f>
        <v>0</v>
      </c>
      <c r="E19" t="str">
        <f>VLOOKUP(DATE($A19,11,1),Patch!$A$4:$AA$879,24,FALSE)</f>
        <v/>
      </c>
      <c r="F19" s="3">
        <f>VLOOKUP(DATE($A19,12,1),Patch!$A$4:$AA$879,23,FALSE)</f>
        <v>0</v>
      </c>
      <c r="G19" t="str">
        <f>VLOOKUP(DATE($A19,12,1),Patch!$A$4:$AA$879,24,FALSE)</f>
        <v/>
      </c>
      <c r="H19" s="3">
        <f>VLOOKUP(DATE($A19+1,1,1),Patch!$A$4:$AA$879,23,FALSE)</f>
        <v>0</v>
      </c>
      <c r="I19" t="str">
        <f>VLOOKUP(DATE($A19+1,1,1),Patch!$A$4:$AA$879,24,FALSE)</f>
        <v/>
      </c>
      <c r="J19" s="3">
        <f>VLOOKUP(DATE($A19+1,2,1),Patch!$A$4:$AA$879,23,FALSE)</f>
        <v>0</v>
      </c>
      <c r="K19" t="str">
        <f>VLOOKUP(DATE($A19+1,2,1),Patch!$A$4:$AA$879,24,FALSE)</f>
        <v/>
      </c>
      <c r="L19" s="3">
        <f>VLOOKUP(DATE($A19+1,3,1),Patch!$A$4:$AA$879,23,FALSE)</f>
        <v>0</v>
      </c>
      <c r="M19" t="str">
        <f>VLOOKUP(DATE($A19+1,3,1),Patch!$A$4:$AA$879,24,FALSE)</f>
        <v/>
      </c>
      <c r="N19" s="3">
        <f>VLOOKUP(DATE($A19+1,4,1),Patch!$A$4:$AA$879,23,FALSE)</f>
        <v>0</v>
      </c>
      <c r="O19" t="str">
        <f>VLOOKUP(DATE($A19+1,4,1),Patch!$A$4:$AA$879,24,FALSE)</f>
        <v/>
      </c>
      <c r="P19" s="3">
        <f>VLOOKUP(DATE($A19+1,5,1),Patch!$A$4:$AA$879,23,FALSE)</f>
        <v>0</v>
      </c>
      <c r="Q19" t="str">
        <f>VLOOKUP(DATE($A19+1,5,1),Patch!$A$4:$AA$879,24,FALSE)</f>
        <v/>
      </c>
      <c r="R19" s="3">
        <f>VLOOKUP(DATE($A19+1,6,1),Patch!$A$4:$AA$879,23,FALSE)</f>
        <v>0</v>
      </c>
      <c r="S19" t="str">
        <f>VLOOKUP(DATE($A19+1,6,1),Patch!$A$4:$AA$879,24,FALSE)</f>
        <v/>
      </c>
      <c r="T19" s="3">
        <f>VLOOKUP(DATE($A19+1,7,1),Patch!$A$4:$AA$879,23,FALSE)</f>
        <v>0</v>
      </c>
      <c r="U19" t="str">
        <f>VLOOKUP(DATE($A19+1,7,1),Patch!$A$4:$AA$879,24,FALSE)</f>
        <v/>
      </c>
      <c r="V19" s="3">
        <f>VLOOKUP(DATE($A19+1,8,1),Patch!$A$4:$AA$879,23,FALSE)</f>
        <v>0</v>
      </c>
      <c r="W19" t="str">
        <f>VLOOKUP(DATE($A19+1,8,1),Patch!$A$4:$AA$879,24,FALSE)</f>
        <v/>
      </c>
      <c r="X19" s="3">
        <f>VLOOKUP(DATE($A19+1,9,1),Patch!$A$4:$AA$879,23,FALSE)</f>
        <v>0</v>
      </c>
      <c r="Y19" t="str">
        <f>VLOOKUP(DATE($A19+1,9,1),Patch!$A$4:$AA$879,24,FALSE)</f>
        <v/>
      </c>
      <c r="Z19" s="3">
        <f t="shared" si="0"/>
        <v>0</v>
      </c>
    </row>
    <row r="20" spans="1:26" x14ac:dyDescent="0.25">
      <c r="A20">
        <v>1953</v>
      </c>
      <c r="B20" s="3">
        <f>VLOOKUP(DATE($A20,10,1),Patch!$A$4:$AA$879,23,FALSE)</f>
        <v>0</v>
      </c>
      <c r="C20" t="str">
        <f>VLOOKUP(DATE($A20,10,1),Patch!$A$4:$AA$879,24,FALSE)</f>
        <v/>
      </c>
      <c r="D20" s="3">
        <f>VLOOKUP(DATE($A20,11,1),Patch!$A$4:$AA$879,23,FALSE)</f>
        <v>0</v>
      </c>
      <c r="E20" t="str">
        <f>VLOOKUP(DATE($A20,11,1),Patch!$A$4:$AA$879,24,FALSE)</f>
        <v/>
      </c>
      <c r="F20" s="3">
        <f>VLOOKUP(DATE($A20,12,1),Patch!$A$4:$AA$879,23,FALSE)</f>
        <v>0</v>
      </c>
      <c r="G20" t="str">
        <f>VLOOKUP(DATE($A20,12,1),Patch!$A$4:$AA$879,24,FALSE)</f>
        <v/>
      </c>
      <c r="H20" s="3">
        <f>VLOOKUP(DATE($A20+1,1,1),Patch!$A$4:$AA$879,23,FALSE)</f>
        <v>0</v>
      </c>
      <c r="I20" t="str">
        <f>VLOOKUP(DATE($A20+1,1,1),Patch!$A$4:$AA$879,24,FALSE)</f>
        <v/>
      </c>
      <c r="J20" s="3">
        <f>VLOOKUP(DATE($A20+1,2,1),Patch!$A$4:$AA$879,23,FALSE)</f>
        <v>0</v>
      </c>
      <c r="K20" t="str">
        <f>VLOOKUP(DATE($A20+1,2,1),Patch!$A$4:$AA$879,24,FALSE)</f>
        <v/>
      </c>
      <c r="L20" s="3">
        <f>VLOOKUP(DATE($A20+1,3,1),Patch!$A$4:$AA$879,23,FALSE)</f>
        <v>0</v>
      </c>
      <c r="M20" t="str">
        <f>VLOOKUP(DATE($A20+1,3,1),Patch!$A$4:$AA$879,24,FALSE)</f>
        <v/>
      </c>
      <c r="N20" s="3">
        <f>VLOOKUP(DATE($A20+1,4,1),Patch!$A$4:$AA$879,23,FALSE)</f>
        <v>0</v>
      </c>
      <c r="O20" t="str">
        <f>VLOOKUP(DATE($A20+1,4,1),Patch!$A$4:$AA$879,24,FALSE)</f>
        <v/>
      </c>
      <c r="P20" s="3">
        <f>VLOOKUP(DATE($A20+1,5,1),Patch!$A$4:$AA$879,23,FALSE)</f>
        <v>0</v>
      </c>
      <c r="Q20" t="str">
        <f>VLOOKUP(DATE($A20+1,5,1),Patch!$A$4:$AA$879,24,FALSE)</f>
        <v/>
      </c>
      <c r="R20" s="3">
        <f>VLOOKUP(DATE($A20+1,6,1),Patch!$A$4:$AA$879,23,FALSE)</f>
        <v>0</v>
      </c>
      <c r="S20" t="str">
        <f>VLOOKUP(DATE($A20+1,6,1),Patch!$A$4:$AA$879,24,FALSE)</f>
        <v/>
      </c>
      <c r="T20" s="3">
        <f>VLOOKUP(DATE($A20+1,7,1),Patch!$A$4:$AA$879,23,FALSE)</f>
        <v>0</v>
      </c>
      <c r="U20" t="str">
        <f>VLOOKUP(DATE($A20+1,7,1),Patch!$A$4:$AA$879,24,FALSE)</f>
        <v/>
      </c>
      <c r="V20" s="3">
        <f>VLOOKUP(DATE($A20+1,8,1),Patch!$A$4:$AA$879,23,FALSE)</f>
        <v>0</v>
      </c>
      <c r="W20" t="str">
        <f>VLOOKUP(DATE($A20+1,8,1),Patch!$A$4:$AA$879,24,FALSE)</f>
        <v/>
      </c>
      <c r="X20" s="3">
        <f>VLOOKUP(DATE($A20+1,9,1),Patch!$A$4:$AA$879,23,FALSE)</f>
        <v>0</v>
      </c>
      <c r="Y20" t="str">
        <f>VLOOKUP(DATE($A20+1,9,1),Patch!$A$4:$AA$879,24,FALSE)</f>
        <v/>
      </c>
      <c r="Z20" s="3">
        <f t="shared" si="0"/>
        <v>0</v>
      </c>
    </row>
    <row r="21" spans="1:26" x14ac:dyDescent="0.25">
      <c r="A21">
        <v>1954</v>
      </c>
      <c r="B21" s="3">
        <f>VLOOKUP(DATE($A21,10,1),Patch!$A$4:$AA$879,23,FALSE)</f>
        <v>0</v>
      </c>
      <c r="C21" t="str">
        <f>VLOOKUP(DATE($A21,10,1),Patch!$A$4:$AA$879,24,FALSE)</f>
        <v/>
      </c>
      <c r="D21" s="3">
        <f>VLOOKUP(DATE($A21,11,1),Patch!$A$4:$AA$879,23,FALSE)</f>
        <v>0</v>
      </c>
      <c r="E21" t="str">
        <f>VLOOKUP(DATE($A21,11,1),Patch!$A$4:$AA$879,24,FALSE)</f>
        <v/>
      </c>
      <c r="F21" s="3">
        <f>VLOOKUP(DATE($A21,12,1),Patch!$A$4:$AA$879,23,FALSE)</f>
        <v>0</v>
      </c>
      <c r="G21" t="str">
        <f>VLOOKUP(DATE($A21,12,1),Patch!$A$4:$AA$879,24,FALSE)</f>
        <v/>
      </c>
      <c r="H21" s="3">
        <f>VLOOKUP(DATE($A21+1,1,1),Patch!$A$4:$AA$879,23,FALSE)</f>
        <v>0</v>
      </c>
      <c r="I21" t="str">
        <f>VLOOKUP(DATE($A21+1,1,1),Patch!$A$4:$AA$879,24,FALSE)</f>
        <v/>
      </c>
      <c r="J21" s="3">
        <f>VLOOKUP(DATE($A21+1,2,1),Patch!$A$4:$AA$879,23,FALSE)</f>
        <v>0</v>
      </c>
      <c r="K21" t="str">
        <f>VLOOKUP(DATE($A21+1,2,1),Patch!$A$4:$AA$879,24,FALSE)</f>
        <v/>
      </c>
      <c r="L21" s="3">
        <f>VLOOKUP(DATE($A21+1,3,1),Patch!$A$4:$AA$879,23,FALSE)</f>
        <v>0</v>
      </c>
      <c r="M21" t="str">
        <f>VLOOKUP(DATE($A21+1,3,1),Patch!$A$4:$AA$879,24,FALSE)</f>
        <v/>
      </c>
      <c r="N21" s="3">
        <f>VLOOKUP(DATE($A21+1,4,1),Patch!$A$4:$AA$879,23,FALSE)</f>
        <v>0</v>
      </c>
      <c r="O21" t="str">
        <f>VLOOKUP(DATE($A21+1,4,1),Patch!$A$4:$AA$879,24,FALSE)</f>
        <v/>
      </c>
      <c r="P21" s="3">
        <f>VLOOKUP(DATE($A21+1,5,1),Patch!$A$4:$AA$879,23,FALSE)</f>
        <v>0</v>
      </c>
      <c r="Q21" t="str">
        <f>VLOOKUP(DATE($A21+1,5,1),Patch!$A$4:$AA$879,24,FALSE)</f>
        <v/>
      </c>
      <c r="R21" s="3">
        <f>VLOOKUP(DATE($A21+1,6,1),Patch!$A$4:$AA$879,23,FALSE)</f>
        <v>0</v>
      </c>
      <c r="S21" t="str">
        <f>VLOOKUP(DATE($A21+1,6,1),Patch!$A$4:$AA$879,24,FALSE)</f>
        <v/>
      </c>
      <c r="T21" s="3">
        <f>VLOOKUP(DATE($A21+1,7,1),Patch!$A$4:$AA$879,23,FALSE)</f>
        <v>0</v>
      </c>
      <c r="U21" t="str">
        <f>VLOOKUP(DATE($A21+1,7,1),Patch!$A$4:$AA$879,24,FALSE)</f>
        <v/>
      </c>
      <c r="V21" s="3">
        <f>VLOOKUP(DATE($A21+1,8,1),Patch!$A$4:$AA$879,23,FALSE)</f>
        <v>0</v>
      </c>
      <c r="W21" t="str">
        <f>VLOOKUP(DATE($A21+1,8,1),Patch!$A$4:$AA$879,24,FALSE)</f>
        <v/>
      </c>
      <c r="X21" s="3">
        <f>VLOOKUP(DATE($A21+1,9,1),Patch!$A$4:$AA$879,23,FALSE)</f>
        <v>0</v>
      </c>
      <c r="Y21" t="str">
        <f>VLOOKUP(DATE($A21+1,9,1),Patch!$A$4:$AA$879,24,FALSE)</f>
        <v/>
      </c>
      <c r="Z21" s="3">
        <f t="shared" si="0"/>
        <v>0</v>
      </c>
    </row>
    <row r="22" spans="1:26" x14ac:dyDescent="0.25">
      <c r="A22">
        <v>1955</v>
      </c>
      <c r="B22" s="3">
        <f>VLOOKUP(DATE($A22,10,1),Patch!$A$4:$AA$879,23,FALSE)</f>
        <v>0</v>
      </c>
      <c r="C22" t="str">
        <f>VLOOKUP(DATE($A22,10,1),Patch!$A$4:$AA$879,24,FALSE)</f>
        <v/>
      </c>
      <c r="D22" s="3">
        <f>VLOOKUP(DATE($A22,11,1),Patch!$A$4:$AA$879,23,FALSE)</f>
        <v>0</v>
      </c>
      <c r="E22" t="str">
        <f>VLOOKUP(DATE($A22,11,1),Patch!$A$4:$AA$879,24,FALSE)</f>
        <v/>
      </c>
      <c r="F22" s="3">
        <f>VLOOKUP(DATE($A22,12,1),Patch!$A$4:$AA$879,23,FALSE)</f>
        <v>0</v>
      </c>
      <c r="G22" t="str">
        <f>VLOOKUP(DATE($A22,12,1),Patch!$A$4:$AA$879,24,FALSE)</f>
        <v/>
      </c>
      <c r="H22" s="3">
        <f>VLOOKUP(DATE($A22+1,1,1),Patch!$A$4:$AA$879,23,FALSE)</f>
        <v>0</v>
      </c>
      <c r="I22" t="str">
        <f>VLOOKUP(DATE($A22+1,1,1),Patch!$A$4:$AA$879,24,FALSE)</f>
        <v/>
      </c>
      <c r="J22" s="3">
        <f>VLOOKUP(DATE($A22+1,2,1),Patch!$A$4:$AA$879,23,FALSE)</f>
        <v>0</v>
      </c>
      <c r="K22" t="str">
        <f>VLOOKUP(DATE($A22+1,2,1),Patch!$A$4:$AA$879,24,FALSE)</f>
        <v/>
      </c>
      <c r="L22" s="3">
        <f>VLOOKUP(DATE($A22+1,3,1),Patch!$A$4:$AA$879,23,FALSE)</f>
        <v>0</v>
      </c>
      <c r="M22" t="str">
        <f>VLOOKUP(DATE($A22+1,3,1),Patch!$A$4:$AA$879,24,FALSE)</f>
        <v/>
      </c>
      <c r="N22" s="3">
        <f>VLOOKUP(DATE($A22+1,4,1),Patch!$A$4:$AA$879,23,FALSE)</f>
        <v>0</v>
      </c>
      <c r="O22" t="str">
        <f>VLOOKUP(DATE($A22+1,4,1),Patch!$A$4:$AA$879,24,FALSE)</f>
        <v/>
      </c>
      <c r="P22" s="3">
        <f>VLOOKUP(DATE($A22+1,5,1),Patch!$A$4:$AA$879,23,FALSE)</f>
        <v>0</v>
      </c>
      <c r="Q22" t="str">
        <f>VLOOKUP(DATE($A22+1,5,1),Patch!$A$4:$AA$879,24,FALSE)</f>
        <v/>
      </c>
      <c r="R22" s="3">
        <f>VLOOKUP(DATE($A22+1,6,1),Patch!$A$4:$AA$879,23,FALSE)</f>
        <v>0</v>
      </c>
      <c r="S22" t="str">
        <f>VLOOKUP(DATE($A22+1,6,1),Patch!$A$4:$AA$879,24,FALSE)</f>
        <v/>
      </c>
      <c r="T22" s="3">
        <f>VLOOKUP(DATE($A22+1,7,1),Patch!$A$4:$AA$879,23,FALSE)</f>
        <v>0</v>
      </c>
      <c r="U22" t="str">
        <f>VLOOKUP(DATE($A22+1,7,1),Patch!$A$4:$AA$879,24,FALSE)</f>
        <v/>
      </c>
      <c r="V22" s="3">
        <f>VLOOKUP(DATE($A22+1,8,1),Patch!$A$4:$AA$879,23,FALSE)</f>
        <v>0</v>
      </c>
      <c r="W22" t="str">
        <f>VLOOKUP(DATE($A22+1,8,1),Patch!$A$4:$AA$879,24,FALSE)</f>
        <v/>
      </c>
      <c r="X22" s="3">
        <f>VLOOKUP(DATE($A22+1,9,1),Patch!$A$4:$AA$879,23,FALSE)</f>
        <v>0</v>
      </c>
      <c r="Y22" t="str">
        <f>VLOOKUP(DATE($A22+1,9,1),Patch!$A$4:$AA$879,24,FALSE)</f>
        <v/>
      </c>
      <c r="Z22" s="3">
        <f t="shared" si="0"/>
        <v>0</v>
      </c>
    </row>
    <row r="23" spans="1:26" x14ac:dyDescent="0.25">
      <c r="A23">
        <v>1956</v>
      </c>
      <c r="B23" s="3">
        <f>VLOOKUP(DATE($A23,10,1),Patch!$A$4:$AA$879,23,FALSE)</f>
        <v>0</v>
      </c>
      <c r="C23" t="str">
        <f>VLOOKUP(DATE($A23,10,1),Patch!$A$4:$AA$879,24,FALSE)</f>
        <v/>
      </c>
      <c r="D23" s="3">
        <f>VLOOKUP(DATE($A23,11,1),Patch!$A$4:$AA$879,23,FALSE)</f>
        <v>0</v>
      </c>
      <c r="E23" t="str">
        <f>VLOOKUP(DATE($A23,11,1),Patch!$A$4:$AA$879,24,FALSE)</f>
        <v/>
      </c>
      <c r="F23" s="3">
        <f>VLOOKUP(DATE($A23,12,1),Patch!$A$4:$AA$879,23,FALSE)</f>
        <v>0</v>
      </c>
      <c r="G23" t="str">
        <f>VLOOKUP(DATE($A23,12,1),Patch!$A$4:$AA$879,24,FALSE)</f>
        <v/>
      </c>
      <c r="H23" s="3">
        <f>VLOOKUP(DATE($A23+1,1,1),Patch!$A$4:$AA$879,23,FALSE)</f>
        <v>0</v>
      </c>
      <c r="I23" t="str">
        <f>VLOOKUP(DATE($A23+1,1,1),Patch!$A$4:$AA$879,24,FALSE)</f>
        <v/>
      </c>
      <c r="J23" s="3">
        <f>VLOOKUP(DATE($A23+1,2,1),Patch!$A$4:$AA$879,23,FALSE)</f>
        <v>0</v>
      </c>
      <c r="K23" t="str">
        <f>VLOOKUP(DATE($A23+1,2,1),Patch!$A$4:$AA$879,24,FALSE)</f>
        <v/>
      </c>
      <c r="L23" s="3">
        <f>VLOOKUP(DATE($A23+1,3,1),Patch!$A$4:$AA$879,23,FALSE)</f>
        <v>0</v>
      </c>
      <c r="M23" t="str">
        <f>VLOOKUP(DATE($A23+1,3,1),Patch!$A$4:$AA$879,24,FALSE)</f>
        <v/>
      </c>
      <c r="N23" s="3">
        <f>VLOOKUP(DATE($A23+1,4,1),Patch!$A$4:$AA$879,23,FALSE)</f>
        <v>0</v>
      </c>
      <c r="O23" t="str">
        <f>VLOOKUP(DATE($A23+1,4,1),Patch!$A$4:$AA$879,24,FALSE)</f>
        <v/>
      </c>
      <c r="P23" s="3">
        <f>VLOOKUP(DATE($A23+1,5,1),Patch!$A$4:$AA$879,23,FALSE)</f>
        <v>0</v>
      </c>
      <c r="Q23" t="str">
        <f>VLOOKUP(DATE($A23+1,5,1),Patch!$A$4:$AA$879,24,FALSE)</f>
        <v/>
      </c>
      <c r="R23" s="3">
        <f>VLOOKUP(DATE($A23+1,6,1),Patch!$A$4:$AA$879,23,FALSE)</f>
        <v>0</v>
      </c>
      <c r="S23" t="str">
        <f>VLOOKUP(DATE($A23+1,6,1),Patch!$A$4:$AA$879,24,FALSE)</f>
        <v/>
      </c>
      <c r="T23" s="3">
        <f>VLOOKUP(DATE($A23+1,7,1),Patch!$A$4:$AA$879,23,FALSE)</f>
        <v>0</v>
      </c>
      <c r="U23" t="str">
        <f>VLOOKUP(DATE($A23+1,7,1),Patch!$A$4:$AA$879,24,FALSE)</f>
        <v/>
      </c>
      <c r="V23" s="3">
        <f>VLOOKUP(DATE($A23+1,8,1),Patch!$A$4:$AA$879,23,FALSE)</f>
        <v>0</v>
      </c>
      <c r="W23" t="str">
        <f>VLOOKUP(DATE($A23+1,8,1),Patch!$A$4:$AA$879,24,FALSE)</f>
        <v/>
      </c>
      <c r="X23" s="3">
        <f>VLOOKUP(DATE($A23+1,9,1),Patch!$A$4:$AA$879,23,FALSE)</f>
        <v>0</v>
      </c>
      <c r="Y23" t="str">
        <f>VLOOKUP(DATE($A23+1,9,1),Patch!$A$4:$AA$879,24,FALSE)</f>
        <v/>
      </c>
      <c r="Z23" s="3">
        <f t="shared" si="0"/>
        <v>0</v>
      </c>
    </row>
    <row r="24" spans="1:26" x14ac:dyDescent="0.25">
      <c r="A24">
        <v>1957</v>
      </c>
      <c r="B24" s="3">
        <f>VLOOKUP(DATE($A24,10,1),Patch!$A$4:$AA$879,23,FALSE)</f>
        <v>0</v>
      </c>
      <c r="C24" t="str">
        <f>VLOOKUP(DATE($A24,10,1),Patch!$A$4:$AA$879,24,FALSE)</f>
        <v/>
      </c>
      <c r="D24" s="3">
        <f>VLOOKUP(DATE($A24,11,1),Patch!$A$4:$AA$879,23,FALSE)</f>
        <v>0</v>
      </c>
      <c r="E24" t="str">
        <f>VLOOKUP(DATE($A24,11,1),Patch!$A$4:$AA$879,24,FALSE)</f>
        <v/>
      </c>
      <c r="F24" s="3">
        <f>VLOOKUP(DATE($A24,12,1),Patch!$A$4:$AA$879,23,FALSE)</f>
        <v>0</v>
      </c>
      <c r="G24" t="str">
        <f>VLOOKUP(DATE($A24,12,1),Patch!$A$4:$AA$879,24,FALSE)</f>
        <v/>
      </c>
      <c r="H24" s="3">
        <f>VLOOKUP(DATE($A24+1,1,1),Patch!$A$4:$AA$879,23,FALSE)</f>
        <v>0</v>
      </c>
      <c r="I24" t="str">
        <f>VLOOKUP(DATE($A24+1,1,1),Patch!$A$4:$AA$879,24,FALSE)</f>
        <v/>
      </c>
      <c r="J24" s="3">
        <f>VLOOKUP(DATE($A24+1,2,1),Patch!$A$4:$AA$879,23,FALSE)</f>
        <v>0</v>
      </c>
      <c r="K24" t="str">
        <f>VLOOKUP(DATE($A24+1,2,1),Patch!$A$4:$AA$879,24,FALSE)</f>
        <v/>
      </c>
      <c r="L24" s="3">
        <f>VLOOKUP(DATE($A24+1,3,1),Patch!$A$4:$AA$879,23,FALSE)</f>
        <v>0</v>
      </c>
      <c r="M24" t="str">
        <f>VLOOKUP(DATE($A24+1,3,1),Patch!$A$4:$AA$879,24,FALSE)</f>
        <v/>
      </c>
      <c r="N24" s="3">
        <f>VLOOKUP(DATE($A24+1,4,1),Patch!$A$4:$AA$879,23,FALSE)</f>
        <v>0</v>
      </c>
      <c r="O24" t="str">
        <f>VLOOKUP(DATE($A24+1,4,1),Patch!$A$4:$AA$879,24,FALSE)</f>
        <v/>
      </c>
      <c r="P24" s="3">
        <f>VLOOKUP(DATE($A24+1,5,1),Patch!$A$4:$AA$879,23,FALSE)</f>
        <v>0</v>
      </c>
      <c r="Q24" t="str">
        <f>VLOOKUP(DATE($A24+1,5,1),Patch!$A$4:$AA$879,24,FALSE)</f>
        <v/>
      </c>
      <c r="R24" s="3">
        <f>VLOOKUP(DATE($A24+1,6,1),Patch!$A$4:$AA$879,23,FALSE)</f>
        <v>0</v>
      </c>
      <c r="S24" t="str">
        <f>VLOOKUP(DATE($A24+1,6,1),Patch!$A$4:$AA$879,24,FALSE)</f>
        <v/>
      </c>
      <c r="T24" s="3">
        <f>VLOOKUP(DATE($A24+1,7,1),Patch!$A$4:$AA$879,23,FALSE)</f>
        <v>0</v>
      </c>
      <c r="U24" t="str">
        <f>VLOOKUP(DATE($A24+1,7,1),Patch!$A$4:$AA$879,24,FALSE)</f>
        <v/>
      </c>
      <c r="V24" s="3">
        <f>VLOOKUP(DATE($A24+1,8,1),Patch!$A$4:$AA$879,23,FALSE)</f>
        <v>0</v>
      </c>
      <c r="W24" t="str">
        <f>VLOOKUP(DATE($A24+1,8,1),Patch!$A$4:$AA$879,24,FALSE)</f>
        <v/>
      </c>
      <c r="X24" s="3">
        <f>VLOOKUP(DATE($A24+1,9,1),Patch!$A$4:$AA$879,23,FALSE)</f>
        <v>0</v>
      </c>
      <c r="Y24" t="str">
        <f>VLOOKUP(DATE($A24+1,9,1),Patch!$A$4:$AA$879,24,FALSE)</f>
        <v/>
      </c>
      <c r="Z24" s="3">
        <f t="shared" si="0"/>
        <v>0</v>
      </c>
    </row>
    <row r="25" spans="1:26" x14ac:dyDescent="0.25">
      <c r="A25">
        <v>1958</v>
      </c>
      <c r="B25" s="3">
        <f>VLOOKUP(DATE($A25,10,1),Patch!$A$4:$AA$879,23,FALSE)</f>
        <v>0</v>
      </c>
      <c r="C25" t="str">
        <f>VLOOKUP(DATE($A25,10,1),Patch!$A$4:$AA$879,24,FALSE)</f>
        <v/>
      </c>
      <c r="D25" s="3">
        <f>VLOOKUP(DATE($A25,11,1),Patch!$A$4:$AA$879,23,FALSE)</f>
        <v>0</v>
      </c>
      <c r="E25" t="str">
        <f>VLOOKUP(DATE($A25,11,1),Patch!$A$4:$AA$879,24,FALSE)</f>
        <v/>
      </c>
      <c r="F25" s="3">
        <f>VLOOKUP(DATE($A25,12,1),Patch!$A$4:$AA$879,23,FALSE)</f>
        <v>0</v>
      </c>
      <c r="G25" t="str">
        <f>VLOOKUP(DATE($A25,12,1),Patch!$A$4:$AA$879,24,FALSE)</f>
        <v/>
      </c>
      <c r="H25" s="3">
        <f>VLOOKUP(DATE($A25+1,1,1),Patch!$A$4:$AA$879,23,FALSE)</f>
        <v>0</v>
      </c>
      <c r="I25" t="str">
        <f>VLOOKUP(DATE($A25+1,1,1),Patch!$A$4:$AA$879,24,FALSE)</f>
        <v/>
      </c>
      <c r="J25" s="3">
        <f>VLOOKUP(DATE($A25+1,2,1),Patch!$A$4:$AA$879,23,FALSE)</f>
        <v>0</v>
      </c>
      <c r="K25" t="str">
        <f>VLOOKUP(DATE($A25+1,2,1),Patch!$A$4:$AA$879,24,FALSE)</f>
        <v/>
      </c>
      <c r="L25" s="3">
        <f>VLOOKUP(DATE($A25+1,3,1),Patch!$A$4:$AA$879,23,FALSE)</f>
        <v>0</v>
      </c>
      <c r="M25" t="str">
        <f>VLOOKUP(DATE($A25+1,3,1),Patch!$A$4:$AA$879,24,FALSE)</f>
        <v/>
      </c>
      <c r="N25" s="3">
        <f>VLOOKUP(DATE($A25+1,4,1),Patch!$A$4:$AA$879,23,FALSE)</f>
        <v>0</v>
      </c>
      <c r="O25" t="str">
        <f>VLOOKUP(DATE($A25+1,4,1),Patch!$A$4:$AA$879,24,FALSE)</f>
        <v/>
      </c>
      <c r="P25" s="3">
        <f>VLOOKUP(DATE($A25+1,5,1),Patch!$A$4:$AA$879,23,FALSE)</f>
        <v>0</v>
      </c>
      <c r="Q25" t="str">
        <f>VLOOKUP(DATE($A25+1,5,1),Patch!$A$4:$AA$879,24,FALSE)</f>
        <v/>
      </c>
      <c r="R25" s="3">
        <f>VLOOKUP(DATE($A25+1,6,1),Patch!$A$4:$AA$879,23,FALSE)</f>
        <v>0</v>
      </c>
      <c r="S25" t="str">
        <f>VLOOKUP(DATE($A25+1,6,1),Patch!$A$4:$AA$879,24,FALSE)</f>
        <v/>
      </c>
      <c r="T25" s="3">
        <f>VLOOKUP(DATE($A25+1,7,1),Patch!$A$4:$AA$879,23,FALSE)</f>
        <v>0</v>
      </c>
      <c r="U25" t="str">
        <f>VLOOKUP(DATE($A25+1,7,1),Patch!$A$4:$AA$879,24,FALSE)</f>
        <v/>
      </c>
      <c r="V25" s="3">
        <f>VLOOKUP(DATE($A25+1,8,1),Patch!$A$4:$AA$879,23,FALSE)</f>
        <v>0</v>
      </c>
      <c r="W25" t="str">
        <f>VLOOKUP(DATE($A25+1,8,1),Patch!$A$4:$AA$879,24,FALSE)</f>
        <v/>
      </c>
      <c r="X25" s="3">
        <f>VLOOKUP(DATE($A25+1,9,1),Patch!$A$4:$AA$879,23,FALSE)</f>
        <v>0</v>
      </c>
      <c r="Y25" t="str">
        <f>VLOOKUP(DATE($A25+1,9,1),Patch!$A$4:$AA$879,24,FALSE)</f>
        <v/>
      </c>
      <c r="Z25" s="3">
        <f t="shared" si="0"/>
        <v>0</v>
      </c>
    </row>
    <row r="26" spans="1:26" x14ac:dyDescent="0.25">
      <c r="A26">
        <v>1959</v>
      </c>
      <c r="B26" s="3">
        <f>VLOOKUP(DATE($A26,10,1),Patch!$A$4:$AA$879,23,FALSE)</f>
        <v>0</v>
      </c>
      <c r="C26" t="str">
        <f>VLOOKUP(DATE($A26,10,1),Patch!$A$4:$AA$879,24,FALSE)</f>
        <v/>
      </c>
      <c r="D26" s="3">
        <f>VLOOKUP(DATE($A26,11,1),Patch!$A$4:$AA$879,23,FALSE)</f>
        <v>0</v>
      </c>
      <c r="E26" t="str">
        <f>VLOOKUP(DATE($A26,11,1),Patch!$A$4:$AA$879,24,FALSE)</f>
        <v/>
      </c>
      <c r="F26" s="3">
        <f>VLOOKUP(DATE($A26,12,1),Patch!$A$4:$AA$879,23,FALSE)</f>
        <v>0</v>
      </c>
      <c r="G26" t="str">
        <f>VLOOKUP(DATE($A26,12,1),Patch!$A$4:$AA$879,24,FALSE)</f>
        <v/>
      </c>
      <c r="H26" s="3">
        <f>VLOOKUP(DATE($A26+1,1,1),Patch!$A$4:$AA$879,23,FALSE)</f>
        <v>0</v>
      </c>
      <c r="I26" t="str">
        <f>VLOOKUP(DATE($A26+1,1,1),Patch!$A$4:$AA$879,24,FALSE)</f>
        <v/>
      </c>
      <c r="J26" s="3">
        <f>VLOOKUP(DATE($A26+1,2,1),Patch!$A$4:$AA$879,23,FALSE)</f>
        <v>0</v>
      </c>
      <c r="K26" t="str">
        <f>VLOOKUP(DATE($A26+1,2,1),Patch!$A$4:$AA$879,24,FALSE)</f>
        <v/>
      </c>
      <c r="L26" s="3">
        <f>VLOOKUP(DATE($A26+1,3,1),Patch!$A$4:$AA$879,23,FALSE)</f>
        <v>0</v>
      </c>
      <c r="M26" t="str">
        <f>VLOOKUP(DATE($A26+1,3,1),Patch!$A$4:$AA$879,24,FALSE)</f>
        <v/>
      </c>
      <c r="N26" s="3">
        <f>VLOOKUP(DATE($A26+1,4,1),Patch!$A$4:$AA$879,23,FALSE)</f>
        <v>0</v>
      </c>
      <c r="O26" t="str">
        <f>VLOOKUP(DATE($A26+1,4,1),Patch!$A$4:$AA$879,24,FALSE)</f>
        <v/>
      </c>
      <c r="P26" s="3">
        <f>VLOOKUP(DATE($A26+1,5,1),Patch!$A$4:$AA$879,23,FALSE)</f>
        <v>0</v>
      </c>
      <c r="Q26" t="str">
        <f>VLOOKUP(DATE($A26+1,5,1),Patch!$A$4:$AA$879,24,FALSE)</f>
        <v/>
      </c>
      <c r="R26" s="3">
        <f>VLOOKUP(DATE($A26+1,6,1),Patch!$A$4:$AA$879,23,FALSE)</f>
        <v>0</v>
      </c>
      <c r="S26" t="str">
        <f>VLOOKUP(DATE($A26+1,6,1),Patch!$A$4:$AA$879,24,FALSE)</f>
        <v/>
      </c>
      <c r="T26" s="3">
        <f>VLOOKUP(DATE($A26+1,7,1),Patch!$A$4:$AA$879,23,FALSE)</f>
        <v>0</v>
      </c>
      <c r="U26" t="str">
        <f>VLOOKUP(DATE($A26+1,7,1),Patch!$A$4:$AA$879,24,FALSE)</f>
        <v/>
      </c>
      <c r="V26" s="3">
        <f>VLOOKUP(DATE($A26+1,8,1),Patch!$A$4:$AA$879,23,FALSE)</f>
        <v>0</v>
      </c>
      <c r="W26" t="str">
        <f>VLOOKUP(DATE($A26+1,8,1),Patch!$A$4:$AA$879,24,FALSE)</f>
        <v/>
      </c>
      <c r="X26" s="3">
        <f>VLOOKUP(DATE($A26+1,9,1),Patch!$A$4:$AA$879,23,FALSE)</f>
        <v>0</v>
      </c>
      <c r="Y26" t="str">
        <f>VLOOKUP(DATE($A26+1,9,1),Patch!$A$4:$AA$879,24,FALSE)</f>
        <v/>
      </c>
      <c r="Z26" s="3">
        <f t="shared" si="0"/>
        <v>0</v>
      </c>
    </row>
    <row r="27" spans="1:26" x14ac:dyDescent="0.25">
      <c r="A27">
        <v>1960</v>
      </c>
      <c r="B27" s="3">
        <f>VLOOKUP(DATE($A27,10,1),Patch!$A$4:$AA$879,23,FALSE)</f>
        <v>0</v>
      </c>
      <c r="C27" t="str">
        <f>VLOOKUP(DATE($A27,10,1),Patch!$A$4:$AA$879,24,FALSE)</f>
        <v/>
      </c>
      <c r="D27" s="3">
        <f>VLOOKUP(DATE($A27,11,1),Patch!$A$4:$AA$879,23,FALSE)</f>
        <v>0</v>
      </c>
      <c r="E27" t="str">
        <f>VLOOKUP(DATE($A27,11,1),Patch!$A$4:$AA$879,24,FALSE)</f>
        <v/>
      </c>
      <c r="F27" s="3">
        <f>VLOOKUP(DATE($A27,12,1),Patch!$A$4:$AA$879,23,FALSE)</f>
        <v>0</v>
      </c>
      <c r="G27" t="str">
        <f>VLOOKUP(DATE($A27,12,1),Patch!$A$4:$AA$879,24,FALSE)</f>
        <v/>
      </c>
      <c r="H27" s="3">
        <f>VLOOKUP(DATE($A27+1,1,1),Patch!$A$4:$AA$879,23,FALSE)</f>
        <v>0</v>
      </c>
      <c r="I27" t="str">
        <f>VLOOKUP(DATE($A27+1,1,1),Patch!$A$4:$AA$879,24,FALSE)</f>
        <v/>
      </c>
      <c r="J27" s="3">
        <f>VLOOKUP(DATE($A27+1,2,1),Patch!$A$4:$AA$879,23,FALSE)</f>
        <v>0</v>
      </c>
      <c r="K27" t="str">
        <f>VLOOKUP(DATE($A27+1,2,1),Patch!$A$4:$AA$879,24,FALSE)</f>
        <v/>
      </c>
      <c r="L27" s="3">
        <f>VLOOKUP(DATE($A27+1,3,1),Patch!$A$4:$AA$879,23,FALSE)</f>
        <v>0</v>
      </c>
      <c r="M27" t="str">
        <f>VLOOKUP(DATE($A27+1,3,1),Patch!$A$4:$AA$879,24,FALSE)</f>
        <v/>
      </c>
      <c r="N27" s="3">
        <f>VLOOKUP(DATE($A27+1,4,1),Patch!$A$4:$AA$879,23,FALSE)</f>
        <v>0</v>
      </c>
      <c r="O27" t="str">
        <f>VLOOKUP(DATE($A27+1,4,1),Patch!$A$4:$AA$879,24,FALSE)</f>
        <v/>
      </c>
      <c r="P27" s="3">
        <f>VLOOKUP(DATE($A27+1,5,1),Patch!$A$4:$AA$879,23,FALSE)</f>
        <v>0</v>
      </c>
      <c r="Q27" t="str">
        <f>VLOOKUP(DATE($A27+1,5,1),Patch!$A$4:$AA$879,24,FALSE)</f>
        <v/>
      </c>
      <c r="R27" s="3">
        <f>VLOOKUP(DATE($A27+1,6,1),Patch!$A$4:$AA$879,23,FALSE)</f>
        <v>0</v>
      </c>
      <c r="S27" t="str">
        <f>VLOOKUP(DATE($A27+1,6,1),Patch!$A$4:$AA$879,24,FALSE)</f>
        <v/>
      </c>
      <c r="T27" s="3">
        <f>VLOOKUP(DATE($A27+1,7,1),Patch!$A$4:$AA$879,23,FALSE)</f>
        <v>0</v>
      </c>
      <c r="U27" t="str">
        <f>VLOOKUP(DATE($A27+1,7,1),Patch!$A$4:$AA$879,24,FALSE)</f>
        <v/>
      </c>
      <c r="V27" s="3">
        <f>VLOOKUP(DATE($A27+1,8,1),Patch!$A$4:$AA$879,23,FALSE)</f>
        <v>0</v>
      </c>
      <c r="W27" t="str">
        <f>VLOOKUP(DATE($A27+1,8,1),Patch!$A$4:$AA$879,24,FALSE)</f>
        <v/>
      </c>
      <c r="X27" s="3">
        <f>VLOOKUP(DATE($A27+1,9,1),Patch!$A$4:$AA$879,23,FALSE)</f>
        <v>0</v>
      </c>
      <c r="Y27" t="str">
        <f>VLOOKUP(DATE($A27+1,9,1),Patch!$A$4:$AA$879,24,FALSE)</f>
        <v/>
      </c>
      <c r="Z27" s="3">
        <f t="shared" si="0"/>
        <v>0</v>
      </c>
    </row>
    <row r="28" spans="1:26" x14ac:dyDescent="0.25">
      <c r="A28">
        <v>1961</v>
      </c>
      <c r="B28" s="3">
        <f>VLOOKUP(DATE($A28,10,1),Patch!$A$4:$AA$879,23,FALSE)</f>
        <v>0</v>
      </c>
      <c r="C28" t="str">
        <f>VLOOKUP(DATE($A28,10,1),Patch!$A$4:$AA$879,24,FALSE)</f>
        <v/>
      </c>
      <c r="D28" s="3">
        <f>VLOOKUP(DATE($A28,11,1),Patch!$A$4:$AA$879,23,FALSE)</f>
        <v>0</v>
      </c>
      <c r="E28" t="str">
        <f>VLOOKUP(DATE($A28,11,1),Patch!$A$4:$AA$879,24,FALSE)</f>
        <v/>
      </c>
      <c r="F28" s="3">
        <f>VLOOKUP(DATE($A28,12,1),Patch!$A$4:$AA$879,23,FALSE)</f>
        <v>0</v>
      </c>
      <c r="G28" t="str">
        <f>VLOOKUP(DATE($A28,12,1),Patch!$A$4:$AA$879,24,FALSE)</f>
        <v/>
      </c>
      <c r="H28" s="3">
        <f>VLOOKUP(DATE($A28+1,1,1),Patch!$A$4:$AA$879,23,FALSE)</f>
        <v>0</v>
      </c>
      <c r="I28" t="str">
        <f>VLOOKUP(DATE($A28+1,1,1),Patch!$A$4:$AA$879,24,FALSE)</f>
        <v/>
      </c>
      <c r="J28" s="3">
        <f>VLOOKUP(DATE($A28+1,2,1),Patch!$A$4:$AA$879,23,FALSE)</f>
        <v>0</v>
      </c>
      <c r="K28" t="str">
        <f>VLOOKUP(DATE($A28+1,2,1),Patch!$A$4:$AA$879,24,FALSE)</f>
        <v/>
      </c>
      <c r="L28" s="3">
        <f>VLOOKUP(DATE($A28+1,3,1),Patch!$A$4:$AA$879,23,FALSE)</f>
        <v>0</v>
      </c>
      <c r="M28" t="str">
        <f>VLOOKUP(DATE($A28+1,3,1),Patch!$A$4:$AA$879,24,FALSE)</f>
        <v/>
      </c>
      <c r="N28" s="3">
        <f>VLOOKUP(DATE($A28+1,4,1),Patch!$A$4:$AA$879,23,FALSE)</f>
        <v>0</v>
      </c>
      <c r="O28" t="str">
        <f>VLOOKUP(DATE($A28+1,4,1),Patch!$A$4:$AA$879,24,FALSE)</f>
        <v/>
      </c>
      <c r="P28" s="3">
        <f>VLOOKUP(DATE($A28+1,5,1),Patch!$A$4:$AA$879,23,FALSE)</f>
        <v>0</v>
      </c>
      <c r="Q28" t="str">
        <f>VLOOKUP(DATE($A28+1,5,1),Patch!$A$4:$AA$879,24,FALSE)</f>
        <v/>
      </c>
      <c r="R28" s="3">
        <f>VLOOKUP(DATE($A28+1,6,1),Patch!$A$4:$AA$879,23,FALSE)</f>
        <v>0</v>
      </c>
      <c r="S28" t="str">
        <f>VLOOKUP(DATE($A28+1,6,1),Patch!$A$4:$AA$879,24,FALSE)</f>
        <v/>
      </c>
      <c r="T28" s="3">
        <f>VLOOKUP(DATE($A28+1,7,1),Patch!$A$4:$AA$879,23,FALSE)</f>
        <v>0</v>
      </c>
      <c r="U28" t="str">
        <f>VLOOKUP(DATE($A28+1,7,1),Patch!$A$4:$AA$879,24,FALSE)</f>
        <v/>
      </c>
      <c r="V28" s="3">
        <f>VLOOKUP(DATE($A28+1,8,1),Patch!$A$4:$AA$879,23,FALSE)</f>
        <v>0</v>
      </c>
      <c r="W28" t="str">
        <f>VLOOKUP(DATE($A28+1,8,1),Patch!$A$4:$AA$879,24,FALSE)</f>
        <v/>
      </c>
      <c r="X28" s="3">
        <f>VLOOKUP(DATE($A28+1,9,1),Patch!$A$4:$AA$879,23,FALSE)</f>
        <v>0</v>
      </c>
      <c r="Y28" t="str">
        <f>VLOOKUP(DATE($A28+1,9,1),Patch!$A$4:$AA$879,24,FALSE)</f>
        <v/>
      </c>
      <c r="Z28" s="3">
        <f t="shared" si="0"/>
        <v>0</v>
      </c>
    </row>
    <row r="29" spans="1:26" x14ac:dyDescent="0.25">
      <c r="A29">
        <v>1962</v>
      </c>
      <c r="B29" s="3">
        <f>VLOOKUP(DATE($A29,10,1),Patch!$A$4:$AA$879,23,FALSE)</f>
        <v>0</v>
      </c>
      <c r="C29" t="str">
        <f>VLOOKUP(DATE($A29,10,1),Patch!$A$4:$AA$879,24,FALSE)</f>
        <v/>
      </c>
      <c r="D29" s="3">
        <f>VLOOKUP(DATE($A29,11,1),Patch!$A$4:$AA$879,23,FALSE)</f>
        <v>0</v>
      </c>
      <c r="E29" t="str">
        <f>VLOOKUP(DATE($A29,11,1),Patch!$A$4:$AA$879,24,FALSE)</f>
        <v/>
      </c>
      <c r="F29" s="3">
        <f>VLOOKUP(DATE($A29,12,1),Patch!$A$4:$AA$879,23,FALSE)</f>
        <v>0</v>
      </c>
      <c r="G29" t="str">
        <f>VLOOKUP(DATE($A29,12,1),Patch!$A$4:$AA$879,24,FALSE)</f>
        <v/>
      </c>
      <c r="H29" s="3">
        <f>VLOOKUP(DATE($A29+1,1,1),Patch!$A$4:$AA$879,23,FALSE)</f>
        <v>0</v>
      </c>
      <c r="I29" t="str">
        <f>VLOOKUP(DATE($A29+1,1,1),Patch!$A$4:$AA$879,24,FALSE)</f>
        <v/>
      </c>
      <c r="J29" s="3">
        <f>VLOOKUP(DATE($A29+1,2,1),Patch!$A$4:$AA$879,23,FALSE)</f>
        <v>0</v>
      </c>
      <c r="K29" t="str">
        <f>VLOOKUP(DATE($A29+1,2,1),Patch!$A$4:$AA$879,24,FALSE)</f>
        <v/>
      </c>
      <c r="L29" s="3">
        <f>VLOOKUP(DATE($A29+1,3,1),Patch!$A$4:$AA$879,23,FALSE)</f>
        <v>0</v>
      </c>
      <c r="M29" t="str">
        <f>VLOOKUP(DATE($A29+1,3,1),Patch!$A$4:$AA$879,24,FALSE)</f>
        <v/>
      </c>
      <c r="N29" s="3">
        <f>VLOOKUP(DATE($A29+1,4,1),Patch!$A$4:$AA$879,23,FALSE)</f>
        <v>0</v>
      </c>
      <c r="O29" t="str">
        <f>VLOOKUP(DATE($A29+1,4,1),Patch!$A$4:$AA$879,24,FALSE)</f>
        <v/>
      </c>
      <c r="P29" s="3">
        <f>VLOOKUP(DATE($A29+1,5,1),Patch!$A$4:$AA$879,23,FALSE)</f>
        <v>0</v>
      </c>
      <c r="Q29" t="str">
        <f>VLOOKUP(DATE($A29+1,5,1),Patch!$A$4:$AA$879,24,FALSE)</f>
        <v/>
      </c>
      <c r="R29" s="3">
        <f>VLOOKUP(DATE($A29+1,6,1),Patch!$A$4:$AA$879,23,FALSE)</f>
        <v>0</v>
      </c>
      <c r="S29" t="str">
        <f>VLOOKUP(DATE($A29+1,6,1),Patch!$A$4:$AA$879,24,FALSE)</f>
        <v/>
      </c>
      <c r="T29" s="3">
        <f>VLOOKUP(DATE($A29+1,7,1),Patch!$A$4:$AA$879,23,FALSE)</f>
        <v>0</v>
      </c>
      <c r="U29" t="str">
        <f>VLOOKUP(DATE($A29+1,7,1),Patch!$A$4:$AA$879,24,FALSE)</f>
        <v/>
      </c>
      <c r="V29" s="3">
        <f>VLOOKUP(DATE($A29+1,8,1),Patch!$A$4:$AA$879,23,FALSE)</f>
        <v>0</v>
      </c>
      <c r="W29" t="str">
        <f>VLOOKUP(DATE($A29+1,8,1),Patch!$A$4:$AA$879,24,FALSE)</f>
        <v/>
      </c>
      <c r="X29" s="3">
        <f>VLOOKUP(DATE($A29+1,9,1),Patch!$A$4:$AA$879,23,FALSE)</f>
        <v>0</v>
      </c>
      <c r="Y29" t="str">
        <f>VLOOKUP(DATE($A29+1,9,1),Patch!$A$4:$AA$879,24,FALSE)</f>
        <v/>
      </c>
      <c r="Z29" s="3">
        <f t="shared" si="0"/>
        <v>0</v>
      </c>
    </row>
    <row r="30" spans="1:26" x14ac:dyDescent="0.25">
      <c r="A30">
        <v>1963</v>
      </c>
      <c r="B30" s="3">
        <f>VLOOKUP(DATE($A30,10,1),Patch!$A$4:$AA$879,23,FALSE)</f>
        <v>0</v>
      </c>
      <c r="C30" t="str">
        <f>VLOOKUP(DATE($A30,10,1),Patch!$A$4:$AA$879,24,FALSE)</f>
        <v/>
      </c>
      <c r="D30" s="3">
        <f>VLOOKUP(DATE($A30,11,1),Patch!$A$4:$AA$879,23,FALSE)</f>
        <v>0</v>
      </c>
      <c r="E30" t="str">
        <f>VLOOKUP(DATE($A30,11,1),Patch!$A$4:$AA$879,24,FALSE)</f>
        <v/>
      </c>
      <c r="F30" s="3">
        <f>VLOOKUP(DATE($A30,12,1),Patch!$A$4:$AA$879,23,FALSE)</f>
        <v>0</v>
      </c>
      <c r="G30" t="str">
        <f>VLOOKUP(DATE($A30,12,1),Patch!$A$4:$AA$879,24,FALSE)</f>
        <v/>
      </c>
      <c r="H30" s="3">
        <f>VLOOKUP(DATE($A30+1,1,1),Patch!$A$4:$AA$879,23,FALSE)</f>
        <v>0</v>
      </c>
      <c r="I30" t="str">
        <f>VLOOKUP(DATE($A30+1,1,1),Patch!$A$4:$AA$879,24,FALSE)</f>
        <v/>
      </c>
      <c r="J30" s="3">
        <f>VLOOKUP(DATE($A30+1,2,1),Patch!$A$4:$AA$879,23,FALSE)</f>
        <v>0</v>
      </c>
      <c r="K30" t="str">
        <f>VLOOKUP(DATE($A30+1,2,1),Patch!$A$4:$AA$879,24,FALSE)</f>
        <v/>
      </c>
      <c r="L30" s="3">
        <f>VLOOKUP(DATE($A30+1,3,1),Patch!$A$4:$AA$879,23,FALSE)</f>
        <v>0</v>
      </c>
      <c r="M30" t="str">
        <f>VLOOKUP(DATE($A30+1,3,1),Patch!$A$4:$AA$879,24,FALSE)</f>
        <v/>
      </c>
      <c r="N30" s="3">
        <f>VLOOKUP(DATE($A30+1,4,1),Patch!$A$4:$AA$879,23,FALSE)</f>
        <v>0</v>
      </c>
      <c r="O30" t="str">
        <f>VLOOKUP(DATE($A30+1,4,1),Patch!$A$4:$AA$879,24,FALSE)</f>
        <v/>
      </c>
      <c r="P30" s="3">
        <f>VLOOKUP(DATE($A30+1,5,1),Patch!$A$4:$AA$879,23,FALSE)</f>
        <v>0</v>
      </c>
      <c r="Q30" t="str">
        <f>VLOOKUP(DATE($A30+1,5,1),Patch!$A$4:$AA$879,24,FALSE)</f>
        <v/>
      </c>
      <c r="R30" s="3">
        <f>VLOOKUP(DATE($A30+1,6,1),Patch!$A$4:$AA$879,23,FALSE)</f>
        <v>0</v>
      </c>
      <c r="S30" t="str">
        <f>VLOOKUP(DATE($A30+1,6,1),Patch!$A$4:$AA$879,24,FALSE)</f>
        <v/>
      </c>
      <c r="T30" s="3">
        <f>VLOOKUP(DATE($A30+1,7,1),Patch!$A$4:$AA$879,23,FALSE)</f>
        <v>0</v>
      </c>
      <c r="U30" t="str">
        <f>VLOOKUP(DATE($A30+1,7,1),Patch!$A$4:$AA$879,24,FALSE)</f>
        <v/>
      </c>
      <c r="V30" s="3">
        <f>VLOOKUP(DATE($A30+1,8,1),Patch!$A$4:$AA$879,23,FALSE)</f>
        <v>0</v>
      </c>
      <c r="W30" t="str">
        <f>VLOOKUP(DATE($A30+1,8,1),Patch!$A$4:$AA$879,24,FALSE)</f>
        <v/>
      </c>
      <c r="X30" s="3">
        <f>VLOOKUP(DATE($A30+1,9,1),Patch!$A$4:$AA$879,23,FALSE)</f>
        <v>0</v>
      </c>
      <c r="Y30" t="str">
        <f>VLOOKUP(DATE($A30+1,9,1),Patch!$A$4:$AA$879,24,FALSE)</f>
        <v/>
      </c>
      <c r="Z30" s="3">
        <f t="shared" si="0"/>
        <v>0</v>
      </c>
    </row>
    <row r="31" spans="1:26" x14ac:dyDescent="0.25">
      <c r="A31">
        <v>1964</v>
      </c>
      <c r="B31" s="3">
        <f>VLOOKUP(DATE($A31,10,1),Patch!$A$4:$AA$879,23,FALSE)</f>
        <v>0</v>
      </c>
      <c r="C31" t="str">
        <f>VLOOKUP(DATE($A31,10,1),Patch!$A$4:$AA$879,24,FALSE)</f>
        <v/>
      </c>
      <c r="D31" s="3">
        <f>VLOOKUP(DATE($A31,11,1),Patch!$A$4:$AA$879,23,FALSE)</f>
        <v>0</v>
      </c>
      <c r="E31" t="str">
        <f>VLOOKUP(DATE($A31,11,1),Patch!$A$4:$AA$879,24,FALSE)</f>
        <v/>
      </c>
      <c r="F31" s="3">
        <f>VLOOKUP(DATE($A31,12,1),Patch!$A$4:$AA$879,23,FALSE)</f>
        <v>0</v>
      </c>
      <c r="G31" t="str">
        <f>VLOOKUP(DATE($A31,12,1),Patch!$A$4:$AA$879,24,FALSE)</f>
        <v/>
      </c>
      <c r="H31" s="3">
        <f>VLOOKUP(DATE($A31+1,1,1),Patch!$A$4:$AA$879,23,FALSE)</f>
        <v>0</v>
      </c>
      <c r="I31" t="str">
        <f>VLOOKUP(DATE($A31+1,1,1),Patch!$A$4:$AA$879,24,FALSE)</f>
        <v/>
      </c>
      <c r="J31" s="3">
        <f>VLOOKUP(DATE($A31+1,2,1),Patch!$A$4:$AA$879,23,FALSE)</f>
        <v>0</v>
      </c>
      <c r="K31" t="str">
        <f>VLOOKUP(DATE($A31+1,2,1),Patch!$A$4:$AA$879,24,FALSE)</f>
        <v/>
      </c>
      <c r="L31" s="3">
        <f>VLOOKUP(DATE($A31+1,3,1),Patch!$A$4:$AA$879,23,FALSE)</f>
        <v>0</v>
      </c>
      <c r="M31" t="str">
        <f>VLOOKUP(DATE($A31+1,3,1),Patch!$A$4:$AA$879,24,FALSE)</f>
        <v/>
      </c>
      <c r="N31" s="3">
        <f>VLOOKUP(DATE($A31+1,4,1),Patch!$A$4:$AA$879,23,FALSE)</f>
        <v>0</v>
      </c>
      <c r="O31" t="str">
        <f>VLOOKUP(DATE($A31+1,4,1),Patch!$A$4:$AA$879,24,FALSE)</f>
        <v/>
      </c>
      <c r="P31" s="3">
        <f>VLOOKUP(DATE($A31+1,5,1),Patch!$A$4:$AA$879,23,FALSE)</f>
        <v>0</v>
      </c>
      <c r="Q31" t="str">
        <f>VLOOKUP(DATE($A31+1,5,1),Patch!$A$4:$AA$879,24,FALSE)</f>
        <v/>
      </c>
      <c r="R31" s="3">
        <f>VLOOKUP(DATE($A31+1,6,1),Patch!$A$4:$AA$879,23,FALSE)</f>
        <v>0</v>
      </c>
      <c r="S31" t="str">
        <f>VLOOKUP(DATE($A31+1,6,1),Patch!$A$4:$AA$879,24,FALSE)</f>
        <v/>
      </c>
      <c r="T31" s="3">
        <f>VLOOKUP(DATE($A31+1,7,1),Patch!$A$4:$AA$879,23,FALSE)</f>
        <v>0</v>
      </c>
      <c r="U31" t="str">
        <f>VLOOKUP(DATE($A31+1,7,1),Patch!$A$4:$AA$879,24,FALSE)</f>
        <v/>
      </c>
      <c r="V31" s="3">
        <f>VLOOKUP(DATE($A31+1,8,1),Patch!$A$4:$AA$879,23,FALSE)</f>
        <v>0</v>
      </c>
      <c r="W31" t="str">
        <f>VLOOKUP(DATE($A31+1,8,1),Patch!$A$4:$AA$879,24,FALSE)</f>
        <v/>
      </c>
      <c r="X31" s="3">
        <f>VLOOKUP(DATE($A31+1,9,1),Patch!$A$4:$AA$879,23,FALSE)</f>
        <v>0</v>
      </c>
      <c r="Y31" t="str">
        <f>VLOOKUP(DATE($A31+1,9,1),Patch!$A$4:$AA$879,24,FALSE)</f>
        <v/>
      </c>
      <c r="Z31" s="3">
        <f t="shared" si="0"/>
        <v>0</v>
      </c>
    </row>
    <row r="32" spans="1:26" x14ac:dyDescent="0.25">
      <c r="A32">
        <v>1965</v>
      </c>
      <c r="B32" s="3">
        <f>VLOOKUP(DATE($A32,10,1),Patch!$A$4:$AA$879,23,FALSE)</f>
        <v>0</v>
      </c>
      <c r="C32" t="str">
        <f>VLOOKUP(DATE($A32,10,1),Patch!$A$4:$AA$879,24,FALSE)</f>
        <v/>
      </c>
      <c r="D32" s="3">
        <f>VLOOKUP(DATE($A32,11,1),Patch!$A$4:$AA$879,23,FALSE)</f>
        <v>0</v>
      </c>
      <c r="E32" t="str">
        <f>VLOOKUP(DATE($A32,11,1),Patch!$A$4:$AA$879,24,FALSE)</f>
        <v/>
      </c>
      <c r="F32" s="3">
        <f>VLOOKUP(DATE($A32,12,1),Patch!$A$4:$AA$879,23,FALSE)</f>
        <v>0</v>
      </c>
      <c r="G32" t="str">
        <f>VLOOKUP(DATE($A32,12,1),Patch!$A$4:$AA$879,24,FALSE)</f>
        <v/>
      </c>
      <c r="H32" s="3">
        <f>VLOOKUP(DATE($A32+1,1,1),Patch!$A$4:$AA$879,23,FALSE)</f>
        <v>0</v>
      </c>
      <c r="I32" t="str">
        <f>VLOOKUP(DATE($A32+1,1,1),Patch!$A$4:$AA$879,24,FALSE)</f>
        <v/>
      </c>
      <c r="J32" s="3">
        <f>VLOOKUP(DATE($A32+1,2,1),Patch!$A$4:$AA$879,23,FALSE)</f>
        <v>0</v>
      </c>
      <c r="K32" t="str">
        <f>VLOOKUP(DATE($A32+1,2,1),Patch!$A$4:$AA$879,24,FALSE)</f>
        <v/>
      </c>
      <c r="L32" s="3">
        <f>VLOOKUP(DATE($A32+1,3,1),Patch!$A$4:$AA$879,23,FALSE)</f>
        <v>0</v>
      </c>
      <c r="M32" t="str">
        <f>VLOOKUP(DATE($A32+1,3,1),Patch!$A$4:$AA$879,24,FALSE)</f>
        <v/>
      </c>
      <c r="N32" s="3">
        <f>VLOOKUP(DATE($A32+1,4,1),Patch!$A$4:$AA$879,23,FALSE)</f>
        <v>0</v>
      </c>
      <c r="O32" t="str">
        <f>VLOOKUP(DATE($A32+1,4,1),Patch!$A$4:$AA$879,24,FALSE)</f>
        <v/>
      </c>
      <c r="P32" s="3">
        <f>VLOOKUP(DATE($A32+1,5,1),Patch!$A$4:$AA$879,23,FALSE)</f>
        <v>0</v>
      </c>
      <c r="Q32" t="str">
        <f>VLOOKUP(DATE($A32+1,5,1),Patch!$A$4:$AA$879,24,FALSE)</f>
        <v/>
      </c>
      <c r="R32" s="3">
        <f>VLOOKUP(DATE($A32+1,6,1),Patch!$A$4:$AA$879,23,FALSE)</f>
        <v>0</v>
      </c>
      <c r="S32" t="str">
        <f>VLOOKUP(DATE($A32+1,6,1),Patch!$A$4:$AA$879,24,FALSE)</f>
        <v/>
      </c>
      <c r="T32" s="3">
        <f>VLOOKUP(DATE($A32+1,7,1),Patch!$A$4:$AA$879,23,FALSE)</f>
        <v>0</v>
      </c>
      <c r="U32" t="str">
        <f>VLOOKUP(DATE($A32+1,7,1),Patch!$A$4:$AA$879,24,FALSE)</f>
        <v/>
      </c>
      <c r="V32" s="3">
        <f>VLOOKUP(DATE($A32+1,8,1),Patch!$A$4:$AA$879,23,FALSE)</f>
        <v>0</v>
      </c>
      <c r="W32" t="str">
        <f>VLOOKUP(DATE($A32+1,8,1),Patch!$A$4:$AA$879,24,FALSE)</f>
        <v/>
      </c>
      <c r="X32" s="3">
        <f>VLOOKUP(DATE($A32+1,9,1),Patch!$A$4:$AA$879,23,FALSE)</f>
        <v>0</v>
      </c>
      <c r="Y32" t="str">
        <f>VLOOKUP(DATE($A32+1,9,1),Patch!$A$4:$AA$879,24,FALSE)</f>
        <v/>
      </c>
      <c r="Z32" s="3">
        <f t="shared" si="0"/>
        <v>0</v>
      </c>
    </row>
    <row r="33" spans="1:26" x14ac:dyDescent="0.25">
      <c r="A33">
        <v>1966</v>
      </c>
      <c r="B33" s="3">
        <f>VLOOKUP(DATE($A33,10,1),Patch!$A$4:$AA$879,23,FALSE)</f>
        <v>0</v>
      </c>
      <c r="C33" t="str">
        <f>VLOOKUP(DATE($A33,10,1),Patch!$A$4:$AA$879,24,FALSE)</f>
        <v/>
      </c>
      <c r="D33" s="3">
        <f>VLOOKUP(DATE($A33,11,1),Patch!$A$4:$AA$879,23,FALSE)</f>
        <v>0</v>
      </c>
      <c r="E33" t="str">
        <f>VLOOKUP(DATE($A33,11,1),Patch!$A$4:$AA$879,24,FALSE)</f>
        <v/>
      </c>
      <c r="F33" s="3">
        <f>VLOOKUP(DATE($A33,12,1),Patch!$A$4:$AA$879,23,FALSE)</f>
        <v>0</v>
      </c>
      <c r="G33" t="str">
        <f>VLOOKUP(DATE($A33,12,1),Patch!$A$4:$AA$879,24,FALSE)</f>
        <v/>
      </c>
      <c r="H33" s="3">
        <f>VLOOKUP(DATE($A33+1,1,1),Patch!$A$4:$AA$879,23,FALSE)</f>
        <v>0</v>
      </c>
      <c r="I33" t="str">
        <f>VLOOKUP(DATE($A33+1,1,1),Patch!$A$4:$AA$879,24,FALSE)</f>
        <v/>
      </c>
      <c r="J33" s="3">
        <f>VLOOKUP(DATE($A33+1,2,1),Patch!$A$4:$AA$879,23,FALSE)</f>
        <v>0</v>
      </c>
      <c r="K33" t="str">
        <f>VLOOKUP(DATE($A33+1,2,1),Patch!$A$4:$AA$879,24,FALSE)</f>
        <v/>
      </c>
      <c r="L33" s="3">
        <f>VLOOKUP(DATE($A33+1,3,1),Patch!$A$4:$AA$879,23,FALSE)</f>
        <v>0</v>
      </c>
      <c r="M33" t="str">
        <f>VLOOKUP(DATE($A33+1,3,1),Patch!$A$4:$AA$879,24,FALSE)</f>
        <v/>
      </c>
      <c r="N33" s="3">
        <f>VLOOKUP(DATE($A33+1,4,1),Patch!$A$4:$AA$879,23,FALSE)</f>
        <v>0</v>
      </c>
      <c r="O33" t="str">
        <f>VLOOKUP(DATE($A33+1,4,1),Patch!$A$4:$AA$879,24,FALSE)</f>
        <v/>
      </c>
      <c r="P33" s="3">
        <f>VLOOKUP(DATE($A33+1,5,1),Patch!$A$4:$AA$879,23,FALSE)</f>
        <v>0</v>
      </c>
      <c r="Q33" t="str">
        <f>VLOOKUP(DATE($A33+1,5,1),Patch!$A$4:$AA$879,24,FALSE)</f>
        <v/>
      </c>
      <c r="R33" s="3">
        <f>VLOOKUP(DATE($A33+1,6,1),Patch!$A$4:$AA$879,23,FALSE)</f>
        <v>0</v>
      </c>
      <c r="S33" t="str">
        <f>VLOOKUP(DATE($A33+1,6,1),Patch!$A$4:$AA$879,24,FALSE)</f>
        <v/>
      </c>
      <c r="T33" s="3">
        <f>VLOOKUP(DATE($A33+1,7,1),Patch!$A$4:$AA$879,23,FALSE)</f>
        <v>0</v>
      </c>
      <c r="U33" t="str">
        <f>VLOOKUP(DATE($A33+1,7,1),Patch!$A$4:$AA$879,24,FALSE)</f>
        <v/>
      </c>
      <c r="V33" s="3">
        <f>VLOOKUP(DATE($A33+1,8,1),Patch!$A$4:$AA$879,23,FALSE)</f>
        <v>0</v>
      </c>
      <c r="W33" t="str">
        <f>VLOOKUP(DATE($A33+1,8,1),Patch!$A$4:$AA$879,24,FALSE)</f>
        <v/>
      </c>
      <c r="X33" s="3">
        <f>VLOOKUP(DATE($A33+1,9,1),Patch!$A$4:$AA$879,23,FALSE)</f>
        <v>0</v>
      </c>
      <c r="Y33" t="str">
        <f>VLOOKUP(DATE($A33+1,9,1),Patch!$A$4:$AA$879,24,FALSE)</f>
        <v/>
      </c>
      <c r="Z33" s="3">
        <f t="shared" si="0"/>
        <v>0</v>
      </c>
    </row>
    <row r="34" spans="1:26" x14ac:dyDescent="0.25">
      <c r="A34">
        <v>1967</v>
      </c>
      <c r="B34" s="3">
        <f>VLOOKUP(DATE($A34,10,1),Patch!$A$4:$AA$879,23,FALSE)</f>
        <v>0</v>
      </c>
      <c r="C34" t="str">
        <f>VLOOKUP(DATE($A34,10,1),Patch!$A$4:$AA$879,24,FALSE)</f>
        <v/>
      </c>
      <c r="D34" s="3">
        <f>VLOOKUP(DATE($A34,11,1),Patch!$A$4:$AA$879,23,FALSE)</f>
        <v>0</v>
      </c>
      <c r="E34" t="str">
        <f>VLOOKUP(DATE($A34,11,1),Patch!$A$4:$AA$879,24,FALSE)</f>
        <v/>
      </c>
      <c r="F34" s="3">
        <f>VLOOKUP(DATE($A34,12,1),Patch!$A$4:$AA$879,23,FALSE)</f>
        <v>0</v>
      </c>
      <c r="G34" t="str">
        <f>VLOOKUP(DATE($A34,12,1),Patch!$A$4:$AA$879,24,FALSE)</f>
        <v/>
      </c>
      <c r="H34" s="3">
        <f>VLOOKUP(DATE($A34+1,1,1),Patch!$A$4:$AA$879,23,FALSE)</f>
        <v>0</v>
      </c>
      <c r="I34" t="str">
        <f>VLOOKUP(DATE($A34+1,1,1),Patch!$A$4:$AA$879,24,FALSE)</f>
        <v/>
      </c>
      <c r="J34" s="3">
        <f>VLOOKUP(DATE($A34+1,2,1),Patch!$A$4:$AA$879,23,FALSE)</f>
        <v>0</v>
      </c>
      <c r="K34" t="str">
        <f>VLOOKUP(DATE($A34+1,2,1),Patch!$A$4:$AA$879,24,FALSE)</f>
        <v/>
      </c>
      <c r="L34" s="3">
        <f>VLOOKUP(DATE($A34+1,3,1),Patch!$A$4:$AA$879,23,FALSE)</f>
        <v>0</v>
      </c>
      <c r="M34" t="str">
        <f>VLOOKUP(DATE($A34+1,3,1),Patch!$A$4:$AA$879,24,FALSE)</f>
        <v/>
      </c>
      <c r="N34" s="3">
        <f>VLOOKUP(DATE($A34+1,4,1),Patch!$A$4:$AA$879,23,FALSE)</f>
        <v>0</v>
      </c>
      <c r="O34" t="str">
        <f>VLOOKUP(DATE($A34+1,4,1),Patch!$A$4:$AA$879,24,FALSE)</f>
        <v/>
      </c>
      <c r="P34" s="3">
        <f>VLOOKUP(DATE($A34+1,5,1),Patch!$A$4:$AA$879,23,FALSE)</f>
        <v>0</v>
      </c>
      <c r="Q34" t="str">
        <f>VLOOKUP(DATE($A34+1,5,1),Patch!$A$4:$AA$879,24,FALSE)</f>
        <v/>
      </c>
      <c r="R34" s="3">
        <f>VLOOKUP(DATE($A34+1,6,1),Patch!$A$4:$AA$879,23,FALSE)</f>
        <v>0</v>
      </c>
      <c r="S34" t="str">
        <f>VLOOKUP(DATE($A34+1,6,1),Patch!$A$4:$AA$879,24,FALSE)</f>
        <v/>
      </c>
      <c r="T34" s="3">
        <f>VLOOKUP(DATE($A34+1,7,1),Patch!$A$4:$AA$879,23,FALSE)</f>
        <v>0</v>
      </c>
      <c r="U34" t="str">
        <f>VLOOKUP(DATE($A34+1,7,1),Patch!$A$4:$AA$879,24,FALSE)</f>
        <v/>
      </c>
      <c r="V34" s="3">
        <f>VLOOKUP(DATE($A34+1,8,1),Patch!$A$4:$AA$879,23,FALSE)</f>
        <v>0</v>
      </c>
      <c r="W34" t="str">
        <f>VLOOKUP(DATE($A34+1,8,1),Patch!$A$4:$AA$879,24,FALSE)</f>
        <v/>
      </c>
      <c r="X34" s="3">
        <f>VLOOKUP(DATE($A34+1,9,1),Patch!$A$4:$AA$879,23,FALSE)</f>
        <v>0</v>
      </c>
      <c r="Y34" t="str">
        <f>VLOOKUP(DATE($A34+1,9,1),Patch!$A$4:$AA$879,24,FALSE)</f>
        <v/>
      </c>
      <c r="Z34" s="3">
        <f t="shared" si="0"/>
        <v>0</v>
      </c>
    </row>
    <row r="35" spans="1:26" x14ac:dyDescent="0.25">
      <c r="A35">
        <v>1968</v>
      </c>
      <c r="B35" s="3">
        <f>VLOOKUP(DATE($A35,10,1),Patch!$A$4:$AA$879,23,FALSE)</f>
        <v>0</v>
      </c>
      <c r="C35" t="str">
        <f>VLOOKUP(DATE($A35,10,1),Patch!$A$4:$AA$879,24,FALSE)</f>
        <v/>
      </c>
      <c r="D35" s="3">
        <f>VLOOKUP(DATE($A35,11,1),Patch!$A$4:$AA$879,23,FALSE)</f>
        <v>0</v>
      </c>
      <c r="E35" t="str">
        <f>VLOOKUP(DATE($A35,11,1),Patch!$A$4:$AA$879,24,FALSE)</f>
        <v/>
      </c>
      <c r="F35" s="3">
        <f>VLOOKUP(DATE($A35,12,1),Patch!$A$4:$AA$879,23,FALSE)</f>
        <v>0</v>
      </c>
      <c r="G35" t="str">
        <f>VLOOKUP(DATE($A35,12,1),Patch!$A$4:$AA$879,24,FALSE)</f>
        <v/>
      </c>
      <c r="H35" s="3">
        <f>VLOOKUP(DATE($A35+1,1,1),Patch!$A$4:$AA$879,23,FALSE)</f>
        <v>0</v>
      </c>
      <c r="I35" t="str">
        <f>VLOOKUP(DATE($A35+1,1,1),Patch!$A$4:$AA$879,24,FALSE)</f>
        <v/>
      </c>
      <c r="J35" s="3">
        <f>VLOOKUP(DATE($A35+1,2,1),Patch!$A$4:$AA$879,23,FALSE)</f>
        <v>0</v>
      </c>
      <c r="K35" t="str">
        <f>VLOOKUP(DATE($A35+1,2,1),Patch!$A$4:$AA$879,24,FALSE)</f>
        <v/>
      </c>
      <c r="L35" s="3">
        <f>VLOOKUP(DATE($A35+1,3,1),Patch!$A$4:$AA$879,23,FALSE)</f>
        <v>0</v>
      </c>
      <c r="M35" t="str">
        <f>VLOOKUP(DATE($A35+1,3,1),Patch!$A$4:$AA$879,24,FALSE)</f>
        <v/>
      </c>
      <c r="N35" s="3">
        <f>VLOOKUP(DATE($A35+1,4,1),Patch!$A$4:$AA$879,23,FALSE)</f>
        <v>0</v>
      </c>
      <c r="O35" t="str">
        <f>VLOOKUP(DATE($A35+1,4,1),Patch!$A$4:$AA$879,24,FALSE)</f>
        <v/>
      </c>
      <c r="P35" s="3">
        <f>VLOOKUP(DATE($A35+1,5,1),Patch!$A$4:$AA$879,23,FALSE)</f>
        <v>0</v>
      </c>
      <c r="Q35" t="str">
        <f>VLOOKUP(DATE($A35+1,5,1),Patch!$A$4:$AA$879,24,FALSE)</f>
        <v/>
      </c>
      <c r="R35" s="3">
        <f>VLOOKUP(DATE($A35+1,6,1),Patch!$A$4:$AA$879,23,FALSE)</f>
        <v>0</v>
      </c>
      <c r="S35" t="str">
        <f>VLOOKUP(DATE($A35+1,6,1),Patch!$A$4:$AA$879,24,FALSE)</f>
        <v/>
      </c>
      <c r="T35" s="3">
        <f>VLOOKUP(DATE($A35+1,7,1),Patch!$A$4:$AA$879,23,FALSE)</f>
        <v>0</v>
      </c>
      <c r="U35" t="str">
        <f>VLOOKUP(DATE($A35+1,7,1),Patch!$A$4:$AA$879,24,FALSE)</f>
        <v/>
      </c>
      <c r="V35" s="3">
        <f>VLOOKUP(DATE($A35+1,8,1),Patch!$A$4:$AA$879,23,FALSE)</f>
        <v>0</v>
      </c>
      <c r="W35" t="str">
        <f>VLOOKUP(DATE($A35+1,8,1),Patch!$A$4:$AA$879,24,FALSE)</f>
        <v/>
      </c>
      <c r="X35" s="3">
        <f>VLOOKUP(DATE($A35+1,9,1),Patch!$A$4:$AA$879,23,FALSE)</f>
        <v>0</v>
      </c>
      <c r="Y35" t="str">
        <f>VLOOKUP(DATE($A35+1,9,1),Patch!$A$4:$AA$879,24,FALSE)</f>
        <v/>
      </c>
      <c r="Z35" s="3">
        <f t="shared" si="0"/>
        <v>0</v>
      </c>
    </row>
    <row r="36" spans="1:26" x14ac:dyDescent="0.25">
      <c r="A36">
        <v>1969</v>
      </c>
      <c r="B36" s="3">
        <f>VLOOKUP(DATE($A36,10,1),Patch!$A$4:$AA$879,23,FALSE)</f>
        <v>0</v>
      </c>
      <c r="C36" t="str">
        <f>VLOOKUP(DATE($A36,10,1),Patch!$A$4:$AA$879,24,FALSE)</f>
        <v/>
      </c>
      <c r="D36" s="3">
        <f>VLOOKUP(DATE($A36,11,1),Patch!$A$4:$AA$879,23,FALSE)</f>
        <v>0</v>
      </c>
      <c r="E36" t="str">
        <f>VLOOKUP(DATE($A36,11,1),Patch!$A$4:$AA$879,24,FALSE)</f>
        <v/>
      </c>
      <c r="F36" s="3">
        <f>VLOOKUP(DATE($A36,12,1),Patch!$A$4:$AA$879,23,FALSE)</f>
        <v>0</v>
      </c>
      <c r="G36" t="str">
        <f>VLOOKUP(DATE($A36,12,1),Patch!$A$4:$AA$879,24,FALSE)</f>
        <v/>
      </c>
      <c r="H36" s="3">
        <f>VLOOKUP(DATE($A36+1,1,1),Patch!$A$4:$AA$879,23,FALSE)</f>
        <v>0</v>
      </c>
      <c r="I36" t="str">
        <f>VLOOKUP(DATE($A36+1,1,1),Patch!$A$4:$AA$879,24,FALSE)</f>
        <v/>
      </c>
      <c r="J36" s="3">
        <f>VLOOKUP(DATE($A36+1,2,1),Patch!$A$4:$AA$879,23,FALSE)</f>
        <v>0</v>
      </c>
      <c r="K36" t="str">
        <f>VLOOKUP(DATE($A36+1,2,1),Patch!$A$4:$AA$879,24,FALSE)</f>
        <v/>
      </c>
      <c r="L36" s="3">
        <f>VLOOKUP(DATE($A36+1,3,1),Patch!$A$4:$AA$879,23,FALSE)</f>
        <v>0</v>
      </c>
      <c r="M36" t="str">
        <f>VLOOKUP(DATE($A36+1,3,1),Patch!$A$4:$AA$879,24,FALSE)</f>
        <v/>
      </c>
      <c r="N36" s="3">
        <f>VLOOKUP(DATE($A36+1,4,1),Patch!$A$4:$AA$879,23,FALSE)</f>
        <v>0</v>
      </c>
      <c r="O36" t="str">
        <f>VLOOKUP(DATE($A36+1,4,1),Patch!$A$4:$AA$879,24,FALSE)</f>
        <v/>
      </c>
      <c r="P36" s="3">
        <f>VLOOKUP(DATE($A36+1,5,1),Patch!$A$4:$AA$879,23,FALSE)</f>
        <v>0</v>
      </c>
      <c r="Q36" t="str">
        <f>VLOOKUP(DATE($A36+1,5,1),Patch!$A$4:$AA$879,24,FALSE)</f>
        <v/>
      </c>
      <c r="R36" s="3">
        <f>VLOOKUP(DATE($A36+1,6,1),Patch!$A$4:$AA$879,23,FALSE)</f>
        <v>0</v>
      </c>
      <c r="S36" t="str">
        <f>VLOOKUP(DATE($A36+1,6,1),Patch!$A$4:$AA$879,24,FALSE)</f>
        <v/>
      </c>
      <c r="T36" s="3">
        <f>VLOOKUP(DATE($A36+1,7,1),Patch!$A$4:$AA$879,23,FALSE)</f>
        <v>0</v>
      </c>
      <c r="U36" t="str">
        <f>VLOOKUP(DATE($A36+1,7,1),Patch!$A$4:$AA$879,24,FALSE)</f>
        <v/>
      </c>
      <c r="V36" s="3">
        <f>VLOOKUP(DATE($A36+1,8,1),Patch!$A$4:$AA$879,23,FALSE)</f>
        <v>0</v>
      </c>
      <c r="W36" t="str">
        <f>VLOOKUP(DATE($A36+1,8,1),Patch!$A$4:$AA$879,24,FALSE)</f>
        <v/>
      </c>
      <c r="X36" s="3">
        <f>VLOOKUP(DATE($A36+1,9,1),Patch!$A$4:$AA$879,23,FALSE)</f>
        <v>0</v>
      </c>
      <c r="Y36" t="str">
        <f>VLOOKUP(DATE($A36+1,9,1),Patch!$A$4:$AA$879,24,FALSE)</f>
        <v/>
      </c>
      <c r="Z36" s="3">
        <f t="shared" si="0"/>
        <v>0</v>
      </c>
    </row>
    <row r="37" spans="1:26" x14ac:dyDescent="0.25">
      <c r="A37">
        <v>1970</v>
      </c>
      <c r="B37" s="3">
        <f>VLOOKUP(DATE($A37,10,1),Patch!$A$4:$AA$879,23,FALSE)</f>
        <v>0</v>
      </c>
      <c r="C37" t="str">
        <f>VLOOKUP(DATE($A37,10,1),Patch!$A$4:$AA$879,24,FALSE)</f>
        <v/>
      </c>
      <c r="D37" s="3">
        <f>VLOOKUP(DATE($A37,11,1),Patch!$A$4:$AA$879,23,FALSE)</f>
        <v>0</v>
      </c>
      <c r="E37" t="str">
        <f>VLOOKUP(DATE($A37,11,1),Patch!$A$4:$AA$879,24,FALSE)</f>
        <v/>
      </c>
      <c r="F37" s="3">
        <f>VLOOKUP(DATE($A37,12,1),Patch!$A$4:$AA$879,23,FALSE)</f>
        <v>0</v>
      </c>
      <c r="G37" t="str">
        <f>VLOOKUP(DATE($A37,12,1),Patch!$A$4:$AA$879,24,FALSE)</f>
        <v/>
      </c>
      <c r="H37" s="3">
        <f>VLOOKUP(DATE($A37+1,1,1),Patch!$A$4:$AA$879,23,FALSE)</f>
        <v>0</v>
      </c>
      <c r="I37" t="str">
        <f>VLOOKUP(DATE($A37+1,1,1),Patch!$A$4:$AA$879,24,FALSE)</f>
        <v/>
      </c>
      <c r="J37" s="3">
        <f>VLOOKUP(DATE($A37+1,2,1),Patch!$A$4:$AA$879,23,FALSE)</f>
        <v>0</v>
      </c>
      <c r="K37" t="str">
        <f>VLOOKUP(DATE($A37+1,2,1),Patch!$A$4:$AA$879,24,FALSE)</f>
        <v/>
      </c>
      <c r="L37" s="3">
        <f>VLOOKUP(DATE($A37+1,3,1),Patch!$A$4:$AA$879,23,FALSE)</f>
        <v>0</v>
      </c>
      <c r="M37" t="str">
        <f>VLOOKUP(DATE($A37+1,3,1),Patch!$A$4:$AA$879,24,FALSE)</f>
        <v/>
      </c>
      <c r="N37" s="3">
        <f>VLOOKUP(DATE($A37+1,4,1),Patch!$A$4:$AA$879,23,FALSE)</f>
        <v>0</v>
      </c>
      <c r="O37" t="str">
        <f>VLOOKUP(DATE($A37+1,4,1),Patch!$A$4:$AA$879,24,FALSE)</f>
        <v/>
      </c>
      <c r="P37" s="3">
        <f>VLOOKUP(DATE($A37+1,5,1),Patch!$A$4:$AA$879,23,FALSE)</f>
        <v>0</v>
      </c>
      <c r="Q37" t="str">
        <f>VLOOKUP(DATE($A37+1,5,1),Patch!$A$4:$AA$879,24,FALSE)</f>
        <v/>
      </c>
      <c r="R37" s="3">
        <f>VLOOKUP(DATE($A37+1,6,1),Patch!$A$4:$AA$879,23,FALSE)</f>
        <v>0</v>
      </c>
      <c r="S37" t="str">
        <f>VLOOKUP(DATE($A37+1,6,1),Patch!$A$4:$AA$879,24,FALSE)</f>
        <v/>
      </c>
      <c r="T37" s="3">
        <f>VLOOKUP(DATE($A37+1,7,1),Patch!$A$4:$AA$879,23,FALSE)</f>
        <v>0</v>
      </c>
      <c r="U37" t="str">
        <f>VLOOKUP(DATE($A37+1,7,1),Patch!$A$4:$AA$879,24,FALSE)</f>
        <v/>
      </c>
      <c r="V37" s="3">
        <f>VLOOKUP(DATE($A37+1,8,1),Patch!$A$4:$AA$879,23,FALSE)</f>
        <v>0</v>
      </c>
      <c r="W37" t="str">
        <f>VLOOKUP(DATE($A37+1,8,1),Patch!$A$4:$AA$879,24,FALSE)</f>
        <v/>
      </c>
      <c r="X37" s="3">
        <f>VLOOKUP(DATE($A37+1,9,1),Patch!$A$4:$AA$879,23,FALSE)</f>
        <v>0</v>
      </c>
      <c r="Y37" t="str">
        <f>VLOOKUP(DATE($A37+1,9,1),Patch!$A$4:$AA$879,24,FALSE)</f>
        <v/>
      </c>
      <c r="Z37" s="3">
        <f t="shared" si="0"/>
        <v>0</v>
      </c>
    </row>
    <row r="38" spans="1:26" x14ac:dyDescent="0.25">
      <c r="A38">
        <v>1971</v>
      </c>
      <c r="B38" s="3">
        <f>VLOOKUP(DATE($A38,10,1),Patch!$A$4:$AA$879,23,FALSE)</f>
        <v>0</v>
      </c>
      <c r="C38" t="str">
        <f>VLOOKUP(DATE($A38,10,1),Patch!$A$4:$AA$879,24,FALSE)</f>
        <v/>
      </c>
      <c r="D38" s="3">
        <f>VLOOKUP(DATE($A38,11,1),Patch!$A$4:$AA$879,23,FALSE)</f>
        <v>0</v>
      </c>
      <c r="E38" t="str">
        <f>VLOOKUP(DATE($A38,11,1),Patch!$A$4:$AA$879,24,FALSE)</f>
        <v/>
      </c>
      <c r="F38" s="3">
        <f>VLOOKUP(DATE($A38,12,1),Patch!$A$4:$AA$879,23,FALSE)</f>
        <v>0</v>
      </c>
      <c r="G38" t="str">
        <f>VLOOKUP(DATE($A38,12,1),Patch!$A$4:$AA$879,24,FALSE)</f>
        <v/>
      </c>
      <c r="H38" s="3">
        <f>VLOOKUP(DATE($A38+1,1,1),Patch!$A$4:$AA$879,23,FALSE)</f>
        <v>0</v>
      </c>
      <c r="I38" t="str">
        <f>VLOOKUP(DATE($A38+1,1,1),Patch!$A$4:$AA$879,24,FALSE)</f>
        <v/>
      </c>
      <c r="J38" s="3">
        <f>VLOOKUP(DATE($A38+1,2,1),Patch!$A$4:$AA$879,23,FALSE)</f>
        <v>0</v>
      </c>
      <c r="K38" t="str">
        <f>VLOOKUP(DATE($A38+1,2,1),Patch!$A$4:$AA$879,24,FALSE)</f>
        <v/>
      </c>
      <c r="L38" s="3">
        <f>VLOOKUP(DATE($A38+1,3,1),Patch!$A$4:$AA$879,23,FALSE)</f>
        <v>0</v>
      </c>
      <c r="M38" t="str">
        <f>VLOOKUP(DATE($A38+1,3,1),Patch!$A$4:$AA$879,24,FALSE)</f>
        <v/>
      </c>
      <c r="N38" s="3">
        <f>VLOOKUP(DATE($A38+1,4,1),Patch!$A$4:$AA$879,23,FALSE)</f>
        <v>0</v>
      </c>
      <c r="O38" t="str">
        <f>VLOOKUP(DATE($A38+1,4,1),Patch!$A$4:$AA$879,24,FALSE)</f>
        <v/>
      </c>
      <c r="P38" s="3">
        <f>VLOOKUP(DATE($A38+1,5,1),Patch!$A$4:$AA$879,23,FALSE)</f>
        <v>0</v>
      </c>
      <c r="Q38" t="str">
        <f>VLOOKUP(DATE($A38+1,5,1),Patch!$A$4:$AA$879,24,FALSE)</f>
        <v/>
      </c>
      <c r="R38" s="3">
        <f>VLOOKUP(DATE($A38+1,6,1),Patch!$A$4:$AA$879,23,FALSE)</f>
        <v>0</v>
      </c>
      <c r="S38" t="str">
        <f>VLOOKUP(DATE($A38+1,6,1),Patch!$A$4:$AA$879,24,FALSE)</f>
        <v/>
      </c>
      <c r="T38" s="3">
        <f>VLOOKUP(DATE($A38+1,7,1),Patch!$A$4:$AA$879,23,FALSE)</f>
        <v>0</v>
      </c>
      <c r="U38" t="str">
        <f>VLOOKUP(DATE($A38+1,7,1),Patch!$A$4:$AA$879,24,FALSE)</f>
        <v/>
      </c>
      <c r="V38" s="3">
        <f>VLOOKUP(DATE($A38+1,8,1),Patch!$A$4:$AA$879,23,FALSE)</f>
        <v>0</v>
      </c>
      <c r="W38" t="str">
        <f>VLOOKUP(DATE($A38+1,8,1),Patch!$A$4:$AA$879,24,FALSE)</f>
        <v/>
      </c>
      <c r="X38" s="3">
        <f>VLOOKUP(DATE($A38+1,9,1),Patch!$A$4:$AA$879,23,FALSE)</f>
        <v>0</v>
      </c>
      <c r="Y38" t="str">
        <f>VLOOKUP(DATE($A38+1,9,1),Patch!$A$4:$AA$879,24,FALSE)</f>
        <v/>
      </c>
      <c r="Z38" s="3">
        <f t="shared" si="0"/>
        <v>0</v>
      </c>
    </row>
    <row r="39" spans="1:26" x14ac:dyDescent="0.25">
      <c r="A39">
        <v>1972</v>
      </c>
      <c r="B39" s="3">
        <f>VLOOKUP(DATE($A39,10,1),Patch!$A$4:$AA$879,23,FALSE)</f>
        <v>0</v>
      </c>
      <c r="C39" t="str">
        <f>VLOOKUP(DATE($A39,10,1),Patch!$A$4:$AA$879,24,FALSE)</f>
        <v/>
      </c>
      <c r="D39" s="3">
        <f>VLOOKUP(DATE($A39,11,1),Patch!$A$4:$AA$879,23,FALSE)</f>
        <v>0</v>
      </c>
      <c r="E39" t="str">
        <f>VLOOKUP(DATE($A39,11,1),Patch!$A$4:$AA$879,24,FALSE)</f>
        <v/>
      </c>
      <c r="F39" s="3">
        <f>VLOOKUP(DATE($A39,12,1),Patch!$A$4:$AA$879,23,FALSE)</f>
        <v>0</v>
      </c>
      <c r="G39" t="str">
        <f>VLOOKUP(DATE($A39,12,1),Patch!$A$4:$AA$879,24,FALSE)</f>
        <v/>
      </c>
      <c r="H39" s="3">
        <f>VLOOKUP(DATE($A39+1,1,1),Patch!$A$4:$AA$879,23,FALSE)</f>
        <v>0</v>
      </c>
      <c r="I39" t="str">
        <f>VLOOKUP(DATE($A39+1,1,1),Patch!$A$4:$AA$879,24,FALSE)</f>
        <v/>
      </c>
      <c r="J39" s="3">
        <f>VLOOKUP(DATE($A39+1,2,1),Patch!$A$4:$AA$879,23,FALSE)</f>
        <v>0</v>
      </c>
      <c r="K39" t="str">
        <f>VLOOKUP(DATE($A39+1,2,1),Patch!$A$4:$AA$879,24,FALSE)</f>
        <v/>
      </c>
      <c r="L39" s="3">
        <f>VLOOKUP(DATE($A39+1,3,1),Patch!$A$4:$AA$879,23,FALSE)</f>
        <v>0</v>
      </c>
      <c r="M39" t="str">
        <f>VLOOKUP(DATE($A39+1,3,1),Patch!$A$4:$AA$879,24,FALSE)</f>
        <v/>
      </c>
      <c r="N39" s="3">
        <f>VLOOKUP(DATE($A39+1,4,1),Patch!$A$4:$AA$879,23,FALSE)</f>
        <v>0</v>
      </c>
      <c r="O39" t="str">
        <f>VLOOKUP(DATE($A39+1,4,1),Patch!$A$4:$AA$879,24,FALSE)</f>
        <v/>
      </c>
      <c r="P39" s="3">
        <f>VLOOKUP(DATE($A39+1,5,1),Patch!$A$4:$AA$879,23,FALSE)</f>
        <v>0</v>
      </c>
      <c r="Q39" t="str">
        <f>VLOOKUP(DATE($A39+1,5,1),Patch!$A$4:$AA$879,24,FALSE)</f>
        <v/>
      </c>
      <c r="R39" s="3">
        <f>VLOOKUP(DATE($A39+1,6,1),Patch!$A$4:$AA$879,23,FALSE)</f>
        <v>0</v>
      </c>
      <c r="S39" t="str">
        <f>VLOOKUP(DATE($A39+1,6,1),Patch!$A$4:$AA$879,24,FALSE)</f>
        <v/>
      </c>
      <c r="T39" s="3">
        <f>VLOOKUP(DATE($A39+1,7,1),Patch!$A$4:$AA$879,23,FALSE)</f>
        <v>0</v>
      </c>
      <c r="U39" t="str">
        <f>VLOOKUP(DATE($A39+1,7,1),Patch!$A$4:$AA$879,24,FALSE)</f>
        <v/>
      </c>
      <c r="V39" s="3">
        <f>VLOOKUP(DATE($A39+1,8,1),Patch!$A$4:$AA$879,23,FALSE)</f>
        <v>0</v>
      </c>
      <c r="W39" t="str">
        <f>VLOOKUP(DATE($A39+1,8,1),Patch!$A$4:$AA$879,24,FALSE)</f>
        <v/>
      </c>
      <c r="X39" s="3">
        <f>VLOOKUP(DATE($A39+1,9,1),Patch!$A$4:$AA$879,23,FALSE)</f>
        <v>0</v>
      </c>
      <c r="Y39" t="str">
        <f>VLOOKUP(DATE($A39+1,9,1),Patch!$A$4:$AA$879,24,FALSE)</f>
        <v/>
      </c>
      <c r="Z39" s="3">
        <f t="shared" si="0"/>
        <v>0</v>
      </c>
    </row>
    <row r="40" spans="1:26" x14ac:dyDescent="0.25">
      <c r="A40">
        <v>1973</v>
      </c>
      <c r="B40" s="3">
        <f>VLOOKUP(DATE($A40,10,1),Patch!$A$4:$AA$879,23,FALSE)</f>
        <v>0</v>
      </c>
      <c r="C40" t="str">
        <f>VLOOKUP(DATE($A40,10,1),Patch!$A$4:$AA$879,24,FALSE)</f>
        <v/>
      </c>
      <c r="D40" s="3">
        <f>VLOOKUP(DATE($A40,11,1),Patch!$A$4:$AA$879,23,FALSE)</f>
        <v>0</v>
      </c>
      <c r="E40" t="str">
        <f>VLOOKUP(DATE($A40,11,1),Patch!$A$4:$AA$879,24,FALSE)</f>
        <v/>
      </c>
      <c r="F40" s="3">
        <f>VLOOKUP(DATE($A40,12,1),Patch!$A$4:$AA$879,23,FALSE)</f>
        <v>0</v>
      </c>
      <c r="G40" t="str">
        <f>VLOOKUP(DATE($A40,12,1),Patch!$A$4:$AA$879,24,FALSE)</f>
        <v/>
      </c>
      <c r="H40" s="3">
        <f>VLOOKUP(DATE($A40+1,1,1),Patch!$A$4:$AA$879,23,FALSE)</f>
        <v>0</v>
      </c>
      <c r="I40" t="str">
        <f>VLOOKUP(DATE($A40+1,1,1),Patch!$A$4:$AA$879,24,FALSE)</f>
        <v/>
      </c>
      <c r="J40" s="3">
        <f>VLOOKUP(DATE($A40+1,2,1),Patch!$A$4:$AA$879,23,FALSE)</f>
        <v>0</v>
      </c>
      <c r="K40" t="str">
        <f>VLOOKUP(DATE($A40+1,2,1),Patch!$A$4:$AA$879,24,FALSE)</f>
        <v/>
      </c>
      <c r="L40" s="3">
        <f>VLOOKUP(DATE($A40+1,3,1),Patch!$A$4:$AA$879,23,FALSE)</f>
        <v>0</v>
      </c>
      <c r="M40" t="str">
        <f>VLOOKUP(DATE($A40+1,3,1),Patch!$A$4:$AA$879,24,FALSE)</f>
        <v/>
      </c>
      <c r="N40" s="3">
        <f>VLOOKUP(DATE($A40+1,4,1),Patch!$A$4:$AA$879,23,FALSE)</f>
        <v>0</v>
      </c>
      <c r="O40" t="str">
        <f>VLOOKUP(DATE($A40+1,4,1),Patch!$A$4:$AA$879,24,FALSE)</f>
        <v/>
      </c>
      <c r="P40" s="3">
        <f>VLOOKUP(DATE($A40+1,5,1),Patch!$A$4:$AA$879,23,FALSE)</f>
        <v>0</v>
      </c>
      <c r="Q40" t="str">
        <f>VLOOKUP(DATE($A40+1,5,1),Patch!$A$4:$AA$879,24,FALSE)</f>
        <v/>
      </c>
      <c r="R40" s="3">
        <f>VLOOKUP(DATE($A40+1,6,1),Patch!$A$4:$AA$879,23,FALSE)</f>
        <v>0</v>
      </c>
      <c r="S40" t="str">
        <f>VLOOKUP(DATE($A40+1,6,1),Patch!$A$4:$AA$879,24,FALSE)</f>
        <v/>
      </c>
      <c r="T40" s="3">
        <f>VLOOKUP(DATE($A40+1,7,1),Patch!$A$4:$AA$879,23,FALSE)</f>
        <v>0</v>
      </c>
      <c r="U40" t="str">
        <f>VLOOKUP(DATE($A40+1,7,1),Patch!$A$4:$AA$879,24,FALSE)</f>
        <v/>
      </c>
      <c r="V40" s="3">
        <f>VLOOKUP(DATE($A40+1,8,1),Patch!$A$4:$AA$879,23,FALSE)</f>
        <v>0</v>
      </c>
      <c r="W40" t="str">
        <f>VLOOKUP(DATE($A40+1,8,1),Patch!$A$4:$AA$879,24,FALSE)</f>
        <v/>
      </c>
      <c r="X40" s="3">
        <f>VLOOKUP(DATE($A40+1,9,1),Patch!$A$4:$AA$879,23,FALSE)</f>
        <v>0</v>
      </c>
      <c r="Y40" t="str">
        <f>VLOOKUP(DATE($A40+1,9,1),Patch!$A$4:$AA$879,24,FALSE)</f>
        <v/>
      </c>
      <c r="Z40" s="3">
        <f t="shared" si="0"/>
        <v>0</v>
      </c>
    </row>
    <row r="41" spans="1:26" x14ac:dyDescent="0.25">
      <c r="A41">
        <v>1974</v>
      </c>
      <c r="B41" s="3">
        <f>VLOOKUP(DATE($A41,10,1),Patch!$A$4:$AA$879,23,FALSE)</f>
        <v>0</v>
      </c>
      <c r="C41" t="str">
        <f>VLOOKUP(DATE($A41,10,1),Patch!$A$4:$AA$879,24,FALSE)</f>
        <v/>
      </c>
      <c r="D41" s="3">
        <f>VLOOKUP(DATE($A41,11,1),Patch!$A$4:$AA$879,23,FALSE)</f>
        <v>0</v>
      </c>
      <c r="E41" t="str">
        <f>VLOOKUP(DATE($A41,11,1),Patch!$A$4:$AA$879,24,FALSE)</f>
        <v/>
      </c>
      <c r="F41" s="3">
        <f>VLOOKUP(DATE($A41,12,1),Patch!$A$4:$AA$879,23,FALSE)</f>
        <v>0</v>
      </c>
      <c r="G41" t="str">
        <f>VLOOKUP(DATE($A41,12,1),Patch!$A$4:$AA$879,24,FALSE)</f>
        <v/>
      </c>
      <c r="H41" s="3">
        <f>VLOOKUP(DATE($A41+1,1,1),Patch!$A$4:$AA$879,23,FALSE)</f>
        <v>0</v>
      </c>
      <c r="I41" t="str">
        <f>VLOOKUP(DATE($A41+1,1,1),Patch!$A$4:$AA$879,24,FALSE)</f>
        <v/>
      </c>
      <c r="J41" s="3">
        <f>VLOOKUP(DATE($A41+1,2,1),Patch!$A$4:$AA$879,23,FALSE)</f>
        <v>0</v>
      </c>
      <c r="K41" t="str">
        <f>VLOOKUP(DATE($A41+1,2,1),Patch!$A$4:$AA$879,24,FALSE)</f>
        <v/>
      </c>
      <c r="L41" s="3">
        <f>VLOOKUP(DATE($A41+1,3,1),Patch!$A$4:$AA$879,23,FALSE)</f>
        <v>0</v>
      </c>
      <c r="M41" t="str">
        <f>VLOOKUP(DATE($A41+1,3,1),Patch!$A$4:$AA$879,24,FALSE)</f>
        <v/>
      </c>
      <c r="N41" s="3">
        <f>VLOOKUP(DATE($A41+1,4,1),Patch!$A$4:$AA$879,23,FALSE)</f>
        <v>0</v>
      </c>
      <c r="O41" t="str">
        <f>VLOOKUP(DATE($A41+1,4,1),Patch!$A$4:$AA$879,24,FALSE)</f>
        <v/>
      </c>
      <c r="P41" s="3">
        <f>VLOOKUP(DATE($A41+1,5,1),Patch!$A$4:$AA$879,23,FALSE)</f>
        <v>0</v>
      </c>
      <c r="Q41" t="str">
        <f>VLOOKUP(DATE($A41+1,5,1),Patch!$A$4:$AA$879,24,FALSE)</f>
        <v/>
      </c>
      <c r="R41" s="3">
        <f>VLOOKUP(DATE($A41+1,6,1),Patch!$A$4:$AA$879,23,FALSE)</f>
        <v>0</v>
      </c>
      <c r="S41" t="str">
        <f>VLOOKUP(DATE($A41+1,6,1),Patch!$A$4:$AA$879,24,FALSE)</f>
        <v/>
      </c>
      <c r="T41" s="3">
        <f>VLOOKUP(DATE($A41+1,7,1),Patch!$A$4:$AA$879,23,FALSE)</f>
        <v>0</v>
      </c>
      <c r="U41" t="str">
        <f>VLOOKUP(DATE($A41+1,7,1),Patch!$A$4:$AA$879,24,FALSE)</f>
        <v/>
      </c>
      <c r="V41" s="3">
        <f>VLOOKUP(DATE($A41+1,8,1),Patch!$A$4:$AA$879,23,FALSE)</f>
        <v>0</v>
      </c>
      <c r="W41" t="str">
        <f>VLOOKUP(DATE($A41+1,8,1),Patch!$A$4:$AA$879,24,FALSE)</f>
        <v/>
      </c>
      <c r="X41" s="3">
        <f>VLOOKUP(DATE($A41+1,9,1),Patch!$A$4:$AA$879,23,FALSE)</f>
        <v>0</v>
      </c>
      <c r="Y41" t="str">
        <f>VLOOKUP(DATE($A41+1,9,1),Patch!$A$4:$AA$879,24,FALSE)</f>
        <v/>
      </c>
      <c r="Z41" s="3">
        <f t="shared" si="0"/>
        <v>0</v>
      </c>
    </row>
    <row r="42" spans="1:26" x14ac:dyDescent="0.25">
      <c r="A42">
        <v>1975</v>
      </c>
      <c r="B42" s="3">
        <f>VLOOKUP(DATE($A42,10,1),Patch!$A$4:$AA$879,23,FALSE)</f>
        <v>0</v>
      </c>
      <c r="C42" t="str">
        <f>VLOOKUP(DATE($A42,10,1),Patch!$A$4:$AA$879,24,FALSE)</f>
        <v/>
      </c>
      <c r="D42" s="3">
        <f>VLOOKUP(DATE($A42,11,1),Patch!$A$4:$AA$879,23,FALSE)</f>
        <v>0</v>
      </c>
      <c r="E42" t="str">
        <f>VLOOKUP(DATE($A42,11,1),Patch!$A$4:$AA$879,24,FALSE)</f>
        <v/>
      </c>
      <c r="F42" s="3">
        <f>VLOOKUP(DATE($A42,12,1),Patch!$A$4:$AA$879,23,FALSE)</f>
        <v>0</v>
      </c>
      <c r="G42" t="str">
        <f>VLOOKUP(DATE($A42,12,1),Patch!$A$4:$AA$879,24,FALSE)</f>
        <v/>
      </c>
      <c r="H42" s="3">
        <f>VLOOKUP(DATE($A42+1,1,1),Patch!$A$4:$AA$879,23,FALSE)</f>
        <v>0</v>
      </c>
      <c r="I42" t="str">
        <f>VLOOKUP(DATE($A42+1,1,1),Patch!$A$4:$AA$879,24,FALSE)</f>
        <v/>
      </c>
      <c r="J42" s="3">
        <f>VLOOKUP(DATE($A42+1,2,1),Patch!$A$4:$AA$879,23,FALSE)</f>
        <v>0</v>
      </c>
      <c r="K42" t="str">
        <f>VLOOKUP(DATE($A42+1,2,1),Patch!$A$4:$AA$879,24,FALSE)</f>
        <v/>
      </c>
      <c r="L42" s="3">
        <f>VLOOKUP(DATE($A42+1,3,1),Patch!$A$4:$AA$879,23,FALSE)</f>
        <v>0</v>
      </c>
      <c r="M42" t="str">
        <f>VLOOKUP(DATE($A42+1,3,1),Patch!$A$4:$AA$879,24,FALSE)</f>
        <v/>
      </c>
      <c r="N42" s="3">
        <f>VLOOKUP(DATE($A42+1,4,1),Patch!$A$4:$AA$879,23,FALSE)</f>
        <v>0</v>
      </c>
      <c r="O42" t="str">
        <f>VLOOKUP(DATE($A42+1,4,1),Patch!$A$4:$AA$879,24,FALSE)</f>
        <v/>
      </c>
      <c r="P42" s="3">
        <f>VLOOKUP(DATE($A42+1,5,1),Patch!$A$4:$AA$879,23,FALSE)</f>
        <v>0</v>
      </c>
      <c r="Q42" t="str">
        <f>VLOOKUP(DATE($A42+1,5,1),Patch!$A$4:$AA$879,24,FALSE)</f>
        <v/>
      </c>
      <c r="R42" s="3">
        <f>VLOOKUP(DATE($A42+1,6,1),Patch!$A$4:$AA$879,23,FALSE)</f>
        <v>0</v>
      </c>
      <c r="S42" t="str">
        <f>VLOOKUP(DATE($A42+1,6,1),Patch!$A$4:$AA$879,24,FALSE)</f>
        <v/>
      </c>
      <c r="T42" s="3">
        <f>VLOOKUP(DATE($A42+1,7,1),Patch!$A$4:$AA$879,23,FALSE)</f>
        <v>0</v>
      </c>
      <c r="U42" t="str">
        <f>VLOOKUP(DATE($A42+1,7,1),Patch!$A$4:$AA$879,24,FALSE)</f>
        <v/>
      </c>
      <c r="V42" s="3">
        <f>VLOOKUP(DATE($A42+1,8,1),Patch!$A$4:$AA$879,23,FALSE)</f>
        <v>0</v>
      </c>
      <c r="W42" t="str">
        <f>VLOOKUP(DATE($A42+1,8,1),Patch!$A$4:$AA$879,24,FALSE)</f>
        <v/>
      </c>
      <c r="X42" s="3">
        <f>VLOOKUP(DATE($A42+1,9,1),Patch!$A$4:$AA$879,23,FALSE)</f>
        <v>0</v>
      </c>
      <c r="Y42" t="str">
        <f>VLOOKUP(DATE($A42+1,9,1),Patch!$A$4:$AA$879,24,FALSE)</f>
        <v/>
      </c>
      <c r="Z42" s="3">
        <f t="shared" si="0"/>
        <v>0</v>
      </c>
    </row>
    <row r="43" spans="1:26" x14ac:dyDescent="0.25">
      <c r="A43">
        <v>1976</v>
      </c>
      <c r="B43" s="3">
        <f>VLOOKUP(DATE($A43,10,1),Patch!$A$4:$AA$879,23,FALSE)</f>
        <v>0</v>
      </c>
      <c r="C43" t="str">
        <f>VLOOKUP(DATE($A43,10,1),Patch!$A$4:$AA$879,24,FALSE)</f>
        <v/>
      </c>
      <c r="D43" s="3">
        <f>VLOOKUP(DATE($A43,11,1),Patch!$A$4:$AA$879,23,FALSE)</f>
        <v>0</v>
      </c>
      <c r="E43" t="str">
        <f>VLOOKUP(DATE($A43,11,1),Patch!$A$4:$AA$879,24,FALSE)</f>
        <v/>
      </c>
      <c r="F43" s="3">
        <f>VLOOKUP(DATE($A43,12,1),Patch!$A$4:$AA$879,23,FALSE)</f>
        <v>0</v>
      </c>
      <c r="G43" t="str">
        <f>VLOOKUP(DATE($A43,12,1),Patch!$A$4:$AA$879,24,FALSE)</f>
        <v/>
      </c>
      <c r="H43" s="3">
        <f>VLOOKUP(DATE($A43+1,1,1),Patch!$A$4:$AA$879,23,FALSE)</f>
        <v>0</v>
      </c>
      <c r="I43" t="str">
        <f>VLOOKUP(DATE($A43+1,1,1),Patch!$A$4:$AA$879,24,FALSE)</f>
        <v/>
      </c>
      <c r="J43" s="3">
        <f>VLOOKUP(DATE($A43+1,2,1),Patch!$A$4:$AA$879,23,FALSE)</f>
        <v>0</v>
      </c>
      <c r="K43" t="str">
        <f>VLOOKUP(DATE($A43+1,2,1),Patch!$A$4:$AA$879,24,FALSE)</f>
        <v/>
      </c>
      <c r="L43" s="3">
        <f>VLOOKUP(DATE($A43+1,3,1),Patch!$A$4:$AA$879,23,FALSE)</f>
        <v>0</v>
      </c>
      <c r="M43" t="str">
        <f>VLOOKUP(DATE($A43+1,3,1),Patch!$A$4:$AA$879,24,FALSE)</f>
        <v/>
      </c>
      <c r="N43" s="3">
        <f>VLOOKUP(DATE($A43+1,4,1),Patch!$A$4:$AA$879,23,FALSE)</f>
        <v>0</v>
      </c>
      <c r="O43" t="str">
        <f>VLOOKUP(DATE($A43+1,4,1),Patch!$A$4:$AA$879,24,FALSE)</f>
        <v/>
      </c>
      <c r="P43" s="3">
        <f>VLOOKUP(DATE($A43+1,5,1),Patch!$A$4:$AA$879,23,FALSE)</f>
        <v>0</v>
      </c>
      <c r="Q43" t="str">
        <f>VLOOKUP(DATE($A43+1,5,1),Patch!$A$4:$AA$879,24,FALSE)</f>
        <v/>
      </c>
      <c r="R43" s="3">
        <f>VLOOKUP(DATE($A43+1,6,1),Patch!$A$4:$AA$879,23,FALSE)</f>
        <v>0</v>
      </c>
      <c r="S43" t="str">
        <f>VLOOKUP(DATE($A43+1,6,1),Patch!$A$4:$AA$879,24,FALSE)</f>
        <v/>
      </c>
      <c r="T43" s="3">
        <f>VLOOKUP(DATE($A43+1,7,1),Patch!$A$4:$AA$879,23,FALSE)</f>
        <v>0</v>
      </c>
      <c r="U43" t="str">
        <f>VLOOKUP(DATE($A43+1,7,1),Patch!$A$4:$AA$879,24,FALSE)</f>
        <v/>
      </c>
      <c r="V43" s="3">
        <f>VLOOKUP(DATE($A43+1,8,1),Patch!$A$4:$AA$879,23,FALSE)</f>
        <v>0</v>
      </c>
      <c r="W43" t="str">
        <f>VLOOKUP(DATE($A43+1,8,1),Patch!$A$4:$AA$879,24,FALSE)</f>
        <v/>
      </c>
      <c r="X43" s="3">
        <f>VLOOKUP(DATE($A43+1,9,1),Patch!$A$4:$AA$879,23,FALSE)</f>
        <v>0</v>
      </c>
      <c r="Y43" t="str">
        <f>VLOOKUP(DATE($A43+1,9,1),Patch!$A$4:$AA$879,24,FALSE)</f>
        <v/>
      </c>
      <c r="Z43" s="3">
        <f t="shared" si="0"/>
        <v>0</v>
      </c>
    </row>
    <row r="44" spans="1:26" x14ac:dyDescent="0.25">
      <c r="A44">
        <v>1977</v>
      </c>
      <c r="B44" s="3">
        <f>VLOOKUP(DATE($A44,10,1),Patch!$A$4:$AA$879,23,FALSE)</f>
        <v>0</v>
      </c>
      <c r="C44" t="str">
        <f>VLOOKUP(DATE($A44,10,1),Patch!$A$4:$AA$879,24,FALSE)</f>
        <v/>
      </c>
      <c r="D44" s="3">
        <f>VLOOKUP(DATE($A44,11,1),Patch!$A$4:$AA$879,23,FALSE)</f>
        <v>0</v>
      </c>
      <c r="E44" t="str">
        <f>VLOOKUP(DATE($A44,11,1),Patch!$A$4:$AA$879,24,FALSE)</f>
        <v/>
      </c>
      <c r="F44" s="3">
        <f>VLOOKUP(DATE($A44,12,1),Patch!$A$4:$AA$879,23,FALSE)</f>
        <v>0</v>
      </c>
      <c r="G44" t="str">
        <f>VLOOKUP(DATE($A44,12,1),Patch!$A$4:$AA$879,24,FALSE)</f>
        <v/>
      </c>
      <c r="H44" s="3">
        <f>VLOOKUP(DATE($A44+1,1,1),Patch!$A$4:$AA$879,23,FALSE)</f>
        <v>0</v>
      </c>
      <c r="I44" t="str">
        <f>VLOOKUP(DATE($A44+1,1,1),Patch!$A$4:$AA$879,24,FALSE)</f>
        <v/>
      </c>
      <c r="J44" s="3">
        <f>VLOOKUP(DATE($A44+1,2,1),Patch!$A$4:$AA$879,23,FALSE)</f>
        <v>0</v>
      </c>
      <c r="K44" t="str">
        <f>VLOOKUP(DATE($A44+1,2,1),Patch!$A$4:$AA$879,24,FALSE)</f>
        <v/>
      </c>
      <c r="L44" s="3">
        <f>VLOOKUP(DATE($A44+1,3,1),Patch!$A$4:$AA$879,23,FALSE)</f>
        <v>0</v>
      </c>
      <c r="M44" t="str">
        <f>VLOOKUP(DATE($A44+1,3,1),Patch!$A$4:$AA$879,24,FALSE)</f>
        <v/>
      </c>
      <c r="N44" s="3">
        <f>VLOOKUP(DATE($A44+1,4,1),Patch!$A$4:$AA$879,23,FALSE)</f>
        <v>0</v>
      </c>
      <c r="O44" t="str">
        <f>VLOOKUP(DATE($A44+1,4,1),Patch!$A$4:$AA$879,24,FALSE)</f>
        <v/>
      </c>
      <c r="P44" s="3">
        <f>VLOOKUP(DATE($A44+1,5,1),Patch!$A$4:$AA$879,23,FALSE)</f>
        <v>0</v>
      </c>
      <c r="Q44" t="str">
        <f>VLOOKUP(DATE($A44+1,5,1),Patch!$A$4:$AA$879,24,FALSE)</f>
        <v/>
      </c>
      <c r="R44" s="3">
        <f>VLOOKUP(DATE($A44+1,6,1),Patch!$A$4:$AA$879,23,FALSE)</f>
        <v>0</v>
      </c>
      <c r="S44" t="str">
        <f>VLOOKUP(DATE($A44+1,6,1),Patch!$A$4:$AA$879,24,FALSE)</f>
        <v/>
      </c>
      <c r="T44" s="3">
        <f>VLOOKUP(DATE($A44+1,7,1),Patch!$A$4:$AA$879,23,FALSE)</f>
        <v>0</v>
      </c>
      <c r="U44" t="str">
        <f>VLOOKUP(DATE($A44+1,7,1),Patch!$A$4:$AA$879,24,FALSE)</f>
        <v/>
      </c>
      <c r="V44" s="3">
        <f>VLOOKUP(DATE($A44+1,8,1),Patch!$A$4:$AA$879,23,FALSE)</f>
        <v>0</v>
      </c>
      <c r="W44" t="str">
        <f>VLOOKUP(DATE($A44+1,8,1),Patch!$A$4:$AA$879,24,FALSE)</f>
        <v/>
      </c>
      <c r="X44" s="3">
        <f>VLOOKUP(DATE($A44+1,9,1),Patch!$A$4:$AA$879,23,FALSE)</f>
        <v>0</v>
      </c>
      <c r="Y44" t="str">
        <f>VLOOKUP(DATE($A44+1,9,1),Patch!$A$4:$AA$879,24,FALSE)</f>
        <v/>
      </c>
      <c r="Z44" s="3">
        <f t="shared" si="0"/>
        <v>0</v>
      </c>
    </row>
    <row r="45" spans="1:26" x14ac:dyDescent="0.25">
      <c r="A45">
        <v>1978</v>
      </c>
      <c r="B45" s="3">
        <f>VLOOKUP(DATE($A45,10,1),Patch!$A$4:$AA$879,23,FALSE)</f>
        <v>0</v>
      </c>
      <c r="C45" t="str">
        <f>VLOOKUP(DATE($A45,10,1),Patch!$A$4:$AA$879,24,FALSE)</f>
        <v/>
      </c>
      <c r="D45" s="3">
        <f>VLOOKUP(DATE($A45,11,1),Patch!$A$4:$AA$879,23,FALSE)</f>
        <v>0</v>
      </c>
      <c r="E45" t="str">
        <f>VLOOKUP(DATE($A45,11,1),Patch!$A$4:$AA$879,24,FALSE)</f>
        <v/>
      </c>
      <c r="F45" s="3">
        <f>VLOOKUP(DATE($A45,12,1),Patch!$A$4:$AA$879,23,FALSE)</f>
        <v>0</v>
      </c>
      <c r="G45" t="str">
        <f>VLOOKUP(DATE($A45,12,1),Patch!$A$4:$AA$879,24,FALSE)</f>
        <v/>
      </c>
      <c r="H45" s="3">
        <f>VLOOKUP(DATE($A45+1,1,1),Patch!$A$4:$AA$879,23,FALSE)</f>
        <v>0</v>
      </c>
      <c r="I45" t="str">
        <f>VLOOKUP(DATE($A45+1,1,1),Patch!$A$4:$AA$879,24,FALSE)</f>
        <v/>
      </c>
      <c r="J45" s="3">
        <f>VLOOKUP(DATE($A45+1,2,1),Patch!$A$4:$AA$879,23,FALSE)</f>
        <v>0</v>
      </c>
      <c r="K45" t="str">
        <f>VLOOKUP(DATE($A45+1,2,1),Patch!$A$4:$AA$879,24,FALSE)</f>
        <v/>
      </c>
      <c r="L45" s="3">
        <f>VLOOKUP(DATE($A45+1,3,1),Patch!$A$4:$AA$879,23,FALSE)</f>
        <v>0</v>
      </c>
      <c r="M45" t="str">
        <f>VLOOKUP(DATE($A45+1,3,1),Patch!$A$4:$AA$879,24,FALSE)</f>
        <v/>
      </c>
      <c r="N45" s="3">
        <f>VLOOKUP(DATE($A45+1,4,1),Patch!$A$4:$AA$879,23,FALSE)</f>
        <v>0</v>
      </c>
      <c r="O45" t="str">
        <f>VLOOKUP(DATE($A45+1,4,1),Patch!$A$4:$AA$879,24,FALSE)</f>
        <v/>
      </c>
      <c r="P45" s="3">
        <f>VLOOKUP(DATE($A45+1,5,1),Patch!$A$4:$AA$879,23,FALSE)</f>
        <v>0</v>
      </c>
      <c r="Q45" t="str">
        <f>VLOOKUP(DATE($A45+1,5,1),Patch!$A$4:$AA$879,24,FALSE)</f>
        <v/>
      </c>
      <c r="R45" s="3">
        <f>VLOOKUP(DATE($A45+1,6,1),Patch!$A$4:$AA$879,23,FALSE)</f>
        <v>0</v>
      </c>
      <c r="S45" t="str">
        <f>VLOOKUP(DATE($A45+1,6,1),Patch!$A$4:$AA$879,24,FALSE)</f>
        <v/>
      </c>
      <c r="T45" s="3">
        <f>VLOOKUP(DATE($A45+1,7,1),Patch!$A$4:$AA$879,23,FALSE)</f>
        <v>0</v>
      </c>
      <c r="U45" t="str">
        <f>VLOOKUP(DATE($A45+1,7,1),Patch!$A$4:$AA$879,24,FALSE)</f>
        <v/>
      </c>
      <c r="V45" s="3">
        <f>VLOOKUP(DATE($A45+1,8,1),Patch!$A$4:$AA$879,23,FALSE)</f>
        <v>0</v>
      </c>
      <c r="W45" t="str">
        <f>VLOOKUP(DATE($A45+1,8,1),Patch!$A$4:$AA$879,24,FALSE)</f>
        <v/>
      </c>
      <c r="X45" s="3">
        <f>VLOOKUP(DATE($A45+1,9,1),Patch!$A$4:$AA$879,23,FALSE)</f>
        <v>0</v>
      </c>
      <c r="Y45" t="str">
        <f>VLOOKUP(DATE($A45+1,9,1),Patch!$A$4:$AA$879,24,FALSE)</f>
        <v/>
      </c>
      <c r="Z45" s="3">
        <f t="shared" si="0"/>
        <v>0</v>
      </c>
    </row>
    <row r="46" spans="1:26" x14ac:dyDescent="0.25">
      <c r="A46">
        <v>1979</v>
      </c>
      <c r="B46" s="3">
        <f>VLOOKUP(DATE($A46,10,1),Patch!$A$4:$AA$879,23,FALSE)</f>
        <v>0</v>
      </c>
      <c r="C46" t="str">
        <f>VLOOKUP(DATE($A46,10,1),Patch!$A$4:$AA$879,24,FALSE)</f>
        <v/>
      </c>
      <c r="D46" s="3">
        <f>VLOOKUP(DATE($A46,11,1),Patch!$A$4:$AA$879,23,FALSE)</f>
        <v>0</v>
      </c>
      <c r="E46" t="str">
        <f>VLOOKUP(DATE($A46,11,1),Patch!$A$4:$AA$879,24,FALSE)</f>
        <v/>
      </c>
      <c r="F46" s="3">
        <f>VLOOKUP(DATE($A46,12,1),Patch!$A$4:$AA$879,23,FALSE)</f>
        <v>0</v>
      </c>
      <c r="G46" t="str">
        <f>VLOOKUP(DATE($A46,12,1),Patch!$A$4:$AA$879,24,FALSE)</f>
        <v/>
      </c>
      <c r="H46" s="3">
        <f>VLOOKUP(DATE($A46+1,1,1),Patch!$A$4:$AA$879,23,FALSE)</f>
        <v>0</v>
      </c>
      <c r="I46" t="str">
        <f>VLOOKUP(DATE($A46+1,1,1),Patch!$A$4:$AA$879,24,FALSE)</f>
        <v/>
      </c>
      <c r="J46" s="3">
        <f>VLOOKUP(DATE($A46+1,2,1),Patch!$A$4:$AA$879,23,FALSE)</f>
        <v>0</v>
      </c>
      <c r="K46" t="str">
        <f>VLOOKUP(DATE($A46+1,2,1),Patch!$A$4:$AA$879,24,FALSE)</f>
        <v/>
      </c>
      <c r="L46" s="3">
        <f>VLOOKUP(DATE($A46+1,3,1),Patch!$A$4:$AA$879,23,FALSE)</f>
        <v>0</v>
      </c>
      <c r="M46" t="str">
        <f>VLOOKUP(DATE($A46+1,3,1),Patch!$A$4:$AA$879,24,FALSE)</f>
        <v/>
      </c>
      <c r="N46" s="3">
        <f>VLOOKUP(DATE($A46+1,4,1),Patch!$A$4:$AA$879,23,FALSE)</f>
        <v>0</v>
      </c>
      <c r="O46" t="str">
        <f>VLOOKUP(DATE($A46+1,4,1),Patch!$A$4:$AA$879,24,FALSE)</f>
        <v/>
      </c>
      <c r="P46" s="3">
        <f>VLOOKUP(DATE($A46+1,5,1),Patch!$A$4:$AA$879,23,FALSE)</f>
        <v>0</v>
      </c>
      <c r="Q46" t="str">
        <f>VLOOKUP(DATE($A46+1,5,1),Patch!$A$4:$AA$879,24,FALSE)</f>
        <v/>
      </c>
      <c r="R46" s="3">
        <f>VLOOKUP(DATE($A46+1,6,1),Patch!$A$4:$AA$879,23,FALSE)</f>
        <v>0</v>
      </c>
      <c r="S46" t="str">
        <f>VLOOKUP(DATE($A46+1,6,1),Patch!$A$4:$AA$879,24,FALSE)</f>
        <v/>
      </c>
      <c r="T46" s="3">
        <f>VLOOKUP(DATE($A46+1,7,1),Patch!$A$4:$AA$879,23,FALSE)</f>
        <v>0</v>
      </c>
      <c r="U46" t="str">
        <f>VLOOKUP(DATE($A46+1,7,1),Patch!$A$4:$AA$879,24,FALSE)</f>
        <v/>
      </c>
      <c r="V46" s="3">
        <f>VLOOKUP(DATE($A46+1,8,1),Patch!$A$4:$AA$879,23,FALSE)</f>
        <v>0</v>
      </c>
      <c r="W46" t="str">
        <f>VLOOKUP(DATE($A46+1,8,1),Patch!$A$4:$AA$879,24,FALSE)</f>
        <v/>
      </c>
      <c r="X46" s="3">
        <f>VLOOKUP(DATE($A46+1,9,1),Patch!$A$4:$AA$879,23,FALSE)</f>
        <v>0</v>
      </c>
      <c r="Y46" t="str">
        <f>VLOOKUP(DATE($A46+1,9,1),Patch!$A$4:$AA$879,24,FALSE)</f>
        <v/>
      </c>
      <c r="Z46" s="3">
        <f t="shared" si="0"/>
        <v>0</v>
      </c>
    </row>
    <row r="47" spans="1:26" x14ac:dyDescent="0.25">
      <c r="A47">
        <v>1980</v>
      </c>
      <c r="B47" s="3">
        <f>VLOOKUP(DATE($A47,10,1),Patch!$A$4:$AA$879,23,FALSE)</f>
        <v>0</v>
      </c>
      <c r="C47" t="str">
        <f>VLOOKUP(DATE($A47,10,1),Patch!$A$4:$AA$879,24,FALSE)</f>
        <v/>
      </c>
      <c r="D47" s="3">
        <f>VLOOKUP(DATE($A47,11,1),Patch!$A$4:$AA$879,23,FALSE)</f>
        <v>0</v>
      </c>
      <c r="E47" t="str">
        <f>VLOOKUP(DATE($A47,11,1),Patch!$A$4:$AA$879,24,FALSE)</f>
        <v/>
      </c>
      <c r="F47" s="3">
        <f>VLOOKUP(DATE($A47,12,1),Patch!$A$4:$AA$879,23,FALSE)</f>
        <v>0</v>
      </c>
      <c r="G47" t="str">
        <f>VLOOKUP(DATE($A47,12,1),Patch!$A$4:$AA$879,24,FALSE)</f>
        <v/>
      </c>
      <c r="H47" s="3">
        <f>VLOOKUP(DATE($A47+1,1,1),Patch!$A$4:$AA$879,23,FALSE)</f>
        <v>0</v>
      </c>
      <c r="I47" t="str">
        <f>VLOOKUP(DATE($A47+1,1,1),Patch!$A$4:$AA$879,24,FALSE)</f>
        <v/>
      </c>
      <c r="J47" s="3">
        <f>VLOOKUP(DATE($A47+1,2,1),Patch!$A$4:$AA$879,23,FALSE)</f>
        <v>0</v>
      </c>
      <c r="K47" t="str">
        <f>VLOOKUP(DATE($A47+1,2,1),Patch!$A$4:$AA$879,24,FALSE)</f>
        <v/>
      </c>
      <c r="L47" s="3">
        <f>VLOOKUP(DATE($A47+1,3,1),Patch!$A$4:$AA$879,23,FALSE)</f>
        <v>0</v>
      </c>
      <c r="M47" t="str">
        <f>VLOOKUP(DATE($A47+1,3,1),Patch!$A$4:$AA$879,24,FALSE)</f>
        <v/>
      </c>
      <c r="N47" s="3">
        <f>VLOOKUP(DATE($A47+1,4,1),Patch!$A$4:$AA$879,23,FALSE)</f>
        <v>0</v>
      </c>
      <c r="O47" t="str">
        <f>VLOOKUP(DATE($A47+1,4,1),Patch!$A$4:$AA$879,24,FALSE)</f>
        <v/>
      </c>
      <c r="P47" s="3">
        <f>VLOOKUP(DATE($A47+1,5,1),Patch!$A$4:$AA$879,23,FALSE)</f>
        <v>0</v>
      </c>
      <c r="Q47" t="str">
        <f>VLOOKUP(DATE($A47+1,5,1),Patch!$A$4:$AA$879,24,FALSE)</f>
        <v/>
      </c>
      <c r="R47" s="3">
        <f>VLOOKUP(DATE($A47+1,6,1),Patch!$A$4:$AA$879,23,FALSE)</f>
        <v>0</v>
      </c>
      <c r="S47" t="str">
        <f>VLOOKUP(DATE($A47+1,6,1),Patch!$A$4:$AA$879,24,FALSE)</f>
        <v/>
      </c>
      <c r="T47" s="3">
        <f>VLOOKUP(DATE($A47+1,7,1),Patch!$A$4:$AA$879,23,FALSE)</f>
        <v>0</v>
      </c>
      <c r="U47" t="str">
        <f>VLOOKUP(DATE($A47+1,7,1),Patch!$A$4:$AA$879,24,FALSE)</f>
        <v/>
      </c>
      <c r="V47" s="3">
        <f>VLOOKUP(DATE($A47+1,8,1),Patch!$A$4:$AA$879,23,FALSE)</f>
        <v>0</v>
      </c>
      <c r="W47" t="str">
        <f>VLOOKUP(DATE($A47+1,8,1),Patch!$A$4:$AA$879,24,FALSE)</f>
        <v/>
      </c>
      <c r="X47" s="3">
        <f>VLOOKUP(DATE($A47+1,9,1),Patch!$A$4:$AA$879,23,FALSE)</f>
        <v>0</v>
      </c>
      <c r="Y47" t="str">
        <f>VLOOKUP(DATE($A47+1,9,1),Patch!$A$4:$AA$879,24,FALSE)</f>
        <v/>
      </c>
      <c r="Z47" s="3">
        <f t="shared" si="0"/>
        <v>0</v>
      </c>
    </row>
    <row r="48" spans="1:26" x14ac:dyDescent="0.25">
      <c r="A48">
        <v>1981</v>
      </c>
      <c r="B48" s="3">
        <f>VLOOKUP(DATE($A48,10,1),Patch!$A$4:$AA$879,23,FALSE)</f>
        <v>0</v>
      </c>
      <c r="C48" t="str">
        <f>VLOOKUP(DATE($A48,10,1),Patch!$A$4:$AA$879,24,FALSE)</f>
        <v/>
      </c>
      <c r="D48" s="3">
        <f>VLOOKUP(DATE($A48,11,1),Patch!$A$4:$AA$879,23,FALSE)</f>
        <v>0</v>
      </c>
      <c r="E48" t="str">
        <f>VLOOKUP(DATE($A48,11,1),Patch!$A$4:$AA$879,24,FALSE)</f>
        <v/>
      </c>
      <c r="F48" s="3">
        <f>VLOOKUP(DATE($A48,12,1),Patch!$A$4:$AA$879,23,FALSE)</f>
        <v>0</v>
      </c>
      <c r="G48" t="str">
        <f>VLOOKUP(DATE($A48,12,1),Patch!$A$4:$AA$879,24,FALSE)</f>
        <v/>
      </c>
      <c r="H48" s="3">
        <f>VLOOKUP(DATE($A48+1,1,1),Patch!$A$4:$AA$879,23,FALSE)</f>
        <v>0</v>
      </c>
      <c r="I48" t="str">
        <f>VLOOKUP(DATE($A48+1,1,1),Patch!$A$4:$AA$879,24,FALSE)</f>
        <v/>
      </c>
      <c r="J48" s="3">
        <f>VLOOKUP(DATE($A48+1,2,1),Patch!$A$4:$AA$879,23,FALSE)</f>
        <v>0</v>
      </c>
      <c r="K48" t="str">
        <f>VLOOKUP(DATE($A48+1,2,1),Patch!$A$4:$AA$879,24,FALSE)</f>
        <v/>
      </c>
      <c r="L48" s="3">
        <f>VLOOKUP(DATE($A48+1,3,1),Patch!$A$4:$AA$879,23,FALSE)</f>
        <v>0</v>
      </c>
      <c r="M48" t="str">
        <f>VLOOKUP(DATE($A48+1,3,1),Patch!$A$4:$AA$879,24,FALSE)</f>
        <v/>
      </c>
      <c r="N48" s="3">
        <f>VLOOKUP(DATE($A48+1,4,1),Patch!$A$4:$AA$879,23,FALSE)</f>
        <v>0</v>
      </c>
      <c r="O48" t="str">
        <f>VLOOKUP(DATE($A48+1,4,1),Patch!$A$4:$AA$879,24,FALSE)</f>
        <v/>
      </c>
      <c r="P48" s="3">
        <f>VLOOKUP(DATE($A48+1,5,1),Patch!$A$4:$AA$879,23,FALSE)</f>
        <v>0</v>
      </c>
      <c r="Q48" t="str">
        <f>VLOOKUP(DATE($A48+1,5,1),Patch!$A$4:$AA$879,24,FALSE)</f>
        <v/>
      </c>
      <c r="R48" s="3">
        <f>VLOOKUP(DATE($A48+1,6,1),Patch!$A$4:$AA$879,23,FALSE)</f>
        <v>0</v>
      </c>
      <c r="S48" t="str">
        <f>VLOOKUP(DATE($A48+1,6,1),Patch!$A$4:$AA$879,24,FALSE)</f>
        <v/>
      </c>
      <c r="T48" s="3">
        <f>VLOOKUP(DATE($A48+1,7,1),Patch!$A$4:$AA$879,23,FALSE)</f>
        <v>0</v>
      </c>
      <c r="U48" t="str">
        <f>VLOOKUP(DATE($A48+1,7,1),Patch!$A$4:$AA$879,24,FALSE)</f>
        <v/>
      </c>
      <c r="V48" s="3">
        <f>VLOOKUP(DATE($A48+1,8,1),Patch!$A$4:$AA$879,23,FALSE)</f>
        <v>0</v>
      </c>
      <c r="W48" t="str">
        <f>VLOOKUP(DATE($A48+1,8,1),Patch!$A$4:$AA$879,24,FALSE)</f>
        <v/>
      </c>
      <c r="X48" s="3">
        <f>VLOOKUP(DATE($A48+1,9,1),Patch!$A$4:$AA$879,23,FALSE)</f>
        <v>0</v>
      </c>
      <c r="Y48" t="str">
        <f>VLOOKUP(DATE($A48+1,9,1),Patch!$A$4:$AA$879,24,FALSE)</f>
        <v/>
      </c>
      <c r="Z48" s="3">
        <f t="shared" si="0"/>
        <v>0</v>
      </c>
    </row>
    <row r="49" spans="1:26" x14ac:dyDescent="0.25">
      <c r="A49">
        <v>1982</v>
      </c>
      <c r="B49" s="3">
        <f>VLOOKUP(DATE($A49,10,1),Patch!$A$4:$AA$879,23,FALSE)</f>
        <v>0</v>
      </c>
      <c r="C49" t="str">
        <f>VLOOKUP(DATE($A49,10,1),Patch!$A$4:$AA$879,24,FALSE)</f>
        <v/>
      </c>
      <c r="D49" s="3">
        <f>VLOOKUP(DATE($A49,11,1),Patch!$A$4:$AA$879,23,FALSE)</f>
        <v>0</v>
      </c>
      <c r="E49" t="str">
        <f>VLOOKUP(DATE($A49,11,1),Patch!$A$4:$AA$879,24,FALSE)</f>
        <v/>
      </c>
      <c r="F49" s="3">
        <f>VLOOKUP(DATE($A49,12,1),Patch!$A$4:$AA$879,23,FALSE)</f>
        <v>0</v>
      </c>
      <c r="G49" t="str">
        <f>VLOOKUP(DATE($A49,12,1),Patch!$A$4:$AA$879,24,FALSE)</f>
        <v/>
      </c>
      <c r="H49" s="3">
        <f>VLOOKUP(DATE($A49+1,1,1),Patch!$A$4:$AA$879,23,FALSE)</f>
        <v>0</v>
      </c>
      <c r="I49" t="str">
        <f>VLOOKUP(DATE($A49+1,1,1),Patch!$A$4:$AA$879,24,FALSE)</f>
        <v/>
      </c>
      <c r="J49" s="3">
        <f>VLOOKUP(DATE($A49+1,2,1),Patch!$A$4:$AA$879,23,FALSE)</f>
        <v>0</v>
      </c>
      <c r="K49" t="str">
        <f>VLOOKUP(DATE($A49+1,2,1),Patch!$A$4:$AA$879,24,FALSE)</f>
        <v/>
      </c>
      <c r="L49" s="3">
        <f>VLOOKUP(DATE($A49+1,3,1),Patch!$A$4:$AA$879,23,FALSE)</f>
        <v>0</v>
      </c>
      <c r="M49" t="str">
        <f>VLOOKUP(DATE($A49+1,3,1),Patch!$A$4:$AA$879,24,FALSE)</f>
        <v/>
      </c>
      <c r="N49" s="3">
        <f>VLOOKUP(DATE($A49+1,4,1),Patch!$A$4:$AA$879,23,FALSE)</f>
        <v>0</v>
      </c>
      <c r="O49" t="str">
        <f>VLOOKUP(DATE($A49+1,4,1),Patch!$A$4:$AA$879,24,FALSE)</f>
        <v/>
      </c>
      <c r="P49" s="3">
        <f>VLOOKUP(DATE($A49+1,5,1),Patch!$A$4:$AA$879,23,FALSE)</f>
        <v>0</v>
      </c>
      <c r="Q49" t="str">
        <f>VLOOKUP(DATE($A49+1,5,1),Patch!$A$4:$AA$879,24,FALSE)</f>
        <v/>
      </c>
      <c r="R49" s="3">
        <f>VLOOKUP(DATE($A49+1,6,1),Patch!$A$4:$AA$879,23,FALSE)</f>
        <v>0</v>
      </c>
      <c r="S49" t="str">
        <f>VLOOKUP(DATE($A49+1,6,1),Patch!$A$4:$AA$879,24,FALSE)</f>
        <v/>
      </c>
      <c r="T49" s="3">
        <f>VLOOKUP(DATE($A49+1,7,1),Patch!$A$4:$AA$879,23,FALSE)</f>
        <v>0</v>
      </c>
      <c r="U49" t="str">
        <f>VLOOKUP(DATE($A49+1,7,1),Patch!$A$4:$AA$879,24,FALSE)</f>
        <v/>
      </c>
      <c r="V49" s="3">
        <f>VLOOKUP(DATE($A49+1,8,1),Patch!$A$4:$AA$879,23,FALSE)</f>
        <v>0</v>
      </c>
      <c r="W49" t="str">
        <f>VLOOKUP(DATE($A49+1,8,1),Patch!$A$4:$AA$879,24,FALSE)</f>
        <v/>
      </c>
      <c r="X49" s="3">
        <f>VLOOKUP(DATE($A49+1,9,1),Patch!$A$4:$AA$879,23,FALSE)</f>
        <v>0</v>
      </c>
      <c r="Y49" t="str">
        <f>VLOOKUP(DATE($A49+1,9,1),Patch!$A$4:$AA$879,24,FALSE)</f>
        <v/>
      </c>
      <c r="Z49" s="3">
        <f t="shared" si="0"/>
        <v>0</v>
      </c>
    </row>
    <row r="50" spans="1:26" x14ac:dyDescent="0.25">
      <c r="A50">
        <v>1983</v>
      </c>
      <c r="B50" s="3">
        <f>VLOOKUP(DATE($A50,10,1),Patch!$A$4:$AA$879,23,FALSE)</f>
        <v>0</v>
      </c>
      <c r="C50" t="str">
        <f>VLOOKUP(DATE($A50,10,1),Patch!$A$4:$AA$879,24,FALSE)</f>
        <v/>
      </c>
      <c r="D50" s="3">
        <f>VLOOKUP(DATE($A50,11,1),Patch!$A$4:$AA$879,23,FALSE)</f>
        <v>0</v>
      </c>
      <c r="E50" t="str">
        <f>VLOOKUP(DATE($A50,11,1),Patch!$A$4:$AA$879,24,FALSE)</f>
        <v/>
      </c>
      <c r="F50" s="3">
        <f>VLOOKUP(DATE($A50,12,1),Patch!$A$4:$AA$879,23,FALSE)</f>
        <v>0</v>
      </c>
      <c r="G50" t="str">
        <f>VLOOKUP(DATE($A50,12,1),Patch!$A$4:$AA$879,24,FALSE)</f>
        <v/>
      </c>
      <c r="H50" s="3">
        <f>VLOOKUP(DATE($A50+1,1,1),Patch!$A$4:$AA$879,23,FALSE)</f>
        <v>0</v>
      </c>
      <c r="I50" t="str">
        <f>VLOOKUP(DATE($A50+1,1,1),Patch!$A$4:$AA$879,24,FALSE)</f>
        <v/>
      </c>
      <c r="J50" s="3">
        <f>VLOOKUP(DATE($A50+1,2,1),Patch!$A$4:$AA$879,23,FALSE)</f>
        <v>0</v>
      </c>
      <c r="K50" t="str">
        <f>VLOOKUP(DATE($A50+1,2,1),Patch!$A$4:$AA$879,24,FALSE)</f>
        <v/>
      </c>
      <c r="L50" s="3">
        <f>VLOOKUP(DATE($A50+1,3,1),Patch!$A$4:$AA$879,23,FALSE)</f>
        <v>0</v>
      </c>
      <c r="M50" t="str">
        <f>VLOOKUP(DATE($A50+1,3,1),Patch!$A$4:$AA$879,24,FALSE)</f>
        <v/>
      </c>
      <c r="N50" s="3">
        <f>VLOOKUP(DATE($A50+1,4,1),Patch!$A$4:$AA$879,23,FALSE)</f>
        <v>0</v>
      </c>
      <c r="O50" t="str">
        <f>VLOOKUP(DATE($A50+1,4,1),Patch!$A$4:$AA$879,24,FALSE)</f>
        <v/>
      </c>
      <c r="P50" s="3">
        <f>VLOOKUP(DATE($A50+1,5,1),Patch!$A$4:$AA$879,23,FALSE)</f>
        <v>0</v>
      </c>
      <c r="Q50" t="str">
        <f>VLOOKUP(DATE($A50+1,5,1),Patch!$A$4:$AA$879,24,FALSE)</f>
        <v/>
      </c>
      <c r="R50" s="3">
        <f>VLOOKUP(DATE($A50+1,6,1),Patch!$A$4:$AA$879,23,FALSE)</f>
        <v>0</v>
      </c>
      <c r="S50" t="str">
        <f>VLOOKUP(DATE($A50+1,6,1),Patch!$A$4:$AA$879,24,FALSE)</f>
        <v/>
      </c>
      <c r="T50" s="3">
        <f>VLOOKUP(DATE($A50+1,7,1),Patch!$A$4:$AA$879,23,FALSE)</f>
        <v>0</v>
      </c>
      <c r="U50" t="str">
        <f>VLOOKUP(DATE($A50+1,7,1),Patch!$A$4:$AA$879,24,FALSE)</f>
        <v/>
      </c>
      <c r="V50" s="3">
        <f>VLOOKUP(DATE($A50+1,8,1),Patch!$A$4:$AA$879,23,FALSE)</f>
        <v>0</v>
      </c>
      <c r="W50" t="str">
        <f>VLOOKUP(DATE($A50+1,8,1),Patch!$A$4:$AA$879,24,FALSE)</f>
        <v/>
      </c>
      <c r="X50" s="3">
        <f>VLOOKUP(DATE($A50+1,9,1),Patch!$A$4:$AA$879,23,FALSE)</f>
        <v>0</v>
      </c>
      <c r="Y50" t="str">
        <f>VLOOKUP(DATE($A50+1,9,1),Patch!$A$4:$AA$879,24,FALSE)</f>
        <v/>
      </c>
      <c r="Z50" s="3">
        <f t="shared" si="0"/>
        <v>0</v>
      </c>
    </row>
    <row r="51" spans="1:26" x14ac:dyDescent="0.25">
      <c r="A51">
        <v>1984</v>
      </c>
      <c r="B51" s="3">
        <f>VLOOKUP(DATE($A51,10,1),Patch!$A$4:$AA$879,23,FALSE)</f>
        <v>0</v>
      </c>
      <c r="C51" t="str">
        <f>VLOOKUP(DATE($A51,10,1),Patch!$A$4:$AA$879,24,FALSE)</f>
        <v/>
      </c>
      <c r="D51" s="3">
        <f>VLOOKUP(DATE($A51,11,1),Patch!$A$4:$AA$879,23,FALSE)</f>
        <v>0</v>
      </c>
      <c r="E51" t="str">
        <f>VLOOKUP(DATE($A51,11,1),Patch!$A$4:$AA$879,24,FALSE)</f>
        <v/>
      </c>
      <c r="F51" s="3">
        <f>VLOOKUP(DATE($A51,12,1),Patch!$A$4:$AA$879,23,FALSE)</f>
        <v>0</v>
      </c>
      <c r="G51" t="str">
        <f>VLOOKUP(DATE($A51,12,1),Patch!$A$4:$AA$879,24,FALSE)</f>
        <v/>
      </c>
      <c r="H51" s="3">
        <f>VLOOKUP(DATE($A51+1,1,1),Patch!$A$4:$AA$879,23,FALSE)</f>
        <v>0</v>
      </c>
      <c r="I51" t="str">
        <f>VLOOKUP(DATE($A51+1,1,1),Patch!$A$4:$AA$879,24,FALSE)</f>
        <v/>
      </c>
      <c r="J51" s="3">
        <f>VLOOKUP(DATE($A51+1,2,1),Patch!$A$4:$AA$879,23,FALSE)</f>
        <v>0</v>
      </c>
      <c r="K51" t="str">
        <f>VLOOKUP(DATE($A51+1,2,1),Patch!$A$4:$AA$879,24,FALSE)</f>
        <v/>
      </c>
      <c r="L51" s="3">
        <f>VLOOKUP(DATE($A51+1,3,1),Patch!$A$4:$AA$879,23,FALSE)</f>
        <v>0</v>
      </c>
      <c r="M51" t="str">
        <f>VLOOKUP(DATE($A51+1,3,1),Patch!$A$4:$AA$879,24,FALSE)</f>
        <v/>
      </c>
      <c r="N51" s="3">
        <f>VLOOKUP(DATE($A51+1,4,1),Patch!$A$4:$AA$879,23,FALSE)</f>
        <v>0</v>
      </c>
      <c r="O51" t="str">
        <f>VLOOKUP(DATE($A51+1,4,1),Patch!$A$4:$AA$879,24,FALSE)</f>
        <v/>
      </c>
      <c r="P51" s="3">
        <f>VLOOKUP(DATE($A51+1,5,1),Patch!$A$4:$AA$879,23,FALSE)</f>
        <v>0</v>
      </c>
      <c r="Q51" t="str">
        <f>VLOOKUP(DATE($A51+1,5,1),Patch!$A$4:$AA$879,24,FALSE)</f>
        <v/>
      </c>
      <c r="R51" s="3">
        <f>VLOOKUP(DATE($A51+1,6,1),Patch!$A$4:$AA$879,23,FALSE)</f>
        <v>0</v>
      </c>
      <c r="S51" t="str">
        <f>VLOOKUP(DATE($A51+1,6,1),Patch!$A$4:$AA$879,24,FALSE)</f>
        <v/>
      </c>
      <c r="T51" s="3">
        <f>VLOOKUP(DATE($A51+1,7,1),Patch!$A$4:$AA$879,23,FALSE)</f>
        <v>0</v>
      </c>
      <c r="U51" t="str">
        <f>VLOOKUP(DATE($A51+1,7,1),Patch!$A$4:$AA$879,24,FALSE)</f>
        <v/>
      </c>
      <c r="V51" s="3">
        <f>VLOOKUP(DATE($A51+1,8,1),Patch!$A$4:$AA$879,23,FALSE)</f>
        <v>0</v>
      </c>
      <c r="W51" t="str">
        <f>VLOOKUP(DATE($A51+1,8,1),Patch!$A$4:$AA$879,24,FALSE)</f>
        <v/>
      </c>
      <c r="X51" s="3">
        <f>VLOOKUP(DATE($A51+1,9,1),Patch!$A$4:$AA$879,23,FALSE)</f>
        <v>0</v>
      </c>
      <c r="Y51" t="str">
        <f>VLOOKUP(DATE($A51+1,9,1),Patch!$A$4:$AA$879,24,FALSE)</f>
        <v/>
      </c>
      <c r="Z51" s="3">
        <f t="shared" si="0"/>
        <v>0</v>
      </c>
    </row>
    <row r="52" spans="1:26" x14ac:dyDescent="0.25">
      <c r="A52">
        <v>1985</v>
      </c>
      <c r="B52" s="3">
        <f>VLOOKUP(DATE($A52,10,1),Patch!$A$4:$AA$879,23,FALSE)</f>
        <v>0</v>
      </c>
      <c r="C52" t="str">
        <f>VLOOKUP(DATE($A52,10,1),Patch!$A$4:$AA$879,24,FALSE)</f>
        <v/>
      </c>
      <c r="D52" s="3">
        <f>VLOOKUP(DATE($A52,11,1),Patch!$A$4:$AA$879,23,FALSE)</f>
        <v>0</v>
      </c>
      <c r="E52" t="str">
        <f>VLOOKUP(DATE($A52,11,1),Patch!$A$4:$AA$879,24,FALSE)</f>
        <v/>
      </c>
      <c r="F52" s="3">
        <f>VLOOKUP(DATE($A52,12,1),Patch!$A$4:$AA$879,23,FALSE)</f>
        <v>0</v>
      </c>
      <c r="G52" t="str">
        <f>VLOOKUP(DATE($A52,12,1),Patch!$A$4:$AA$879,24,FALSE)</f>
        <v/>
      </c>
      <c r="H52" s="3">
        <f>VLOOKUP(DATE($A52+1,1,1),Patch!$A$4:$AA$879,23,FALSE)</f>
        <v>0</v>
      </c>
      <c r="I52" t="str">
        <f>VLOOKUP(DATE($A52+1,1,1),Patch!$A$4:$AA$879,24,FALSE)</f>
        <v/>
      </c>
      <c r="J52" s="3">
        <f>VLOOKUP(DATE($A52+1,2,1),Patch!$A$4:$AA$879,23,FALSE)</f>
        <v>0</v>
      </c>
      <c r="K52" t="str">
        <f>VLOOKUP(DATE($A52+1,2,1),Patch!$A$4:$AA$879,24,FALSE)</f>
        <v/>
      </c>
      <c r="L52" s="3">
        <f>VLOOKUP(DATE($A52+1,3,1),Patch!$A$4:$AA$879,23,FALSE)</f>
        <v>0</v>
      </c>
      <c r="M52" t="str">
        <f>VLOOKUP(DATE($A52+1,3,1),Patch!$A$4:$AA$879,24,FALSE)</f>
        <v/>
      </c>
      <c r="N52" s="3">
        <f>VLOOKUP(DATE($A52+1,4,1),Patch!$A$4:$AA$879,23,FALSE)</f>
        <v>0</v>
      </c>
      <c r="O52" t="str">
        <f>VLOOKUP(DATE($A52+1,4,1),Patch!$A$4:$AA$879,24,FALSE)</f>
        <v/>
      </c>
      <c r="P52" s="3">
        <f>VLOOKUP(DATE($A52+1,5,1),Patch!$A$4:$AA$879,23,FALSE)</f>
        <v>0</v>
      </c>
      <c r="Q52" t="str">
        <f>VLOOKUP(DATE($A52+1,5,1),Patch!$A$4:$AA$879,24,FALSE)</f>
        <v/>
      </c>
      <c r="R52" s="3">
        <f>VLOOKUP(DATE($A52+1,6,1),Patch!$A$4:$AA$879,23,FALSE)</f>
        <v>0</v>
      </c>
      <c r="S52" t="str">
        <f>VLOOKUP(DATE($A52+1,6,1),Patch!$A$4:$AA$879,24,FALSE)</f>
        <v/>
      </c>
      <c r="T52" s="3">
        <f>VLOOKUP(DATE($A52+1,7,1),Patch!$A$4:$AA$879,23,FALSE)</f>
        <v>0</v>
      </c>
      <c r="U52" t="str">
        <f>VLOOKUP(DATE($A52+1,7,1),Patch!$A$4:$AA$879,24,FALSE)</f>
        <v/>
      </c>
      <c r="V52" s="3">
        <f>VLOOKUP(DATE($A52+1,8,1),Patch!$A$4:$AA$879,23,FALSE)</f>
        <v>0</v>
      </c>
      <c r="W52" t="str">
        <f>VLOOKUP(DATE($A52+1,8,1),Patch!$A$4:$AA$879,24,FALSE)</f>
        <v/>
      </c>
      <c r="X52" s="3">
        <f>VLOOKUP(DATE($A52+1,9,1),Patch!$A$4:$AA$879,23,FALSE)</f>
        <v>0</v>
      </c>
      <c r="Y52" t="str">
        <f>VLOOKUP(DATE($A52+1,9,1),Patch!$A$4:$AA$879,24,FALSE)</f>
        <v/>
      </c>
      <c r="Z52" s="3">
        <f t="shared" si="0"/>
        <v>0</v>
      </c>
    </row>
    <row r="53" spans="1:26" x14ac:dyDescent="0.25">
      <c r="A53">
        <v>1986</v>
      </c>
      <c r="B53" s="3">
        <f>VLOOKUP(DATE($A53,10,1),Patch!$A$4:$AA$879,23,FALSE)</f>
        <v>0</v>
      </c>
      <c r="C53" t="str">
        <f>VLOOKUP(DATE($A53,10,1),Patch!$A$4:$AA$879,24,FALSE)</f>
        <v/>
      </c>
      <c r="D53" s="3">
        <f>VLOOKUP(DATE($A53,11,1),Patch!$A$4:$AA$879,23,FALSE)</f>
        <v>0</v>
      </c>
      <c r="E53" t="str">
        <f>VLOOKUP(DATE($A53,11,1),Patch!$A$4:$AA$879,24,FALSE)</f>
        <v/>
      </c>
      <c r="F53" s="3">
        <f>VLOOKUP(DATE($A53,12,1),Patch!$A$4:$AA$879,23,FALSE)</f>
        <v>0</v>
      </c>
      <c r="G53" t="str">
        <f>VLOOKUP(DATE($A53,12,1),Patch!$A$4:$AA$879,24,FALSE)</f>
        <v/>
      </c>
      <c r="H53" s="3">
        <f>VLOOKUP(DATE($A53+1,1,1),Patch!$A$4:$AA$879,23,FALSE)</f>
        <v>0</v>
      </c>
      <c r="I53" t="str">
        <f>VLOOKUP(DATE($A53+1,1,1),Patch!$A$4:$AA$879,24,FALSE)</f>
        <v/>
      </c>
      <c r="J53" s="3">
        <f>VLOOKUP(DATE($A53+1,2,1),Patch!$A$4:$AA$879,23,FALSE)</f>
        <v>0</v>
      </c>
      <c r="K53" t="str">
        <f>VLOOKUP(DATE($A53+1,2,1),Patch!$A$4:$AA$879,24,FALSE)</f>
        <v/>
      </c>
      <c r="L53" s="3">
        <f>VLOOKUP(DATE($A53+1,3,1),Patch!$A$4:$AA$879,23,FALSE)</f>
        <v>0</v>
      </c>
      <c r="M53" t="str">
        <f>VLOOKUP(DATE($A53+1,3,1),Patch!$A$4:$AA$879,24,FALSE)</f>
        <v/>
      </c>
      <c r="N53" s="3">
        <f>VLOOKUP(DATE($A53+1,4,1),Patch!$A$4:$AA$879,23,FALSE)</f>
        <v>0</v>
      </c>
      <c r="O53" t="str">
        <f>VLOOKUP(DATE($A53+1,4,1),Patch!$A$4:$AA$879,24,FALSE)</f>
        <v/>
      </c>
      <c r="P53" s="3">
        <f>VLOOKUP(DATE($A53+1,5,1),Patch!$A$4:$AA$879,23,FALSE)</f>
        <v>0</v>
      </c>
      <c r="Q53" t="str">
        <f>VLOOKUP(DATE($A53+1,5,1),Patch!$A$4:$AA$879,24,FALSE)</f>
        <v/>
      </c>
      <c r="R53" s="3">
        <f>VLOOKUP(DATE($A53+1,6,1),Patch!$A$4:$AA$879,23,FALSE)</f>
        <v>0</v>
      </c>
      <c r="S53" t="str">
        <f>VLOOKUP(DATE($A53+1,6,1),Patch!$A$4:$AA$879,24,FALSE)</f>
        <v/>
      </c>
      <c r="T53" s="3">
        <f>VLOOKUP(DATE($A53+1,7,1),Patch!$A$4:$AA$879,23,FALSE)</f>
        <v>0</v>
      </c>
      <c r="U53" t="str">
        <f>VLOOKUP(DATE($A53+1,7,1),Patch!$A$4:$AA$879,24,FALSE)</f>
        <v/>
      </c>
      <c r="V53" s="3">
        <f>VLOOKUP(DATE($A53+1,8,1),Patch!$A$4:$AA$879,23,FALSE)</f>
        <v>0</v>
      </c>
      <c r="W53" t="str">
        <f>VLOOKUP(DATE($A53+1,8,1),Patch!$A$4:$AA$879,24,FALSE)</f>
        <v/>
      </c>
      <c r="X53" s="3">
        <f>VLOOKUP(DATE($A53+1,9,1),Patch!$A$4:$AA$879,23,FALSE)</f>
        <v>0</v>
      </c>
      <c r="Y53" t="str">
        <f>VLOOKUP(DATE($A53+1,9,1),Patch!$A$4:$AA$879,24,FALSE)</f>
        <v/>
      </c>
      <c r="Z53" s="3">
        <f t="shared" si="0"/>
        <v>0</v>
      </c>
    </row>
    <row r="54" spans="1:26" x14ac:dyDescent="0.25">
      <c r="A54">
        <v>1987</v>
      </c>
      <c r="B54" s="3">
        <f>VLOOKUP(DATE($A54,10,1),Patch!$A$4:$AA$879,23,FALSE)</f>
        <v>0</v>
      </c>
      <c r="C54" t="str">
        <f>VLOOKUP(DATE($A54,10,1),Patch!$A$4:$AA$879,24,FALSE)</f>
        <v/>
      </c>
      <c r="D54" s="3">
        <f>VLOOKUP(DATE($A54,11,1),Patch!$A$4:$AA$879,23,FALSE)</f>
        <v>0</v>
      </c>
      <c r="E54" t="str">
        <f>VLOOKUP(DATE($A54,11,1),Patch!$A$4:$AA$879,24,FALSE)</f>
        <v/>
      </c>
      <c r="F54" s="3">
        <f>VLOOKUP(DATE($A54,12,1),Patch!$A$4:$AA$879,23,FALSE)</f>
        <v>0</v>
      </c>
      <c r="G54" t="str">
        <f>VLOOKUP(DATE($A54,12,1),Patch!$A$4:$AA$879,24,FALSE)</f>
        <v/>
      </c>
      <c r="H54" s="3">
        <f>VLOOKUP(DATE($A54+1,1,1),Patch!$A$4:$AA$879,23,FALSE)</f>
        <v>0</v>
      </c>
      <c r="I54" t="str">
        <f>VLOOKUP(DATE($A54+1,1,1),Patch!$A$4:$AA$879,24,FALSE)</f>
        <v/>
      </c>
      <c r="J54" s="3">
        <f>VLOOKUP(DATE($A54+1,2,1),Patch!$A$4:$AA$879,23,FALSE)</f>
        <v>0</v>
      </c>
      <c r="K54" t="str">
        <f>VLOOKUP(DATE($A54+1,2,1),Patch!$A$4:$AA$879,24,FALSE)</f>
        <v/>
      </c>
      <c r="L54" s="3">
        <f>VLOOKUP(DATE($A54+1,3,1),Patch!$A$4:$AA$879,23,FALSE)</f>
        <v>0</v>
      </c>
      <c r="M54" t="str">
        <f>VLOOKUP(DATE($A54+1,3,1),Patch!$A$4:$AA$879,24,FALSE)</f>
        <v/>
      </c>
      <c r="N54" s="3">
        <f>VLOOKUP(DATE($A54+1,4,1),Patch!$A$4:$AA$879,23,FALSE)</f>
        <v>0</v>
      </c>
      <c r="O54" t="str">
        <f>VLOOKUP(DATE($A54+1,4,1),Patch!$A$4:$AA$879,24,FALSE)</f>
        <v/>
      </c>
      <c r="P54" s="3">
        <f>VLOOKUP(DATE($A54+1,5,1),Patch!$A$4:$AA$879,23,FALSE)</f>
        <v>0</v>
      </c>
      <c r="Q54" t="str">
        <f>VLOOKUP(DATE($A54+1,5,1),Patch!$A$4:$AA$879,24,FALSE)</f>
        <v/>
      </c>
      <c r="R54" s="3">
        <f>VLOOKUP(DATE($A54+1,6,1),Patch!$A$4:$AA$879,23,FALSE)</f>
        <v>0</v>
      </c>
      <c r="S54" t="str">
        <f>VLOOKUP(DATE($A54+1,6,1),Patch!$A$4:$AA$879,24,FALSE)</f>
        <v/>
      </c>
      <c r="T54" s="3">
        <f>VLOOKUP(DATE($A54+1,7,1),Patch!$A$4:$AA$879,23,FALSE)</f>
        <v>0</v>
      </c>
      <c r="U54" t="str">
        <f>VLOOKUP(DATE($A54+1,7,1),Patch!$A$4:$AA$879,24,FALSE)</f>
        <v/>
      </c>
      <c r="V54" s="3">
        <f>VLOOKUP(DATE($A54+1,8,1),Patch!$A$4:$AA$879,23,FALSE)</f>
        <v>0</v>
      </c>
      <c r="W54" t="str">
        <f>VLOOKUP(DATE($A54+1,8,1),Patch!$A$4:$AA$879,24,FALSE)</f>
        <v/>
      </c>
      <c r="X54" s="3">
        <f>VLOOKUP(DATE($A54+1,9,1),Patch!$A$4:$AA$879,23,FALSE)</f>
        <v>0</v>
      </c>
      <c r="Y54" t="str">
        <f>VLOOKUP(DATE($A54+1,9,1),Patch!$A$4:$AA$879,24,FALSE)</f>
        <v/>
      </c>
      <c r="Z54" s="3">
        <f t="shared" si="0"/>
        <v>0</v>
      </c>
    </row>
    <row r="55" spans="1:26" x14ac:dyDescent="0.25">
      <c r="A55">
        <v>1988</v>
      </c>
      <c r="B55" s="3">
        <f>VLOOKUP(DATE($A55,10,1),Patch!$A$4:$AA$879,23,FALSE)</f>
        <v>0</v>
      </c>
      <c r="C55" t="str">
        <f>VLOOKUP(DATE($A55,10,1),Patch!$A$4:$AA$879,24,FALSE)</f>
        <v/>
      </c>
      <c r="D55" s="3">
        <f>VLOOKUP(DATE($A55,11,1),Patch!$A$4:$AA$879,23,FALSE)</f>
        <v>0</v>
      </c>
      <c r="E55" t="str">
        <f>VLOOKUP(DATE($A55,11,1),Patch!$A$4:$AA$879,24,FALSE)</f>
        <v/>
      </c>
      <c r="F55" s="3">
        <f>VLOOKUP(DATE($A55,12,1),Patch!$A$4:$AA$879,23,FALSE)</f>
        <v>0</v>
      </c>
      <c r="G55" t="str">
        <f>VLOOKUP(DATE($A55,12,1),Patch!$A$4:$AA$879,24,FALSE)</f>
        <v/>
      </c>
      <c r="H55" s="3">
        <f>VLOOKUP(DATE($A55+1,1,1),Patch!$A$4:$AA$879,23,FALSE)</f>
        <v>0</v>
      </c>
      <c r="I55" t="str">
        <f>VLOOKUP(DATE($A55+1,1,1),Patch!$A$4:$AA$879,24,FALSE)</f>
        <v/>
      </c>
      <c r="J55" s="3">
        <f>VLOOKUP(DATE($A55+1,2,1),Patch!$A$4:$AA$879,23,FALSE)</f>
        <v>0</v>
      </c>
      <c r="K55" t="str">
        <f>VLOOKUP(DATE($A55+1,2,1),Patch!$A$4:$AA$879,24,FALSE)</f>
        <v/>
      </c>
      <c r="L55" s="3">
        <f>VLOOKUP(DATE($A55+1,3,1),Patch!$A$4:$AA$879,23,FALSE)</f>
        <v>0</v>
      </c>
      <c r="M55" t="str">
        <f>VLOOKUP(DATE($A55+1,3,1),Patch!$A$4:$AA$879,24,FALSE)</f>
        <v/>
      </c>
      <c r="N55" s="3">
        <f>VLOOKUP(DATE($A55+1,4,1),Patch!$A$4:$AA$879,23,FALSE)</f>
        <v>0</v>
      </c>
      <c r="O55" t="str">
        <f>VLOOKUP(DATE($A55+1,4,1),Patch!$A$4:$AA$879,24,FALSE)</f>
        <v/>
      </c>
      <c r="P55" s="3">
        <f>VLOOKUP(DATE($A55+1,5,1),Patch!$A$4:$AA$879,23,FALSE)</f>
        <v>0</v>
      </c>
      <c r="Q55" t="str">
        <f>VLOOKUP(DATE($A55+1,5,1),Patch!$A$4:$AA$879,24,FALSE)</f>
        <v/>
      </c>
      <c r="R55" s="3">
        <f>VLOOKUP(DATE($A55+1,6,1),Patch!$A$4:$AA$879,23,FALSE)</f>
        <v>0</v>
      </c>
      <c r="S55" t="str">
        <f>VLOOKUP(DATE($A55+1,6,1),Patch!$A$4:$AA$879,24,FALSE)</f>
        <v/>
      </c>
      <c r="T55" s="3">
        <f>VLOOKUP(DATE($A55+1,7,1),Patch!$A$4:$AA$879,23,FALSE)</f>
        <v>0</v>
      </c>
      <c r="U55" t="str">
        <f>VLOOKUP(DATE($A55+1,7,1),Patch!$A$4:$AA$879,24,FALSE)</f>
        <v/>
      </c>
      <c r="V55" s="3">
        <f>VLOOKUP(DATE($A55+1,8,1),Patch!$A$4:$AA$879,23,FALSE)</f>
        <v>0</v>
      </c>
      <c r="W55" t="str">
        <f>VLOOKUP(DATE($A55+1,8,1),Patch!$A$4:$AA$879,24,FALSE)</f>
        <v/>
      </c>
      <c r="X55" s="3">
        <f>VLOOKUP(DATE($A55+1,9,1),Patch!$A$4:$AA$879,23,FALSE)</f>
        <v>0</v>
      </c>
      <c r="Y55" t="str">
        <f>VLOOKUP(DATE($A55+1,9,1),Patch!$A$4:$AA$879,24,FALSE)</f>
        <v/>
      </c>
      <c r="Z55" s="3">
        <f t="shared" si="0"/>
        <v>0</v>
      </c>
    </row>
    <row r="56" spans="1:26" x14ac:dyDescent="0.25">
      <c r="A56">
        <v>1989</v>
      </c>
      <c r="B56" s="3">
        <f>VLOOKUP(DATE($A56,10,1),Patch!$A$4:$AA$879,23,FALSE)</f>
        <v>0</v>
      </c>
      <c r="C56" t="str">
        <f>VLOOKUP(DATE($A56,10,1),Patch!$A$4:$AA$879,24,FALSE)</f>
        <v/>
      </c>
      <c r="D56" s="3">
        <f>VLOOKUP(DATE($A56,11,1),Patch!$A$4:$AA$879,23,FALSE)</f>
        <v>0</v>
      </c>
      <c r="E56" t="str">
        <f>VLOOKUP(DATE($A56,11,1),Patch!$A$4:$AA$879,24,FALSE)</f>
        <v/>
      </c>
      <c r="F56" s="3">
        <f>VLOOKUP(DATE($A56,12,1),Patch!$A$4:$AA$879,23,FALSE)</f>
        <v>0</v>
      </c>
      <c r="G56" t="str">
        <f>VLOOKUP(DATE($A56,12,1),Patch!$A$4:$AA$879,24,FALSE)</f>
        <v/>
      </c>
      <c r="H56" s="3">
        <f>VLOOKUP(DATE($A56+1,1,1),Patch!$A$4:$AA$879,23,FALSE)</f>
        <v>0</v>
      </c>
      <c r="I56" t="str">
        <f>VLOOKUP(DATE($A56+1,1,1),Patch!$A$4:$AA$879,24,FALSE)</f>
        <v/>
      </c>
      <c r="J56" s="3">
        <f>VLOOKUP(DATE($A56+1,2,1),Patch!$A$4:$AA$879,23,FALSE)</f>
        <v>0</v>
      </c>
      <c r="K56" t="str">
        <f>VLOOKUP(DATE($A56+1,2,1),Patch!$A$4:$AA$879,24,FALSE)</f>
        <v/>
      </c>
      <c r="L56" s="3">
        <f>VLOOKUP(DATE($A56+1,3,1),Patch!$A$4:$AA$879,23,FALSE)</f>
        <v>0</v>
      </c>
      <c r="M56" t="str">
        <f>VLOOKUP(DATE($A56+1,3,1),Patch!$A$4:$AA$879,24,FALSE)</f>
        <v/>
      </c>
      <c r="N56" s="3">
        <f>VLOOKUP(DATE($A56+1,4,1),Patch!$A$4:$AA$879,23,FALSE)</f>
        <v>0</v>
      </c>
      <c r="O56" t="str">
        <f>VLOOKUP(DATE($A56+1,4,1),Patch!$A$4:$AA$879,24,FALSE)</f>
        <v/>
      </c>
      <c r="P56" s="3">
        <f>VLOOKUP(DATE($A56+1,5,1),Patch!$A$4:$AA$879,23,FALSE)</f>
        <v>0</v>
      </c>
      <c r="Q56" t="str">
        <f>VLOOKUP(DATE($A56+1,5,1),Patch!$A$4:$AA$879,24,FALSE)</f>
        <v/>
      </c>
      <c r="R56" s="3">
        <f>VLOOKUP(DATE($A56+1,6,1),Patch!$A$4:$AA$879,23,FALSE)</f>
        <v>0</v>
      </c>
      <c r="S56" t="str">
        <f>VLOOKUP(DATE($A56+1,6,1),Patch!$A$4:$AA$879,24,FALSE)</f>
        <v/>
      </c>
      <c r="T56" s="3">
        <f>VLOOKUP(DATE($A56+1,7,1),Patch!$A$4:$AA$879,23,FALSE)</f>
        <v>0</v>
      </c>
      <c r="U56" t="str">
        <f>VLOOKUP(DATE($A56+1,7,1),Patch!$A$4:$AA$879,24,FALSE)</f>
        <v/>
      </c>
      <c r="V56" s="3">
        <f>VLOOKUP(DATE($A56+1,8,1),Patch!$A$4:$AA$879,23,FALSE)</f>
        <v>0</v>
      </c>
      <c r="W56" t="str">
        <f>VLOOKUP(DATE($A56+1,8,1),Patch!$A$4:$AA$879,24,FALSE)</f>
        <v/>
      </c>
      <c r="X56" s="3">
        <f>VLOOKUP(DATE($A56+1,9,1),Patch!$A$4:$AA$879,23,FALSE)</f>
        <v>0</v>
      </c>
      <c r="Y56" t="str">
        <f>VLOOKUP(DATE($A56+1,9,1),Patch!$A$4:$AA$879,24,FALSE)</f>
        <v/>
      </c>
      <c r="Z56" s="3">
        <f t="shared" si="0"/>
        <v>0</v>
      </c>
    </row>
    <row r="57" spans="1:26" x14ac:dyDescent="0.25">
      <c r="A57">
        <v>1990</v>
      </c>
      <c r="B57" s="3">
        <f>VLOOKUP(DATE($A57,10,1),Patch!$A$4:$AA$879,23,FALSE)</f>
        <v>0.01</v>
      </c>
      <c r="C57" t="str">
        <f>VLOOKUP(DATE($A57,10,1),Patch!$A$4:$AA$879,24,FALSE)</f>
        <v/>
      </c>
      <c r="D57" s="3">
        <f>VLOOKUP(DATE($A57,11,1),Patch!$A$4:$AA$879,23,FALSE)</f>
        <v>0</v>
      </c>
      <c r="E57" t="str">
        <f>VLOOKUP(DATE($A57,11,1),Patch!$A$4:$AA$879,24,FALSE)</f>
        <v>*</v>
      </c>
      <c r="F57" s="3">
        <f>VLOOKUP(DATE($A57,12,1),Patch!$A$4:$AA$879,23,FALSE)</f>
        <v>0.06</v>
      </c>
      <c r="G57" t="str">
        <f>VLOOKUP(DATE($A57,12,1),Patch!$A$4:$AA$879,24,FALSE)</f>
        <v/>
      </c>
      <c r="H57" s="3">
        <f>VLOOKUP(DATE($A57+1,1,1),Patch!$A$4:$AA$879,23,FALSE)</f>
        <v>0.06</v>
      </c>
      <c r="I57" t="str">
        <f>VLOOKUP(DATE($A57+1,1,1),Patch!$A$4:$AA$879,24,FALSE)</f>
        <v/>
      </c>
      <c r="J57" s="3">
        <f>VLOOKUP(DATE($A57+1,2,1),Patch!$A$4:$AA$879,23,FALSE)</f>
        <v>0.67</v>
      </c>
      <c r="K57" t="str">
        <f>VLOOKUP(DATE($A57+1,2,1),Patch!$A$4:$AA$879,24,FALSE)</f>
        <v/>
      </c>
      <c r="L57" s="3">
        <f>VLOOKUP(DATE($A57+1,3,1),Patch!$A$4:$AA$879,23,FALSE)</f>
        <v>1.75</v>
      </c>
      <c r="M57" t="str">
        <f>VLOOKUP(DATE($A57+1,3,1),Patch!$A$4:$AA$879,24,FALSE)</f>
        <v/>
      </c>
      <c r="N57" s="3">
        <f>VLOOKUP(DATE($A57+1,4,1),Patch!$A$4:$AA$879,23,FALSE)</f>
        <v>0.04</v>
      </c>
      <c r="O57" t="str">
        <f>VLOOKUP(DATE($A57+1,4,1),Patch!$A$4:$AA$879,24,FALSE)</f>
        <v/>
      </c>
      <c r="P57" s="3">
        <f>VLOOKUP(DATE($A57+1,5,1),Patch!$A$4:$AA$879,23,FALSE)</f>
        <v>0</v>
      </c>
      <c r="Q57" t="str">
        <f>VLOOKUP(DATE($A57+1,5,1),Patch!$A$4:$AA$879,24,FALSE)</f>
        <v>*</v>
      </c>
      <c r="R57" s="3">
        <f>VLOOKUP(DATE($A57+1,6,1),Patch!$A$4:$AA$879,23,FALSE)</f>
        <v>0</v>
      </c>
      <c r="S57" t="str">
        <f>VLOOKUP(DATE($A57+1,6,1),Patch!$A$4:$AA$879,24,FALSE)</f>
        <v/>
      </c>
      <c r="T57" s="3">
        <f>VLOOKUP(DATE($A57+1,7,1),Patch!$A$4:$AA$879,23,FALSE)</f>
        <v>0.04</v>
      </c>
      <c r="U57" t="str">
        <f>VLOOKUP(DATE($A57+1,7,1),Patch!$A$4:$AA$879,24,FALSE)</f>
        <v/>
      </c>
      <c r="V57" s="3">
        <f>VLOOKUP(DATE($A57+1,8,1),Patch!$A$4:$AA$879,23,FALSE)</f>
        <v>0.1</v>
      </c>
      <c r="W57" t="str">
        <f>VLOOKUP(DATE($A57+1,8,1),Patch!$A$4:$AA$879,24,FALSE)</f>
        <v/>
      </c>
      <c r="X57" s="3">
        <f>VLOOKUP(DATE($A57+1,9,1),Patch!$A$4:$AA$879,23,FALSE)</f>
        <v>0.1</v>
      </c>
      <c r="Y57" t="str">
        <f>VLOOKUP(DATE($A57+1,9,1),Patch!$A$4:$AA$879,24,FALSE)</f>
        <v/>
      </c>
      <c r="Z57" s="3">
        <f t="shared" si="0"/>
        <v>2.83</v>
      </c>
    </row>
    <row r="58" spans="1:26" x14ac:dyDescent="0.25">
      <c r="A58">
        <v>1991</v>
      </c>
      <c r="B58" s="3">
        <f>VLOOKUP(DATE($A58,10,1),Patch!$A$4:$AA$879,23,FALSE)</f>
        <v>2.76</v>
      </c>
      <c r="C58" t="str">
        <f>VLOOKUP(DATE($A58,10,1),Patch!$A$4:$AA$879,24,FALSE)</f>
        <v/>
      </c>
      <c r="D58" s="3">
        <f>VLOOKUP(DATE($A58,11,1),Patch!$A$4:$AA$879,23,FALSE)</f>
        <v>0.1</v>
      </c>
      <c r="E58" t="str">
        <f>VLOOKUP(DATE($A58,11,1),Patch!$A$4:$AA$879,24,FALSE)</f>
        <v/>
      </c>
      <c r="F58" s="3">
        <f>VLOOKUP(DATE($A58,12,1),Patch!$A$4:$AA$879,23,FALSE)</f>
        <v>0</v>
      </c>
      <c r="G58" t="str">
        <f>VLOOKUP(DATE($A58,12,1),Patch!$A$4:$AA$879,24,FALSE)</f>
        <v>*</v>
      </c>
      <c r="H58" s="3">
        <f>VLOOKUP(DATE($A58+1,1,1),Patch!$A$4:$AA$879,23,FALSE)</f>
        <v>0</v>
      </c>
      <c r="I58" t="str">
        <f>VLOOKUP(DATE($A58+1,1,1),Patch!$A$4:$AA$879,24,FALSE)</f>
        <v>*</v>
      </c>
      <c r="J58" s="3">
        <f>VLOOKUP(DATE($A58+1,2,1),Patch!$A$4:$AA$879,23,FALSE)</f>
        <v>0</v>
      </c>
      <c r="K58" t="str">
        <f>VLOOKUP(DATE($A58+1,2,1),Patch!$A$4:$AA$879,24,FALSE)</f>
        <v/>
      </c>
      <c r="L58" s="3">
        <f>VLOOKUP(DATE($A58+1,3,1),Patch!$A$4:$AA$879,23,FALSE)</f>
        <v>0</v>
      </c>
      <c r="M58" t="str">
        <f>VLOOKUP(DATE($A58+1,3,1),Patch!$A$4:$AA$879,24,FALSE)</f>
        <v>*</v>
      </c>
      <c r="N58" s="3">
        <f>VLOOKUP(DATE($A58+1,4,1),Patch!$A$4:$AA$879,23,FALSE)</f>
        <v>0</v>
      </c>
      <c r="O58" t="str">
        <f>VLOOKUP(DATE($A58+1,4,1),Patch!$A$4:$AA$879,24,FALSE)</f>
        <v>*</v>
      </c>
      <c r="P58" s="3">
        <f>VLOOKUP(DATE($A58+1,5,1),Patch!$A$4:$AA$879,23,FALSE)</f>
        <v>0</v>
      </c>
      <c r="Q58" t="str">
        <f>VLOOKUP(DATE($A58+1,5,1),Patch!$A$4:$AA$879,24,FALSE)</f>
        <v>*</v>
      </c>
      <c r="R58" s="3">
        <f>VLOOKUP(DATE($A58+1,6,1),Patch!$A$4:$AA$879,23,FALSE)</f>
        <v>0</v>
      </c>
      <c r="S58" t="str">
        <f>VLOOKUP(DATE($A58+1,6,1),Patch!$A$4:$AA$879,24,FALSE)</f>
        <v>*</v>
      </c>
      <c r="T58" s="3">
        <f>VLOOKUP(DATE($A58+1,7,1),Patch!$A$4:$AA$879,23,FALSE)</f>
        <v>0.04</v>
      </c>
      <c r="U58" t="str">
        <f>VLOOKUP(DATE($A58+1,7,1),Patch!$A$4:$AA$879,24,FALSE)</f>
        <v/>
      </c>
      <c r="V58" s="3">
        <f>VLOOKUP(DATE($A58+1,8,1),Patch!$A$4:$AA$879,23,FALSE)</f>
        <v>0.02</v>
      </c>
      <c r="W58" t="str">
        <f>VLOOKUP(DATE($A58+1,8,1),Patch!$A$4:$AA$879,24,FALSE)</f>
        <v/>
      </c>
      <c r="X58" s="3">
        <f>VLOOKUP(DATE($A58+1,9,1),Patch!$A$4:$AA$879,23,FALSE)</f>
        <v>0.12</v>
      </c>
      <c r="Y58" t="str">
        <f>VLOOKUP(DATE($A58+1,9,1),Patch!$A$4:$AA$879,24,FALSE)</f>
        <v/>
      </c>
      <c r="Z58" s="3">
        <f t="shared" si="0"/>
        <v>3.04</v>
      </c>
    </row>
    <row r="59" spans="1:26" x14ac:dyDescent="0.25">
      <c r="A59">
        <v>1992</v>
      </c>
      <c r="B59" s="3">
        <f>VLOOKUP(DATE($A59,10,1),Patch!$A$4:$AA$879,23,FALSE)</f>
        <v>0</v>
      </c>
      <c r="C59" t="str">
        <f>VLOOKUP(DATE($A59,10,1),Patch!$A$4:$AA$879,24,FALSE)</f>
        <v>*</v>
      </c>
      <c r="D59" s="3">
        <f>VLOOKUP(DATE($A59,11,1),Patch!$A$4:$AA$879,23,FALSE)</f>
        <v>0.09</v>
      </c>
      <c r="E59" t="str">
        <f>VLOOKUP(DATE($A59,11,1),Patch!$A$4:$AA$879,24,FALSE)</f>
        <v/>
      </c>
      <c r="F59" s="3">
        <f>VLOOKUP(DATE($A59,12,1),Patch!$A$4:$AA$879,23,FALSE)</f>
        <v>0.08</v>
      </c>
      <c r="G59" t="str">
        <f>VLOOKUP(DATE($A59,12,1),Patch!$A$4:$AA$879,24,FALSE)</f>
        <v/>
      </c>
      <c r="H59" s="3">
        <f>VLOOKUP(DATE($A59+1,1,1),Patch!$A$4:$AA$879,23,FALSE)</f>
        <v>0.05</v>
      </c>
      <c r="I59" t="str">
        <f>VLOOKUP(DATE($A59+1,1,1),Patch!$A$4:$AA$879,24,FALSE)</f>
        <v/>
      </c>
      <c r="J59" s="3">
        <f>VLOOKUP(DATE($A59+1,2,1),Patch!$A$4:$AA$879,23,FALSE)</f>
        <v>0</v>
      </c>
      <c r="K59" t="str">
        <f>VLOOKUP(DATE($A59+1,2,1),Patch!$A$4:$AA$879,24,FALSE)</f>
        <v>*</v>
      </c>
      <c r="L59" s="3">
        <f>VLOOKUP(DATE($A59+1,3,1),Patch!$A$4:$AA$879,23,FALSE)</f>
        <v>0.05</v>
      </c>
      <c r="M59" t="str">
        <f>VLOOKUP(DATE($A59+1,3,1),Patch!$A$4:$AA$879,24,FALSE)</f>
        <v/>
      </c>
      <c r="N59" s="3">
        <f>VLOOKUP(DATE($A59+1,4,1),Patch!$A$4:$AA$879,23,FALSE)</f>
        <v>0</v>
      </c>
      <c r="O59" t="str">
        <f>VLOOKUP(DATE($A59+1,4,1),Patch!$A$4:$AA$879,24,FALSE)</f>
        <v>*</v>
      </c>
      <c r="P59" s="3">
        <f>VLOOKUP(DATE($A59+1,5,1),Patch!$A$4:$AA$879,23,FALSE)</f>
        <v>0</v>
      </c>
      <c r="Q59" t="str">
        <f>VLOOKUP(DATE($A59+1,5,1),Patch!$A$4:$AA$879,24,FALSE)</f>
        <v>*</v>
      </c>
      <c r="R59" s="3">
        <f>VLOOKUP(DATE($A59+1,6,1),Patch!$A$4:$AA$879,23,FALSE)</f>
        <v>0</v>
      </c>
      <c r="S59" t="str">
        <f>VLOOKUP(DATE($A59+1,6,1),Patch!$A$4:$AA$879,24,FALSE)</f>
        <v>*</v>
      </c>
      <c r="T59" s="3">
        <f>VLOOKUP(DATE($A59+1,7,1),Patch!$A$4:$AA$879,23,FALSE)</f>
        <v>0.03</v>
      </c>
      <c r="U59" t="str">
        <f>VLOOKUP(DATE($A59+1,7,1),Patch!$A$4:$AA$879,24,FALSE)</f>
        <v/>
      </c>
      <c r="V59" s="3">
        <f>VLOOKUP(DATE($A59+1,8,1),Patch!$A$4:$AA$879,23,FALSE)</f>
        <v>0.03</v>
      </c>
      <c r="W59" t="str">
        <f>VLOOKUP(DATE($A59+1,8,1),Patch!$A$4:$AA$879,24,FALSE)</f>
        <v/>
      </c>
      <c r="X59" s="3">
        <f>VLOOKUP(DATE($A59+1,9,1),Patch!$A$4:$AA$879,23,FALSE)</f>
        <v>0.21</v>
      </c>
      <c r="Y59" t="str">
        <f>VLOOKUP(DATE($A59+1,9,1),Patch!$A$4:$AA$879,24,FALSE)</f>
        <v/>
      </c>
      <c r="Z59" s="3">
        <f t="shared" si="0"/>
        <v>0.53999999999999992</v>
      </c>
    </row>
    <row r="60" spans="1:26" x14ac:dyDescent="0.25">
      <c r="A60">
        <v>1993</v>
      </c>
      <c r="B60" s="3">
        <f>VLOOKUP(DATE($A60,10,1),Patch!$A$4:$AA$879,23,FALSE)</f>
        <v>0.05</v>
      </c>
      <c r="C60" t="str">
        <f>VLOOKUP(DATE($A60,10,1),Patch!$A$4:$AA$879,24,FALSE)</f>
        <v/>
      </c>
      <c r="D60" s="3">
        <f>VLOOKUP(DATE($A60,11,1),Patch!$A$4:$AA$879,23,FALSE)</f>
        <v>0.05</v>
      </c>
      <c r="E60" t="str">
        <f>VLOOKUP(DATE($A60,11,1),Patch!$A$4:$AA$879,24,FALSE)</f>
        <v/>
      </c>
      <c r="F60" s="3">
        <f>VLOOKUP(DATE($A60,12,1),Patch!$A$4:$AA$879,23,FALSE)</f>
        <v>0.11</v>
      </c>
      <c r="G60" t="str">
        <f>VLOOKUP(DATE($A60,12,1),Patch!$A$4:$AA$879,24,FALSE)</f>
        <v/>
      </c>
      <c r="H60" s="3">
        <f>VLOOKUP(DATE($A60+1,1,1),Patch!$A$4:$AA$879,23,FALSE)</f>
        <v>0.68</v>
      </c>
      <c r="I60" t="str">
        <f>VLOOKUP(DATE($A60+1,1,1),Patch!$A$4:$AA$879,24,FALSE)</f>
        <v/>
      </c>
      <c r="J60" s="3">
        <f>VLOOKUP(DATE($A60+1,2,1),Patch!$A$4:$AA$879,23,FALSE)</f>
        <v>17.059999999999999</v>
      </c>
      <c r="K60" t="str">
        <f>VLOOKUP(DATE($A60+1,2,1),Patch!$A$4:$AA$879,24,FALSE)</f>
        <v/>
      </c>
      <c r="L60" s="3">
        <f>VLOOKUP(DATE($A60+1,3,1),Patch!$A$4:$AA$879,23,FALSE)</f>
        <v>0.36</v>
      </c>
      <c r="M60" t="str">
        <f>VLOOKUP(DATE($A60+1,3,1),Patch!$A$4:$AA$879,24,FALSE)</f>
        <v/>
      </c>
      <c r="N60" s="3">
        <f>VLOOKUP(DATE($A60+1,4,1),Patch!$A$4:$AA$879,23,FALSE)</f>
        <v>0</v>
      </c>
      <c r="O60" t="str">
        <f>VLOOKUP(DATE($A60+1,4,1),Patch!$A$4:$AA$879,24,FALSE)</f>
        <v>*</v>
      </c>
      <c r="P60" s="3">
        <f>VLOOKUP(DATE($A60+1,5,1),Patch!$A$4:$AA$879,23,FALSE)</f>
        <v>0</v>
      </c>
      <c r="Q60" t="str">
        <f>VLOOKUP(DATE($A60+1,5,1),Patch!$A$4:$AA$879,24,FALSE)</f>
        <v>*</v>
      </c>
      <c r="R60" s="3">
        <f>VLOOKUP(DATE($A60+1,6,1),Patch!$A$4:$AA$879,23,FALSE)</f>
        <v>0</v>
      </c>
      <c r="S60" t="str">
        <f>VLOOKUP(DATE($A60+1,6,1),Patch!$A$4:$AA$879,24,FALSE)</f>
        <v>*</v>
      </c>
      <c r="T60" s="3">
        <f>VLOOKUP(DATE($A60+1,7,1),Patch!$A$4:$AA$879,23,FALSE)</f>
        <v>0</v>
      </c>
      <c r="U60" t="str">
        <f>VLOOKUP(DATE($A60+1,7,1),Patch!$A$4:$AA$879,24,FALSE)</f>
        <v>*</v>
      </c>
      <c r="V60" s="3">
        <f>VLOOKUP(DATE($A60+1,8,1),Patch!$A$4:$AA$879,23,FALSE)</f>
        <v>7.0000000000000007E-2</v>
      </c>
      <c r="W60" t="str">
        <f>VLOOKUP(DATE($A60+1,8,1),Patch!$A$4:$AA$879,24,FALSE)</f>
        <v/>
      </c>
      <c r="X60" s="3">
        <f>VLOOKUP(DATE($A60+1,9,1),Patch!$A$4:$AA$879,23,FALSE)</f>
        <v>0.17</v>
      </c>
      <c r="Y60" t="str">
        <f>VLOOKUP(DATE($A60+1,9,1),Patch!$A$4:$AA$879,24,FALSE)</f>
        <v/>
      </c>
      <c r="Z60" s="3">
        <f t="shared" si="0"/>
        <v>18.55</v>
      </c>
    </row>
    <row r="61" spans="1:26" x14ac:dyDescent="0.25">
      <c r="A61">
        <v>1994</v>
      </c>
      <c r="B61" s="3">
        <f>VLOOKUP(DATE($A61,10,1),Patch!$A$4:$AA$879,23,FALSE)</f>
        <v>0</v>
      </c>
      <c r="C61" t="str">
        <f>VLOOKUP(DATE($A61,10,1),Patch!$A$4:$AA$879,24,FALSE)</f>
        <v>*</v>
      </c>
      <c r="D61" s="3">
        <f>VLOOKUP(DATE($A61,11,1),Patch!$A$4:$AA$879,23,FALSE)</f>
        <v>0.08</v>
      </c>
      <c r="E61" t="str">
        <f>VLOOKUP(DATE($A61,11,1),Patch!$A$4:$AA$879,24,FALSE)</f>
        <v/>
      </c>
      <c r="F61" s="3">
        <f>VLOOKUP(DATE($A61,12,1),Patch!$A$4:$AA$879,23,FALSE)</f>
        <v>0</v>
      </c>
      <c r="G61" t="str">
        <f>VLOOKUP(DATE($A61,12,1),Patch!$A$4:$AA$879,24,FALSE)</f>
        <v>*</v>
      </c>
      <c r="H61" s="3">
        <f>VLOOKUP(DATE($A61+1,1,1),Patch!$A$4:$AA$879,23,FALSE)</f>
        <v>7.0000000000000007E-2</v>
      </c>
      <c r="I61" t="str">
        <f>VLOOKUP(DATE($A61+1,1,1),Patch!$A$4:$AA$879,24,FALSE)</f>
        <v/>
      </c>
      <c r="J61" s="3">
        <f>VLOOKUP(DATE($A61+1,2,1),Patch!$A$4:$AA$879,23,FALSE)</f>
        <v>0</v>
      </c>
      <c r="K61" t="str">
        <f>VLOOKUP(DATE($A61+1,2,1),Patch!$A$4:$AA$879,24,FALSE)</f>
        <v>*</v>
      </c>
      <c r="L61" s="3">
        <f>VLOOKUP(DATE($A61+1,3,1),Patch!$A$4:$AA$879,23,FALSE)</f>
        <v>0</v>
      </c>
      <c r="M61" t="str">
        <f>VLOOKUP(DATE($A61+1,3,1),Patch!$A$4:$AA$879,24,FALSE)</f>
        <v>*</v>
      </c>
      <c r="N61" s="3">
        <f>VLOOKUP(DATE($A61+1,4,1),Patch!$A$4:$AA$879,23,FALSE)</f>
        <v>0</v>
      </c>
      <c r="O61" t="str">
        <f>VLOOKUP(DATE($A61+1,4,1),Patch!$A$4:$AA$879,24,FALSE)</f>
        <v>*</v>
      </c>
      <c r="P61" s="3">
        <f>VLOOKUP(DATE($A61+1,5,1),Patch!$A$4:$AA$879,23,FALSE)</f>
        <v>0</v>
      </c>
      <c r="Q61" t="str">
        <f>VLOOKUP(DATE($A61+1,5,1),Patch!$A$4:$AA$879,24,FALSE)</f>
        <v>*</v>
      </c>
      <c r="R61" s="3">
        <f>VLOOKUP(DATE($A61+1,6,1),Patch!$A$4:$AA$879,23,FALSE)</f>
        <v>0</v>
      </c>
      <c r="S61" t="str">
        <f>VLOOKUP(DATE($A61+1,6,1),Patch!$A$4:$AA$879,24,FALSE)</f>
        <v>*</v>
      </c>
      <c r="T61" s="3">
        <f>VLOOKUP(DATE($A61+1,7,1),Patch!$A$4:$AA$879,23,FALSE)</f>
        <v>0</v>
      </c>
      <c r="U61" t="str">
        <f>VLOOKUP(DATE($A61+1,7,1),Patch!$A$4:$AA$879,24,FALSE)</f>
        <v>*</v>
      </c>
      <c r="V61" s="3">
        <f>VLOOKUP(DATE($A61+1,8,1),Patch!$A$4:$AA$879,23,FALSE)</f>
        <v>0.02</v>
      </c>
      <c r="W61" t="str">
        <f>VLOOKUP(DATE($A61+1,8,1),Patch!$A$4:$AA$879,24,FALSE)</f>
        <v/>
      </c>
      <c r="X61" s="3">
        <f>VLOOKUP(DATE($A61+1,9,1),Patch!$A$4:$AA$879,23,FALSE)</f>
        <v>0.19</v>
      </c>
      <c r="Y61" t="str">
        <f>VLOOKUP(DATE($A61+1,9,1),Patch!$A$4:$AA$879,24,FALSE)</f>
        <v/>
      </c>
      <c r="Z61" s="3">
        <f t="shared" si="0"/>
        <v>0.36</v>
      </c>
    </row>
    <row r="62" spans="1:26" x14ac:dyDescent="0.25">
      <c r="A62">
        <v>1995</v>
      </c>
      <c r="B62" s="3">
        <f>VLOOKUP(DATE($A62,10,1),Patch!$A$4:$AA$879,23,FALSE)</f>
        <v>0.01</v>
      </c>
      <c r="C62" t="str">
        <f>VLOOKUP(DATE($A62,10,1),Patch!$A$4:$AA$879,24,FALSE)</f>
        <v/>
      </c>
      <c r="D62" s="3">
        <f>VLOOKUP(DATE($A62,11,1),Patch!$A$4:$AA$879,23,FALSE)</f>
        <v>0.11</v>
      </c>
      <c r="E62" t="str">
        <f>VLOOKUP(DATE($A62,11,1),Patch!$A$4:$AA$879,24,FALSE)</f>
        <v/>
      </c>
      <c r="F62" s="3">
        <f>VLOOKUP(DATE($A62,12,1),Patch!$A$4:$AA$879,23,FALSE)</f>
        <v>1.57</v>
      </c>
      <c r="G62" t="str">
        <f>VLOOKUP(DATE($A62,12,1),Patch!$A$4:$AA$879,24,FALSE)</f>
        <v/>
      </c>
      <c r="H62" s="3">
        <f>VLOOKUP(DATE($A62+1,1,1),Patch!$A$4:$AA$879,23,FALSE)</f>
        <v>3.22</v>
      </c>
      <c r="I62" t="str">
        <f>VLOOKUP(DATE($A62+1,1,1),Patch!$A$4:$AA$879,24,FALSE)</f>
        <v/>
      </c>
      <c r="J62" s="3">
        <f>VLOOKUP(DATE($A62+1,2,1),Patch!$A$4:$AA$879,23,FALSE)</f>
        <v>0.81</v>
      </c>
      <c r="K62" t="str">
        <f>VLOOKUP(DATE($A62+1,2,1),Patch!$A$4:$AA$879,24,FALSE)</f>
        <v/>
      </c>
      <c r="L62" s="3">
        <f>VLOOKUP(DATE($A62+1,3,1),Patch!$A$4:$AA$879,23,FALSE)</f>
        <v>1.26</v>
      </c>
      <c r="M62" t="str">
        <f>VLOOKUP(DATE($A62+1,3,1),Patch!$A$4:$AA$879,24,FALSE)</f>
        <v/>
      </c>
      <c r="N62" s="3">
        <f>VLOOKUP(DATE($A62+1,4,1),Patch!$A$4:$AA$879,23,FALSE)</f>
        <v>0</v>
      </c>
      <c r="O62" t="str">
        <f>VLOOKUP(DATE($A62+1,4,1),Patch!$A$4:$AA$879,24,FALSE)</f>
        <v>*</v>
      </c>
      <c r="P62" s="3">
        <f>VLOOKUP(DATE($A62+1,5,1),Patch!$A$4:$AA$879,23,FALSE)</f>
        <v>0</v>
      </c>
      <c r="Q62" t="str">
        <f>VLOOKUP(DATE($A62+1,5,1),Patch!$A$4:$AA$879,24,FALSE)</f>
        <v>*</v>
      </c>
      <c r="R62" s="3">
        <f>VLOOKUP(DATE($A62+1,6,1),Patch!$A$4:$AA$879,23,FALSE)</f>
        <v>0</v>
      </c>
      <c r="S62" t="str">
        <f>VLOOKUP(DATE($A62+1,6,1),Patch!$A$4:$AA$879,24,FALSE)</f>
        <v>*</v>
      </c>
      <c r="T62" s="3">
        <f>VLOOKUP(DATE($A62+1,7,1),Patch!$A$4:$AA$879,23,FALSE)</f>
        <v>0</v>
      </c>
      <c r="U62" t="str">
        <f>VLOOKUP(DATE($A62+1,7,1),Patch!$A$4:$AA$879,24,FALSE)</f>
        <v>*</v>
      </c>
      <c r="V62" s="3">
        <f>VLOOKUP(DATE($A62+1,8,1),Patch!$A$4:$AA$879,23,FALSE)</f>
        <v>0.06</v>
      </c>
      <c r="W62" t="str">
        <f>VLOOKUP(DATE($A62+1,8,1),Patch!$A$4:$AA$879,24,FALSE)</f>
        <v/>
      </c>
      <c r="X62" s="3">
        <f>VLOOKUP(DATE($A62+1,9,1),Patch!$A$4:$AA$879,23,FALSE)</f>
        <v>0.1</v>
      </c>
      <c r="Y62" t="str">
        <f>VLOOKUP(DATE($A62+1,9,1),Patch!$A$4:$AA$879,24,FALSE)</f>
        <v/>
      </c>
      <c r="Z62" s="3">
        <f t="shared" si="0"/>
        <v>7.14</v>
      </c>
    </row>
    <row r="63" spans="1:26" x14ac:dyDescent="0.25">
      <c r="A63">
        <v>1996</v>
      </c>
      <c r="B63" s="3">
        <f>VLOOKUP(DATE($A63,10,1),Patch!$A$4:$AA$879,23,FALSE)</f>
        <v>0</v>
      </c>
      <c r="C63" t="str">
        <f>VLOOKUP(DATE($A63,10,1),Patch!$A$4:$AA$879,24,FALSE)</f>
        <v>*</v>
      </c>
      <c r="D63" s="3">
        <f>VLOOKUP(DATE($A63,11,1),Patch!$A$4:$AA$879,23,FALSE)</f>
        <v>0.04</v>
      </c>
      <c r="E63" t="str">
        <f>VLOOKUP(DATE($A63,11,1),Patch!$A$4:$AA$879,24,FALSE)</f>
        <v/>
      </c>
      <c r="F63" s="3">
        <f>VLOOKUP(DATE($A63,12,1),Patch!$A$4:$AA$879,23,FALSE)</f>
        <v>0.18</v>
      </c>
      <c r="G63" t="str">
        <f>VLOOKUP(DATE($A63,12,1),Patch!$A$4:$AA$879,24,FALSE)</f>
        <v/>
      </c>
      <c r="H63" s="3">
        <f>VLOOKUP(DATE($A63+1,1,1),Patch!$A$4:$AA$879,23,FALSE)</f>
        <v>0.28000000000000003</v>
      </c>
      <c r="I63" t="str">
        <f>VLOOKUP(DATE($A63+1,1,1),Patch!$A$4:$AA$879,24,FALSE)</f>
        <v/>
      </c>
      <c r="J63" s="3">
        <f>VLOOKUP(DATE($A63+1,2,1),Patch!$A$4:$AA$879,23,FALSE)</f>
        <v>0</v>
      </c>
      <c r="K63" t="str">
        <f>VLOOKUP(DATE($A63+1,2,1),Patch!$A$4:$AA$879,24,FALSE)</f>
        <v>*</v>
      </c>
      <c r="L63" s="3">
        <f>VLOOKUP(DATE($A63+1,3,1),Patch!$A$4:$AA$879,23,FALSE)</f>
        <v>0.57999999999999996</v>
      </c>
      <c r="M63" t="str">
        <f>VLOOKUP(DATE($A63+1,3,1),Patch!$A$4:$AA$879,24,FALSE)</f>
        <v/>
      </c>
      <c r="N63" s="3">
        <f>VLOOKUP(DATE($A63+1,4,1),Patch!$A$4:$AA$879,23,FALSE)</f>
        <v>0</v>
      </c>
      <c r="O63" t="str">
        <f>VLOOKUP(DATE($A63+1,4,1),Patch!$A$4:$AA$879,24,FALSE)</f>
        <v>*</v>
      </c>
      <c r="P63" s="3">
        <f>VLOOKUP(DATE($A63+1,5,1),Patch!$A$4:$AA$879,23,FALSE)</f>
        <v>0</v>
      </c>
      <c r="Q63" t="str">
        <f>VLOOKUP(DATE($A63+1,5,1),Patch!$A$4:$AA$879,24,FALSE)</f>
        <v>*</v>
      </c>
      <c r="R63" s="3">
        <f>VLOOKUP(DATE($A63+1,6,1),Patch!$A$4:$AA$879,23,FALSE)</f>
        <v>0</v>
      </c>
      <c r="S63" t="str">
        <f>VLOOKUP(DATE($A63+1,6,1),Patch!$A$4:$AA$879,24,FALSE)</f>
        <v>*</v>
      </c>
      <c r="T63" s="3">
        <f>VLOOKUP(DATE($A63+1,7,1),Patch!$A$4:$AA$879,23,FALSE)</f>
        <v>0</v>
      </c>
      <c r="U63" t="str">
        <f>VLOOKUP(DATE($A63+1,7,1),Patch!$A$4:$AA$879,24,FALSE)</f>
        <v>*</v>
      </c>
      <c r="V63" s="3">
        <f>VLOOKUP(DATE($A63+1,8,1),Patch!$A$4:$AA$879,23,FALSE)</f>
        <v>0.05</v>
      </c>
      <c r="W63" t="str">
        <f>VLOOKUP(DATE($A63+1,8,1),Patch!$A$4:$AA$879,24,FALSE)</f>
        <v/>
      </c>
      <c r="X63" s="3">
        <f>VLOOKUP(DATE($A63+1,9,1),Patch!$A$4:$AA$879,23,FALSE)</f>
        <v>0.36</v>
      </c>
      <c r="Y63" t="str">
        <f>VLOOKUP(DATE($A63+1,9,1),Patch!$A$4:$AA$879,24,FALSE)</f>
        <v/>
      </c>
      <c r="Z63" s="3">
        <f t="shared" si="0"/>
        <v>1.4900000000000002</v>
      </c>
    </row>
    <row r="64" spans="1:26" x14ac:dyDescent="0.25">
      <c r="A64">
        <v>1997</v>
      </c>
      <c r="B64" s="3">
        <f>VLOOKUP(DATE($A64,10,1),Patch!$A$4:$AA$879,23,FALSE)</f>
        <v>0.23</v>
      </c>
      <c r="C64" t="str">
        <f>VLOOKUP(DATE($A64,10,1),Patch!$A$4:$AA$879,24,FALSE)</f>
        <v/>
      </c>
      <c r="D64" s="3">
        <f>VLOOKUP(DATE($A64,11,1),Patch!$A$4:$AA$879,23,FALSE)</f>
        <v>0.03</v>
      </c>
      <c r="E64" t="str">
        <f>VLOOKUP(DATE($A64,11,1),Patch!$A$4:$AA$879,24,FALSE)</f>
        <v/>
      </c>
      <c r="F64" s="3">
        <f>VLOOKUP(DATE($A64,12,1),Patch!$A$4:$AA$879,23,FALSE)</f>
        <v>0</v>
      </c>
      <c r="G64" t="str">
        <f>VLOOKUP(DATE($A64,12,1),Patch!$A$4:$AA$879,24,FALSE)</f>
        <v>*</v>
      </c>
      <c r="H64" s="3">
        <f>VLOOKUP(DATE($A64+1,1,1),Patch!$A$4:$AA$879,23,FALSE)</f>
        <v>0.09</v>
      </c>
      <c r="I64" t="str">
        <f>VLOOKUP(DATE($A64+1,1,1),Patch!$A$4:$AA$879,24,FALSE)</f>
        <v/>
      </c>
      <c r="J64" s="3">
        <f>VLOOKUP(DATE($A64+1,2,1),Patch!$A$4:$AA$879,23,FALSE)</f>
        <v>7.54</v>
      </c>
      <c r="K64" t="str">
        <f>VLOOKUP(DATE($A64+1,2,1),Patch!$A$4:$AA$879,24,FALSE)</f>
        <v/>
      </c>
      <c r="L64" s="3">
        <f>VLOOKUP(DATE($A64+1,3,1),Patch!$A$4:$AA$879,23,FALSE)</f>
        <v>3.52</v>
      </c>
      <c r="M64" t="str">
        <f>VLOOKUP(DATE($A64+1,3,1),Patch!$A$4:$AA$879,24,FALSE)</f>
        <v/>
      </c>
      <c r="N64" s="3">
        <f>VLOOKUP(DATE($A64+1,4,1),Patch!$A$4:$AA$879,23,FALSE)</f>
        <v>0</v>
      </c>
      <c r="O64" t="str">
        <f>VLOOKUP(DATE($A64+1,4,1),Patch!$A$4:$AA$879,24,FALSE)</f>
        <v>*</v>
      </c>
      <c r="P64" s="3">
        <f>VLOOKUP(DATE($A64+1,5,1),Patch!$A$4:$AA$879,23,FALSE)</f>
        <v>0</v>
      </c>
      <c r="Q64" t="str">
        <f>VLOOKUP(DATE($A64+1,5,1),Patch!$A$4:$AA$879,24,FALSE)</f>
        <v>*</v>
      </c>
      <c r="R64" s="3">
        <f>VLOOKUP(DATE($A64+1,6,1),Patch!$A$4:$AA$879,23,FALSE)</f>
        <v>0</v>
      </c>
      <c r="S64" t="str">
        <f>VLOOKUP(DATE($A64+1,6,1),Patch!$A$4:$AA$879,24,FALSE)</f>
        <v>*</v>
      </c>
      <c r="T64" s="3">
        <f>VLOOKUP(DATE($A64+1,7,1),Patch!$A$4:$AA$879,23,FALSE)</f>
        <v>0</v>
      </c>
      <c r="U64" t="str">
        <f>VLOOKUP(DATE($A64+1,7,1),Patch!$A$4:$AA$879,24,FALSE)</f>
        <v>*</v>
      </c>
      <c r="V64" s="3">
        <f>VLOOKUP(DATE($A64+1,8,1),Patch!$A$4:$AA$879,23,FALSE)</f>
        <v>0.22</v>
      </c>
      <c r="W64" t="str">
        <f>VLOOKUP(DATE($A64+1,8,1),Patch!$A$4:$AA$879,24,FALSE)</f>
        <v/>
      </c>
      <c r="X64" s="3">
        <f>VLOOKUP(DATE($A64+1,9,1),Patch!$A$4:$AA$879,23,FALSE)</f>
        <v>0.73</v>
      </c>
      <c r="Y64" t="str">
        <f>VLOOKUP(DATE($A64+1,9,1),Patch!$A$4:$AA$879,24,FALSE)</f>
        <v/>
      </c>
      <c r="Z64" s="3">
        <f t="shared" si="0"/>
        <v>12.360000000000001</v>
      </c>
    </row>
    <row r="65" spans="1:26" x14ac:dyDescent="0.25">
      <c r="A65">
        <v>1998</v>
      </c>
      <c r="B65" s="3">
        <f>VLOOKUP(DATE($A65,10,1),Patch!$A$4:$AA$879,23,FALSE)</f>
        <v>0.05</v>
      </c>
      <c r="C65" t="str">
        <f>VLOOKUP(DATE($A65,10,1),Patch!$A$4:$AA$879,24,FALSE)</f>
        <v/>
      </c>
      <c r="D65" s="3">
        <f>VLOOKUP(DATE($A65,11,1),Patch!$A$4:$AA$879,23,FALSE)</f>
        <v>0.22</v>
      </c>
      <c r="E65" t="str">
        <f>VLOOKUP(DATE($A65,11,1),Patch!$A$4:$AA$879,24,FALSE)</f>
        <v/>
      </c>
      <c r="F65" s="3">
        <f>VLOOKUP(DATE($A65,12,1),Patch!$A$4:$AA$879,23,FALSE)</f>
        <v>0.13</v>
      </c>
      <c r="G65" t="str">
        <f>VLOOKUP(DATE($A65,12,1),Patch!$A$4:$AA$879,24,FALSE)</f>
        <v/>
      </c>
      <c r="H65" s="3">
        <f>VLOOKUP(DATE($A65+1,1,1),Patch!$A$4:$AA$879,23,FALSE)</f>
        <v>0.25</v>
      </c>
      <c r="I65" t="str">
        <f>VLOOKUP(DATE($A65+1,1,1),Patch!$A$4:$AA$879,24,FALSE)</f>
        <v/>
      </c>
      <c r="J65" s="3">
        <f>VLOOKUP(DATE($A65+1,2,1),Patch!$A$4:$AA$879,23,FALSE)</f>
        <v>0.01</v>
      </c>
      <c r="K65" t="str">
        <f>VLOOKUP(DATE($A65+1,2,1),Patch!$A$4:$AA$879,24,FALSE)</f>
        <v/>
      </c>
      <c r="L65" s="3">
        <f>VLOOKUP(DATE($A65+1,3,1),Patch!$A$4:$AA$879,23,FALSE)</f>
        <v>0.01</v>
      </c>
      <c r="M65" t="str">
        <f>VLOOKUP(DATE($A65+1,3,1),Patch!$A$4:$AA$879,24,FALSE)</f>
        <v/>
      </c>
      <c r="N65" s="3">
        <f>VLOOKUP(DATE($A65+1,4,1),Patch!$A$4:$AA$879,23,FALSE)</f>
        <v>0</v>
      </c>
      <c r="O65" t="str">
        <f>VLOOKUP(DATE($A65+1,4,1),Patch!$A$4:$AA$879,24,FALSE)</f>
        <v>*</v>
      </c>
      <c r="P65" s="3">
        <f>VLOOKUP(DATE($A65+1,5,1),Patch!$A$4:$AA$879,23,FALSE)</f>
        <v>0</v>
      </c>
      <c r="Q65" t="str">
        <f>VLOOKUP(DATE($A65+1,5,1),Patch!$A$4:$AA$879,24,FALSE)</f>
        <v>*</v>
      </c>
      <c r="R65" s="3">
        <f>VLOOKUP(DATE($A65+1,6,1),Patch!$A$4:$AA$879,23,FALSE)</f>
        <v>0</v>
      </c>
      <c r="S65" t="str">
        <f>VLOOKUP(DATE($A65+1,6,1),Patch!$A$4:$AA$879,24,FALSE)</f>
        <v>*</v>
      </c>
      <c r="T65" s="3">
        <f>VLOOKUP(DATE($A65+1,7,1),Patch!$A$4:$AA$879,23,FALSE)</f>
        <v>0</v>
      </c>
      <c r="U65" t="str">
        <f>VLOOKUP(DATE($A65+1,7,1),Patch!$A$4:$AA$879,24,FALSE)</f>
        <v>*</v>
      </c>
      <c r="V65" s="3">
        <f>VLOOKUP(DATE($A65+1,8,1),Patch!$A$4:$AA$879,23,FALSE)</f>
        <v>0.01</v>
      </c>
      <c r="W65" t="str">
        <f>VLOOKUP(DATE($A65+1,8,1),Patch!$A$4:$AA$879,24,FALSE)</f>
        <v/>
      </c>
      <c r="X65" s="3">
        <f>VLOOKUP(DATE($A65+1,9,1),Patch!$A$4:$AA$879,23,FALSE)</f>
        <v>0</v>
      </c>
      <c r="Y65" t="str">
        <f>VLOOKUP(DATE($A65+1,9,1),Patch!$A$4:$AA$879,24,FALSE)</f>
        <v>*</v>
      </c>
      <c r="Z65" s="3">
        <f t="shared" si="0"/>
        <v>0.68</v>
      </c>
    </row>
    <row r="66" spans="1:26" x14ac:dyDescent="0.25">
      <c r="A66">
        <v>1999</v>
      </c>
      <c r="B66" s="3">
        <f>VLOOKUP(DATE($A66,10,1),Patch!$A$4:$AA$879,23,FALSE)</f>
        <v>0.25</v>
      </c>
      <c r="C66" t="str">
        <f>VLOOKUP(DATE($A66,10,1),Patch!$A$4:$AA$879,24,FALSE)</f>
        <v>*</v>
      </c>
      <c r="D66" s="3">
        <f>VLOOKUP(DATE($A66,11,1),Patch!$A$4:$AA$879,23,FALSE)</f>
        <v>0.34</v>
      </c>
      <c r="E66" t="str">
        <f>VLOOKUP(DATE($A66,11,1),Patch!$A$4:$AA$879,24,FALSE)</f>
        <v/>
      </c>
      <c r="F66" s="3">
        <f>VLOOKUP(DATE($A66,12,1),Patch!$A$4:$AA$879,23,FALSE)</f>
        <v>2.82</v>
      </c>
      <c r="G66" t="str">
        <f>VLOOKUP(DATE($A66,12,1),Patch!$A$4:$AA$879,24,FALSE)</f>
        <v/>
      </c>
      <c r="H66" s="3">
        <f>VLOOKUP(DATE($A66+1,1,1),Patch!$A$4:$AA$879,23,FALSE)</f>
        <v>3.96</v>
      </c>
      <c r="I66" t="str">
        <f>VLOOKUP(DATE($A66+1,1,1),Patch!$A$4:$AA$879,24,FALSE)</f>
        <v/>
      </c>
      <c r="J66" s="3">
        <f>VLOOKUP(DATE($A66+1,2,1),Patch!$A$4:$AA$879,23,FALSE)</f>
        <v>1.01</v>
      </c>
      <c r="K66" t="str">
        <f>VLOOKUP(DATE($A66+1,2,1),Patch!$A$4:$AA$879,24,FALSE)</f>
        <v/>
      </c>
      <c r="L66" s="3">
        <f>VLOOKUP(DATE($A66+1,3,1),Patch!$A$4:$AA$879,23,FALSE)</f>
        <v>3</v>
      </c>
      <c r="M66" t="str">
        <f>VLOOKUP(DATE($A66+1,3,1),Patch!$A$4:$AA$879,24,FALSE)</f>
        <v/>
      </c>
      <c r="N66" s="3">
        <f>VLOOKUP(DATE($A66+1,4,1),Patch!$A$4:$AA$879,23,FALSE)</f>
        <v>0.11</v>
      </c>
      <c r="O66" t="str">
        <f>VLOOKUP(DATE($A66+1,4,1),Patch!$A$4:$AA$879,24,FALSE)</f>
        <v/>
      </c>
      <c r="P66" s="3">
        <f>VLOOKUP(DATE($A66+1,5,1),Patch!$A$4:$AA$879,23,FALSE)</f>
        <v>1.1100000000000001</v>
      </c>
      <c r="Q66" t="str">
        <f>VLOOKUP(DATE($A66+1,5,1),Patch!$A$4:$AA$879,24,FALSE)</f>
        <v/>
      </c>
      <c r="R66" s="3">
        <f>VLOOKUP(DATE($A66+1,6,1),Patch!$A$4:$AA$879,23,FALSE)</f>
        <v>0</v>
      </c>
      <c r="S66" t="str">
        <f>VLOOKUP(DATE($A66+1,6,1),Patch!$A$4:$AA$879,24,FALSE)</f>
        <v>*</v>
      </c>
      <c r="T66" s="3">
        <f>VLOOKUP(DATE($A66+1,7,1),Patch!$A$4:$AA$879,23,FALSE)</f>
        <v>0</v>
      </c>
      <c r="U66" t="str">
        <f>VLOOKUP(DATE($A66+1,7,1),Patch!$A$4:$AA$879,24,FALSE)</f>
        <v>*</v>
      </c>
      <c r="V66" s="3">
        <f>VLOOKUP(DATE($A66+1,8,1),Patch!$A$4:$AA$879,23,FALSE)</f>
        <v>0.21</v>
      </c>
      <c r="W66" t="str">
        <f>VLOOKUP(DATE($A66+1,8,1),Patch!$A$4:$AA$879,24,FALSE)</f>
        <v/>
      </c>
      <c r="X66" s="3">
        <f>VLOOKUP(DATE($A66+1,9,1),Patch!$A$4:$AA$879,23,FALSE)</f>
        <v>0.38</v>
      </c>
      <c r="Y66" t="str">
        <f>VLOOKUP(DATE($A66+1,9,1),Patch!$A$4:$AA$879,24,FALSE)</f>
        <v/>
      </c>
      <c r="Z66" s="3">
        <f t="shared" ref="Z66:Z71" si="1">SUM(B66,D66,F66,H66,J66,L66,N66,P66,R66,T66,V66,X66)</f>
        <v>13.190000000000001</v>
      </c>
    </row>
    <row r="67" spans="1:26" x14ac:dyDescent="0.25">
      <c r="A67">
        <v>2000</v>
      </c>
      <c r="B67" s="3">
        <f>VLOOKUP(DATE($A67,10,1),Patch!$A$4:$AA$879,23,FALSE)</f>
        <v>0.3</v>
      </c>
      <c r="C67" t="str">
        <f>VLOOKUP(DATE($A67,10,1),Patch!$A$4:$AA$879,24,FALSE)</f>
        <v/>
      </c>
      <c r="D67" s="3">
        <f>VLOOKUP(DATE($A67,11,1),Patch!$A$4:$AA$879,23,FALSE)</f>
        <v>0.11</v>
      </c>
      <c r="E67" t="str">
        <f>VLOOKUP(DATE($A67,11,1),Patch!$A$4:$AA$879,24,FALSE)</f>
        <v/>
      </c>
      <c r="F67" s="3">
        <f>VLOOKUP(DATE($A67,12,1),Patch!$A$4:$AA$879,23,FALSE)</f>
        <v>0.18</v>
      </c>
      <c r="G67" t="str">
        <f>VLOOKUP(DATE($A67,12,1),Patch!$A$4:$AA$879,24,FALSE)</f>
        <v/>
      </c>
      <c r="H67" s="3">
        <f>VLOOKUP(DATE($A67+1,1,1),Patch!$A$4:$AA$879,23,FALSE)</f>
        <v>0.12</v>
      </c>
      <c r="I67" t="str">
        <f>VLOOKUP(DATE($A67+1,1,1),Patch!$A$4:$AA$879,24,FALSE)</f>
        <v/>
      </c>
      <c r="J67" s="3">
        <f>VLOOKUP(DATE($A67+1,2,1),Patch!$A$4:$AA$879,23,FALSE)</f>
        <v>0</v>
      </c>
      <c r="K67" t="str">
        <f>VLOOKUP(DATE($A67+1,2,1),Patch!$A$4:$AA$879,24,FALSE)</f>
        <v>*</v>
      </c>
      <c r="L67" s="3">
        <f>VLOOKUP(DATE($A67+1,3,1),Patch!$A$4:$AA$879,23,FALSE)</f>
        <v>0.28999999999999998</v>
      </c>
      <c r="M67" t="str">
        <f>VLOOKUP(DATE($A67+1,3,1),Patch!$A$4:$AA$879,24,FALSE)</f>
        <v/>
      </c>
      <c r="N67" s="3">
        <f>VLOOKUP(DATE($A67+1,4,1),Patch!$A$4:$AA$879,23,FALSE)</f>
        <v>7.17</v>
      </c>
      <c r="O67" t="str">
        <f>VLOOKUP(DATE($A67+1,4,1),Patch!$A$4:$AA$879,24,FALSE)</f>
        <v/>
      </c>
      <c r="P67" s="3">
        <f>VLOOKUP(DATE($A67+1,5,1),Patch!$A$4:$AA$879,23,FALSE)</f>
        <v>12.6</v>
      </c>
      <c r="Q67" t="str">
        <f>VLOOKUP(DATE($A67+1,5,1),Patch!$A$4:$AA$879,24,FALSE)</f>
        <v/>
      </c>
      <c r="R67" s="3">
        <f>VLOOKUP(DATE($A67+1,6,1),Patch!$A$4:$AA$879,23,FALSE)</f>
        <v>0.12</v>
      </c>
      <c r="S67" t="str">
        <f>VLOOKUP(DATE($A67+1,6,1),Patch!$A$4:$AA$879,24,FALSE)</f>
        <v/>
      </c>
      <c r="T67" s="3">
        <f>VLOOKUP(DATE($A67+1,7,1),Patch!$A$4:$AA$879,23,FALSE)</f>
        <v>0</v>
      </c>
      <c r="U67" t="str">
        <f>VLOOKUP(DATE($A67+1,7,1),Patch!$A$4:$AA$879,24,FALSE)</f>
        <v>*</v>
      </c>
      <c r="V67" s="3">
        <f>VLOOKUP(DATE($A67+1,8,1),Patch!$A$4:$AA$879,23,FALSE)</f>
        <v>0.08</v>
      </c>
      <c r="W67" t="str">
        <f>VLOOKUP(DATE($A67+1,8,1),Patch!$A$4:$AA$879,24,FALSE)</f>
        <v/>
      </c>
      <c r="X67" s="3">
        <f>VLOOKUP(DATE($A67+1,9,1),Patch!$A$4:$AA$879,23,FALSE)</f>
        <v>0.4</v>
      </c>
      <c r="Y67" t="str">
        <f>VLOOKUP(DATE($A67+1,9,1),Patch!$A$4:$AA$879,24,FALSE)</f>
        <v/>
      </c>
      <c r="Z67" s="3">
        <f t="shared" si="1"/>
        <v>21.369999999999997</v>
      </c>
    </row>
    <row r="68" spans="1:26" x14ac:dyDescent="0.25">
      <c r="A68">
        <v>2001</v>
      </c>
      <c r="B68" s="3">
        <f>VLOOKUP(DATE($A68,10,1),Patch!$A$4:$AA$879,23,FALSE)</f>
        <v>2.14</v>
      </c>
      <c r="C68" t="str">
        <f>VLOOKUP(DATE($A68,10,1),Patch!$A$4:$AA$879,24,FALSE)</f>
        <v/>
      </c>
      <c r="D68" s="3">
        <f>VLOOKUP(DATE($A68,11,1),Patch!$A$4:$AA$879,23,FALSE)</f>
        <v>30.93</v>
      </c>
      <c r="E68" t="str">
        <f>VLOOKUP(DATE($A68,11,1),Patch!$A$4:$AA$879,24,FALSE)</f>
        <v/>
      </c>
      <c r="F68" s="3">
        <f>VLOOKUP(DATE($A68,12,1),Patch!$A$4:$AA$879,23,FALSE)</f>
        <v>11.75</v>
      </c>
      <c r="G68" t="str">
        <f>VLOOKUP(DATE($A68,12,1),Patch!$A$4:$AA$879,24,FALSE)</f>
        <v/>
      </c>
      <c r="H68" s="3">
        <f>VLOOKUP(DATE($A68+1,1,1),Patch!$A$4:$AA$879,23,FALSE)</f>
        <v>0</v>
      </c>
      <c r="I68" t="str">
        <f>VLOOKUP(DATE($A68+1,1,1),Patch!$A$4:$AA$879,24,FALSE)</f>
        <v>*</v>
      </c>
      <c r="J68" s="3">
        <f>VLOOKUP(DATE($A68+1,2,1),Patch!$A$4:$AA$879,23,FALSE)</f>
        <v>0</v>
      </c>
      <c r="K68" t="str">
        <f>VLOOKUP(DATE($A68+1,2,1),Patch!$A$4:$AA$879,24,FALSE)</f>
        <v>*</v>
      </c>
      <c r="L68" s="3">
        <f>VLOOKUP(DATE($A68+1,3,1),Patch!$A$4:$AA$879,23,FALSE)</f>
        <v>0.04</v>
      </c>
      <c r="M68" t="str">
        <f>VLOOKUP(DATE($A68+1,3,1),Patch!$A$4:$AA$879,24,FALSE)</f>
        <v/>
      </c>
      <c r="N68" s="3">
        <f>VLOOKUP(DATE($A68+1,4,1),Patch!$A$4:$AA$879,23,FALSE)</f>
        <v>0</v>
      </c>
      <c r="O68" t="str">
        <f>VLOOKUP(DATE($A68+1,4,1),Patch!$A$4:$AA$879,24,FALSE)</f>
        <v>*</v>
      </c>
      <c r="P68" s="3">
        <f>VLOOKUP(DATE($A68+1,5,1),Patch!$A$4:$AA$879,23,FALSE)</f>
        <v>0</v>
      </c>
      <c r="Q68" t="str">
        <f>VLOOKUP(DATE($A68+1,5,1),Patch!$A$4:$AA$879,24,FALSE)</f>
        <v>*</v>
      </c>
      <c r="R68" s="3">
        <f>VLOOKUP(DATE($A68+1,6,1),Patch!$A$4:$AA$879,23,FALSE)</f>
        <v>0</v>
      </c>
      <c r="S68" t="str">
        <f>VLOOKUP(DATE($A68+1,6,1),Patch!$A$4:$AA$879,24,FALSE)</f>
        <v>*</v>
      </c>
      <c r="T68" s="3">
        <f>VLOOKUP(DATE($A68+1,7,1),Patch!$A$4:$AA$879,23,FALSE)</f>
        <v>0</v>
      </c>
      <c r="U68" t="str">
        <f>VLOOKUP(DATE($A68+1,7,1),Patch!$A$4:$AA$879,24,FALSE)</f>
        <v>*</v>
      </c>
      <c r="V68" s="3">
        <f>VLOOKUP(DATE($A68+1,8,1),Patch!$A$4:$AA$879,23,FALSE)</f>
        <v>2.5</v>
      </c>
      <c r="W68" t="str">
        <f>VLOOKUP(DATE($A68+1,8,1),Patch!$A$4:$AA$879,24,FALSE)</f>
        <v/>
      </c>
      <c r="X68" s="3">
        <f>VLOOKUP(DATE($A68+1,9,1),Patch!$A$4:$AA$879,23,FALSE)</f>
        <v>1.48</v>
      </c>
      <c r="Y68" t="str">
        <f>VLOOKUP(DATE($A68+1,9,1),Patch!$A$4:$AA$879,24,FALSE)</f>
        <v/>
      </c>
      <c r="Z68" s="3">
        <f t="shared" si="1"/>
        <v>48.839999999999996</v>
      </c>
    </row>
    <row r="69" spans="1:26" x14ac:dyDescent="0.25">
      <c r="A69">
        <v>2002</v>
      </c>
      <c r="B69" s="3">
        <f>VLOOKUP(DATE($A69,10,1),Patch!$A$4:$AA$879,23,FALSE)</f>
        <v>0.37</v>
      </c>
      <c r="C69" t="str">
        <f>VLOOKUP(DATE($A69,10,1),Patch!$A$4:$AA$879,24,FALSE)</f>
        <v/>
      </c>
      <c r="D69" s="3">
        <f>VLOOKUP(DATE($A69,11,1),Patch!$A$4:$AA$879,23,FALSE)</f>
        <v>0.28000000000000003</v>
      </c>
      <c r="E69" t="str">
        <f>VLOOKUP(DATE($A69,11,1),Patch!$A$4:$AA$879,24,FALSE)</f>
        <v/>
      </c>
      <c r="F69" s="3">
        <f>VLOOKUP(DATE($A69,12,1),Patch!$A$4:$AA$879,23,FALSE)</f>
        <v>0.17</v>
      </c>
      <c r="G69" t="str">
        <f>VLOOKUP(DATE($A69,12,1),Patch!$A$4:$AA$879,24,FALSE)</f>
        <v/>
      </c>
      <c r="H69" s="3">
        <f>VLOOKUP(DATE($A69+1,1,1),Patch!$A$4:$AA$879,23,FALSE)</f>
        <v>0</v>
      </c>
      <c r="I69" t="str">
        <f>VLOOKUP(DATE($A69+1,1,1),Patch!$A$4:$AA$879,24,FALSE)</f>
        <v>*</v>
      </c>
      <c r="J69" s="3">
        <f>VLOOKUP(DATE($A69+1,2,1),Patch!$A$4:$AA$879,23,FALSE)</f>
        <v>0.3</v>
      </c>
      <c r="K69" t="str">
        <f>VLOOKUP(DATE($A69+1,2,1),Patch!$A$4:$AA$879,24,FALSE)</f>
        <v/>
      </c>
      <c r="L69" s="3">
        <f>VLOOKUP(DATE($A69+1,3,1),Patch!$A$4:$AA$879,23,FALSE)</f>
        <v>0.28999999999999998</v>
      </c>
      <c r="M69" t="str">
        <f>VLOOKUP(DATE($A69+1,3,1),Patch!$A$4:$AA$879,24,FALSE)</f>
        <v/>
      </c>
      <c r="N69" s="3">
        <f>VLOOKUP(DATE($A69+1,4,1),Patch!$A$4:$AA$879,23,FALSE)</f>
        <v>0</v>
      </c>
      <c r="O69" t="str">
        <f>VLOOKUP(DATE($A69+1,4,1),Patch!$A$4:$AA$879,24,FALSE)</f>
        <v>*</v>
      </c>
      <c r="P69" s="3">
        <f>VLOOKUP(DATE($A69+1,5,1),Patch!$A$4:$AA$879,23,FALSE)</f>
        <v>0</v>
      </c>
      <c r="Q69" t="str">
        <f>VLOOKUP(DATE($A69+1,5,1),Patch!$A$4:$AA$879,24,FALSE)</f>
        <v>*</v>
      </c>
      <c r="R69" s="3">
        <f>VLOOKUP(DATE($A69+1,6,1),Patch!$A$4:$AA$879,23,FALSE)</f>
        <v>0</v>
      </c>
      <c r="S69" t="str">
        <f>VLOOKUP(DATE($A69+1,6,1),Patch!$A$4:$AA$879,24,FALSE)</f>
        <v>*</v>
      </c>
      <c r="T69" s="3">
        <f>VLOOKUP(DATE($A69+1,7,1),Patch!$A$4:$AA$879,23,FALSE)</f>
        <v>0</v>
      </c>
      <c r="U69" t="str">
        <f>VLOOKUP(DATE($A69+1,7,1),Patch!$A$4:$AA$879,24,FALSE)</f>
        <v>*</v>
      </c>
      <c r="V69" s="3">
        <f>VLOOKUP(DATE($A69+1,8,1),Patch!$A$4:$AA$879,23,FALSE)</f>
        <v>0</v>
      </c>
      <c r="W69" t="str">
        <f>VLOOKUP(DATE($A69+1,8,1),Patch!$A$4:$AA$879,24,FALSE)</f>
        <v>*</v>
      </c>
      <c r="X69" s="3">
        <f>VLOOKUP(DATE($A69+1,9,1),Patch!$A$4:$AA$879,23,FALSE)</f>
        <v>0.16</v>
      </c>
      <c r="Y69" t="str">
        <f>VLOOKUP(DATE($A69+1,9,1),Patch!$A$4:$AA$879,24,FALSE)</f>
        <v/>
      </c>
      <c r="Z69" s="3">
        <f t="shared" si="1"/>
        <v>1.57</v>
      </c>
    </row>
    <row r="70" spans="1:26" x14ac:dyDescent="0.25">
      <c r="A70">
        <v>2003</v>
      </c>
      <c r="B70" s="3">
        <f>VLOOKUP(DATE($A70,10,1),Patch!$A$4:$AA$879,23,FALSE)</f>
        <v>0.3</v>
      </c>
      <c r="C70" t="str">
        <f>VLOOKUP(DATE($A70,10,1),Patch!$A$4:$AA$879,24,FALSE)</f>
        <v/>
      </c>
      <c r="D70" s="3">
        <f>VLOOKUP(DATE($A70,11,1),Patch!$A$4:$AA$879,23,FALSE)</f>
        <v>0.34</v>
      </c>
      <c r="E70" t="str">
        <f>VLOOKUP(DATE($A70,11,1),Patch!$A$4:$AA$879,24,FALSE)</f>
        <v/>
      </c>
      <c r="F70" s="3">
        <f>VLOOKUP(DATE($A70,12,1),Patch!$A$4:$AA$879,23,FALSE)</f>
        <v>0.35</v>
      </c>
      <c r="G70" t="str">
        <f>VLOOKUP(DATE($A70,12,1),Patch!$A$4:$AA$879,24,FALSE)</f>
        <v/>
      </c>
      <c r="H70" s="3">
        <f>VLOOKUP(DATE($A70+1,1,1),Patch!$A$4:$AA$879,23,FALSE)</f>
        <v>0.18</v>
      </c>
      <c r="I70" t="str">
        <f>VLOOKUP(DATE($A70+1,1,1),Patch!$A$4:$AA$879,24,FALSE)</f>
        <v/>
      </c>
      <c r="J70" s="3">
        <f>VLOOKUP(DATE($A70+1,2,1),Patch!$A$4:$AA$879,23,FALSE)</f>
        <v>0.32</v>
      </c>
      <c r="K70" t="str">
        <f>VLOOKUP(DATE($A70+1,2,1),Patch!$A$4:$AA$879,24,FALSE)</f>
        <v/>
      </c>
      <c r="L70" s="3">
        <f>VLOOKUP(DATE($A70+1,3,1),Patch!$A$4:$AA$879,23,FALSE)</f>
        <v>0.75</v>
      </c>
      <c r="M70" t="str">
        <f>VLOOKUP(DATE($A70+1,3,1),Patch!$A$4:$AA$879,24,FALSE)</f>
        <v/>
      </c>
      <c r="N70" s="3">
        <f>VLOOKUP(DATE($A70+1,4,1),Patch!$A$4:$AA$879,23,FALSE)</f>
        <v>1.19</v>
      </c>
      <c r="O70" t="str">
        <f>VLOOKUP(DATE($A70+1,4,1),Patch!$A$4:$AA$879,24,FALSE)</f>
        <v/>
      </c>
      <c r="P70" s="3">
        <f>VLOOKUP(DATE($A70+1,5,1),Patch!$A$4:$AA$879,23,FALSE)</f>
        <v>0</v>
      </c>
      <c r="Q70" t="str">
        <f>VLOOKUP(DATE($A70+1,5,1),Patch!$A$4:$AA$879,24,FALSE)</f>
        <v>*</v>
      </c>
      <c r="R70" s="3">
        <f>VLOOKUP(DATE($A70+1,6,1),Patch!$A$4:$AA$879,23,FALSE)</f>
        <v>0.03</v>
      </c>
      <c r="S70" t="str">
        <f>VLOOKUP(DATE($A70+1,6,1),Patch!$A$4:$AA$879,24,FALSE)</f>
        <v/>
      </c>
      <c r="T70" s="3">
        <f>VLOOKUP(DATE($A70+1,7,1),Patch!$A$4:$AA$879,23,FALSE)</f>
        <v>0.28999999999999998</v>
      </c>
      <c r="U70" t="str">
        <f>VLOOKUP(DATE($A70+1,7,1),Patch!$A$4:$AA$879,24,FALSE)</f>
        <v/>
      </c>
      <c r="V70" s="3">
        <f>VLOOKUP(DATE($A70+1,8,1),Patch!$A$4:$AA$879,23,FALSE)</f>
        <v>0.4</v>
      </c>
      <c r="W70" t="str">
        <f>VLOOKUP(DATE($A70+1,8,1),Patch!$A$4:$AA$879,24,FALSE)</f>
        <v/>
      </c>
      <c r="X70" s="3">
        <f>VLOOKUP(DATE($A70+1,9,1),Patch!$A$4:$AA$879,23,FALSE)</f>
        <v>0.56000000000000005</v>
      </c>
      <c r="Y70" t="str">
        <f>VLOOKUP(DATE($A70+1,9,1),Patch!$A$4:$AA$879,24,FALSE)</f>
        <v/>
      </c>
      <c r="Z70" s="3">
        <f t="shared" si="1"/>
        <v>4.7100000000000009</v>
      </c>
    </row>
    <row r="71" spans="1:26" x14ac:dyDescent="0.25">
      <c r="A71">
        <v>2004</v>
      </c>
      <c r="B71" s="3">
        <f>VLOOKUP(DATE($A71,10,1),Patch!$A$4:$AA$879,23,FALSE)</f>
        <v>0.63</v>
      </c>
      <c r="C71" t="str">
        <f>VLOOKUP(DATE($A71,10,1),Patch!$A$4:$AA$879,24,FALSE)</f>
        <v/>
      </c>
      <c r="D71" s="3">
        <f>VLOOKUP(DATE($A71,11,1),Patch!$A$4:$AA$879,23,FALSE)</f>
        <v>0.77</v>
      </c>
      <c r="E71" t="str">
        <f>VLOOKUP(DATE($A71,11,1),Patch!$A$4:$AA$879,24,FALSE)</f>
        <v/>
      </c>
      <c r="F71" s="3">
        <f>VLOOKUP(DATE($A71,12,1),Patch!$A$4:$AA$879,23,FALSE)</f>
        <v>0.68</v>
      </c>
      <c r="G71" t="str">
        <f>VLOOKUP(DATE($A71,12,1),Patch!$A$4:$AA$879,24,FALSE)</f>
        <v/>
      </c>
      <c r="H71" s="3">
        <f>VLOOKUP(DATE($A71+1,1,1),Patch!$A$4:$AA$879,23,FALSE)</f>
        <v>0.46</v>
      </c>
      <c r="I71" t="str">
        <f>VLOOKUP(DATE($A71+1,1,1),Patch!$A$4:$AA$879,24,FALSE)</f>
        <v/>
      </c>
      <c r="J71" s="3">
        <f>VLOOKUP(DATE($A71+1,2,1),Patch!$A$4:$AA$879,23,FALSE)</f>
        <v>0.56999999999999995</v>
      </c>
      <c r="K71" t="str">
        <f>VLOOKUP(DATE($A71+1,2,1),Patch!$A$4:$AA$879,24,FALSE)</f>
        <v/>
      </c>
      <c r="L71" s="3">
        <f>VLOOKUP(DATE($A71+1,3,1),Patch!$A$4:$AA$879,23,FALSE)</f>
        <v>0.56000000000000005</v>
      </c>
      <c r="M71" t="str">
        <f>VLOOKUP(DATE($A71+1,3,1),Patch!$A$4:$AA$879,24,FALSE)</f>
        <v/>
      </c>
      <c r="N71" s="3">
        <f>VLOOKUP(DATE($A71+1,4,1),Patch!$A$4:$AA$879,23,FALSE)</f>
        <v>0.11</v>
      </c>
      <c r="O71" t="str">
        <f>VLOOKUP(DATE($A71+1,4,1),Patch!$A$4:$AA$879,24,FALSE)</f>
        <v/>
      </c>
      <c r="P71" s="3">
        <f>VLOOKUP(DATE($A71+1,5,1),Patch!$A$4:$AA$879,23,FALSE)</f>
        <v>0.2</v>
      </c>
      <c r="Q71" t="str">
        <f>VLOOKUP(DATE($A71+1,5,1),Patch!$A$4:$AA$879,24,FALSE)</f>
        <v xml:space="preserve"> </v>
      </c>
      <c r="R71" s="3">
        <f>VLOOKUP(DATE($A71+1,6,1),Patch!$A$4:$AA$879,23,FALSE)</f>
        <v>0.49</v>
      </c>
      <c r="S71" t="str">
        <f>VLOOKUP(DATE($A71+1,6,1),Patch!$A$4:$AA$879,24,FALSE)</f>
        <v/>
      </c>
      <c r="T71" s="3">
        <f>VLOOKUP(DATE($A71+1,7,1),Patch!$A$4:$AA$879,23,FALSE)</f>
        <v>0.62</v>
      </c>
      <c r="U71" t="str">
        <f>VLOOKUP(DATE($A71+1,7,1),Patch!$A$4:$AA$879,24,FALSE)</f>
        <v/>
      </c>
      <c r="V71" s="3">
        <f>VLOOKUP(DATE($A71+1,8,1),Patch!$A$4:$AA$879,23,FALSE)</f>
        <v>0.63</v>
      </c>
      <c r="W71" t="str">
        <f>VLOOKUP(DATE($A71+1,8,1),Patch!$A$4:$AA$879,24,FALSE)</f>
        <v/>
      </c>
      <c r="X71" s="3">
        <f>VLOOKUP(DATE($A71+1,9,1),Patch!$A$4:$AA$879,23,FALSE)</f>
        <v>0.34</v>
      </c>
      <c r="Y71" t="str">
        <f>VLOOKUP(DATE($A71+1,9,1),Patch!$A$4:$AA$879,24,FALSE)</f>
        <v/>
      </c>
      <c r="Z71" s="3">
        <f t="shared" si="1"/>
        <v>6.06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67"/>
  <sheetViews>
    <sheetView zoomScale="70" zoomScaleNormal="70" workbookViewId="0">
      <pane ySplit="3" topLeftCell="A4" activePane="bottomLeft" state="frozen"/>
      <selection pane="bottomLeft" activeCell="B4" sqref="B4"/>
    </sheetView>
  </sheetViews>
  <sheetFormatPr defaultRowHeight="13.2" x14ac:dyDescent="0.25"/>
  <cols>
    <col min="3" max="3" width="6.6640625" customWidth="1"/>
    <col min="4" max="4" width="9.109375" customWidth="1"/>
    <col min="8" max="8" width="9.33203125" bestFit="1" customWidth="1"/>
    <col min="9" max="9" width="9.109375" customWidth="1"/>
    <col min="10" max="10" width="15.109375" customWidth="1"/>
    <col min="11" max="11" width="9.88671875" customWidth="1"/>
    <col min="12" max="13" width="9.109375" customWidth="1"/>
    <col min="14" max="14" width="19.33203125" customWidth="1"/>
    <col min="17" max="17" width="21.33203125" style="7" customWidth="1"/>
    <col min="19" max="19" width="16.44140625" customWidth="1"/>
    <col min="20" max="22" width="8.88671875" style="9" customWidth="1"/>
    <col min="23" max="23" width="27" style="20" customWidth="1"/>
    <col min="24" max="24" width="8.88671875" style="9" customWidth="1"/>
  </cols>
  <sheetData>
    <row r="1" spans="1:24" s="7" customFormat="1" ht="26.4" customHeight="1" x14ac:dyDescent="0.25">
      <c r="A1" s="28" t="s">
        <v>16</v>
      </c>
      <c r="B1" s="30"/>
      <c r="C1" s="29"/>
      <c r="D1" s="10"/>
      <c r="E1" s="24"/>
      <c r="F1" s="24"/>
      <c r="G1" s="28" t="s">
        <v>17</v>
      </c>
      <c r="H1" s="29"/>
      <c r="I1" s="10"/>
      <c r="J1" s="10"/>
      <c r="K1" s="28" t="s">
        <v>8</v>
      </c>
      <c r="L1" s="29"/>
      <c r="M1" s="10"/>
      <c r="N1" s="10"/>
      <c r="O1" s="28" t="s">
        <v>18</v>
      </c>
      <c r="P1" s="30"/>
      <c r="Q1" s="29"/>
      <c r="R1" s="10"/>
      <c r="S1" s="16" t="s">
        <v>12</v>
      </c>
      <c r="T1" s="10"/>
      <c r="U1" s="27" t="s">
        <v>15</v>
      </c>
      <c r="V1" s="27"/>
      <c r="W1" s="27"/>
      <c r="X1" s="10"/>
    </row>
    <row r="2" spans="1:24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17"/>
    </row>
    <row r="3" spans="1:24" x14ac:dyDescent="0.25">
      <c r="A3" s="8"/>
      <c r="B3" s="8" t="s">
        <v>3</v>
      </c>
      <c r="C3" s="8" t="s">
        <v>11</v>
      </c>
      <c r="D3" s="8" t="s">
        <v>5</v>
      </c>
      <c r="E3" s="8"/>
      <c r="F3" s="8"/>
      <c r="G3" s="8" t="s">
        <v>3</v>
      </c>
      <c r="H3" s="8"/>
      <c r="I3" s="8" t="s">
        <v>5</v>
      </c>
      <c r="J3" s="8"/>
      <c r="K3" s="8" t="s">
        <v>3</v>
      </c>
      <c r="L3" s="8" t="s">
        <v>11</v>
      </c>
      <c r="M3" s="8" t="s">
        <v>5</v>
      </c>
      <c r="N3" s="8"/>
      <c r="O3" s="8" t="s">
        <v>3</v>
      </c>
      <c r="P3" s="8" t="s">
        <v>4</v>
      </c>
      <c r="Q3" s="14" t="s">
        <v>9</v>
      </c>
      <c r="R3" s="8"/>
      <c r="S3" s="18" t="s">
        <v>10</v>
      </c>
      <c r="U3" s="19" t="s">
        <v>3</v>
      </c>
      <c r="V3" s="19" t="s">
        <v>4</v>
      </c>
      <c r="W3" s="21" t="s">
        <v>9</v>
      </c>
    </row>
    <row r="4" spans="1:24" x14ac:dyDescent="0.25">
      <c r="A4" s="11">
        <v>13058</v>
      </c>
      <c r="B4" s="9">
        <f>VLOOKUP((IF(MONTH($A4)=10,YEAR($A4),IF(MONTH($A4)=11,YEAR($A4),IF(MONTH($A4)=12, YEAR($A4),YEAR($A4)-1)))),A3R002_pt1.prn!$A$2:$AA$74,VLOOKUP(MONTH($A4),Conversion!$A$1:$B$12,2),FALSE)</f>
        <v>0</v>
      </c>
      <c r="C4" s="9" t="str">
        <f>IF(VLOOKUP((IF(MONTH($A4)=10,YEAR($A4),IF(MONTH($A4)=11,YEAR($A4),IF(MONTH($A4)=12, YEAR($A4),YEAR($A4)-1)))),A3R002_pt1.prn!$A$2:$AA$74,VLOOKUP(MONTH($A4),'Patch Conversion'!$A$1:$B$12,2),FALSE)="","",VLOOKUP((IF(MONTH($A4)=10,YEAR($A4),IF(MONTH($A4)=11,YEAR($A4),IF(MONTH($A4)=12, YEAR($A4),YEAR($A4)-1)))),A3R002_pt1.prn!$A$2:$AA$74,VLOOKUP(MONTH($A4),'Patch Conversion'!$A$1:$B$12,2),FALSE))</f>
        <v>#</v>
      </c>
      <c r="D4" s="9"/>
      <c r="E4" s="9"/>
      <c r="F4" s="9"/>
      <c r="G4" s="9">
        <f>VLOOKUP((IF(MONTH($A4)=10,YEAR($A4),IF(MONTH($A4)=11,YEAR($A4),IF(MONTH($A4)=12, YEAR($A4),YEAR($A4)-1)))),A3R002_FirstSim!$A$1:$Z$87,VLOOKUP(MONTH($A4),Conversion!$A$1:$B$12,2),FALSE)</f>
        <v>0.31</v>
      </c>
      <c r="H4" s="9"/>
      <c r="I4" s="9"/>
      <c r="J4" s="9"/>
      <c r="K4" s="12" t="e">
        <f>VLOOKUP((IF(MONTH($A4)=10,YEAR($A4),IF(MONTH($A4)=11,YEAR($A4),IF(MONTH($A4)=12, YEAR($A4),YEAR($A4)-1)))),#REF!,VLOOKUP(MONTH($A4),Conversion!$A$1:$B$12,2),FALSE)</f>
        <v>#REF!</v>
      </c>
      <c r="L4" s="9" t="e">
        <f>VLOOKUP((IF(MONTH($A4)=10,YEAR($A4),IF(MONTH($A4)=11,YEAR($A4),IF(MONTH($A4)=12, YEAR($A4),YEAR($A4)-1)))),#REF!,VLOOKUP(MONTH($A4),'Patch Conversion'!$A$1:$B$12,2),FALSE)</f>
        <v>#REF!</v>
      </c>
      <c r="M4" s="9"/>
      <c r="N4" s="11"/>
      <c r="O4" s="9">
        <f t="shared" ref="O4:O67" si="0">IF(C4="",B4,IF(C4="*",B4,IF(G4&lt;B4,B4,G4)))</f>
        <v>0.31</v>
      </c>
      <c r="P4" s="9" t="str">
        <f t="shared" ref="P4:P67" si="1">IF(C4="",C4,IF(C4="*",C4,IF(G4&lt;B4,C4,"*")))</f>
        <v>*</v>
      </c>
      <c r="Q4" s="10" t="str">
        <f t="shared" ref="Q4:Q67" si="2">IF(C4="","",IF(C4="*","Estimated",IF(G4&lt;B4,"First Simulation&lt;Observed, Observed Used","First Silumation patch")))</f>
        <v>First Silumation patch</v>
      </c>
      <c r="R4" s="9"/>
      <c r="S4" s="17">
        <f>VLOOKUP((IF(MONTH($A4)=10,YEAR($A4),IF(MONTH($A4)=11,YEAR($A4),IF(MONTH($A4)=12, YEAR($A4),YEAR($A4)-1)))),'Final Sim'!$A$1:$O$84,VLOOKUP(MONTH($A4),'Conversion WRSM'!$A$1:$B$12,2),FALSE)</f>
        <v>0</v>
      </c>
      <c r="U4" s="9">
        <f t="shared" ref="U4:U67" si="3">IF(C4="",B4,IF(C4="*",B4,IF(S4&gt;B4,S4,B4)))</f>
        <v>0</v>
      </c>
      <c r="V4" s="9" t="str">
        <f t="shared" ref="V4:V67" si="4">IF(C4="","",IF(C4="*","*",IF(S4&gt;B4,"*",C4)))</f>
        <v>#</v>
      </c>
      <c r="W4" s="20" t="str">
        <f t="shared" ref="W4:W67" si="5">IF(C4="","",IF(C4="*","Estimated",IF(S4&gt;B4,"Simulated value used","Observed Estimate Used")))</f>
        <v>Observed Estimate Used</v>
      </c>
    </row>
    <row r="5" spans="1:24" s="9" customFormat="1" x14ac:dyDescent="0.25">
      <c r="A5" s="11">
        <v>13089</v>
      </c>
      <c r="B5" s="9">
        <f>VLOOKUP((IF(MONTH($A5)=10,YEAR($A5),IF(MONTH($A5)=11,YEAR($A5),IF(MONTH($A5)=12, YEAR($A5),YEAR($A5)-1)))),A3R002_pt1.prn!$A$2:$AA$74,VLOOKUP(MONTH($A5),Conversion!$A$1:$B$12,2),FALSE)</f>
        <v>0</v>
      </c>
      <c r="C5" s="9" t="str">
        <f>IF(VLOOKUP((IF(MONTH($A5)=10,YEAR($A5),IF(MONTH($A5)=11,YEAR($A5),IF(MONTH($A5)=12, YEAR($A5),YEAR($A5)-1)))),A3R002_pt1.prn!$A$2:$AA$74,VLOOKUP(MONTH($A5),'Patch Conversion'!$A$1:$B$12,2),FALSE)="","",VLOOKUP((IF(MONTH($A5)=10,YEAR($A5),IF(MONTH($A5)=11,YEAR($A5),IF(MONTH($A5)=12, YEAR($A5),YEAR($A5)-1)))),A3R002_pt1.prn!$A$2:$AA$74,VLOOKUP(MONTH($A5),'Patch Conversion'!$A$1:$B$12,2),FALSE))</f>
        <v>#</v>
      </c>
      <c r="D5" s="9">
        <f>IF(C5="","",B5)</f>
        <v>0</v>
      </c>
      <c r="G5" s="9">
        <f>VLOOKUP((IF(MONTH($A5)=10,YEAR($A5),IF(MONTH($A5)=11,YEAR($A5),IF(MONTH($A5)=12, YEAR($A5),YEAR($A5)-1)))),A3R002_FirstSim!$A$1:$Z$87,VLOOKUP(MONTH($A5),Conversion!$A$1:$B$12,2),FALSE)</f>
        <v>0.28999999999999998</v>
      </c>
      <c r="K5" s="12" t="e">
        <f>VLOOKUP((IF(MONTH($A5)=10,YEAR($A5),IF(MONTH($A5)=11,YEAR($A5),IF(MONTH($A5)=12, YEAR($A5),YEAR($A5)-1)))),#REF!,VLOOKUP(MONTH($A5),Conversion!$A$1:$B$12,2),FALSE)</f>
        <v>#REF!</v>
      </c>
      <c r="L5" s="9" t="e">
        <f>VLOOKUP((IF(MONTH($A5)=10,YEAR($A5),IF(MONTH($A5)=11,YEAR($A5),IF(MONTH($A5)=12, YEAR($A5),YEAR($A5)-1)))),#REF!,VLOOKUP(MONTH($A5),'Patch Conversion'!$A$1:$B$12,2),FALSE)</f>
        <v>#REF!</v>
      </c>
      <c r="N5" s="11"/>
      <c r="O5" s="9">
        <f t="shared" si="0"/>
        <v>0.28999999999999998</v>
      </c>
      <c r="P5" s="9" t="str">
        <f t="shared" si="1"/>
        <v>*</v>
      </c>
      <c r="Q5" s="10" t="str">
        <f t="shared" si="2"/>
        <v>First Silumation patch</v>
      </c>
      <c r="S5" s="17">
        <f>VLOOKUP((IF(MONTH($A5)=10,YEAR($A5),IF(MONTH($A5)=11,YEAR($A5),IF(MONTH($A5)=12, YEAR($A5),YEAR($A5)-1)))),'Final Sim'!$A$1:$O$84,VLOOKUP(MONTH($A5),'Conversion WRSM'!$A$1:$B$12,2),FALSE)</f>
        <v>0</v>
      </c>
      <c r="U5" s="9">
        <f t="shared" si="3"/>
        <v>0</v>
      </c>
      <c r="V5" s="9" t="str">
        <f t="shared" si="4"/>
        <v>#</v>
      </c>
      <c r="W5" s="20" t="str">
        <f t="shared" si="5"/>
        <v>Observed Estimate Used</v>
      </c>
    </row>
    <row r="6" spans="1:24" s="9" customFormat="1" x14ac:dyDescent="0.25">
      <c r="A6" s="11">
        <v>13119</v>
      </c>
      <c r="B6" s="9">
        <f>VLOOKUP((IF(MONTH($A6)=10,YEAR($A6),IF(MONTH($A6)=11,YEAR($A6),IF(MONTH($A6)=12, YEAR($A6),YEAR($A6)-1)))),A3R002_pt1.prn!$A$2:$AA$74,VLOOKUP(MONTH($A6),Conversion!$A$1:$B$12,2),FALSE)</f>
        <v>0</v>
      </c>
      <c r="C6" s="9" t="str">
        <f>IF(VLOOKUP((IF(MONTH($A6)=10,YEAR($A6),IF(MONTH($A6)=11,YEAR($A6),IF(MONTH($A6)=12, YEAR($A6),YEAR($A6)-1)))),A3R002_pt1.prn!$A$2:$AA$74,VLOOKUP(MONTH($A6),'Patch Conversion'!$A$1:$B$12,2),FALSE)="","",VLOOKUP((IF(MONTH($A6)=10,YEAR($A6),IF(MONTH($A6)=11,YEAR($A6),IF(MONTH($A6)=12, YEAR($A6),YEAR($A6)-1)))),A3R002_pt1.prn!$A$2:$AA$74,VLOOKUP(MONTH($A6),'Patch Conversion'!$A$1:$B$12,2),FALSE))</f>
        <v>#</v>
      </c>
      <c r="G6" s="9">
        <f>VLOOKUP((IF(MONTH($A6)=10,YEAR($A6),IF(MONTH($A6)=11,YEAR($A6),IF(MONTH($A6)=12, YEAR($A6),YEAR($A6)-1)))),A3R002_FirstSim!$A$1:$Z$87,VLOOKUP(MONTH($A6),Conversion!$A$1:$B$12,2),FALSE)</f>
        <v>0.28999999999999998</v>
      </c>
      <c r="K6" s="12" t="e">
        <f>VLOOKUP((IF(MONTH($A6)=10,YEAR($A6),IF(MONTH($A6)=11,YEAR($A6),IF(MONTH($A6)=12, YEAR($A6),YEAR($A6)-1)))),#REF!,VLOOKUP(MONTH($A6),Conversion!$A$1:$B$12,2),FALSE)</f>
        <v>#REF!</v>
      </c>
      <c r="L6" s="9" t="e">
        <f>VLOOKUP((IF(MONTH($A6)=10,YEAR($A6),IF(MONTH($A6)=11,YEAR($A6),IF(MONTH($A6)=12, YEAR($A6),YEAR($A6)-1)))),#REF!,VLOOKUP(MONTH($A6),'Patch Conversion'!$A$1:$B$12,2),FALSE)</f>
        <v>#REF!</v>
      </c>
      <c r="N6" s="11"/>
      <c r="O6" s="9">
        <f t="shared" si="0"/>
        <v>0.28999999999999998</v>
      </c>
      <c r="P6" s="9" t="str">
        <f t="shared" si="1"/>
        <v>*</v>
      </c>
      <c r="Q6" s="10" t="str">
        <f t="shared" si="2"/>
        <v>First Silumation patch</v>
      </c>
      <c r="S6" s="17">
        <f>VLOOKUP((IF(MONTH($A6)=10,YEAR($A6),IF(MONTH($A6)=11,YEAR($A6),IF(MONTH($A6)=12, YEAR($A6),YEAR($A6)-1)))),'Final Sim'!$A$1:$O$84,VLOOKUP(MONTH($A6),'Conversion WRSM'!$A$1:$B$12,2),FALSE)</f>
        <v>0</v>
      </c>
      <c r="U6" s="9">
        <f t="shared" si="3"/>
        <v>0</v>
      </c>
      <c r="V6" s="9" t="str">
        <f t="shared" si="4"/>
        <v>#</v>
      </c>
      <c r="W6" s="20" t="str">
        <f t="shared" si="5"/>
        <v>Observed Estimate Used</v>
      </c>
    </row>
    <row r="7" spans="1:24" s="9" customFormat="1" x14ac:dyDescent="0.25">
      <c r="A7" s="11">
        <v>13150</v>
      </c>
      <c r="B7" s="9">
        <f>VLOOKUP((IF(MONTH($A7)=10,YEAR($A7),IF(MONTH($A7)=11,YEAR($A7),IF(MONTH($A7)=12, YEAR($A7),YEAR($A7)-1)))),A3R002_pt1.prn!$A$2:$AA$74,VLOOKUP(MONTH($A7),Conversion!$A$1:$B$12,2),FALSE)</f>
        <v>0</v>
      </c>
      <c r="C7" s="9" t="str">
        <f>IF(VLOOKUP((IF(MONTH($A7)=10,YEAR($A7),IF(MONTH($A7)=11,YEAR($A7),IF(MONTH($A7)=12, YEAR($A7),YEAR($A7)-1)))),A3R002_pt1.prn!$A$2:$AA$74,VLOOKUP(MONTH($A7),'Patch Conversion'!$A$1:$B$12,2),FALSE)="","",VLOOKUP((IF(MONTH($A7)=10,YEAR($A7),IF(MONTH($A7)=11,YEAR($A7),IF(MONTH($A7)=12, YEAR($A7),YEAR($A7)-1)))),A3R002_pt1.prn!$A$2:$AA$74,VLOOKUP(MONTH($A7),'Patch Conversion'!$A$1:$B$12,2),FALSE))</f>
        <v>#</v>
      </c>
      <c r="G7" s="9">
        <f>VLOOKUP((IF(MONTH($A7)=10,YEAR($A7),IF(MONTH($A7)=11,YEAR($A7),IF(MONTH($A7)=12, YEAR($A7),YEAR($A7)-1)))),A3R002_FirstSim!$A$1:$Z$87,VLOOKUP(MONTH($A7),Conversion!$A$1:$B$12,2),FALSE)</f>
        <v>0.28999999999999998</v>
      </c>
      <c r="K7" s="12" t="e">
        <f>VLOOKUP((IF(MONTH($A7)=10,YEAR($A7),IF(MONTH($A7)=11,YEAR($A7),IF(MONTH($A7)=12, YEAR($A7),YEAR($A7)-1)))),#REF!,VLOOKUP(MONTH($A7),Conversion!$A$1:$B$12,2),FALSE)</f>
        <v>#REF!</v>
      </c>
      <c r="L7" s="9" t="e">
        <f>VLOOKUP((IF(MONTH($A7)=10,YEAR($A7),IF(MONTH($A7)=11,YEAR($A7),IF(MONTH($A7)=12, YEAR($A7),YEAR($A7)-1)))),#REF!,VLOOKUP(MONTH($A7),'Patch Conversion'!$A$1:$B$12,2),FALSE)</f>
        <v>#REF!</v>
      </c>
      <c r="N7" s="11"/>
      <c r="O7" s="9">
        <f t="shared" si="0"/>
        <v>0.28999999999999998</v>
      </c>
      <c r="P7" s="9" t="str">
        <f t="shared" si="1"/>
        <v>*</v>
      </c>
      <c r="Q7" s="10" t="str">
        <f t="shared" si="2"/>
        <v>First Silumation patch</v>
      </c>
      <c r="S7" s="17">
        <f>VLOOKUP((IF(MONTH($A7)=10,YEAR($A7),IF(MONTH($A7)=11,YEAR($A7),IF(MONTH($A7)=12, YEAR($A7),YEAR($A7)-1)))),'Final Sim'!$A$1:$O$84,VLOOKUP(MONTH($A7),'Conversion WRSM'!$A$1:$B$12,2),FALSE)</f>
        <v>0</v>
      </c>
      <c r="U7" s="9">
        <f t="shared" si="3"/>
        <v>0</v>
      </c>
      <c r="V7" s="9" t="str">
        <f t="shared" si="4"/>
        <v>#</v>
      </c>
      <c r="W7" s="20" t="str">
        <f t="shared" si="5"/>
        <v>Observed Estimate Used</v>
      </c>
    </row>
    <row r="8" spans="1:24" s="9" customFormat="1" x14ac:dyDescent="0.25">
      <c r="A8" s="11">
        <v>13181</v>
      </c>
      <c r="B8" s="9">
        <f>VLOOKUP((IF(MONTH($A8)=10,YEAR($A8),IF(MONTH($A8)=11,YEAR($A8),IF(MONTH($A8)=12, YEAR($A8),YEAR($A8)-1)))),A3R002_pt1.prn!$A$2:$AA$74,VLOOKUP(MONTH($A8),Conversion!$A$1:$B$12,2),FALSE)</f>
        <v>0</v>
      </c>
      <c r="C8" s="9" t="str">
        <f>IF(VLOOKUP((IF(MONTH($A8)=10,YEAR($A8),IF(MONTH($A8)=11,YEAR($A8),IF(MONTH($A8)=12, YEAR($A8),YEAR($A8)-1)))),A3R002_pt1.prn!$A$2:$AA$74,VLOOKUP(MONTH($A8),'Patch Conversion'!$A$1:$B$12,2),FALSE)="","",VLOOKUP((IF(MONTH($A8)=10,YEAR($A8),IF(MONTH($A8)=11,YEAR($A8),IF(MONTH($A8)=12, YEAR($A8),YEAR($A8)-1)))),A3R002_pt1.prn!$A$2:$AA$74,VLOOKUP(MONTH($A8),'Patch Conversion'!$A$1:$B$12,2),FALSE))</f>
        <v>#</v>
      </c>
      <c r="G8" s="9">
        <f>VLOOKUP((IF(MONTH($A8)=10,YEAR($A8),IF(MONTH($A8)=11,YEAR($A8),IF(MONTH($A8)=12, YEAR($A8),YEAR($A8)-1)))),A3R002_FirstSim!$A$1:$Z$87,VLOOKUP(MONTH($A8),Conversion!$A$1:$B$12,2),FALSE)</f>
        <v>1.08</v>
      </c>
      <c r="K8" s="12" t="e">
        <f>VLOOKUP((IF(MONTH($A8)=10,YEAR($A8),IF(MONTH($A8)=11,YEAR($A8),IF(MONTH($A8)=12, YEAR($A8),YEAR($A8)-1)))),#REF!,VLOOKUP(MONTH($A8),Conversion!$A$1:$B$12,2),FALSE)</f>
        <v>#REF!</v>
      </c>
      <c r="L8" s="9" t="e">
        <f>VLOOKUP((IF(MONTH($A8)=10,YEAR($A8),IF(MONTH($A8)=11,YEAR($A8),IF(MONTH($A8)=12, YEAR($A8),YEAR($A8)-1)))),#REF!,VLOOKUP(MONTH($A8),'Patch Conversion'!$A$1:$B$12,2),FALSE)</f>
        <v>#REF!</v>
      </c>
      <c r="N8" s="11"/>
      <c r="O8" s="9">
        <f t="shared" si="0"/>
        <v>1.08</v>
      </c>
      <c r="P8" s="9" t="str">
        <f t="shared" si="1"/>
        <v>*</v>
      </c>
      <c r="Q8" s="10" t="str">
        <f t="shared" si="2"/>
        <v>First Silumation patch</v>
      </c>
      <c r="S8" s="17">
        <f>VLOOKUP((IF(MONTH($A8)=10,YEAR($A8),IF(MONTH($A8)=11,YEAR($A8),IF(MONTH($A8)=12, YEAR($A8),YEAR($A8)-1)))),'Final Sim'!$A$1:$O$84,VLOOKUP(MONTH($A8),'Conversion WRSM'!$A$1:$B$12,2),FALSE)</f>
        <v>0</v>
      </c>
      <c r="U8" s="9">
        <f t="shared" si="3"/>
        <v>0</v>
      </c>
      <c r="V8" s="9" t="str">
        <f t="shared" si="4"/>
        <v>#</v>
      </c>
      <c r="W8" s="20" t="str">
        <f t="shared" si="5"/>
        <v>Observed Estimate Used</v>
      </c>
    </row>
    <row r="9" spans="1:24" s="9" customFormat="1" x14ac:dyDescent="0.25">
      <c r="A9" s="11">
        <v>13210</v>
      </c>
      <c r="B9" s="9">
        <f>VLOOKUP((IF(MONTH($A9)=10,YEAR($A9),IF(MONTH($A9)=11,YEAR($A9),IF(MONTH($A9)=12, YEAR($A9),YEAR($A9)-1)))),A3R002_pt1.prn!$A$2:$AA$74,VLOOKUP(MONTH($A9),Conversion!$A$1:$B$12,2),FALSE)</f>
        <v>0</v>
      </c>
      <c r="C9" s="9" t="str">
        <f>IF(VLOOKUP((IF(MONTH($A9)=10,YEAR($A9),IF(MONTH($A9)=11,YEAR($A9),IF(MONTH($A9)=12, YEAR($A9),YEAR($A9)-1)))),A3R002_pt1.prn!$A$2:$AA$74,VLOOKUP(MONTH($A9),'Patch Conversion'!$A$1:$B$12,2),FALSE)="","",VLOOKUP((IF(MONTH($A9)=10,YEAR($A9),IF(MONTH($A9)=11,YEAR($A9),IF(MONTH($A9)=12, YEAR($A9),YEAR($A9)-1)))),A3R002_pt1.prn!$A$2:$AA$74,VLOOKUP(MONTH($A9),'Patch Conversion'!$A$1:$B$12,2),FALSE))</f>
        <v>#</v>
      </c>
      <c r="G9" s="9">
        <f>VLOOKUP((IF(MONTH($A9)=10,YEAR($A9),IF(MONTH($A9)=11,YEAR($A9),IF(MONTH($A9)=12, YEAR($A9),YEAR($A9)-1)))),A3R002_FirstSim!$A$1:$Z$87,VLOOKUP(MONTH($A9),Conversion!$A$1:$B$12,2),FALSE)</f>
        <v>3.02</v>
      </c>
      <c r="K9" s="12" t="e">
        <f>VLOOKUP((IF(MONTH($A9)=10,YEAR($A9),IF(MONTH($A9)=11,YEAR($A9),IF(MONTH($A9)=12, YEAR($A9),YEAR($A9)-1)))),#REF!,VLOOKUP(MONTH($A9),Conversion!$A$1:$B$12,2),FALSE)</f>
        <v>#REF!</v>
      </c>
      <c r="L9" s="9" t="e">
        <f>VLOOKUP((IF(MONTH($A9)=10,YEAR($A9),IF(MONTH($A9)=11,YEAR($A9),IF(MONTH($A9)=12, YEAR($A9),YEAR($A9)-1)))),#REF!,VLOOKUP(MONTH($A9),'Patch Conversion'!$A$1:$B$12,2),FALSE)</f>
        <v>#REF!</v>
      </c>
      <c r="N9" s="11"/>
      <c r="O9" s="9">
        <f t="shared" si="0"/>
        <v>3.02</v>
      </c>
      <c r="P9" s="9" t="str">
        <f t="shared" si="1"/>
        <v>*</v>
      </c>
      <c r="Q9" s="10" t="str">
        <f t="shared" si="2"/>
        <v>First Silumation patch</v>
      </c>
      <c r="S9" s="17">
        <f>VLOOKUP((IF(MONTH($A9)=10,YEAR($A9),IF(MONTH($A9)=11,YEAR($A9),IF(MONTH($A9)=12, YEAR($A9),YEAR($A9)-1)))),'Final Sim'!$A$1:$O$84,VLOOKUP(MONTH($A9),'Conversion WRSM'!$A$1:$B$12,2),FALSE)</f>
        <v>0</v>
      </c>
      <c r="U9" s="9">
        <f t="shared" si="3"/>
        <v>0</v>
      </c>
      <c r="V9" s="9" t="str">
        <f t="shared" si="4"/>
        <v>#</v>
      </c>
      <c r="W9" s="20" t="str">
        <f t="shared" si="5"/>
        <v>Observed Estimate Used</v>
      </c>
    </row>
    <row r="10" spans="1:24" s="9" customFormat="1" x14ac:dyDescent="0.25">
      <c r="A10" s="11">
        <v>13241</v>
      </c>
      <c r="B10" s="9">
        <f>VLOOKUP((IF(MONTH($A10)=10,YEAR($A10),IF(MONTH($A10)=11,YEAR($A10),IF(MONTH($A10)=12, YEAR($A10),YEAR($A10)-1)))),A3R002_pt1.prn!$A$2:$AA$74,VLOOKUP(MONTH($A10),Conversion!$A$1:$B$12,2),FALSE)</f>
        <v>0</v>
      </c>
      <c r="C10" s="9" t="str">
        <f>IF(VLOOKUP((IF(MONTH($A10)=10,YEAR($A10),IF(MONTH($A10)=11,YEAR($A10),IF(MONTH($A10)=12, YEAR($A10),YEAR($A10)-1)))),A3R002_pt1.prn!$A$2:$AA$74,VLOOKUP(MONTH($A10),'Patch Conversion'!$A$1:$B$12,2),FALSE)="","",VLOOKUP((IF(MONTH($A10)=10,YEAR($A10),IF(MONTH($A10)=11,YEAR($A10),IF(MONTH($A10)=12, YEAR($A10),YEAR($A10)-1)))),A3R002_pt1.prn!$A$2:$AA$74,VLOOKUP(MONTH($A10),'Patch Conversion'!$A$1:$B$12,2),FALSE))</f>
        <v>#</v>
      </c>
      <c r="G10" s="9">
        <f>VLOOKUP((IF(MONTH($A10)=10,YEAR($A10),IF(MONTH($A10)=11,YEAR($A10),IF(MONTH($A10)=12, YEAR($A10),YEAR($A10)-1)))),A3R002_FirstSim!$A$1:$Z$87,VLOOKUP(MONTH($A10),Conversion!$A$1:$B$12,2),FALSE)</f>
        <v>1.46</v>
      </c>
      <c r="K10" s="12" t="e">
        <f>VLOOKUP((IF(MONTH($A10)=10,YEAR($A10),IF(MONTH($A10)=11,YEAR($A10),IF(MONTH($A10)=12, YEAR($A10),YEAR($A10)-1)))),#REF!,VLOOKUP(MONTH($A10),Conversion!$A$1:$B$12,2),FALSE)</f>
        <v>#REF!</v>
      </c>
      <c r="L10" s="9" t="e">
        <f>VLOOKUP((IF(MONTH($A10)=10,YEAR($A10),IF(MONTH($A10)=11,YEAR($A10),IF(MONTH($A10)=12, YEAR($A10),YEAR($A10)-1)))),#REF!,VLOOKUP(MONTH($A10),'Patch Conversion'!$A$1:$B$12,2),FALSE)</f>
        <v>#REF!</v>
      </c>
      <c r="N10" s="11"/>
      <c r="O10" s="9">
        <f t="shared" si="0"/>
        <v>1.46</v>
      </c>
      <c r="P10" s="9" t="str">
        <f t="shared" si="1"/>
        <v>*</v>
      </c>
      <c r="Q10" s="10" t="str">
        <f t="shared" si="2"/>
        <v>First Silumation patch</v>
      </c>
      <c r="S10" s="17">
        <f>VLOOKUP((IF(MONTH($A10)=10,YEAR($A10),IF(MONTH($A10)=11,YEAR($A10),IF(MONTH($A10)=12, YEAR($A10),YEAR($A10)-1)))),'Final Sim'!$A$1:$O$84,VLOOKUP(MONTH($A10),'Conversion WRSM'!$A$1:$B$12,2),FALSE)</f>
        <v>0</v>
      </c>
      <c r="U10" s="9">
        <f t="shared" si="3"/>
        <v>0</v>
      </c>
      <c r="V10" s="9" t="str">
        <f t="shared" si="4"/>
        <v>#</v>
      </c>
      <c r="W10" s="20" t="str">
        <f t="shared" si="5"/>
        <v>Observed Estimate Used</v>
      </c>
    </row>
    <row r="11" spans="1:24" s="9" customFormat="1" x14ac:dyDescent="0.25">
      <c r="A11" s="11">
        <v>13271</v>
      </c>
      <c r="B11" s="9">
        <f>VLOOKUP((IF(MONTH($A11)=10,YEAR($A11),IF(MONTH($A11)=11,YEAR($A11),IF(MONTH($A11)=12, YEAR($A11),YEAR($A11)-1)))),A3R002_pt1.prn!$A$2:$AA$74,VLOOKUP(MONTH($A11),Conversion!$A$1:$B$12,2),FALSE)</f>
        <v>0</v>
      </c>
      <c r="C11" s="9" t="str">
        <f>IF(VLOOKUP((IF(MONTH($A11)=10,YEAR($A11),IF(MONTH($A11)=11,YEAR($A11),IF(MONTH($A11)=12, YEAR($A11),YEAR($A11)-1)))),A3R002_pt1.prn!$A$2:$AA$74,VLOOKUP(MONTH($A11),'Patch Conversion'!$A$1:$B$12,2),FALSE)="","",VLOOKUP((IF(MONTH($A11)=10,YEAR($A11),IF(MONTH($A11)=11,YEAR($A11),IF(MONTH($A11)=12, YEAR($A11),YEAR($A11)-1)))),A3R002_pt1.prn!$A$2:$AA$74,VLOOKUP(MONTH($A11),'Patch Conversion'!$A$1:$B$12,2),FALSE))</f>
        <v>#</v>
      </c>
      <c r="G11" s="9">
        <f>VLOOKUP((IF(MONTH($A11)=10,YEAR($A11),IF(MONTH($A11)=11,YEAR($A11),IF(MONTH($A11)=12, YEAR($A11),YEAR($A11)-1)))),A3R002_FirstSim!$A$1:$Z$87,VLOOKUP(MONTH($A11),Conversion!$A$1:$B$12,2),FALSE)</f>
        <v>0.93</v>
      </c>
      <c r="K11" s="12" t="e">
        <f>VLOOKUP((IF(MONTH($A11)=10,YEAR($A11),IF(MONTH($A11)=11,YEAR($A11),IF(MONTH($A11)=12, YEAR($A11),YEAR($A11)-1)))),#REF!,VLOOKUP(MONTH($A11),Conversion!$A$1:$B$12,2),FALSE)</f>
        <v>#REF!</v>
      </c>
      <c r="L11" s="9" t="e">
        <f>VLOOKUP((IF(MONTH($A11)=10,YEAR($A11),IF(MONTH($A11)=11,YEAR($A11),IF(MONTH($A11)=12, YEAR($A11),YEAR($A11)-1)))),#REF!,VLOOKUP(MONTH($A11),'Patch Conversion'!$A$1:$B$12,2),FALSE)</f>
        <v>#REF!</v>
      </c>
      <c r="N11" s="11"/>
      <c r="O11" s="9">
        <f t="shared" si="0"/>
        <v>0.93</v>
      </c>
      <c r="P11" s="9" t="str">
        <f t="shared" si="1"/>
        <v>*</v>
      </c>
      <c r="Q11" s="10" t="str">
        <f t="shared" si="2"/>
        <v>First Silumation patch</v>
      </c>
      <c r="S11" s="17">
        <f>VLOOKUP((IF(MONTH($A11)=10,YEAR($A11),IF(MONTH($A11)=11,YEAR($A11),IF(MONTH($A11)=12, YEAR($A11),YEAR($A11)-1)))),'Final Sim'!$A$1:$O$84,VLOOKUP(MONTH($A11),'Conversion WRSM'!$A$1:$B$12,2),FALSE)</f>
        <v>0</v>
      </c>
      <c r="U11" s="9">
        <f t="shared" si="3"/>
        <v>0</v>
      </c>
      <c r="V11" s="9" t="str">
        <f t="shared" si="4"/>
        <v>#</v>
      </c>
      <c r="W11" s="20" t="str">
        <f t="shared" si="5"/>
        <v>Observed Estimate Used</v>
      </c>
    </row>
    <row r="12" spans="1:24" s="9" customFormat="1" x14ac:dyDescent="0.25">
      <c r="A12" s="11">
        <v>13302</v>
      </c>
      <c r="B12" s="9">
        <f>VLOOKUP((IF(MONTH($A12)=10,YEAR($A12),IF(MONTH($A12)=11,YEAR($A12),IF(MONTH($A12)=12, YEAR($A12),YEAR($A12)-1)))),A3R002_pt1.prn!$A$2:$AA$74,VLOOKUP(MONTH($A12),Conversion!$A$1:$B$12,2),FALSE)</f>
        <v>0.34</v>
      </c>
      <c r="C12" s="9" t="str">
        <f>IF(VLOOKUP((IF(MONTH($A12)=10,YEAR($A12),IF(MONTH($A12)=11,YEAR($A12),IF(MONTH($A12)=12, YEAR($A12),YEAR($A12)-1)))),A3R002_pt1.prn!$A$2:$AA$74,VLOOKUP(MONTH($A12),'Patch Conversion'!$A$1:$B$12,2),FALSE)="","",VLOOKUP((IF(MONTH($A12)=10,YEAR($A12),IF(MONTH($A12)=11,YEAR($A12),IF(MONTH($A12)=12, YEAR($A12),YEAR($A12)-1)))),A3R002_pt1.prn!$A$2:$AA$74,VLOOKUP(MONTH($A12),'Patch Conversion'!$A$1:$B$12,2),FALSE))</f>
        <v>*</v>
      </c>
      <c r="G12" s="9">
        <f>VLOOKUP((IF(MONTH($A12)=10,YEAR($A12),IF(MONTH($A12)=11,YEAR($A12),IF(MONTH($A12)=12, YEAR($A12),YEAR($A12)-1)))),A3R002_FirstSim!$A$1:$Z$87,VLOOKUP(MONTH($A12),Conversion!$A$1:$B$12,2),FALSE)</f>
        <v>0.92</v>
      </c>
      <c r="K12" s="12" t="e">
        <f>VLOOKUP((IF(MONTH($A12)=10,YEAR($A12),IF(MONTH($A12)=11,YEAR($A12),IF(MONTH($A12)=12, YEAR($A12),YEAR($A12)-1)))),#REF!,VLOOKUP(MONTH($A12),Conversion!$A$1:$B$12,2),FALSE)</f>
        <v>#REF!</v>
      </c>
      <c r="L12" s="9" t="e">
        <f>VLOOKUP((IF(MONTH($A12)=10,YEAR($A12),IF(MONTH($A12)=11,YEAR($A12),IF(MONTH($A12)=12, YEAR($A12),YEAR($A12)-1)))),#REF!,VLOOKUP(MONTH($A12),'Patch Conversion'!$A$1:$B$12,2),FALSE)</f>
        <v>#REF!</v>
      </c>
      <c r="N12" s="11"/>
      <c r="O12" s="9">
        <f t="shared" si="0"/>
        <v>0.34</v>
      </c>
      <c r="P12" s="9" t="str">
        <f t="shared" si="1"/>
        <v>*</v>
      </c>
      <c r="Q12" s="10" t="str">
        <f t="shared" si="2"/>
        <v>Estimated</v>
      </c>
      <c r="S12" s="17">
        <f>VLOOKUP((IF(MONTH($A12)=10,YEAR($A12),IF(MONTH($A12)=11,YEAR($A12),IF(MONTH($A12)=12, YEAR($A12),YEAR($A12)-1)))),'Final Sim'!$A$1:$O$84,VLOOKUP(MONTH($A12),'Conversion WRSM'!$A$1:$B$12,2),FALSE)</f>
        <v>0</v>
      </c>
      <c r="U12" s="9">
        <f t="shared" si="3"/>
        <v>0.34</v>
      </c>
      <c r="V12" s="9" t="str">
        <f t="shared" si="4"/>
        <v>*</v>
      </c>
      <c r="W12" s="20" t="str">
        <f t="shared" si="5"/>
        <v>Estimated</v>
      </c>
    </row>
    <row r="13" spans="1:24" s="9" customFormat="1" x14ac:dyDescent="0.25">
      <c r="A13" s="11">
        <v>13332</v>
      </c>
      <c r="B13" s="9">
        <f>VLOOKUP((IF(MONTH($A13)=10,YEAR($A13),IF(MONTH($A13)=11,YEAR($A13),IF(MONTH($A13)=12, YEAR($A13),YEAR($A13)-1)))),A3R002_pt1.prn!$A$2:$AA$74,VLOOKUP(MONTH($A13),Conversion!$A$1:$B$12,2),FALSE)</f>
        <v>0</v>
      </c>
      <c r="C13" s="9" t="str">
        <f>IF(VLOOKUP((IF(MONTH($A13)=10,YEAR($A13),IF(MONTH($A13)=11,YEAR($A13),IF(MONTH($A13)=12, YEAR($A13),YEAR($A13)-1)))),A3R002_pt1.prn!$A$2:$AA$74,VLOOKUP(MONTH($A13),'Patch Conversion'!$A$1:$B$12,2),FALSE)="","",VLOOKUP((IF(MONTH($A13)=10,YEAR($A13),IF(MONTH($A13)=11,YEAR($A13),IF(MONTH($A13)=12, YEAR($A13),YEAR($A13)-1)))),A3R002_pt1.prn!$A$2:$AA$74,VLOOKUP(MONTH($A13),'Patch Conversion'!$A$1:$B$12,2),FALSE))</f>
        <v>#</v>
      </c>
      <c r="G13" s="9">
        <f>VLOOKUP((IF(MONTH($A13)=10,YEAR($A13),IF(MONTH($A13)=11,YEAR($A13),IF(MONTH($A13)=12, YEAR($A13),YEAR($A13)-1)))),A3R002_FirstSim!$A$1:$Z$87,VLOOKUP(MONTH($A13),Conversion!$A$1:$B$12,2),FALSE)</f>
        <v>0.76</v>
      </c>
      <c r="K13" s="12" t="e">
        <f>VLOOKUP((IF(MONTH($A13)=10,YEAR($A13),IF(MONTH($A13)=11,YEAR($A13),IF(MONTH($A13)=12, YEAR($A13),YEAR($A13)-1)))),#REF!,VLOOKUP(MONTH($A13),Conversion!$A$1:$B$12,2),FALSE)</f>
        <v>#REF!</v>
      </c>
      <c r="L13" s="9" t="e">
        <f>VLOOKUP((IF(MONTH($A13)=10,YEAR($A13),IF(MONTH($A13)=11,YEAR($A13),IF(MONTH($A13)=12, YEAR($A13),YEAR($A13)-1)))),#REF!,VLOOKUP(MONTH($A13),'Patch Conversion'!$A$1:$B$12,2),FALSE)</f>
        <v>#REF!</v>
      </c>
      <c r="N13" s="11"/>
      <c r="O13" s="9">
        <f t="shared" si="0"/>
        <v>0.76</v>
      </c>
      <c r="P13" s="9" t="str">
        <f t="shared" si="1"/>
        <v>*</v>
      </c>
      <c r="Q13" s="10" t="str">
        <f t="shared" si="2"/>
        <v>First Silumation patch</v>
      </c>
      <c r="S13" s="17">
        <f>VLOOKUP((IF(MONTH($A13)=10,YEAR($A13),IF(MONTH($A13)=11,YEAR($A13),IF(MONTH($A13)=12, YEAR($A13),YEAR($A13)-1)))),'Final Sim'!$A$1:$O$84,VLOOKUP(MONTH($A13),'Conversion WRSM'!$A$1:$B$12,2),FALSE)</f>
        <v>0</v>
      </c>
      <c r="U13" s="9">
        <f t="shared" si="3"/>
        <v>0</v>
      </c>
      <c r="V13" s="9" t="str">
        <f t="shared" si="4"/>
        <v>#</v>
      </c>
      <c r="W13" s="20" t="str">
        <f t="shared" si="5"/>
        <v>Observed Estimate Used</v>
      </c>
    </row>
    <row r="14" spans="1:24" s="9" customFormat="1" x14ac:dyDescent="0.25">
      <c r="A14" s="11">
        <v>13363</v>
      </c>
      <c r="B14" s="9">
        <f>VLOOKUP((IF(MONTH($A14)=10,YEAR($A14),IF(MONTH($A14)=11,YEAR($A14),IF(MONTH($A14)=12, YEAR($A14),YEAR($A14)-1)))),A3R002_pt1.prn!$A$2:$AA$74,VLOOKUP(MONTH($A14),Conversion!$A$1:$B$12,2),FALSE)</f>
        <v>0.17</v>
      </c>
      <c r="C14" s="9" t="str">
        <f>IF(VLOOKUP((IF(MONTH($A14)=10,YEAR($A14),IF(MONTH($A14)=11,YEAR($A14),IF(MONTH($A14)=12, YEAR($A14),YEAR($A14)-1)))),A3R002_pt1.prn!$A$2:$AA$74,VLOOKUP(MONTH($A14),'Patch Conversion'!$A$1:$B$12,2),FALSE)="","",VLOOKUP((IF(MONTH($A14)=10,YEAR($A14),IF(MONTH($A14)=11,YEAR($A14),IF(MONTH($A14)=12, YEAR($A14),YEAR($A14)-1)))),A3R002_pt1.prn!$A$2:$AA$74,VLOOKUP(MONTH($A14),'Patch Conversion'!$A$1:$B$12,2),FALSE))</f>
        <v>*</v>
      </c>
      <c r="G14" s="9">
        <f>VLOOKUP((IF(MONTH($A14)=10,YEAR($A14),IF(MONTH($A14)=11,YEAR($A14),IF(MONTH($A14)=12, YEAR($A14),YEAR($A14)-1)))),A3R002_FirstSim!$A$1:$Z$87,VLOOKUP(MONTH($A14),Conversion!$A$1:$B$12,2),FALSE)</f>
        <v>0.65</v>
      </c>
      <c r="K14" s="12" t="e">
        <f>VLOOKUP((IF(MONTH($A14)=10,YEAR($A14),IF(MONTH($A14)=11,YEAR($A14),IF(MONTH($A14)=12, YEAR($A14),YEAR($A14)-1)))),#REF!,VLOOKUP(MONTH($A14),Conversion!$A$1:$B$12,2),FALSE)</f>
        <v>#REF!</v>
      </c>
      <c r="L14" s="9" t="e">
        <f>VLOOKUP((IF(MONTH($A14)=10,YEAR($A14),IF(MONTH($A14)=11,YEAR($A14),IF(MONTH($A14)=12, YEAR($A14),YEAR($A14)-1)))),#REF!,VLOOKUP(MONTH($A14),'Patch Conversion'!$A$1:$B$12,2),FALSE)</f>
        <v>#REF!</v>
      </c>
      <c r="N14" s="11"/>
      <c r="O14" s="9">
        <f t="shared" si="0"/>
        <v>0.17</v>
      </c>
      <c r="P14" s="9" t="str">
        <f t="shared" si="1"/>
        <v>*</v>
      </c>
      <c r="Q14" s="10" t="str">
        <f t="shared" si="2"/>
        <v>Estimated</v>
      </c>
      <c r="S14" s="17">
        <f>VLOOKUP((IF(MONTH($A14)=10,YEAR($A14),IF(MONTH($A14)=11,YEAR($A14),IF(MONTH($A14)=12, YEAR($A14),YEAR($A14)-1)))),'Final Sim'!$A$1:$O$84,VLOOKUP(MONTH($A14),'Conversion WRSM'!$A$1:$B$12,2),FALSE)</f>
        <v>0</v>
      </c>
      <c r="U14" s="9">
        <f t="shared" si="3"/>
        <v>0.17</v>
      </c>
      <c r="V14" s="9" t="str">
        <f t="shared" si="4"/>
        <v>*</v>
      </c>
      <c r="W14" s="20" t="str">
        <f t="shared" si="5"/>
        <v>Estimated</v>
      </c>
    </row>
    <row r="15" spans="1:24" s="9" customFormat="1" x14ac:dyDescent="0.25">
      <c r="A15" s="11">
        <v>13394</v>
      </c>
      <c r="B15" s="9">
        <f>VLOOKUP((IF(MONTH($A15)=10,YEAR($A15),IF(MONTH($A15)=11,YEAR($A15),IF(MONTH($A15)=12, YEAR($A15),YEAR($A15)-1)))),A3R002_pt1.prn!$A$2:$AA$74,VLOOKUP(MONTH($A15),Conversion!$A$1:$B$12,2),FALSE)</f>
        <v>0.13</v>
      </c>
      <c r="C15" s="9" t="str">
        <f>IF(VLOOKUP((IF(MONTH($A15)=10,YEAR($A15),IF(MONTH($A15)=11,YEAR($A15),IF(MONTH($A15)=12, YEAR($A15),YEAR($A15)-1)))),A3R002_pt1.prn!$A$2:$AA$74,VLOOKUP(MONTH($A15),'Patch Conversion'!$A$1:$B$12,2),FALSE)="","",VLOOKUP((IF(MONTH($A15)=10,YEAR($A15),IF(MONTH($A15)=11,YEAR($A15),IF(MONTH($A15)=12, YEAR($A15),YEAR($A15)-1)))),A3R002_pt1.prn!$A$2:$AA$74,VLOOKUP(MONTH($A15),'Patch Conversion'!$A$1:$B$12,2),FALSE))</f>
        <v/>
      </c>
      <c r="G15" s="9">
        <f>VLOOKUP((IF(MONTH($A15)=10,YEAR($A15),IF(MONTH($A15)=11,YEAR($A15),IF(MONTH($A15)=12, YEAR($A15),YEAR($A15)-1)))),A3R002_FirstSim!$A$1:$Z$87,VLOOKUP(MONTH($A15),Conversion!$A$1:$B$12,2),FALSE)</f>
        <v>0.55000000000000004</v>
      </c>
      <c r="K15" s="12" t="e">
        <f>VLOOKUP((IF(MONTH($A15)=10,YEAR($A15),IF(MONTH($A15)=11,YEAR($A15),IF(MONTH($A15)=12, YEAR($A15),YEAR($A15)-1)))),#REF!,VLOOKUP(MONTH($A15),Conversion!$A$1:$B$12,2),FALSE)</f>
        <v>#REF!</v>
      </c>
      <c r="L15" s="9" t="e">
        <f>VLOOKUP((IF(MONTH($A15)=10,YEAR($A15),IF(MONTH($A15)=11,YEAR($A15),IF(MONTH($A15)=12, YEAR($A15),YEAR($A15)-1)))),#REF!,VLOOKUP(MONTH($A15),'Patch Conversion'!$A$1:$B$12,2),FALSE)</f>
        <v>#REF!</v>
      </c>
      <c r="N15" s="11"/>
      <c r="O15" s="9">
        <f t="shared" si="0"/>
        <v>0.13</v>
      </c>
      <c r="P15" s="9" t="str">
        <f t="shared" si="1"/>
        <v/>
      </c>
      <c r="Q15" s="10" t="str">
        <f t="shared" si="2"/>
        <v/>
      </c>
      <c r="S15" s="17">
        <f>VLOOKUP((IF(MONTH($A15)=10,YEAR($A15),IF(MONTH($A15)=11,YEAR($A15),IF(MONTH($A15)=12, YEAR($A15),YEAR($A15)-1)))),'Final Sim'!$A$1:$O$84,VLOOKUP(MONTH($A15),'Conversion WRSM'!$A$1:$B$12,2),FALSE)</f>
        <v>0</v>
      </c>
      <c r="U15" s="9">
        <f t="shared" si="3"/>
        <v>0.13</v>
      </c>
      <c r="V15" s="9" t="str">
        <f t="shared" si="4"/>
        <v/>
      </c>
      <c r="W15" s="20" t="str">
        <f t="shared" si="5"/>
        <v/>
      </c>
    </row>
    <row r="16" spans="1:24" s="9" customFormat="1" x14ac:dyDescent="0.25">
      <c r="A16" s="11">
        <v>13424</v>
      </c>
      <c r="B16" s="9">
        <f>VLOOKUP((IF(MONTH($A16)=10,YEAR($A16),IF(MONTH($A16)=11,YEAR($A16),IF(MONTH($A16)=12, YEAR($A16),YEAR($A16)-1)))),A3R002_pt1.prn!$A$2:$AA$74,VLOOKUP(MONTH($A16),Conversion!$A$1:$B$12,2),FALSE)</f>
        <v>0.18</v>
      </c>
      <c r="C16" s="9" t="str">
        <f>IF(VLOOKUP((IF(MONTH($A16)=10,YEAR($A16),IF(MONTH($A16)=11,YEAR($A16),IF(MONTH($A16)=12, YEAR($A16),YEAR($A16)-1)))),A3R002_pt1.prn!$A$2:$AA$74,VLOOKUP(MONTH($A16),'Patch Conversion'!$A$1:$B$12,2),FALSE)="","",VLOOKUP((IF(MONTH($A16)=10,YEAR($A16),IF(MONTH($A16)=11,YEAR($A16),IF(MONTH($A16)=12, YEAR($A16),YEAR($A16)-1)))),A3R002_pt1.prn!$A$2:$AA$74,VLOOKUP(MONTH($A16),'Patch Conversion'!$A$1:$B$12,2),FALSE))</f>
        <v>*</v>
      </c>
      <c r="G16" s="9">
        <f>VLOOKUP((IF(MONTH($A16)=10,YEAR($A16),IF(MONTH($A16)=11,YEAR($A16),IF(MONTH($A16)=12, YEAR($A16),YEAR($A16)-1)))),A3R002_FirstSim!$A$1:$Z$87,VLOOKUP(MONTH($A16),Conversion!$A$1:$B$12,2),FALSE)</f>
        <v>0.51</v>
      </c>
      <c r="K16" s="12" t="e">
        <f>VLOOKUP((IF(MONTH($A16)=10,YEAR($A16),IF(MONTH($A16)=11,YEAR($A16),IF(MONTH($A16)=12, YEAR($A16),YEAR($A16)-1)))),#REF!,VLOOKUP(MONTH($A16),Conversion!$A$1:$B$12,2),FALSE)</f>
        <v>#REF!</v>
      </c>
      <c r="L16" s="9" t="e">
        <f>VLOOKUP((IF(MONTH($A16)=10,YEAR($A16),IF(MONTH($A16)=11,YEAR($A16),IF(MONTH($A16)=12, YEAR($A16),YEAR($A16)-1)))),#REF!,VLOOKUP(MONTH($A16),'Patch Conversion'!$A$1:$B$12,2),FALSE)</f>
        <v>#REF!</v>
      </c>
      <c r="N16" s="11"/>
      <c r="O16" s="9">
        <f t="shared" si="0"/>
        <v>0.18</v>
      </c>
      <c r="P16" s="9" t="str">
        <f t="shared" si="1"/>
        <v>*</v>
      </c>
      <c r="Q16" s="10" t="str">
        <f t="shared" si="2"/>
        <v>Estimated</v>
      </c>
      <c r="S16" s="17">
        <f>VLOOKUP((IF(MONTH($A16)=10,YEAR($A16),IF(MONTH($A16)=11,YEAR($A16),IF(MONTH($A16)=12, YEAR($A16),YEAR($A16)-1)))),'Final Sim'!$A$1:$O$84,VLOOKUP(MONTH($A16),'Conversion WRSM'!$A$1:$B$12,2),FALSE)</f>
        <v>0</v>
      </c>
      <c r="U16" s="9">
        <f t="shared" si="3"/>
        <v>0.18</v>
      </c>
      <c r="V16" s="9" t="str">
        <f t="shared" si="4"/>
        <v>*</v>
      </c>
      <c r="W16" s="20" t="str">
        <f t="shared" si="5"/>
        <v>Estimated</v>
      </c>
    </row>
    <row r="17" spans="1:23" s="9" customFormat="1" x14ac:dyDescent="0.25">
      <c r="A17" s="11">
        <v>13455</v>
      </c>
      <c r="B17" s="9">
        <f>VLOOKUP((IF(MONTH($A17)=10,YEAR($A17),IF(MONTH($A17)=11,YEAR($A17),IF(MONTH($A17)=12, YEAR($A17),YEAR($A17)-1)))),A3R002_pt1.prn!$A$2:$AA$74,VLOOKUP(MONTH($A17),Conversion!$A$1:$B$12,2),FALSE)</f>
        <v>4.71</v>
      </c>
      <c r="C17" s="9" t="str">
        <f>IF(VLOOKUP((IF(MONTH($A17)=10,YEAR($A17),IF(MONTH($A17)=11,YEAR($A17),IF(MONTH($A17)=12, YEAR($A17),YEAR($A17)-1)))),A3R002_pt1.prn!$A$2:$AA$74,VLOOKUP(MONTH($A17),'Patch Conversion'!$A$1:$B$12,2),FALSE)="","",VLOOKUP((IF(MONTH($A17)=10,YEAR($A17),IF(MONTH($A17)=11,YEAR($A17),IF(MONTH($A17)=12, YEAR($A17),YEAR($A17)-1)))),A3R002_pt1.prn!$A$2:$AA$74,VLOOKUP(MONTH($A17),'Patch Conversion'!$A$1:$B$12,2),FALSE))</f>
        <v/>
      </c>
      <c r="G17" s="9">
        <f>VLOOKUP((IF(MONTH($A17)=10,YEAR($A17),IF(MONTH($A17)=11,YEAR($A17),IF(MONTH($A17)=12, YEAR($A17),YEAR($A17)-1)))),A3R002_FirstSim!$A$1:$Z$87,VLOOKUP(MONTH($A17),Conversion!$A$1:$B$12,2),FALSE)</f>
        <v>1</v>
      </c>
      <c r="K17" s="12" t="e">
        <f>VLOOKUP((IF(MONTH($A17)=10,YEAR($A17),IF(MONTH($A17)=11,YEAR($A17),IF(MONTH($A17)=12, YEAR($A17),YEAR($A17)-1)))),#REF!,VLOOKUP(MONTH($A17),Conversion!$A$1:$B$12,2),FALSE)</f>
        <v>#REF!</v>
      </c>
      <c r="L17" s="9" t="e">
        <f>VLOOKUP((IF(MONTH($A17)=10,YEAR($A17),IF(MONTH($A17)=11,YEAR($A17),IF(MONTH($A17)=12, YEAR($A17),YEAR($A17)-1)))),#REF!,VLOOKUP(MONTH($A17),'Patch Conversion'!$A$1:$B$12,2),FALSE)</f>
        <v>#REF!</v>
      </c>
      <c r="N17" s="11"/>
      <c r="O17" s="9">
        <f t="shared" si="0"/>
        <v>4.71</v>
      </c>
      <c r="P17" s="9" t="str">
        <f t="shared" si="1"/>
        <v/>
      </c>
      <c r="Q17" s="10" t="str">
        <f t="shared" si="2"/>
        <v/>
      </c>
      <c r="S17" s="17">
        <f>VLOOKUP((IF(MONTH($A17)=10,YEAR($A17),IF(MONTH($A17)=11,YEAR($A17),IF(MONTH($A17)=12, YEAR($A17),YEAR($A17)-1)))),'Final Sim'!$A$1:$O$84,VLOOKUP(MONTH($A17),'Conversion WRSM'!$A$1:$B$12,2),FALSE)</f>
        <v>0</v>
      </c>
      <c r="U17" s="9">
        <f t="shared" si="3"/>
        <v>4.71</v>
      </c>
      <c r="V17" s="9" t="str">
        <f t="shared" si="4"/>
        <v/>
      </c>
      <c r="W17" s="20" t="str">
        <f t="shared" si="5"/>
        <v/>
      </c>
    </row>
    <row r="18" spans="1:23" s="9" customFormat="1" x14ac:dyDescent="0.25">
      <c r="A18" s="11">
        <v>13485</v>
      </c>
      <c r="B18" s="9">
        <f>VLOOKUP((IF(MONTH($A18)=10,YEAR($A18),IF(MONTH($A18)=11,YEAR($A18),IF(MONTH($A18)=12, YEAR($A18),YEAR($A18)-1)))),A3R002_pt1.prn!$A$2:$AA$74,VLOOKUP(MONTH($A18),Conversion!$A$1:$B$12,2),FALSE)</f>
        <v>1.29</v>
      </c>
      <c r="C18" s="9" t="str">
        <f>IF(VLOOKUP((IF(MONTH($A18)=10,YEAR($A18),IF(MONTH($A18)=11,YEAR($A18),IF(MONTH($A18)=12, YEAR($A18),YEAR($A18)-1)))),A3R002_pt1.prn!$A$2:$AA$74,VLOOKUP(MONTH($A18),'Patch Conversion'!$A$1:$B$12,2),FALSE)="","",VLOOKUP((IF(MONTH($A18)=10,YEAR($A18),IF(MONTH($A18)=11,YEAR($A18),IF(MONTH($A18)=12, YEAR($A18),YEAR($A18)-1)))),A3R002_pt1.prn!$A$2:$AA$74,VLOOKUP(MONTH($A18),'Patch Conversion'!$A$1:$B$12,2),FALSE))</f>
        <v/>
      </c>
      <c r="D18" s="9" t="str">
        <f>IF(C18="","",B18)</f>
        <v/>
      </c>
      <c r="G18" s="9">
        <f>VLOOKUP((IF(MONTH($A18)=10,YEAR($A18),IF(MONTH($A18)=11,YEAR($A18),IF(MONTH($A18)=12, YEAR($A18),YEAR($A18)-1)))),A3R002_FirstSim!$A$1:$Z$87,VLOOKUP(MONTH($A18),Conversion!$A$1:$B$12,2),FALSE)</f>
        <v>0.56999999999999995</v>
      </c>
      <c r="K18" s="12" t="e">
        <f>VLOOKUP((IF(MONTH($A18)=10,YEAR($A18),IF(MONTH($A18)=11,YEAR($A18),IF(MONTH($A18)=12, YEAR($A18),YEAR($A18)-1)))),#REF!,VLOOKUP(MONTH($A18),Conversion!$A$1:$B$12,2),FALSE)</f>
        <v>#REF!</v>
      </c>
      <c r="L18" s="9" t="e">
        <f>VLOOKUP((IF(MONTH($A18)=10,YEAR($A18),IF(MONTH($A18)=11,YEAR($A18),IF(MONTH($A18)=12, YEAR($A18),YEAR($A18)-1)))),#REF!,VLOOKUP(MONTH($A18),'Patch Conversion'!$A$1:$B$12,2),FALSE)</f>
        <v>#REF!</v>
      </c>
      <c r="N18" s="11"/>
      <c r="O18" s="9">
        <f t="shared" si="0"/>
        <v>1.29</v>
      </c>
      <c r="P18" s="9" t="str">
        <f t="shared" si="1"/>
        <v/>
      </c>
      <c r="Q18" s="10" t="str">
        <f t="shared" si="2"/>
        <v/>
      </c>
      <c r="S18" s="17">
        <f>VLOOKUP((IF(MONTH($A18)=10,YEAR($A18),IF(MONTH($A18)=11,YEAR($A18),IF(MONTH($A18)=12, YEAR($A18),YEAR($A18)-1)))),'Final Sim'!$A$1:$O$84,VLOOKUP(MONTH($A18),'Conversion WRSM'!$A$1:$B$12,2),FALSE)</f>
        <v>0</v>
      </c>
      <c r="U18" s="9">
        <f t="shared" si="3"/>
        <v>1.29</v>
      </c>
      <c r="V18" s="9" t="str">
        <f t="shared" si="4"/>
        <v/>
      </c>
      <c r="W18" s="20" t="str">
        <f t="shared" si="5"/>
        <v/>
      </c>
    </row>
    <row r="19" spans="1:23" s="9" customFormat="1" x14ac:dyDescent="0.25">
      <c r="A19" s="11">
        <v>13516</v>
      </c>
      <c r="B19" s="9">
        <f>VLOOKUP((IF(MONTH($A19)=10,YEAR($A19),IF(MONTH($A19)=11,YEAR($A19),IF(MONTH($A19)=12, YEAR($A19),YEAR($A19)-1)))),A3R002_pt1.prn!$A$2:$AA$74,VLOOKUP(MONTH($A19),Conversion!$A$1:$B$12,2),FALSE)</f>
        <v>2.4900000000000002</v>
      </c>
      <c r="C19" s="9" t="str">
        <f>IF(VLOOKUP((IF(MONTH($A19)=10,YEAR($A19),IF(MONTH($A19)=11,YEAR($A19),IF(MONTH($A19)=12, YEAR($A19),YEAR($A19)-1)))),A3R002_pt1.prn!$A$2:$AA$74,VLOOKUP(MONTH($A19),'Patch Conversion'!$A$1:$B$12,2),FALSE)="","",VLOOKUP((IF(MONTH($A19)=10,YEAR($A19),IF(MONTH($A19)=11,YEAR($A19),IF(MONTH($A19)=12, YEAR($A19),YEAR($A19)-1)))),A3R002_pt1.prn!$A$2:$AA$74,VLOOKUP(MONTH($A19),'Patch Conversion'!$A$1:$B$12,2),FALSE))</f>
        <v/>
      </c>
      <c r="G19" s="9">
        <f>VLOOKUP((IF(MONTH($A19)=10,YEAR($A19),IF(MONTH($A19)=11,YEAR($A19),IF(MONTH($A19)=12, YEAR($A19),YEAR($A19)-1)))),A3R002_FirstSim!$A$1:$Z$87,VLOOKUP(MONTH($A19),Conversion!$A$1:$B$12,2),FALSE)</f>
        <v>1.1200000000000001</v>
      </c>
      <c r="K19" s="12" t="e">
        <f>VLOOKUP((IF(MONTH($A19)=10,YEAR($A19),IF(MONTH($A19)=11,YEAR($A19),IF(MONTH($A19)=12, YEAR($A19),YEAR($A19)-1)))),#REF!,VLOOKUP(MONTH($A19),Conversion!$A$1:$B$12,2),FALSE)</f>
        <v>#REF!</v>
      </c>
      <c r="L19" s="9" t="e">
        <f>VLOOKUP((IF(MONTH($A19)=10,YEAR($A19),IF(MONTH($A19)=11,YEAR($A19),IF(MONTH($A19)=12, YEAR($A19),YEAR($A19)-1)))),#REF!,VLOOKUP(MONTH($A19),'Patch Conversion'!$A$1:$B$12,2),FALSE)</f>
        <v>#REF!</v>
      </c>
      <c r="N19" s="11"/>
      <c r="O19" s="9">
        <f t="shared" si="0"/>
        <v>2.4900000000000002</v>
      </c>
      <c r="P19" s="9" t="str">
        <f t="shared" si="1"/>
        <v/>
      </c>
      <c r="Q19" s="10" t="str">
        <f t="shared" si="2"/>
        <v/>
      </c>
      <c r="S19" s="17">
        <f>VLOOKUP((IF(MONTH($A19)=10,YEAR($A19),IF(MONTH($A19)=11,YEAR($A19),IF(MONTH($A19)=12, YEAR($A19),YEAR($A19)-1)))),'Final Sim'!$A$1:$O$84,VLOOKUP(MONTH($A19),'Conversion WRSM'!$A$1:$B$12,2),FALSE)</f>
        <v>0</v>
      </c>
      <c r="U19" s="9">
        <f t="shared" si="3"/>
        <v>2.4900000000000002</v>
      </c>
      <c r="V19" s="9" t="str">
        <f t="shared" si="4"/>
        <v/>
      </c>
      <c r="W19" s="20" t="str">
        <f t="shared" si="5"/>
        <v/>
      </c>
    </row>
    <row r="20" spans="1:23" s="9" customFormat="1" x14ac:dyDescent="0.25">
      <c r="A20" s="11">
        <v>13547</v>
      </c>
      <c r="B20" s="9">
        <f>VLOOKUP((IF(MONTH($A20)=10,YEAR($A20),IF(MONTH($A20)=11,YEAR($A20),IF(MONTH($A20)=12, YEAR($A20),YEAR($A20)-1)))),A3R002_pt1.prn!$A$2:$AA$74,VLOOKUP(MONTH($A20),Conversion!$A$1:$B$12,2),FALSE)</f>
        <v>1.31</v>
      </c>
      <c r="C20" s="9" t="str">
        <f>IF(VLOOKUP((IF(MONTH($A20)=10,YEAR($A20),IF(MONTH($A20)=11,YEAR($A20),IF(MONTH($A20)=12, YEAR($A20),YEAR($A20)-1)))),A3R002_pt1.prn!$A$2:$AA$74,VLOOKUP(MONTH($A20),'Patch Conversion'!$A$1:$B$12,2),FALSE)="","",VLOOKUP((IF(MONTH($A20)=10,YEAR($A20),IF(MONTH($A20)=11,YEAR($A20),IF(MONTH($A20)=12, YEAR($A20),YEAR($A20)-1)))),A3R002_pt1.prn!$A$2:$AA$74,VLOOKUP(MONTH($A20),'Patch Conversion'!$A$1:$B$12,2),FALSE))</f>
        <v/>
      </c>
      <c r="G20" s="9">
        <f>VLOOKUP((IF(MONTH($A20)=10,YEAR($A20),IF(MONTH($A20)=11,YEAR($A20),IF(MONTH($A20)=12, YEAR($A20),YEAR($A20)-1)))),A3R002_FirstSim!$A$1:$Z$87,VLOOKUP(MONTH($A20),Conversion!$A$1:$B$12,2),FALSE)</f>
        <v>0.67</v>
      </c>
      <c r="K20" s="12" t="e">
        <f>VLOOKUP((IF(MONTH($A20)=10,YEAR($A20),IF(MONTH($A20)=11,YEAR($A20),IF(MONTH($A20)=12, YEAR($A20),YEAR($A20)-1)))),#REF!,VLOOKUP(MONTH($A20),Conversion!$A$1:$B$12,2),FALSE)</f>
        <v>#REF!</v>
      </c>
      <c r="L20" s="9" t="e">
        <f>VLOOKUP((IF(MONTH($A20)=10,YEAR($A20),IF(MONTH($A20)=11,YEAR($A20),IF(MONTH($A20)=12, YEAR($A20),YEAR($A20)-1)))),#REF!,VLOOKUP(MONTH($A20),'Patch Conversion'!$A$1:$B$12,2),FALSE)</f>
        <v>#REF!</v>
      </c>
      <c r="N20" s="11"/>
      <c r="O20" s="9">
        <f t="shared" si="0"/>
        <v>1.31</v>
      </c>
      <c r="P20" s="9" t="str">
        <f t="shared" si="1"/>
        <v/>
      </c>
      <c r="Q20" s="10" t="str">
        <f t="shared" si="2"/>
        <v/>
      </c>
      <c r="S20" s="17">
        <f>VLOOKUP((IF(MONTH($A20)=10,YEAR($A20),IF(MONTH($A20)=11,YEAR($A20),IF(MONTH($A20)=12, YEAR($A20),YEAR($A20)-1)))),'Final Sim'!$A$1:$O$84,VLOOKUP(MONTH($A20),'Conversion WRSM'!$A$1:$B$12,2),FALSE)</f>
        <v>0</v>
      </c>
      <c r="U20" s="9">
        <f t="shared" si="3"/>
        <v>1.31</v>
      </c>
      <c r="V20" s="9" t="str">
        <f t="shared" si="4"/>
        <v/>
      </c>
      <c r="W20" s="20" t="str">
        <f t="shared" si="5"/>
        <v/>
      </c>
    </row>
    <row r="21" spans="1:23" s="9" customFormat="1" x14ac:dyDescent="0.25">
      <c r="A21" s="11">
        <v>13575</v>
      </c>
      <c r="B21" s="9">
        <f>VLOOKUP((IF(MONTH($A21)=10,YEAR($A21),IF(MONTH($A21)=11,YEAR($A21),IF(MONTH($A21)=12, YEAR($A21),YEAR($A21)-1)))),A3R002_pt1.prn!$A$2:$AA$74,VLOOKUP(MONTH($A21),Conversion!$A$1:$B$12,2),FALSE)</f>
        <v>0.26</v>
      </c>
      <c r="C21" s="9" t="str">
        <f>IF(VLOOKUP((IF(MONTH($A21)=10,YEAR($A21),IF(MONTH($A21)=11,YEAR($A21),IF(MONTH($A21)=12, YEAR($A21),YEAR($A21)-1)))),A3R002_pt1.prn!$A$2:$AA$74,VLOOKUP(MONTH($A21),'Patch Conversion'!$A$1:$B$12,2),FALSE)="","",VLOOKUP((IF(MONTH($A21)=10,YEAR($A21),IF(MONTH($A21)=11,YEAR($A21),IF(MONTH($A21)=12, YEAR($A21),YEAR($A21)-1)))),A3R002_pt1.prn!$A$2:$AA$74,VLOOKUP(MONTH($A21),'Patch Conversion'!$A$1:$B$12,2),FALSE))</f>
        <v/>
      </c>
      <c r="G21" s="9">
        <f>VLOOKUP((IF(MONTH($A21)=10,YEAR($A21),IF(MONTH($A21)=11,YEAR($A21),IF(MONTH($A21)=12, YEAR($A21),YEAR($A21)-1)))),A3R002_FirstSim!$A$1:$Z$87,VLOOKUP(MONTH($A21),Conversion!$A$1:$B$12,2),FALSE)</f>
        <v>0.53</v>
      </c>
      <c r="K21" s="12" t="e">
        <f>VLOOKUP((IF(MONTH($A21)=10,YEAR($A21),IF(MONTH($A21)=11,YEAR($A21),IF(MONTH($A21)=12, YEAR($A21),YEAR($A21)-1)))),#REF!,VLOOKUP(MONTH($A21),Conversion!$A$1:$B$12,2),FALSE)</f>
        <v>#REF!</v>
      </c>
      <c r="L21" s="9" t="e">
        <f>VLOOKUP((IF(MONTH($A21)=10,YEAR($A21),IF(MONTH($A21)=11,YEAR($A21),IF(MONTH($A21)=12, YEAR($A21),YEAR($A21)-1)))),#REF!,VLOOKUP(MONTH($A21),'Patch Conversion'!$A$1:$B$12,2),FALSE)</f>
        <v>#REF!</v>
      </c>
      <c r="N21" s="11"/>
      <c r="O21" s="9">
        <f t="shared" si="0"/>
        <v>0.26</v>
      </c>
      <c r="P21" s="9" t="str">
        <f t="shared" si="1"/>
        <v/>
      </c>
      <c r="Q21" s="10" t="str">
        <f t="shared" si="2"/>
        <v/>
      </c>
      <c r="S21" s="17">
        <f>VLOOKUP((IF(MONTH($A21)=10,YEAR($A21),IF(MONTH($A21)=11,YEAR($A21),IF(MONTH($A21)=12, YEAR($A21),YEAR($A21)-1)))),'Final Sim'!$A$1:$O$84,VLOOKUP(MONTH($A21),'Conversion WRSM'!$A$1:$B$12,2),FALSE)</f>
        <v>0</v>
      </c>
      <c r="U21" s="9">
        <f t="shared" si="3"/>
        <v>0.26</v>
      </c>
      <c r="V21" s="9" t="str">
        <f t="shared" si="4"/>
        <v/>
      </c>
      <c r="W21" s="20" t="str">
        <f t="shared" si="5"/>
        <v/>
      </c>
    </row>
    <row r="22" spans="1:23" s="9" customFormat="1" x14ac:dyDescent="0.25">
      <c r="A22" s="11">
        <v>13606</v>
      </c>
      <c r="B22" s="9">
        <f>VLOOKUP((IF(MONTH($A22)=10,YEAR($A22),IF(MONTH($A22)=11,YEAR($A22),IF(MONTH($A22)=12, YEAR($A22),YEAR($A22)-1)))),A3R002_pt1.prn!$A$2:$AA$74,VLOOKUP(MONTH($A22),Conversion!$A$1:$B$12,2),FALSE)</f>
        <v>0.18</v>
      </c>
      <c r="C22" s="9" t="str">
        <f>IF(VLOOKUP((IF(MONTH($A22)=10,YEAR($A22),IF(MONTH($A22)=11,YEAR($A22),IF(MONTH($A22)=12, YEAR($A22),YEAR($A22)-1)))),A3R002_pt1.prn!$A$2:$AA$74,VLOOKUP(MONTH($A22),'Patch Conversion'!$A$1:$B$12,2),FALSE)="","",VLOOKUP((IF(MONTH($A22)=10,YEAR($A22),IF(MONTH($A22)=11,YEAR($A22),IF(MONTH($A22)=12, YEAR($A22),YEAR($A22)-1)))),A3R002_pt1.prn!$A$2:$AA$74,VLOOKUP(MONTH($A22),'Patch Conversion'!$A$1:$B$12,2),FALSE))</f>
        <v/>
      </c>
      <c r="G22" s="9">
        <f>VLOOKUP((IF(MONTH($A22)=10,YEAR($A22),IF(MONTH($A22)=11,YEAR($A22),IF(MONTH($A22)=12, YEAR($A22),YEAR($A22)-1)))),A3R002_FirstSim!$A$1:$Z$87,VLOOKUP(MONTH($A22),Conversion!$A$1:$B$12,2),FALSE)</f>
        <v>0.51</v>
      </c>
      <c r="K22" s="12" t="e">
        <f>VLOOKUP((IF(MONTH($A22)=10,YEAR($A22),IF(MONTH($A22)=11,YEAR($A22),IF(MONTH($A22)=12, YEAR($A22),YEAR($A22)-1)))),#REF!,VLOOKUP(MONTH($A22),Conversion!$A$1:$B$12,2),FALSE)</f>
        <v>#REF!</v>
      </c>
      <c r="L22" s="9" t="e">
        <f>VLOOKUP((IF(MONTH($A22)=10,YEAR($A22),IF(MONTH($A22)=11,YEAR($A22),IF(MONTH($A22)=12, YEAR($A22),YEAR($A22)-1)))),#REF!,VLOOKUP(MONTH($A22),'Patch Conversion'!$A$1:$B$12,2),FALSE)</f>
        <v>#REF!</v>
      </c>
      <c r="N22" s="11"/>
      <c r="O22" s="9">
        <f t="shared" si="0"/>
        <v>0.18</v>
      </c>
      <c r="P22" s="9" t="str">
        <f t="shared" si="1"/>
        <v/>
      </c>
      <c r="Q22" s="10" t="str">
        <f t="shared" si="2"/>
        <v/>
      </c>
      <c r="S22" s="17">
        <f>VLOOKUP((IF(MONTH($A22)=10,YEAR($A22),IF(MONTH($A22)=11,YEAR($A22),IF(MONTH($A22)=12, YEAR($A22),YEAR($A22)-1)))),'Final Sim'!$A$1:$O$84,VLOOKUP(MONTH($A22),'Conversion WRSM'!$A$1:$B$12,2),FALSE)</f>
        <v>0</v>
      </c>
      <c r="U22" s="9">
        <f t="shared" si="3"/>
        <v>0.18</v>
      </c>
      <c r="V22" s="9" t="str">
        <f t="shared" si="4"/>
        <v/>
      </c>
      <c r="W22" s="20" t="str">
        <f t="shared" si="5"/>
        <v/>
      </c>
    </row>
    <row r="23" spans="1:23" s="9" customFormat="1" x14ac:dyDescent="0.25">
      <c r="A23" s="11">
        <v>13636</v>
      </c>
      <c r="B23" s="9">
        <f>VLOOKUP((IF(MONTH($A23)=10,YEAR($A23),IF(MONTH($A23)=11,YEAR($A23),IF(MONTH($A23)=12, YEAR($A23),YEAR($A23)-1)))),A3R002_pt1.prn!$A$2:$AA$74,VLOOKUP(MONTH($A23),Conversion!$A$1:$B$12,2),FALSE)</f>
        <v>0.12</v>
      </c>
      <c r="C23" s="9" t="str">
        <f>IF(VLOOKUP((IF(MONTH($A23)=10,YEAR($A23),IF(MONTH($A23)=11,YEAR($A23),IF(MONTH($A23)=12, YEAR($A23),YEAR($A23)-1)))),A3R002_pt1.prn!$A$2:$AA$74,VLOOKUP(MONTH($A23),'Patch Conversion'!$A$1:$B$12,2),FALSE)="","",VLOOKUP((IF(MONTH($A23)=10,YEAR($A23),IF(MONTH($A23)=11,YEAR($A23),IF(MONTH($A23)=12, YEAR($A23),YEAR($A23)-1)))),A3R002_pt1.prn!$A$2:$AA$74,VLOOKUP(MONTH($A23),'Patch Conversion'!$A$1:$B$12,2),FALSE))</f>
        <v/>
      </c>
      <c r="D23" s="9" t="str">
        <f>IF(C23="","",B23)</f>
        <v/>
      </c>
      <c r="G23" s="9">
        <f>VLOOKUP((IF(MONTH($A23)=10,YEAR($A23),IF(MONTH($A23)=11,YEAR($A23),IF(MONTH($A23)=12, YEAR($A23),YEAR($A23)-1)))),A3R002_FirstSim!$A$1:$Z$87,VLOOKUP(MONTH($A23),Conversion!$A$1:$B$12,2),FALSE)</f>
        <v>0.5</v>
      </c>
      <c r="K23" s="12" t="e">
        <f>VLOOKUP((IF(MONTH($A23)=10,YEAR($A23),IF(MONTH($A23)=11,YEAR($A23),IF(MONTH($A23)=12, YEAR($A23),YEAR($A23)-1)))),#REF!,VLOOKUP(MONTH($A23),Conversion!$A$1:$B$12,2),FALSE)</f>
        <v>#REF!</v>
      </c>
      <c r="L23" s="9" t="e">
        <f>VLOOKUP((IF(MONTH($A23)=10,YEAR($A23),IF(MONTH($A23)=11,YEAR($A23),IF(MONTH($A23)=12, YEAR($A23),YEAR($A23)-1)))),#REF!,VLOOKUP(MONTH($A23),'Patch Conversion'!$A$1:$B$12,2),FALSE)</f>
        <v>#REF!</v>
      </c>
      <c r="N23" s="11"/>
      <c r="O23" s="9">
        <f t="shared" si="0"/>
        <v>0.12</v>
      </c>
      <c r="P23" s="9" t="str">
        <f t="shared" si="1"/>
        <v/>
      </c>
      <c r="Q23" s="10" t="str">
        <f t="shared" si="2"/>
        <v/>
      </c>
      <c r="S23" s="17">
        <f>VLOOKUP((IF(MONTH($A23)=10,YEAR($A23),IF(MONTH($A23)=11,YEAR($A23),IF(MONTH($A23)=12, YEAR($A23),YEAR($A23)-1)))),'Final Sim'!$A$1:$O$84,VLOOKUP(MONTH($A23),'Conversion WRSM'!$A$1:$B$12,2),FALSE)</f>
        <v>0</v>
      </c>
      <c r="U23" s="9">
        <f t="shared" si="3"/>
        <v>0.12</v>
      </c>
      <c r="V23" s="9" t="str">
        <f t="shared" si="4"/>
        <v/>
      </c>
      <c r="W23" s="20" t="str">
        <f t="shared" si="5"/>
        <v/>
      </c>
    </row>
    <row r="24" spans="1:23" s="9" customFormat="1" x14ac:dyDescent="0.25">
      <c r="A24" s="11">
        <v>13667</v>
      </c>
      <c r="B24" s="9">
        <f>VLOOKUP((IF(MONTH($A24)=10,YEAR($A24),IF(MONTH($A24)=11,YEAR($A24),IF(MONTH($A24)=12, YEAR($A24),YEAR($A24)-1)))),A3R002_pt1.prn!$A$2:$AA$74,VLOOKUP(MONTH($A24),Conversion!$A$1:$B$12,2),FALSE)</f>
        <v>0.14000000000000001</v>
      </c>
      <c r="C24" s="9" t="str">
        <f>IF(VLOOKUP((IF(MONTH($A24)=10,YEAR($A24),IF(MONTH($A24)=11,YEAR($A24),IF(MONTH($A24)=12, YEAR($A24),YEAR($A24)-1)))),A3R002_pt1.prn!$A$2:$AA$74,VLOOKUP(MONTH($A24),'Patch Conversion'!$A$1:$B$12,2),FALSE)="","",VLOOKUP((IF(MONTH($A24)=10,YEAR($A24),IF(MONTH($A24)=11,YEAR($A24),IF(MONTH($A24)=12, YEAR($A24),YEAR($A24)-1)))),A3R002_pt1.prn!$A$2:$AA$74,VLOOKUP(MONTH($A24),'Patch Conversion'!$A$1:$B$12,2),FALSE))</f>
        <v/>
      </c>
      <c r="G24" s="9">
        <f>VLOOKUP((IF(MONTH($A24)=10,YEAR($A24),IF(MONTH($A24)=11,YEAR($A24),IF(MONTH($A24)=12, YEAR($A24),YEAR($A24)-1)))),A3R002_FirstSim!$A$1:$Z$87,VLOOKUP(MONTH($A24),Conversion!$A$1:$B$12,2),FALSE)</f>
        <v>0.47</v>
      </c>
      <c r="K24" s="12" t="e">
        <f>VLOOKUP((IF(MONTH($A24)=10,YEAR($A24),IF(MONTH($A24)=11,YEAR($A24),IF(MONTH($A24)=12, YEAR($A24),YEAR($A24)-1)))),#REF!,VLOOKUP(MONTH($A24),Conversion!$A$1:$B$12,2),FALSE)</f>
        <v>#REF!</v>
      </c>
      <c r="L24" s="9" t="e">
        <f>VLOOKUP((IF(MONTH($A24)=10,YEAR($A24),IF(MONTH($A24)=11,YEAR($A24),IF(MONTH($A24)=12, YEAR($A24),YEAR($A24)-1)))),#REF!,VLOOKUP(MONTH($A24),'Patch Conversion'!$A$1:$B$12,2),FALSE)</f>
        <v>#REF!</v>
      </c>
      <c r="N24" s="11"/>
      <c r="O24" s="9">
        <f t="shared" si="0"/>
        <v>0.14000000000000001</v>
      </c>
      <c r="P24" s="9" t="str">
        <f t="shared" si="1"/>
        <v/>
      </c>
      <c r="Q24" s="10" t="str">
        <f t="shared" si="2"/>
        <v/>
      </c>
      <c r="S24" s="17">
        <f>VLOOKUP((IF(MONTH($A24)=10,YEAR($A24),IF(MONTH($A24)=11,YEAR($A24),IF(MONTH($A24)=12, YEAR($A24),YEAR($A24)-1)))),'Final Sim'!$A$1:$O$84,VLOOKUP(MONTH($A24),'Conversion WRSM'!$A$1:$B$12,2),FALSE)</f>
        <v>0</v>
      </c>
      <c r="U24" s="9">
        <f t="shared" si="3"/>
        <v>0.14000000000000001</v>
      </c>
      <c r="V24" s="9" t="str">
        <f t="shared" si="4"/>
        <v/>
      </c>
      <c r="W24" s="20" t="str">
        <f t="shared" si="5"/>
        <v/>
      </c>
    </row>
    <row r="25" spans="1:23" s="9" customFormat="1" x14ac:dyDescent="0.25">
      <c r="A25" s="11">
        <v>13697</v>
      </c>
      <c r="B25" s="9">
        <f>VLOOKUP((IF(MONTH($A25)=10,YEAR($A25),IF(MONTH($A25)=11,YEAR($A25),IF(MONTH($A25)=12, YEAR($A25),YEAR($A25)-1)))),A3R002_pt1.prn!$A$2:$AA$74,VLOOKUP(MONTH($A25),Conversion!$A$1:$B$12,2),FALSE)</f>
        <v>0.18</v>
      </c>
      <c r="C25" s="9" t="str">
        <f>IF(VLOOKUP((IF(MONTH($A25)=10,YEAR($A25),IF(MONTH($A25)=11,YEAR($A25),IF(MONTH($A25)=12, YEAR($A25),YEAR($A25)-1)))),A3R002_pt1.prn!$A$2:$AA$74,VLOOKUP(MONTH($A25),'Patch Conversion'!$A$1:$B$12,2),FALSE)="","",VLOOKUP((IF(MONTH($A25)=10,YEAR($A25),IF(MONTH($A25)=11,YEAR($A25),IF(MONTH($A25)=12, YEAR($A25),YEAR($A25)-1)))),A3R002_pt1.prn!$A$2:$AA$74,VLOOKUP(MONTH($A25),'Patch Conversion'!$A$1:$B$12,2),FALSE))</f>
        <v/>
      </c>
      <c r="G25" s="9">
        <f>VLOOKUP((IF(MONTH($A25)=10,YEAR($A25),IF(MONTH($A25)=11,YEAR($A25),IF(MONTH($A25)=12, YEAR($A25),YEAR($A25)-1)))),A3R002_FirstSim!$A$1:$Z$87,VLOOKUP(MONTH($A25),Conversion!$A$1:$B$12,2),FALSE)</f>
        <v>0.45</v>
      </c>
      <c r="K25" s="12" t="e">
        <f>VLOOKUP((IF(MONTH($A25)=10,YEAR($A25),IF(MONTH($A25)=11,YEAR($A25),IF(MONTH($A25)=12, YEAR($A25),YEAR($A25)-1)))),#REF!,VLOOKUP(MONTH($A25),Conversion!$A$1:$B$12,2),FALSE)</f>
        <v>#REF!</v>
      </c>
      <c r="L25" s="9" t="e">
        <f>VLOOKUP((IF(MONTH($A25)=10,YEAR($A25),IF(MONTH($A25)=11,YEAR($A25),IF(MONTH($A25)=12, YEAR($A25),YEAR($A25)-1)))),#REF!,VLOOKUP(MONTH($A25),'Patch Conversion'!$A$1:$B$12,2),FALSE)</f>
        <v>#REF!</v>
      </c>
      <c r="N25" s="11"/>
      <c r="O25" s="9">
        <f t="shared" si="0"/>
        <v>0.18</v>
      </c>
      <c r="P25" s="9" t="str">
        <f t="shared" si="1"/>
        <v/>
      </c>
      <c r="Q25" s="10" t="str">
        <f t="shared" si="2"/>
        <v/>
      </c>
      <c r="S25" s="17">
        <f>VLOOKUP((IF(MONTH($A25)=10,YEAR($A25),IF(MONTH($A25)=11,YEAR($A25),IF(MONTH($A25)=12, YEAR($A25),YEAR($A25)-1)))),'Final Sim'!$A$1:$O$84,VLOOKUP(MONTH($A25),'Conversion WRSM'!$A$1:$B$12,2),FALSE)</f>
        <v>0</v>
      </c>
      <c r="U25" s="9">
        <f t="shared" si="3"/>
        <v>0.18</v>
      </c>
      <c r="V25" s="9" t="str">
        <f t="shared" si="4"/>
        <v/>
      </c>
      <c r="W25" s="20" t="str">
        <f t="shared" si="5"/>
        <v/>
      </c>
    </row>
    <row r="26" spans="1:23" s="9" customFormat="1" x14ac:dyDescent="0.25">
      <c r="A26" s="11">
        <v>13728</v>
      </c>
      <c r="B26" s="9">
        <f>VLOOKUP((IF(MONTH($A26)=10,YEAR($A26),IF(MONTH($A26)=11,YEAR($A26),IF(MONTH($A26)=12, YEAR($A26),YEAR($A26)-1)))),A3R002_pt1.prn!$A$2:$AA$74,VLOOKUP(MONTH($A26),Conversion!$A$1:$B$12,2),FALSE)</f>
        <v>0.14000000000000001</v>
      </c>
      <c r="C26" s="9" t="str">
        <f>IF(VLOOKUP((IF(MONTH($A26)=10,YEAR($A26),IF(MONTH($A26)=11,YEAR($A26),IF(MONTH($A26)=12, YEAR($A26),YEAR($A26)-1)))),A3R002_pt1.prn!$A$2:$AA$74,VLOOKUP(MONTH($A26),'Patch Conversion'!$A$1:$B$12,2),FALSE)="","",VLOOKUP((IF(MONTH($A26)=10,YEAR($A26),IF(MONTH($A26)=11,YEAR($A26),IF(MONTH($A26)=12, YEAR($A26),YEAR($A26)-1)))),A3R002_pt1.prn!$A$2:$AA$74,VLOOKUP(MONTH($A26),'Patch Conversion'!$A$1:$B$12,2),FALSE))</f>
        <v/>
      </c>
      <c r="G26" s="9">
        <f>VLOOKUP((IF(MONTH($A26)=10,YEAR($A26),IF(MONTH($A26)=11,YEAR($A26),IF(MONTH($A26)=12, YEAR($A26),YEAR($A26)-1)))),A3R002_FirstSim!$A$1:$Z$87,VLOOKUP(MONTH($A26),Conversion!$A$1:$B$12,2),FALSE)</f>
        <v>0.42</v>
      </c>
      <c r="K26" s="12" t="e">
        <f>VLOOKUP((IF(MONTH($A26)=10,YEAR($A26),IF(MONTH($A26)=11,YEAR($A26),IF(MONTH($A26)=12, YEAR($A26),YEAR($A26)-1)))),#REF!,VLOOKUP(MONTH($A26),Conversion!$A$1:$B$12,2),FALSE)</f>
        <v>#REF!</v>
      </c>
      <c r="L26" s="9" t="e">
        <f>VLOOKUP((IF(MONTH($A26)=10,YEAR($A26),IF(MONTH($A26)=11,YEAR($A26),IF(MONTH($A26)=12, YEAR($A26),YEAR($A26)-1)))),#REF!,VLOOKUP(MONTH($A26),'Patch Conversion'!$A$1:$B$12,2),FALSE)</f>
        <v>#REF!</v>
      </c>
      <c r="N26" s="11"/>
      <c r="O26" s="9">
        <f t="shared" si="0"/>
        <v>0.14000000000000001</v>
      </c>
      <c r="P26" s="9" t="str">
        <f t="shared" si="1"/>
        <v/>
      </c>
      <c r="Q26" s="10" t="str">
        <f t="shared" si="2"/>
        <v/>
      </c>
      <c r="S26" s="17">
        <f>VLOOKUP((IF(MONTH($A26)=10,YEAR($A26),IF(MONTH($A26)=11,YEAR($A26),IF(MONTH($A26)=12, YEAR($A26),YEAR($A26)-1)))),'Final Sim'!$A$1:$O$84,VLOOKUP(MONTH($A26),'Conversion WRSM'!$A$1:$B$12,2),FALSE)</f>
        <v>0</v>
      </c>
      <c r="U26" s="9">
        <f t="shared" si="3"/>
        <v>0.14000000000000001</v>
      </c>
      <c r="V26" s="9" t="str">
        <f t="shared" si="4"/>
        <v/>
      </c>
      <c r="W26" s="20" t="str">
        <f t="shared" si="5"/>
        <v/>
      </c>
    </row>
    <row r="27" spans="1:23" s="9" customFormat="1" x14ac:dyDescent="0.25">
      <c r="A27" s="11">
        <v>13759</v>
      </c>
      <c r="B27" s="9">
        <f>VLOOKUP((IF(MONTH($A27)=10,YEAR($A27),IF(MONTH($A27)=11,YEAR($A27),IF(MONTH($A27)=12, YEAR($A27),YEAR($A27)-1)))),A3R002_pt1.prn!$A$2:$AA$74,VLOOKUP(MONTH($A27),Conversion!$A$1:$B$12,2),FALSE)</f>
        <v>0.2</v>
      </c>
      <c r="C27" s="9" t="str">
        <f>IF(VLOOKUP((IF(MONTH($A27)=10,YEAR($A27),IF(MONTH($A27)=11,YEAR($A27),IF(MONTH($A27)=12, YEAR($A27),YEAR($A27)-1)))),A3R002_pt1.prn!$A$2:$AA$74,VLOOKUP(MONTH($A27),'Patch Conversion'!$A$1:$B$12,2),FALSE)="","",VLOOKUP((IF(MONTH($A27)=10,YEAR($A27),IF(MONTH($A27)=11,YEAR($A27),IF(MONTH($A27)=12, YEAR($A27),YEAR($A27)-1)))),A3R002_pt1.prn!$A$2:$AA$74,VLOOKUP(MONTH($A27),'Patch Conversion'!$A$1:$B$12,2),FALSE))</f>
        <v/>
      </c>
      <c r="D27" s="9" t="str">
        <f t="shared" ref="D27:D33" si="6">IF(C27="","",B27)</f>
        <v/>
      </c>
      <c r="G27" s="9">
        <f>VLOOKUP((IF(MONTH($A27)=10,YEAR($A27),IF(MONTH($A27)=11,YEAR($A27),IF(MONTH($A27)=12, YEAR($A27),YEAR($A27)-1)))),A3R002_FirstSim!$A$1:$Z$87,VLOOKUP(MONTH($A27),Conversion!$A$1:$B$12,2),FALSE)</f>
        <v>0.39</v>
      </c>
      <c r="K27" s="12" t="e">
        <f>VLOOKUP((IF(MONTH($A27)=10,YEAR($A27),IF(MONTH($A27)=11,YEAR($A27),IF(MONTH($A27)=12, YEAR($A27),YEAR($A27)-1)))),#REF!,VLOOKUP(MONTH($A27),Conversion!$A$1:$B$12,2),FALSE)</f>
        <v>#REF!</v>
      </c>
      <c r="L27" s="9" t="e">
        <f>VLOOKUP((IF(MONTH($A27)=10,YEAR($A27),IF(MONTH($A27)=11,YEAR($A27),IF(MONTH($A27)=12, YEAR($A27),YEAR($A27)-1)))),#REF!,VLOOKUP(MONTH($A27),'Patch Conversion'!$A$1:$B$12,2),FALSE)</f>
        <v>#REF!</v>
      </c>
      <c r="N27" s="11"/>
      <c r="O27" s="9">
        <f t="shared" si="0"/>
        <v>0.2</v>
      </c>
      <c r="P27" s="9" t="str">
        <f t="shared" si="1"/>
        <v/>
      </c>
      <c r="Q27" s="10" t="str">
        <f t="shared" si="2"/>
        <v/>
      </c>
      <c r="S27" s="17">
        <f>VLOOKUP((IF(MONTH($A27)=10,YEAR($A27),IF(MONTH($A27)=11,YEAR($A27),IF(MONTH($A27)=12, YEAR($A27),YEAR($A27)-1)))),'Final Sim'!$A$1:$O$84,VLOOKUP(MONTH($A27),'Conversion WRSM'!$A$1:$B$12,2),FALSE)</f>
        <v>0</v>
      </c>
      <c r="U27" s="9">
        <f t="shared" si="3"/>
        <v>0.2</v>
      </c>
      <c r="V27" s="9" t="str">
        <f t="shared" si="4"/>
        <v/>
      </c>
      <c r="W27" s="20" t="str">
        <f t="shared" si="5"/>
        <v/>
      </c>
    </row>
    <row r="28" spans="1:23" s="9" customFormat="1" x14ac:dyDescent="0.25">
      <c r="A28" s="11">
        <v>13789</v>
      </c>
      <c r="B28" s="9">
        <f>VLOOKUP((IF(MONTH($A28)=10,YEAR($A28),IF(MONTH($A28)=11,YEAR($A28),IF(MONTH($A28)=12, YEAR($A28),YEAR($A28)-1)))),A3R002_pt1.prn!$A$2:$AA$74,VLOOKUP(MONTH($A28),Conversion!$A$1:$B$12,2),FALSE)</f>
        <v>0.22</v>
      </c>
      <c r="C28" s="9" t="str">
        <f>IF(VLOOKUP((IF(MONTH($A28)=10,YEAR($A28),IF(MONTH($A28)=11,YEAR($A28),IF(MONTH($A28)=12, YEAR($A28),YEAR($A28)-1)))),A3R002_pt1.prn!$A$2:$AA$74,VLOOKUP(MONTH($A28),'Patch Conversion'!$A$1:$B$12,2),FALSE)="","",VLOOKUP((IF(MONTH($A28)=10,YEAR($A28),IF(MONTH($A28)=11,YEAR($A28),IF(MONTH($A28)=12, YEAR($A28),YEAR($A28)-1)))),A3R002_pt1.prn!$A$2:$AA$74,VLOOKUP(MONTH($A28),'Patch Conversion'!$A$1:$B$12,2),FALSE))</f>
        <v/>
      </c>
      <c r="D28" s="9" t="str">
        <f t="shared" si="6"/>
        <v/>
      </c>
      <c r="G28" s="9">
        <f>VLOOKUP((IF(MONTH($A28)=10,YEAR($A28),IF(MONTH($A28)=11,YEAR($A28),IF(MONTH($A28)=12, YEAR($A28),YEAR($A28)-1)))),A3R002_FirstSim!$A$1:$Z$87,VLOOKUP(MONTH($A28),Conversion!$A$1:$B$12,2),FALSE)</f>
        <v>0.36</v>
      </c>
      <c r="K28" s="12" t="e">
        <f>VLOOKUP((IF(MONTH($A28)=10,YEAR($A28),IF(MONTH($A28)=11,YEAR($A28),IF(MONTH($A28)=12, YEAR($A28),YEAR($A28)-1)))),#REF!,VLOOKUP(MONTH($A28),Conversion!$A$1:$B$12,2),FALSE)</f>
        <v>#REF!</v>
      </c>
      <c r="L28" s="9" t="e">
        <f>VLOOKUP((IF(MONTH($A28)=10,YEAR($A28),IF(MONTH($A28)=11,YEAR($A28),IF(MONTH($A28)=12, YEAR($A28),YEAR($A28)-1)))),#REF!,VLOOKUP(MONTH($A28),'Patch Conversion'!$A$1:$B$12,2),FALSE)</f>
        <v>#REF!</v>
      </c>
      <c r="N28" s="11"/>
      <c r="O28" s="9">
        <f t="shared" si="0"/>
        <v>0.22</v>
      </c>
      <c r="P28" s="9" t="str">
        <f t="shared" si="1"/>
        <v/>
      </c>
      <c r="Q28" s="10" t="str">
        <f t="shared" si="2"/>
        <v/>
      </c>
      <c r="S28" s="17">
        <f>VLOOKUP((IF(MONTH($A28)=10,YEAR($A28),IF(MONTH($A28)=11,YEAR($A28),IF(MONTH($A28)=12, YEAR($A28),YEAR($A28)-1)))),'Final Sim'!$A$1:$O$84,VLOOKUP(MONTH($A28),'Conversion WRSM'!$A$1:$B$12,2),FALSE)</f>
        <v>0</v>
      </c>
      <c r="U28" s="9">
        <f t="shared" si="3"/>
        <v>0.22</v>
      </c>
      <c r="V28" s="9" t="str">
        <f t="shared" si="4"/>
        <v/>
      </c>
      <c r="W28" s="20" t="str">
        <f t="shared" si="5"/>
        <v/>
      </c>
    </row>
    <row r="29" spans="1:23" s="9" customFormat="1" x14ac:dyDescent="0.25">
      <c r="A29" s="11">
        <v>13820</v>
      </c>
      <c r="B29" s="9">
        <f>VLOOKUP((IF(MONTH($A29)=10,YEAR($A29),IF(MONTH($A29)=11,YEAR($A29),IF(MONTH($A29)=12, YEAR($A29),YEAR($A29)-1)))),A3R002_pt1.prn!$A$2:$AA$74,VLOOKUP(MONTH($A29),Conversion!$A$1:$B$12,2),FALSE)</f>
        <v>0.23</v>
      </c>
      <c r="C29" s="9" t="str">
        <f>IF(VLOOKUP((IF(MONTH($A29)=10,YEAR($A29),IF(MONTH($A29)=11,YEAR($A29),IF(MONTH($A29)=12, YEAR($A29),YEAR($A29)-1)))),A3R002_pt1.prn!$A$2:$AA$74,VLOOKUP(MONTH($A29),'Patch Conversion'!$A$1:$B$12,2),FALSE)="","",VLOOKUP((IF(MONTH($A29)=10,YEAR($A29),IF(MONTH($A29)=11,YEAR($A29),IF(MONTH($A29)=12, YEAR($A29),YEAR($A29)-1)))),A3R002_pt1.prn!$A$2:$AA$74,VLOOKUP(MONTH($A29),'Patch Conversion'!$A$1:$B$12,2),FALSE))</f>
        <v/>
      </c>
      <c r="D29" s="9" t="str">
        <f t="shared" si="6"/>
        <v/>
      </c>
      <c r="G29" s="9">
        <f>VLOOKUP((IF(MONTH($A29)=10,YEAR($A29),IF(MONTH($A29)=11,YEAR($A29),IF(MONTH($A29)=12, YEAR($A29),YEAR($A29)-1)))),A3R002_FirstSim!$A$1:$Z$87,VLOOKUP(MONTH($A29),Conversion!$A$1:$B$12,2),FALSE)</f>
        <v>0.35</v>
      </c>
      <c r="K29" s="12" t="e">
        <f>VLOOKUP((IF(MONTH($A29)=10,YEAR($A29),IF(MONTH($A29)=11,YEAR($A29),IF(MONTH($A29)=12, YEAR($A29),YEAR($A29)-1)))),#REF!,VLOOKUP(MONTH($A29),Conversion!$A$1:$B$12,2),FALSE)</f>
        <v>#REF!</v>
      </c>
      <c r="L29" s="9" t="e">
        <f>VLOOKUP((IF(MONTH($A29)=10,YEAR($A29),IF(MONTH($A29)=11,YEAR($A29),IF(MONTH($A29)=12, YEAR($A29),YEAR($A29)-1)))),#REF!,VLOOKUP(MONTH($A29),'Patch Conversion'!$A$1:$B$12,2),FALSE)</f>
        <v>#REF!</v>
      </c>
      <c r="N29" s="11"/>
      <c r="O29" s="9">
        <f t="shared" si="0"/>
        <v>0.23</v>
      </c>
      <c r="P29" s="9" t="str">
        <f t="shared" si="1"/>
        <v/>
      </c>
      <c r="Q29" s="10" t="str">
        <f t="shared" si="2"/>
        <v/>
      </c>
      <c r="S29" s="17">
        <f>VLOOKUP((IF(MONTH($A29)=10,YEAR($A29),IF(MONTH($A29)=11,YEAR($A29),IF(MONTH($A29)=12, YEAR($A29),YEAR($A29)-1)))),'Final Sim'!$A$1:$O$84,VLOOKUP(MONTH($A29),'Conversion WRSM'!$A$1:$B$12,2),FALSE)</f>
        <v>0</v>
      </c>
      <c r="U29" s="9">
        <f t="shared" si="3"/>
        <v>0.23</v>
      </c>
      <c r="V29" s="9" t="str">
        <f t="shared" si="4"/>
        <v/>
      </c>
      <c r="W29" s="20" t="str">
        <f t="shared" si="5"/>
        <v/>
      </c>
    </row>
    <row r="30" spans="1:23" s="9" customFormat="1" x14ac:dyDescent="0.25">
      <c r="A30" s="11">
        <v>13850</v>
      </c>
      <c r="B30" s="9">
        <f>VLOOKUP((IF(MONTH($A30)=10,YEAR($A30),IF(MONTH($A30)=11,YEAR($A30),IF(MONTH($A30)=12, YEAR($A30),YEAR($A30)-1)))),A3R002_pt1.prn!$A$2:$AA$74,VLOOKUP(MONTH($A30),Conversion!$A$1:$B$12,2),FALSE)</f>
        <v>1.34</v>
      </c>
      <c r="C30" s="9" t="str">
        <f>IF(VLOOKUP((IF(MONTH($A30)=10,YEAR($A30),IF(MONTH($A30)=11,YEAR($A30),IF(MONTH($A30)=12, YEAR($A30),YEAR($A30)-1)))),A3R002_pt1.prn!$A$2:$AA$74,VLOOKUP(MONTH($A30),'Patch Conversion'!$A$1:$B$12,2),FALSE)="","",VLOOKUP((IF(MONTH($A30)=10,YEAR($A30),IF(MONTH($A30)=11,YEAR($A30),IF(MONTH($A30)=12, YEAR($A30),YEAR($A30)-1)))),A3R002_pt1.prn!$A$2:$AA$74,VLOOKUP(MONTH($A30),'Patch Conversion'!$A$1:$B$12,2),FALSE))</f>
        <v/>
      </c>
      <c r="D30" s="9" t="str">
        <f t="shared" si="6"/>
        <v/>
      </c>
      <c r="G30" s="9">
        <f>VLOOKUP((IF(MONTH($A30)=10,YEAR($A30),IF(MONTH($A30)=11,YEAR($A30),IF(MONTH($A30)=12, YEAR($A30),YEAR($A30)-1)))),A3R002_FirstSim!$A$1:$Z$87,VLOOKUP(MONTH($A30),Conversion!$A$1:$B$12,2),FALSE)</f>
        <v>2.04</v>
      </c>
      <c r="K30" s="12" t="e">
        <f>VLOOKUP((IF(MONTH($A30)=10,YEAR($A30),IF(MONTH($A30)=11,YEAR($A30),IF(MONTH($A30)=12, YEAR($A30),YEAR($A30)-1)))),#REF!,VLOOKUP(MONTH($A30),Conversion!$A$1:$B$12,2),FALSE)</f>
        <v>#REF!</v>
      </c>
      <c r="L30" s="9" t="e">
        <f>VLOOKUP((IF(MONTH($A30)=10,YEAR($A30),IF(MONTH($A30)=11,YEAR($A30),IF(MONTH($A30)=12, YEAR($A30),YEAR($A30)-1)))),#REF!,VLOOKUP(MONTH($A30),'Patch Conversion'!$A$1:$B$12,2),FALSE)</f>
        <v>#REF!</v>
      </c>
      <c r="N30" s="11"/>
      <c r="O30" s="9">
        <f t="shared" si="0"/>
        <v>1.34</v>
      </c>
      <c r="P30" s="9" t="str">
        <f t="shared" si="1"/>
        <v/>
      </c>
      <c r="Q30" s="10" t="str">
        <f t="shared" si="2"/>
        <v/>
      </c>
      <c r="S30" s="17">
        <f>VLOOKUP((IF(MONTH($A30)=10,YEAR($A30),IF(MONTH($A30)=11,YEAR($A30),IF(MONTH($A30)=12, YEAR($A30),YEAR($A30)-1)))),'Final Sim'!$A$1:$O$84,VLOOKUP(MONTH($A30),'Conversion WRSM'!$A$1:$B$12,2),FALSE)</f>
        <v>0</v>
      </c>
      <c r="U30" s="9">
        <f t="shared" si="3"/>
        <v>1.34</v>
      </c>
      <c r="V30" s="9" t="str">
        <f t="shared" si="4"/>
        <v/>
      </c>
      <c r="W30" s="20" t="str">
        <f t="shared" si="5"/>
        <v/>
      </c>
    </row>
    <row r="31" spans="1:23" s="9" customFormat="1" x14ac:dyDescent="0.25">
      <c r="A31" s="11">
        <v>13881</v>
      </c>
      <c r="B31" s="9">
        <f>VLOOKUP((IF(MONTH($A31)=10,YEAR($A31),IF(MONTH($A31)=11,YEAR($A31),IF(MONTH($A31)=12, YEAR($A31),YEAR($A31)-1)))),A3R002_pt1.prn!$A$2:$AA$74,VLOOKUP(MONTH($A31),Conversion!$A$1:$B$12,2),FALSE)</f>
        <v>0.8</v>
      </c>
      <c r="C31" s="9" t="str">
        <f>IF(VLOOKUP((IF(MONTH($A31)=10,YEAR($A31),IF(MONTH($A31)=11,YEAR($A31),IF(MONTH($A31)=12, YEAR($A31),YEAR($A31)-1)))),A3R002_pt1.prn!$A$2:$AA$74,VLOOKUP(MONTH($A31),'Patch Conversion'!$A$1:$B$12,2),FALSE)="","",VLOOKUP((IF(MONTH($A31)=10,YEAR($A31),IF(MONTH($A31)=11,YEAR($A31),IF(MONTH($A31)=12, YEAR($A31),YEAR($A31)-1)))),A3R002_pt1.prn!$A$2:$AA$74,VLOOKUP(MONTH($A31),'Patch Conversion'!$A$1:$B$12,2),FALSE))</f>
        <v/>
      </c>
      <c r="D31" s="9" t="str">
        <f t="shared" si="6"/>
        <v/>
      </c>
      <c r="G31" s="9">
        <f>VLOOKUP((IF(MONTH($A31)=10,YEAR($A31),IF(MONTH($A31)=11,YEAR($A31),IF(MONTH($A31)=12, YEAR($A31),YEAR($A31)-1)))),A3R002_FirstSim!$A$1:$Z$87,VLOOKUP(MONTH($A31),Conversion!$A$1:$B$12,2),FALSE)</f>
        <v>1.01</v>
      </c>
      <c r="K31" s="12" t="e">
        <f>VLOOKUP((IF(MONTH($A31)=10,YEAR($A31),IF(MONTH($A31)=11,YEAR($A31),IF(MONTH($A31)=12, YEAR($A31),YEAR($A31)-1)))),#REF!,VLOOKUP(MONTH($A31),Conversion!$A$1:$B$12,2),FALSE)</f>
        <v>#REF!</v>
      </c>
      <c r="L31" s="9" t="e">
        <f>VLOOKUP((IF(MONTH($A31)=10,YEAR($A31),IF(MONTH($A31)=11,YEAR($A31),IF(MONTH($A31)=12, YEAR($A31),YEAR($A31)-1)))),#REF!,VLOOKUP(MONTH($A31),'Patch Conversion'!$A$1:$B$12,2),FALSE)</f>
        <v>#REF!</v>
      </c>
      <c r="N31" s="11"/>
      <c r="O31" s="9">
        <f t="shared" si="0"/>
        <v>0.8</v>
      </c>
      <c r="P31" s="9" t="str">
        <f t="shared" si="1"/>
        <v/>
      </c>
      <c r="Q31" s="10" t="str">
        <f t="shared" si="2"/>
        <v/>
      </c>
      <c r="S31" s="17">
        <f>VLOOKUP((IF(MONTH($A31)=10,YEAR($A31),IF(MONTH($A31)=11,YEAR($A31),IF(MONTH($A31)=12, YEAR($A31),YEAR($A31)-1)))),'Final Sim'!$A$1:$O$84,VLOOKUP(MONTH($A31),'Conversion WRSM'!$A$1:$B$12,2),FALSE)</f>
        <v>0</v>
      </c>
      <c r="U31" s="9">
        <f t="shared" si="3"/>
        <v>0.8</v>
      </c>
      <c r="V31" s="9" t="str">
        <f t="shared" si="4"/>
        <v/>
      </c>
      <c r="W31" s="20" t="str">
        <f t="shared" si="5"/>
        <v/>
      </c>
    </row>
    <row r="32" spans="1:23" s="9" customFormat="1" x14ac:dyDescent="0.25">
      <c r="A32" s="11">
        <v>13912</v>
      </c>
      <c r="B32" s="9">
        <f>VLOOKUP((IF(MONTH($A32)=10,YEAR($A32),IF(MONTH($A32)=11,YEAR($A32),IF(MONTH($A32)=12, YEAR($A32),YEAR($A32)-1)))),A3R002_pt1.prn!$A$2:$AA$74,VLOOKUP(MONTH($A32),Conversion!$A$1:$B$12,2),FALSE)</f>
        <v>0.57999999999999996</v>
      </c>
      <c r="C32" s="9" t="str">
        <f>IF(VLOOKUP((IF(MONTH($A32)=10,YEAR($A32),IF(MONTH($A32)=11,YEAR($A32),IF(MONTH($A32)=12, YEAR($A32),YEAR($A32)-1)))),A3R002_pt1.prn!$A$2:$AA$74,VLOOKUP(MONTH($A32),'Patch Conversion'!$A$1:$B$12,2),FALSE)="","",VLOOKUP((IF(MONTH($A32)=10,YEAR($A32),IF(MONTH($A32)=11,YEAR($A32),IF(MONTH($A32)=12, YEAR($A32),YEAR($A32)-1)))),A3R002_pt1.prn!$A$2:$AA$74,VLOOKUP(MONTH($A32),'Patch Conversion'!$A$1:$B$12,2),FALSE))</f>
        <v/>
      </c>
      <c r="D32" s="9" t="str">
        <f t="shared" si="6"/>
        <v/>
      </c>
      <c r="G32" s="9">
        <f>VLOOKUP((IF(MONTH($A32)=10,YEAR($A32),IF(MONTH($A32)=11,YEAR($A32),IF(MONTH($A32)=12, YEAR($A32),YEAR($A32)-1)))),A3R002_FirstSim!$A$1:$Z$87,VLOOKUP(MONTH($A32),Conversion!$A$1:$B$12,2),FALSE)</f>
        <v>0.46</v>
      </c>
      <c r="K32" s="12" t="e">
        <f>VLOOKUP((IF(MONTH($A32)=10,YEAR($A32),IF(MONTH($A32)=11,YEAR($A32),IF(MONTH($A32)=12, YEAR($A32),YEAR($A32)-1)))),#REF!,VLOOKUP(MONTH($A32),Conversion!$A$1:$B$12,2),FALSE)</f>
        <v>#REF!</v>
      </c>
      <c r="L32" s="9" t="e">
        <f>VLOOKUP((IF(MONTH($A32)=10,YEAR($A32),IF(MONTH($A32)=11,YEAR($A32),IF(MONTH($A32)=12, YEAR($A32),YEAR($A32)-1)))),#REF!,VLOOKUP(MONTH($A32),'Patch Conversion'!$A$1:$B$12,2),FALSE)</f>
        <v>#REF!</v>
      </c>
      <c r="N32" s="11"/>
      <c r="O32" s="9">
        <f t="shared" si="0"/>
        <v>0.57999999999999996</v>
      </c>
      <c r="P32" s="9" t="str">
        <f t="shared" si="1"/>
        <v/>
      </c>
      <c r="Q32" s="10" t="str">
        <f t="shared" si="2"/>
        <v/>
      </c>
      <c r="S32" s="17">
        <f>VLOOKUP((IF(MONTH($A32)=10,YEAR($A32),IF(MONTH($A32)=11,YEAR($A32),IF(MONTH($A32)=12, YEAR($A32),YEAR($A32)-1)))),'Final Sim'!$A$1:$O$84,VLOOKUP(MONTH($A32),'Conversion WRSM'!$A$1:$B$12,2),FALSE)</f>
        <v>0</v>
      </c>
      <c r="U32" s="9">
        <f t="shared" si="3"/>
        <v>0.57999999999999996</v>
      </c>
      <c r="V32" s="9" t="str">
        <f t="shared" si="4"/>
        <v/>
      </c>
      <c r="W32" s="20" t="str">
        <f t="shared" si="5"/>
        <v/>
      </c>
    </row>
    <row r="33" spans="1:23" s="9" customFormat="1" x14ac:dyDescent="0.25">
      <c r="A33" s="11">
        <v>13940</v>
      </c>
      <c r="B33" s="9">
        <f>VLOOKUP((IF(MONTH($A33)=10,YEAR($A33),IF(MONTH($A33)=11,YEAR($A33),IF(MONTH($A33)=12, YEAR($A33),YEAR($A33)-1)))),A3R002_pt1.prn!$A$2:$AA$74,VLOOKUP(MONTH($A33),Conversion!$A$1:$B$12,2),FALSE)</f>
        <v>7.0000000000000007E-2</v>
      </c>
      <c r="C33" s="9" t="str">
        <f>IF(VLOOKUP((IF(MONTH($A33)=10,YEAR($A33),IF(MONTH($A33)=11,YEAR($A33),IF(MONTH($A33)=12, YEAR($A33),YEAR($A33)-1)))),A3R002_pt1.prn!$A$2:$AA$74,VLOOKUP(MONTH($A33),'Patch Conversion'!$A$1:$B$12,2),FALSE)="","",VLOOKUP((IF(MONTH($A33)=10,YEAR($A33),IF(MONTH($A33)=11,YEAR($A33),IF(MONTH($A33)=12, YEAR($A33),YEAR($A33)-1)))),A3R002_pt1.prn!$A$2:$AA$74,VLOOKUP(MONTH($A33),'Patch Conversion'!$A$1:$B$12,2),FALSE))</f>
        <v/>
      </c>
      <c r="D33" s="9" t="str">
        <f t="shared" si="6"/>
        <v/>
      </c>
      <c r="G33" s="9">
        <f>VLOOKUP((IF(MONTH($A33)=10,YEAR($A33),IF(MONTH($A33)=11,YEAR($A33),IF(MONTH($A33)=12, YEAR($A33),YEAR($A33)-1)))),A3R002_FirstSim!$A$1:$Z$87,VLOOKUP(MONTH($A33),Conversion!$A$1:$B$12,2),FALSE)</f>
        <v>0.41</v>
      </c>
      <c r="K33" s="12" t="e">
        <f>VLOOKUP((IF(MONTH($A33)=10,YEAR($A33),IF(MONTH($A33)=11,YEAR($A33),IF(MONTH($A33)=12, YEAR($A33),YEAR($A33)-1)))),#REF!,VLOOKUP(MONTH($A33),Conversion!$A$1:$B$12,2),FALSE)</f>
        <v>#REF!</v>
      </c>
      <c r="L33" s="9" t="e">
        <f>VLOOKUP((IF(MONTH($A33)=10,YEAR($A33),IF(MONTH($A33)=11,YEAR($A33),IF(MONTH($A33)=12, YEAR($A33),YEAR($A33)-1)))),#REF!,VLOOKUP(MONTH($A33),'Patch Conversion'!$A$1:$B$12,2),FALSE)</f>
        <v>#REF!</v>
      </c>
      <c r="N33" s="11"/>
      <c r="O33" s="9">
        <f t="shared" si="0"/>
        <v>7.0000000000000007E-2</v>
      </c>
      <c r="P33" s="9" t="str">
        <f t="shared" si="1"/>
        <v/>
      </c>
      <c r="Q33" s="10" t="str">
        <f t="shared" si="2"/>
        <v/>
      </c>
      <c r="S33" s="17">
        <f>VLOOKUP((IF(MONTH($A33)=10,YEAR($A33),IF(MONTH($A33)=11,YEAR($A33),IF(MONTH($A33)=12, YEAR($A33),YEAR($A33)-1)))),'Final Sim'!$A$1:$O$84,VLOOKUP(MONTH($A33),'Conversion WRSM'!$A$1:$B$12,2),FALSE)</f>
        <v>0</v>
      </c>
      <c r="U33" s="9">
        <f t="shared" si="3"/>
        <v>7.0000000000000007E-2</v>
      </c>
      <c r="V33" s="9" t="str">
        <f t="shared" si="4"/>
        <v/>
      </c>
      <c r="W33" s="20" t="str">
        <f t="shared" si="5"/>
        <v/>
      </c>
    </row>
    <row r="34" spans="1:23" s="9" customFormat="1" x14ac:dyDescent="0.25">
      <c r="A34" s="11">
        <v>13971</v>
      </c>
      <c r="B34" s="9">
        <f>VLOOKUP((IF(MONTH($A34)=10,YEAR($A34),IF(MONTH($A34)=11,YEAR($A34),IF(MONTH($A34)=12, YEAR($A34),YEAR($A34)-1)))),A3R002_pt1.prn!$A$2:$AA$74,VLOOKUP(MONTH($A34),Conversion!$A$1:$B$12,2),FALSE)</f>
        <v>0.08</v>
      </c>
      <c r="C34" s="9" t="str">
        <f>IF(VLOOKUP((IF(MONTH($A34)=10,YEAR($A34),IF(MONTH($A34)=11,YEAR($A34),IF(MONTH($A34)=12, YEAR($A34),YEAR($A34)-1)))),A3R002_pt1.prn!$A$2:$AA$74,VLOOKUP(MONTH($A34),'Patch Conversion'!$A$1:$B$12,2),FALSE)="","",VLOOKUP((IF(MONTH($A34)=10,YEAR($A34),IF(MONTH($A34)=11,YEAR($A34),IF(MONTH($A34)=12, YEAR($A34),YEAR($A34)-1)))),A3R002_pt1.prn!$A$2:$AA$74,VLOOKUP(MONTH($A34),'Patch Conversion'!$A$1:$B$12,2),FALSE))</f>
        <v/>
      </c>
      <c r="G34" s="9">
        <f>VLOOKUP((IF(MONTH($A34)=10,YEAR($A34),IF(MONTH($A34)=11,YEAR($A34),IF(MONTH($A34)=12, YEAR($A34),YEAR($A34)-1)))),A3R002_FirstSim!$A$1:$Z$87,VLOOKUP(MONTH($A34),Conversion!$A$1:$B$12,2),FALSE)</f>
        <v>0.4</v>
      </c>
      <c r="K34" s="12" t="e">
        <f>VLOOKUP((IF(MONTH($A34)=10,YEAR($A34),IF(MONTH($A34)=11,YEAR($A34),IF(MONTH($A34)=12, YEAR($A34),YEAR($A34)-1)))),#REF!,VLOOKUP(MONTH($A34),Conversion!$A$1:$B$12,2),FALSE)</f>
        <v>#REF!</v>
      </c>
      <c r="L34" s="9" t="e">
        <f>VLOOKUP((IF(MONTH($A34)=10,YEAR($A34),IF(MONTH($A34)=11,YEAR($A34),IF(MONTH($A34)=12, YEAR($A34),YEAR($A34)-1)))),#REF!,VLOOKUP(MONTH($A34),'Patch Conversion'!$A$1:$B$12,2),FALSE)</f>
        <v>#REF!</v>
      </c>
      <c r="N34" s="11"/>
      <c r="O34" s="9">
        <f t="shared" si="0"/>
        <v>0.08</v>
      </c>
      <c r="P34" s="9" t="str">
        <f t="shared" si="1"/>
        <v/>
      </c>
      <c r="Q34" s="10" t="str">
        <f t="shared" si="2"/>
        <v/>
      </c>
      <c r="S34" s="17">
        <f>VLOOKUP((IF(MONTH($A34)=10,YEAR($A34),IF(MONTH($A34)=11,YEAR($A34),IF(MONTH($A34)=12, YEAR($A34),YEAR($A34)-1)))),'Final Sim'!$A$1:$O$84,VLOOKUP(MONTH($A34),'Conversion WRSM'!$A$1:$B$12,2),FALSE)</f>
        <v>0</v>
      </c>
      <c r="U34" s="9">
        <f t="shared" si="3"/>
        <v>0.08</v>
      </c>
      <c r="V34" s="9" t="str">
        <f t="shared" si="4"/>
        <v/>
      </c>
      <c r="W34" s="20" t="str">
        <f t="shared" si="5"/>
        <v/>
      </c>
    </row>
    <row r="35" spans="1:23" s="9" customFormat="1" x14ac:dyDescent="0.25">
      <c r="A35" s="11">
        <v>14001</v>
      </c>
      <c r="B35" s="9">
        <f>VLOOKUP((IF(MONTH($A35)=10,YEAR($A35),IF(MONTH($A35)=11,YEAR($A35),IF(MONTH($A35)=12, YEAR($A35),YEAR($A35)-1)))),A3R002_pt1.prn!$A$2:$AA$74,VLOOKUP(MONTH($A35),Conversion!$A$1:$B$12,2),FALSE)</f>
        <v>0.18</v>
      </c>
      <c r="C35" s="9" t="str">
        <f>IF(VLOOKUP((IF(MONTH($A35)=10,YEAR($A35),IF(MONTH($A35)=11,YEAR($A35),IF(MONTH($A35)=12, YEAR($A35),YEAR($A35)-1)))),A3R002_pt1.prn!$A$2:$AA$74,VLOOKUP(MONTH($A35),'Patch Conversion'!$A$1:$B$12,2),FALSE)="","",VLOOKUP((IF(MONTH($A35)=10,YEAR($A35),IF(MONTH($A35)=11,YEAR($A35),IF(MONTH($A35)=12, YEAR($A35),YEAR($A35)-1)))),A3R002_pt1.prn!$A$2:$AA$74,VLOOKUP(MONTH($A35),'Patch Conversion'!$A$1:$B$12,2),FALSE))</f>
        <v/>
      </c>
      <c r="G35" s="9">
        <f>VLOOKUP((IF(MONTH($A35)=10,YEAR($A35),IF(MONTH($A35)=11,YEAR($A35),IF(MONTH($A35)=12, YEAR($A35),YEAR($A35)-1)))),A3R002_FirstSim!$A$1:$Z$87,VLOOKUP(MONTH($A35),Conversion!$A$1:$B$12,2),FALSE)</f>
        <v>0.41</v>
      </c>
      <c r="K35" s="12" t="e">
        <f>VLOOKUP((IF(MONTH($A35)=10,YEAR($A35),IF(MONTH($A35)=11,YEAR($A35),IF(MONTH($A35)=12, YEAR($A35),YEAR($A35)-1)))),#REF!,VLOOKUP(MONTH($A35),Conversion!$A$1:$B$12,2),FALSE)</f>
        <v>#REF!</v>
      </c>
      <c r="L35" s="9" t="e">
        <f>VLOOKUP((IF(MONTH($A35)=10,YEAR($A35),IF(MONTH($A35)=11,YEAR($A35),IF(MONTH($A35)=12, YEAR($A35),YEAR($A35)-1)))),#REF!,VLOOKUP(MONTH($A35),'Patch Conversion'!$A$1:$B$12,2),FALSE)</f>
        <v>#REF!</v>
      </c>
      <c r="N35" s="11"/>
      <c r="O35" s="9">
        <f t="shared" si="0"/>
        <v>0.18</v>
      </c>
      <c r="P35" s="9" t="str">
        <f t="shared" si="1"/>
        <v/>
      </c>
      <c r="Q35" s="10" t="str">
        <f t="shared" si="2"/>
        <v/>
      </c>
      <c r="S35" s="17">
        <f>VLOOKUP((IF(MONTH($A35)=10,YEAR($A35),IF(MONTH($A35)=11,YEAR($A35),IF(MONTH($A35)=12, YEAR($A35),YEAR($A35)-1)))),'Final Sim'!$A$1:$O$84,VLOOKUP(MONTH($A35),'Conversion WRSM'!$A$1:$B$12,2),FALSE)</f>
        <v>0</v>
      </c>
      <c r="U35" s="9">
        <f t="shared" si="3"/>
        <v>0.18</v>
      </c>
      <c r="V35" s="9" t="str">
        <f t="shared" si="4"/>
        <v/>
      </c>
      <c r="W35" s="20" t="str">
        <f t="shared" si="5"/>
        <v/>
      </c>
    </row>
    <row r="36" spans="1:23" s="9" customFormat="1" x14ac:dyDescent="0.25">
      <c r="A36" s="11">
        <v>14032</v>
      </c>
      <c r="B36" s="9">
        <f>VLOOKUP((IF(MONTH($A36)=10,YEAR($A36),IF(MONTH($A36)=11,YEAR($A36),IF(MONTH($A36)=12, YEAR($A36),YEAR($A36)-1)))),A3R002_pt1.prn!$A$2:$AA$74,VLOOKUP(MONTH($A36),Conversion!$A$1:$B$12,2),FALSE)</f>
        <v>0.06</v>
      </c>
      <c r="C36" s="9" t="str">
        <f>IF(VLOOKUP((IF(MONTH($A36)=10,YEAR($A36),IF(MONTH($A36)=11,YEAR($A36),IF(MONTH($A36)=12, YEAR($A36),YEAR($A36)-1)))),A3R002_pt1.prn!$A$2:$AA$74,VLOOKUP(MONTH($A36),'Patch Conversion'!$A$1:$B$12,2),FALSE)="","",VLOOKUP((IF(MONTH($A36)=10,YEAR($A36),IF(MONTH($A36)=11,YEAR($A36),IF(MONTH($A36)=12, YEAR($A36),YEAR($A36)-1)))),A3R002_pt1.prn!$A$2:$AA$74,VLOOKUP(MONTH($A36),'Patch Conversion'!$A$1:$B$12,2),FALSE))</f>
        <v/>
      </c>
      <c r="G36" s="9">
        <f>VLOOKUP((IF(MONTH($A36)=10,YEAR($A36),IF(MONTH($A36)=11,YEAR($A36),IF(MONTH($A36)=12, YEAR($A36),YEAR($A36)-1)))),A3R002_FirstSim!$A$1:$Z$87,VLOOKUP(MONTH($A36),Conversion!$A$1:$B$12,2),FALSE)</f>
        <v>0.4</v>
      </c>
      <c r="K36" s="12" t="e">
        <f>VLOOKUP((IF(MONTH($A36)=10,YEAR($A36),IF(MONTH($A36)=11,YEAR($A36),IF(MONTH($A36)=12, YEAR($A36),YEAR($A36)-1)))),#REF!,VLOOKUP(MONTH($A36),Conversion!$A$1:$B$12,2),FALSE)</f>
        <v>#REF!</v>
      </c>
      <c r="L36" s="9" t="e">
        <f>VLOOKUP((IF(MONTH($A36)=10,YEAR($A36),IF(MONTH($A36)=11,YEAR($A36),IF(MONTH($A36)=12, YEAR($A36),YEAR($A36)-1)))),#REF!,VLOOKUP(MONTH($A36),'Patch Conversion'!$A$1:$B$12,2),FALSE)</f>
        <v>#REF!</v>
      </c>
      <c r="N36" s="11"/>
      <c r="O36" s="9">
        <f t="shared" si="0"/>
        <v>0.06</v>
      </c>
      <c r="P36" s="9" t="str">
        <f t="shared" si="1"/>
        <v/>
      </c>
      <c r="Q36" s="10" t="str">
        <f t="shared" si="2"/>
        <v/>
      </c>
      <c r="S36" s="17">
        <f>VLOOKUP((IF(MONTH($A36)=10,YEAR($A36),IF(MONTH($A36)=11,YEAR($A36),IF(MONTH($A36)=12, YEAR($A36),YEAR($A36)-1)))),'Final Sim'!$A$1:$O$84,VLOOKUP(MONTH($A36),'Conversion WRSM'!$A$1:$B$12,2),FALSE)</f>
        <v>0</v>
      </c>
      <c r="U36" s="9">
        <f t="shared" si="3"/>
        <v>0.06</v>
      </c>
      <c r="V36" s="9" t="str">
        <f t="shared" si="4"/>
        <v/>
      </c>
      <c r="W36" s="20" t="str">
        <f t="shared" si="5"/>
        <v/>
      </c>
    </row>
    <row r="37" spans="1:23" s="9" customFormat="1" x14ac:dyDescent="0.25">
      <c r="A37" s="11">
        <v>14062</v>
      </c>
      <c r="B37" s="9">
        <f>VLOOKUP((IF(MONTH($A37)=10,YEAR($A37),IF(MONTH($A37)=11,YEAR($A37),IF(MONTH($A37)=12, YEAR($A37),YEAR($A37)-1)))),A3R002_pt1.prn!$A$2:$AA$74,VLOOKUP(MONTH($A37),Conversion!$A$1:$B$12,2),FALSE)</f>
        <v>0.2</v>
      </c>
      <c r="C37" s="9" t="str">
        <f>IF(VLOOKUP((IF(MONTH($A37)=10,YEAR($A37),IF(MONTH($A37)=11,YEAR($A37),IF(MONTH($A37)=12, YEAR($A37),YEAR($A37)-1)))),A3R002_pt1.prn!$A$2:$AA$74,VLOOKUP(MONTH($A37),'Patch Conversion'!$A$1:$B$12,2),FALSE)="","",VLOOKUP((IF(MONTH($A37)=10,YEAR($A37),IF(MONTH($A37)=11,YEAR($A37),IF(MONTH($A37)=12, YEAR($A37),YEAR($A37)-1)))),A3R002_pt1.prn!$A$2:$AA$74,VLOOKUP(MONTH($A37),'Patch Conversion'!$A$1:$B$12,2),FALSE))</f>
        <v/>
      </c>
      <c r="G37" s="9">
        <f>VLOOKUP((IF(MONTH($A37)=10,YEAR($A37),IF(MONTH($A37)=11,YEAR($A37),IF(MONTH($A37)=12, YEAR($A37),YEAR($A37)-1)))),A3R002_FirstSim!$A$1:$Z$87,VLOOKUP(MONTH($A37),Conversion!$A$1:$B$12,2),FALSE)</f>
        <v>0.38</v>
      </c>
      <c r="K37" s="12" t="e">
        <f>VLOOKUP((IF(MONTH($A37)=10,YEAR($A37),IF(MONTH($A37)=11,YEAR($A37),IF(MONTH($A37)=12, YEAR($A37),YEAR($A37)-1)))),#REF!,VLOOKUP(MONTH($A37),Conversion!$A$1:$B$12,2),FALSE)</f>
        <v>#REF!</v>
      </c>
      <c r="L37" s="9" t="e">
        <f>VLOOKUP((IF(MONTH($A37)=10,YEAR($A37),IF(MONTH($A37)=11,YEAR($A37),IF(MONTH($A37)=12, YEAR($A37),YEAR($A37)-1)))),#REF!,VLOOKUP(MONTH($A37),'Patch Conversion'!$A$1:$B$12,2),FALSE)</f>
        <v>#REF!</v>
      </c>
      <c r="N37" s="11"/>
      <c r="O37" s="9">
        <f t="shared" si="0"/>
        <v>0.2</v>
      </c>
      <c r="P37" s="9" t="str">
        <f t="shared" si="1"/>
        <v/>
      </c>
      <c r="Q37" s="10" t="str">
        <f t="shared" si="2"/>
        <v/>
      </c>
      <c r="S37" s="17">
        <f>VLOOKUP((IF(MONTH($A37)=10,YEAR($A37),IF(MONTH($A37)=11,YEAR($A37),IF(MONTH($A37)=12, YEAR($A37),YEAR($A37)-1)))),'Final Sim'!$A$1:$O$84,VLOOKUP(MONTH($A37),'Conversion WRSM'!$A$1:$B$12,2),FALSE)</f>
        <v>0</v>
      </c>
      <c r="U37" s="9">
        <f t="shared" si="3"/>
        <v>0.2</v>
      </c>
      <c r="V37" s="9" t="str">
        <f t="shared" si="4"/>
        <v/>
      </c>
      <c r="W37" s="20" t="str">
        <f t="shared" si="5"/>
        <v/>
      </c>
    </row>
    <row r="38" spans="1:23" s="9" customFormat="1" x14ac:dyDescent="0.25">
      <c r="A38" s="11">
        <v>14093</v>
      </c>
      <c r="B38" s="9">
        <f>VLOOKUP((IF(MONTH($A38)=10,YEAR($A38),IF(MONTH($A38)=11,YEAR($A38),IF(MONTH($A38)=12, YEAR($A38),YEAR($A38)-1)))),A3R002_pt1.prn!$A$2:$AA$74,VLOOKUP(MONTH($A38),Conversion!$A$1:$B$12,2),FALSE)</f>
        <v>0.21</v>
      </c>
      <c r="C38" s="9" t="str">
        <f>IF(VLOOKUP((IF(MONTH($A38)=10,YEAR($A38),IF(MONTH($A38)=11,YEAR($A38),IF(MONTH($A38)=12, YEAR($A38),YEAR($A38)-1)))),A3R002_pt1.prn!$A$2:$AA$74,VLOOKUP(MONTH($A38),'Patch Conversion'!$A$1:$B$12,2),FALSE)="","",VLOOKUP((IF(MONTH($A38)=10,YEAR($A38),IF(MONTH($A38)=11,YEAR($A38),IF(MONTH($A38)=12, YEAR($A38),YEAR($A38)-1)))),A3R002_pt1.prn!$A$2:$AA$74,VLOOKUP(MONTH($A38),'Patch Conversion'!$A$1:$B$12,2),FALSE))</f>
        <v/>
      </c>
      <c r="G38" s="9">
        <f>VLOOKUP((IF(MONTH($A38)=10,YEAR($A38),IF(MONTH($A38)=11,YEAR($A38),IF(MONTH($A38)=12, YEAR($A38),YEAR($A38)-1)))),A3R002_FirstSim!$A$1:$Z$87,VLOOKUP(MONTH($A38),Conversion!$A$1:$B$12,2),FALSE)</f>
        <v>0.35</v>
      </c>
      <c r="K38" s="12" t="e">
        <f>VLOOKUP((IF(MONTH($A38)=10,YEAR($A38),IF(MONTH($A38)=11,YEAR($A38),IF(MONTH($A38)=12, YEAR($A38),YEAR($A38)-1)))),#REF!,VLOOKUP(MONTH($A38),Conversion!$A$1:$B$12,2),FALSE)</f>
        <v>#REF!</v>
      </c>
      <c r="L38" s="9" t="e">
        <f>VLOOKUP((IF(MONTH($A38)=10,YEAR($A38),IF(MONTH($A38)=11,YEAR($A38),IF(MONTH($A38)=12, YEAR($A38),YEAR($A38)-1)))),#REF!,VLOOKUP(MONTH($A38),'Patch Conversion'!$A$1:$B$12,2),FALSE)</f>
        <v>#REF!</v>
      </c>
      <c r="N38" s="11"/>
      <c r="O38" s="9">
        <f t="shared" si="0"/>
        <v>0.21</v>
      </c>
      <c r="P38" s="9" t="str">
        <f t="shared" si="1"/>
        <v/>
      </c>
      <c r="Q38" s="10" t="str">
        <f t="shared" si="2"/>
        <v/>
      </c>
      <c r="S38" s="17">
        <f>VLOOKUP((IF(MONTH($A38)=10,YEAR($A38),IF(MONTH($A38)=11,YEAR($A38),IF(MONTH($A38)=12, YEAR($A38),YEAR($A38)-1)))),'Final Sim'!$A$1:$O$84,VLOOKUP(MONTH($A38),'Conversion WRSM'!$A$1:$B$12,2),FALSE)</f>
        <v>0</v>
      </c>
      <c r="U38" s="9">
        <f t="shared" si="3"/>
        <v>0.21</v>
      </c>
      <c r="V38" s="9" t="str">
        <f t="shared" si="4"/>
        <v/>
      </c>
      <c r="W38" s="20" t="str">
        <f t="shared" si="5"/>
        <v/>
      </c>
    </row>
    <row r="39" spans="1:23" s="9" customFormat="1" x14ac:dyDescent="0.25">
      <c r="A39" s="11">
        <v>14124</v>
      </c>
      <c r="B39" s="9">
        <f>VLOOKUP((IF(MONTH($A39)=10,YEAR($A39),IF(MONTH($A39)=11,YEAR($A39),IF(MONTH($A39)=12, YEAR($A39),YEAR($A39)-1)))),A3R002_pt1.prn!$A$2:$AA$74,VLOOKUP(MONTH($A39),Conversion!$A$1:$B$12,2),FALSE)</f>
        <v>0.2</v>
      </c>
      <c r="C39" s="9" t="str">
        <f>IF(VLOOKUP((IF(MONTH($A39)=10,YEAR($A39),IF(MONTH($A39)=11,YEAR($A39),IF(MONTH($A39)=12, YEAR($A39),YEAR($A39)-1)))),A3R002_pt1.prn!$A$2:$AA$74,VLOOKUP(MONTH($A39),'Patch Conversion'!$A$1:$B$12,2),FALSE)="","",VLOOKUP((IF(MONTH($A39)=10,YEAR($A39),IF(MONTH($A39)=11,YEAR($A39),IF(MONTH($A39)=12, YEAR($A39),YEAR($A39)-1)))),A3R002_pt1.prn!$A$2:$AA$74,VLOOKUP(MONTH($A39),'Patch Conversion'!$A$1:$B$12,2),FALSE))</f>
        <v/>
      </c>
      <c r="G39" s="9">
        <f>VLOOKUP((IF(MONTH($A39)=10,YEAR($A39),IF(MONTH($A39)=11,YEAR($A39),IF(MONTH($A39)=12, YEAR($A39),YEAR($A39)-1)))),A3R002_FirstSim!$A$1:$Z$87,VLOOKUP(MONTH($A39),Conversion!$A$1:$B$12,2),FALSE)</f>
        <v>0.32</v>
      </c>
      <c r="K39" s="12" t="e">
        <f>VLOOKUP((IF(MONTH($A39)=10,YEAR($A39),IF(MONTH($A39)=11,YEAR($A39),IF(MONTH($A39)=12, YEAR($A39),YEAR($A39)-1)))),#REF!,VLOOKUP(MONTH($A39),Conversion!$A$1:$B$12,2),FALSE)</f>
        <v>#REF!</v>
      </c>
      <c r="L39" s="9" t="e">
        <f>VLOOKUP((IF(MONTH($A39)=10,YEAR($A39),IF(MONTH($A39)=11,YEAR($A39),IF(MONTH($A39)=12, YEAR($A39),YEAR($A39)-1)))),#REF!,VLOOKUP(MONTH($A39),'Patch Conversion'!$A$1:$B$12,2),FALSE)</f>
        <v>#REF!</v>
      </c>
      <c r="N39" s="11"/>
      <c r="O39" s="9">
        <f t="shared" si="0"/>
        <v>0.2</v>
      </c>
      <c r="P39" s="9" t="str">
        <f t="shared" si="1"/>
        <v/>
      </c>
      <c r="Q39" s="10" t="str">
        <f t="shared" si="2"/>
        <v/>
      </c>
      <c r="S39" s="17">
        <f>VLOOKUP((IF(MONTH($A39)=10,YEAR($A39),IF(MONTH($A39)=11,YEAR($A39),IF(MONTH($A39)=12, YEAR($A39),YEAR($A39)-1)))),'Final Sim'!$A$1:$O$84,VLOOKUP(MONTH($A39),'Conversion WRSM'!$A$1:$B$12,2),FALSE)</f>
        <v>0</v>
      </c>
      <c r="U39" s="9">
        <f t="shared" si="3"/>
        <v>0.2</v>
      </c>
      <c r="V39" s="9" t="str">
        <f t="shared" si="4"/>
        <v/>
      </c>
      <c r="W39" s="20" t="str">
        <f t="shared" si="5"/>
        <v/>
      </c>
    </row>
    <row r="40" spans="1:23" s="9" customFormat="1" x14ac:dyDescent="0.25">
      <c r="A40" s="11">
        <v>14154</v>
      </c>
      <c r="B40" s="9">
        <f>VLOOKUP((IF(MONTH($A40)=10,YEAR($A40),IF(MONTH($A40)=11,YEAR($A40),IF(MONTH($A40)=12, YEAR($A40),YEAR($A40)-1)))),A3R002_pt1.prn!$A$2:$AA$74,VLOOKUP(MONTH($A40),Conversion!$A$1:$B$12,2),FALSE)</f>
        <v>0.1</v>
      </c>
      <c r="C40" s="9" t="str">
        <f>IF(VLOOKUP((IF(MONTH($A40)=10,YEAR($A40),IF(MONTH($A40)=11,YEAR($A40),IF(MONTH($A40)=12, YEAR($A40),YEAR($A40)-1)))),A3R002_pt1.prn!$A$2:$AA$74,VLOOKUP(MONTH($A40),'Patch Conversion'!$A$1:$B$12,2),FALSE)="","",VLOOKUP((IF(MONTH($A40)=10,YEAR($A40),IF(MONTH($A40)=11,YEAR($A40),IF(MONTH($A40)=12, YEAR($A40),YEAR($A40)-1)))),A3R002_pt1.prn!$A$2:$AA$74,VLOOKUP(MONTH($A40),'Patch Conversion'!$A$1:$B$12,2),FALSE))</f>
        <v/>
      </c>
      <c r="G40" s="9">
        <f>VLOOKUP((IF(MONTH($A40)=10,YEAR($A40),IF(MONTH($A40)=11,YEAR($A40),IF(MONTH($A40)=12, YEAR($A40),YEAR($A40)-1)))),A3R002_FirstSim!$A$1:$Z$87,VLOOKUP(MONTH($A40),Conversion!$A$1:$B$12,2),FALSE)</f>
        <v>0.3</v>
      </c>
      <c r="K40" s="12" t="e">
        <f>VLOOKUP((IF(MONTH($A40)=10,YEAR($A40),IF(MONTH($A40)=11,YEAR($A40),IF(MONTH($A40)=12, YEAR($A40),YEAR($A40)-1)))),#REF!,VLOOKUP(MONTH($A40),Conversion!$A$1:$B$12,2),FALSE)</f>
        <v>#REF!</v>
      </c>
      <c r="L40" s="9" t="e">
        <f>VLOOKUP((IF(MONTH($A40)=10,YEAR($A40),IF(MONTH($A40)=11,YEAR($A40),IF(MONTH($A40)=12, YEAR($A40),YEAR($A40)-1)))),#REF!,VLOOKUP(MONTH($A40),'Patch Conversion'!$A$1:$B$12,2),FALSE)</f>
        <v>#REF!</v>
      </c>
      <c r="N40" s="11"/>
      <c r="O40" s="9">
        <f t="shared" si="0"/>
        <v>0.1</v>
      </c>
      <c r="P40" s="9" t="str">
        <f t="shared" si="1"/>
        <v/>
      </c>
      <c r="Q40" s="10" t="str">
        <f t="shared" si="2"/>
        <v/>
      </c>
      <c r="S40" s="17">
        <f>VLOOKUP((IF(MONTH($A40)=10,YEAR($A40),IF(MONTH($A40)=11,YEAR($A40),IF(MONTH($A40)=12, YEAR($A40),YEAR($A40)-1)))),'Final Sim'!$A$1:$O$84,VLOOKUP(MONTH($A40),'Conversion WRSM'!$A$1:$B$12,2),FALSE)</f>
        <v>0</v>
      </c>
      <c r="U40" s="9">
        <f t="shared" si="3"/>
        <v>0.1</v>
      </c>
      <c r="V40" s="9" t="str">
        <f t="shared" si="4"/>
        <v/>
      </c>
      <c r="W40" s="20" t="str">
        <f t="shared" si="5"/>
        <v/>
      </c>
    </row>
    <row r="41" spans="1:23" s="9" customFormat="1" x14ac:dyDescent="0.25">
      <c r="A41" s="11">
        <v>14185</v>
      </c>
      <c r="B41" s="9">
        <f>VLOOKUP((IF(MONTH($A41)=10,YEAR($A41),IF(MONTH($A41)=11,YEAR($A41),IF(MONTH($A41)=12, YEAR($A41),YEAR($A41)-1)))),A3R002_pt1.prn!$A$2:$AA$74,VLOOKUP(MONTH($A41),Conversion!$A$1:$B$12,2),FALSE)</f>
        <v>0.09</v>
      </c>
      <c r="C41" s="9" t="str">
        <f>IF(VLOOKUP((IF(MONTH($A41)=10,YEAR($A41),IF(MONTH($A41)=11,YEAR($A41),IF(MONTH($A41)=12, YEAR($A41),YEAR($A41)-1)))),A3R002_pt1.prn!$A$2:$AA$74,VLOOKUP(MONTH($A41),'Patch Conversion'!$A$1:$B$12,2),FALSE)="","",VLOOKUP((IF(MONTH($A41)=10,YEAR($A41),IF(MONTH($A41)=11,YEAR($A41),IF(MONTH($A41)=12, YEAR($A41),YEAR($A41)-1)))),A3R002_pt1.prn!$A$2:$AA$74,VLOOKUP(MONTH($A41),'Patch Conversion'!$A$1:$B$12,2),FALSE))</f>
        <v/>
      </c>
      <c r="G41" s="9">
        <f>VLOOKUP((IF(MONTH($A41)=10,YEAR($A41),IF(MONTH($A41)=11,YEAR($A41),IF(MONTH($A41)=12, YEAR($A41),YEAR($A41)-1)))),A3R002_FirstSim!$A$1:$Z$87,VLOOKUP(MONTH($A41),Conversion!$A$1:$B$12,2),FALSE)</f>
        <v>0.26</v>
      </c>
      <c r="K41" s="12" t="e">
        <f>VLOOKUP((IF(MONTH($A41)=10,YEAR($A41),IF(MONTH($A41)=11,YEAR($A41),IF(MONTH($A41)=12, YEAR($A41),YEAR($A41)-1)))),#REF!,VLOOKUP(MONTH($A41),Conversion!$A$1:$B$12,2),FALSE)</f>
        <v>#REF!</v>
      </c>
      <c r="L41" s="9" t="e">
        <f>VLOOKUP((IF(MONTH($A41)=10,YEAR($A41),IF(MONTH($A41)=11,YEAR($A41),IF(MONTH($A41)=12, YEAR($A41),YEAR($A41)-1)))),#REF!,VLOOKUP(MONTH($A41),'Patch Conversion'!$A$1:$B$12,2),FALSE)</f>
        <v>#REF!</v>
      </c>
      <c r="N41" s="11"/>
      <c r="O41" s="9">
        <f t="shared" si="0"/>
        <v>0.09</v>
      </c>
      <c r="P41" s="9" t="str">
        <f t="shared" si="1"/>
        <v/>
      </c>
      <c r="Q41" s="10" t="str">
        <f t="shared" si="2"/>
        <v/>
      </c>
      <c r="S41" s="17">
        <f>VLOOKUP((IF(MONTH($A41)=10,YEAR($A41),IF(MONTH($A41)=11,YEAR($A41),IF(MONTH($A41)=12, YEAR($A41),YEAR($A41)-1)))),'Final Sim'!$A$1:$O$84,VLOOKUP(MONTH($A41),'Conversion WRSM'!$A$1:$B$12,2),FALSE)</f>
        <v>0</v>
      </c>
      <c r="U41" s="9">
        <f t="shared" si="3"/>
        <v>0.09</v>
      </c>
      <c r="V41" s="9" t="str">
        <f t="shared" si="4"/>
        <v/>
      </c>
      <c r="W41" s="20" t="str">
        <f t="shared" si="5"/>
        <v/>
      </c>
    </row>
    <row r="42" spans="1:23" s="9" customFormat="1" x14ac:dyDescent="0.25">
      <c r="A42" s="11">
        <v>14215</v>
      </c>
      <c r="B42" s="9">
        <f>VLOOKUP((IF(MONTH($A42)=10,YEAR($A42),IF(MONTH($A42)=11,YEAR($A42),IF(MONTH($A42)=12, YEAR($A42),YEAR($A42)-1)))),A3R002_pt1.prn!$A$2:$AA$74,VLOOKUP(MONTH($A42),Conversion!$A$1:$B$12,2),FALSE)</f>
        <v>1.08</v>
      </c>
      <c r="C42" s="9" t="str">
        <f>IF(VLOOKUP((IF(MONTH($A42)=10,YEAR($A42),IF(MONTH($A42)=11,YEAR($A42),IF(MONTH($A42)=12, YEAR($A42),YEAR($A42)-1)))),A3R002_pt1.prn!$A$2:$AA$74,VLOOKUP(MONTH($A42),'Patch Conversion'!$A$1:$B$12,2),FALSE)="","",VLOOKUP((IF(MONTH($A42)=10,YEAR($A42),IF(MONTH($A42)=11,YEAR($A42),IF(MONTH($A42)=12, YEAR($A42),YEAR($A42)-1)))),A3R002_pt1.prn!$A$2:$AA$74,VLOOKUP(MONTH($A42),'Patch Conversion'!$A$1:$B$12,2),FALSE))</f>
        <v/>
      </c>
      <c r="G42" s="9">
        <f>VLOOKUP((IF(MONTH($A42)=10,YEAR($A42),IF(MONTH($A42)=11,YEAR($A42),IF(MONTH($A42)=12, YEAR($A42),YEAR($A42)-1)))),A3R002_FirstSim!$A$1:$Z$87,VLOOKUP(MONTH($A42),Conversion!$A$1:$B$12,2),FALSE)</f>
        <v>0.41</v>
      </c>
      <c r="K42" s="12" t="e">
        <f>VLOOKUP((IF(MONTH($A42)=10,YEAR($A42),IF(MONTH($A42)=11,YEAR($A42),IF(MONTH($A42)=12, YEAR($A42),YEAR($A42)-1)))),#REF!,VLOOKUP(MONTH($A42),Conversion!$A$1:$B$12,2),FALSE)</f>
        <v>#REF!</v>
      </c>
      <c r="L42" s="9" t="e">
        <f>VLOOKUP((IF(MONTH($A42)=10,YEAR($A42),IF(MONTH($A42)=11,YEAR($A42),IF(MONTH($A42)=12, YEAR($A42),YEAR($A42)-1)))),#REF!,VLOOKUP(MONTH($A42),'Patch Conversion'!$A$1:$B$12,2),FALSE)</f>
        <v>#REF!</v>
      </c>
      <c r="N42" s="11"/>
      <c r="O42" s="9">
        <f t="shared" si="0"/>
        <v>1.08</v>
      </c>
      <c r="P42" s="9" t="str">
        <f t="shared" si="1"/>
        <v/>
      </c>
      <c r="Q42" s="10" t="str">
        <f t="shared" si="2"/>
        <v/>
      </c>
      <c r="S42" s="17">
        <f>VLOOKUP((IF(MONTH($A42)=10,YEAR($A42),IF(MONTH($A42)=11,YEAR($A42),IF(MONTH($A42)=12, YEAR($A42),YEAR($A42)-1)))),'Final Sim'!$A$1:$O$84,VLOOKUP(MONTH($A42),'Conversion WRSM'!$A$1:$B$12,2),FALSE)</f>
        <v>0</v>
      </c>
      <c r="U42" s="9">
        <f t="shared" si="3"/>
        <v>1.08</v>
      </c>
      <c r="V42" s="9" t="str">
        <f t="shared" si="4"/>
        <v/>
      </c>
      <c r="W42" s="20" t="str">
        <f t="shared" si="5"/>
        <v/>
      </c>
    </row>
    <row r="43" spans="1:23" s="9" customFormat="1" x14ac:dyDescent="0.25">
      <c r="A43" s="11">
        <v>14246</v>
      </c>
      <c r="B43" s="9">
        <f>VLOOKUP((IF(MONTH($A43)=10,YEAR($A43),IF(MONTH($A43)=11,YEAR($A43),IF(MONTH($A43)=12, YEAR($A43),YEAR($A43)-1)))),A3R002_pt1.prn!$A$2:$AA$74,VLOOKUP(MONTH($A43),Conversion!$A$1:$B$12,2),FALSE)</f>
        <v>0.69</v>
      </c>
      <c r="C43" s="9" t="str">
        <f>IF(VLOOKUP((IF(MONTH($A43)=10,YEAR($A43),IF(MONTH($A43)=11,YEAR($A43),IF(MONTH($A43)=12, YEAR($A43),YEAR($A43)-1)))),A3R002_pt1.prn!$A$2:$AA$74,VLOOKUP(MONTH($A43),'Patch Conversion'!$A$1:$B$12,2),FALSE)="","",VLOOKUP((IF(MONTH($A43)=10,YEAR($A43),IF(MONTH($A43)=11,YEAR($A43),IF(MONTH($A43)=12, YEAR($A43),YEAR($A43)-1)))),A3R002_pt1.prn!$A$2:$AA$74,VLOOKUP(MONTH($A43),'Patch Conversion'!$A$1:$B$12,2),FALSE))</f>
        <v/>
      </c>
      <c r="G43" s="9">
        <f>VLOOKUP((IF(MONTH($A43)=10,YEAR($A43),IF(MONTH($A43)=11,YEAR($A43),IF(MONTH($A43)=12, YEAR($A43),YEAR($A43)-1)))),A3R002_FirstSim!$A$1:$Z$87,VLOOKUP(MONTH($A43),Conversion!$A$1:$B$12,2),FALSE)</f>
        <v>0.5</v>
      </c>
      <c r="K43" s="12" t="e">
        <f>VLOOKUP((IF(MONTH($A43)=10,YEAR($A43),IF(MONTH($A43)=11,YEAR($A43),IF(MONTH($A43)=12, YEAR($A43),YEAR($A43)-1)))),#REF!,VLOOKUP(MONTH($A43),Conversion!$A$1:$B$12,2),FALSE)</f>
        <v>#REF!</v>
      </c>
      <c r="L43" s="9" t="e">
        <f>VLOOKUP((IF(MONTH($A43)=10,YEAR($A43),IF(MONTH($A43)=11,YEAR($A43),IF(MONTH($A43)=12, YEAR($A43),YEAR($A43)-1)))),#REF!,VLOOKUP(MONTH($A43),'Patch Conversion'!$A$1:$B$12,2),FALSE)</f>
        <v>#REF!</v>
      </c>
      <c r="N43" s="11"/>
      <c r="O43" s="9">
        <f t="shared" si="0"/>
        <v>0.69</v>
      </c>
      <c r="P43" s="9" t="str">
        <f t="shared" si="1"/>
        <v/>
      </c>
      <c r="Q43" s="10" t="str">
        <f t="shared" si="2"/>
        <v/>
      </c>
      <c r="S43" s="17">
        <f>VLOOKUP((IF(MONTH($A43)=10,YEAR($A43),IF(MONTH($A43)=11,YEAR($A43),IF(MONTH($A43)=12, YEAR($A43),YEAR($A43)-1)))),'Final Sim'!$A$1:$O$84,VLOOKUP(MONTH($A43),'Conversion WRSM'!$A$1:$B$12,2),FALSE)</f>
        <v>0</v>
      </c>
      <c r="U43" s="9">
        <f t="shared" si="3"/>
        <v>0.69</v>
      </c>
      <c r="V43" s="9" t="str">
        <f t="shared" si="4"/>
        <v/>
      </c>
      <c r="W43" s="20" t="str">
        <f t="shared" si="5"/>
        <v/>
      </c>
    </row>
    <row r="44" spans="1:23" s="9" customFormat="1" x14ac:dyDescent="0.25">
      <c r="A44" s="11">
        <v>14277</v>
      </c>
      <c r="B44" s="9">
        <f>VLOOKUP((IF(MONTH($A44)=10,YEAR($A44),IF(MONTH($A44)=11,YEAR($A44),IF(MONTH($A44)=12, YEAR($A44),YEAR($A44)-1)))),A3R002_pt1.prn!$A$2:$AA$74,VLOOKUP(MONTH($A44),Conversion!$A$1:$B$12,2),FALSE)</f>
        <v>2.2000000000000002</v>
      </c>
      <c r="C44" s="9" t="str">
        <f>IF(VLOOKUP((IF(MONTH($A44)=10,YEAR($A44),IF(MONTH($A44)=11,YEAR($A44),IF(MONTH($A44)=12, YEAR($A44),YEAR($A44)-1)))),A3R002_pt1.prn!$A$2:$AA$74,VLOOKUP(MONTH($A44),'Patch Conversion'!$A$1:$B$12,2),FALSE)="","",VLOOKUP((IF(MONTH($A44)=10,YEAR($A44),IF(MONTH($A44)=11,YEAR($A44),IF(MONTH($A44)=12, YEAR($A44),YEAR($A44)-1)))),A3R002_pt1.prn!$A$2:$AA$74,VLOOKUP(MONTH($A44),'Patch Conversion'!$A$1:$B$12,2),FALSE))</f>
        <v/>
      </c>
      <c r="D44" s="9" t="str">
        <f>IF(C44="","",B44)</f>
        <v/>
      </c>
      <c r="G44" s="9">
        <f>VLOOKUP((IF(MONTH($A44)=10,YEAR($A44),IF(MONTH($A44)=11,YEAR($A44),IF(MONTH($A44)=12, YEAR($A44),YEAR($A44)-1)))),A3R002_FirstSim!$A$1:$Z$87,VLOOKUP(MONTH($A44),Conversion!$A$1:$B$12,2),FALSE)</f>
        <v>9</v>
      </c>
      <c r="K44" s="12" t="e">
        <f>VLOOKUP((IF(MONTH($A44)=10,YEAR($A44),IF(MONTH($A44)=11,YEAR($A44),IF(MONTH($A44)=12, YEAR($A44),YEAR($A44)-1)))),#REF!,VLOOKUP(MONTH($A44),Conversion!$A$1:$B$12,2),FALSE)</f>
        <v>#REF!</v>
      </c>
      <c r="L44" s="9" t="e">
        <f>VLOOKUP((IF(MONTH($A44)=10,YEAR($A44),IF(MONTH($A44)=11,YEAR($A44),IF(MONTH($A44)=12, YEAR($A44),YEAR($A44)-1)))),#REF!,VLOOKUP(MONTH($A44),'Patch Conversion'!$A$1:$B$12,2),FALSE)</f>
        <v>#REF!</v>
      </c>
      <c r="N44" s="11"/>
      <c r="O44" s="9">
        <f t="shared" si="0"/>
        <v>2.2000000000000002</v>
      </c>
      <c r="P44" s="9" t="str">
        <f t="shared" si="1"/>
        <v/>
      </c>
      <c r="Q44" s="10" t="str">
        <f t="shared" si="2"/>
        <v/>
      </c>
      <c r="S44" s="17">
        <f>VLOOKUP((IF(MONTH($A44)=10,YEAR($A44),IF(MONTH($A44)=11,YEAR($A44),IF(MONTH($A44)=12, YEAR($A44),YEAR($A44)-1)))),'Final Sim'!$A$1:$O$84,VLOOKUP(MONTH($A44),'Conversion WRSM'!$A$1:$B$12,2),FALSE)</f>
        <v>0</v>
      </c>
      <c r="U44" s="9">
        <f t="shared" si="3"/>
        <v>2.2000000000000002</v>
      </c>
      <c r="V44" s="9" t="str">
        <f t="shared" si="4"/>
        <v/>
      </c>
      <c r="W44" s="20" t="str">
        <f t="shared" si="5"/>
        <v/>
      </c>
    </row>
    <row r="45" spans="1:23" s="9" customFormat="1" x14ac:dyDescent="0.25">
      <c r="A45" s="11">
        <v>14305</v>
      </c>
      <c r="B45" s="9">
        <f>VLOOKUP((IF(MONTH($A45)=10,YEAR($A45),IF(MONTH($A45)=11,YEAR($A45),IF(MONTH($A45)=12, YEAR($A45),YEAR($A45)-1)))),A3R002_pt1.prn!$A$2:$AA$74,VLOOKUP(MONTH($A45),Conversion!$A$1:$B$12,2),FALSE)</f>
        <v>2.4900000000000002</v>
      </c>
      <c r="C45" s="9" t="str">
        <f>IF(VLOOKUP((IF(MONTH($A45)=10,YEAR($A45),IF(MONTH($A45)=11,YEAR($A45),IF(MONTH($A45)=12, YEAR($A45),YEAR($A45)-1)))),A3R002_pt1.prn!$A$2:$AA$74,VLOOKUP(MONTH($A45),'Patch Conversion'!$A$1:$B$12,2),FALSE)="","",VLOOKUP((IF(MONTH($A45)=10,YEAR($A45),IF(MONTH($A45)=11,YEAR($A45),IF(MONTH($A45)=12, YEAR($A45),YEAR($A45)-1)))),A3R002_pt1.prn!$A$2:$AA$74,VLOOKUP(MONTH($A45),'Patch Conversion'!$A$1:$B$12,2),FALSE))</f>
        <v/>
      </c>
      <c r="D45" s="9" t="str">
        <f>IF(C45="","",B45)</f>
        <v/>
      </c>
      <c r="G45" s="9">
        <f>VLOOKUP((IF(MONTH($A45)=10,YEAR($A45),IF(MONTH($A45)=11,YEAR($A45),IF(MONTH($A45)=12, YEAR($A45),YEAR($A45)-1)))),A3R002_FirstSim!$A$1:$Z$87,VLOOKUP(MONTH($A45),Conversion!$A$1:$B$12,2),FALSE)</f>
        <v>4.32</v>
      </c>
      <c r="K45" s="12" t="e">
        <f>VLOOKUP((IF(MONTH($A45)=10,YEAR($A45),IF(MONTH($A45)=11,YEAR($A45),IF(MONTH($A45)=12, YEAR($A45),YEAR($A45)-1)))),#REF!,VLOOKUP(MONTH($A45),Conversion!$A$1:$B$12,2),FALSE)</f>
        <v>#REF!</v>
      </c>
      <c r="L45" s="9" t="e">
        <f>VLOOKUP((IF(MONTH($A45)=10,YEAR($A45),IF(MONTH($A45)=11,YEAR($A45),IF(MONTH($A45)=12, YEAR($A45),YEAR($A45)-1)))),#REF!,VLOOKUP(MONTH($A45),'Patch Conversion'!$A$1:$B$12,2),FALSE)</f>
        <v>#REF!</v>
      </c>
      <c r="N45" s="11"/>
      <c r="O45" s="9">
        <f t="shared" si="0"/>
        <v>2.4900000000000002</v>
      </c>
      <c r="P45" s="9" t="str">
        <f t="shared" si="1"/>
        <v/>
      </c>
      <c r="Q45" s="10" t="str">
        <f t="shared" si="2"/>
        <v/>
      </c>
      <c r="S45" s="17">
        <f>VLOOKUP((IF(MONTH($A45)=10,YEAR($A45),IF(MONTH($A45)=11,YEAR($A45),IF(MONTH($A45)=12, YEAR($A45),YEAR($A45)-1)))),'Final Sim'!$A$1:$O$84,VLOOKUP(MONTH($A45),'Conversion WRSM'!$A$1:$B$12,2),FALSE)</f>
        <v>0</v>
      </c>
      <c r="U45" s="9">
        <f t="shared" si="3"/>
        <v>2.4900000000000002</v>
      </c>
      <c r="V45" s="9" t="str">
        <f t="shared" si="4"/>
        <v/>
      </c>
      <c r="W45" s="20" t="str">
        <f t="shared" si="5"/>
        <v/>
      </c>
    </row>
    <row r="46" spans="1:23" s="9" customFormat="1" x14ac:dyDescent="0.25">
      <c r="A46" s="11">
        <v>14336</v>
      </c>
      <c r="B46" s="9">
        <f>VLOOKUP((IF(MONTH($A46)=10,YEAR($A46),IF(MONTH($A46)=11,YEAR($A46),IF(MONTH($A46)=12, YEAR($A46),YEAR($A46)-1)))),A3R002_pt1.prn!$A$2:$AA$74,VLOOKUP(MONTH($A46),Conversion!$A$1:$B$12,2),FALSE)</f>
        <v>0.65</v>
      </c>
      <c r="C46" s="9" t="str">
        <f>IF(VLOOKUP((IF(MONTH($A46)=10,YEAR($A46),IF(MONTH($A46)=11,YEAR($A46),IF(MONTH($A46)=12, YEAR($A46),YEAR($A46)-1)))),A3R002_pt1.prn!$A$2:$AA$74,VLOOKUP(MONTH($A46),'Patch Conversion'!$A$1:$B$12,2),FALSE)="","",VLOOKUP((IF(MONTH($A46)=10,YEAR($A46),IF(MONTH($A46)=11,YEAR($A46),IF(MONTH($A46)=12, YEAR($A46),YEAR($A46)-1)))),A3R002_pt1.prn!$A$2:$AA$74,VLOOKUP(MONTH($A46),'Patch Conversion'!$A$1:$B$12,2),FALSE))</f>
        <v/>
      </c>
      <c r="D46" s="9" t="str">
        <f>IF(C46="","",B46)</f>
        <v/>
      </c>
      <c r="G46" s="9">
        <f>VLOOKUP((IF(MONTH($A46)=10,YEAR($A46),IF(MONTH($A46)=11,YEAR($A46),IF(MONTH($A46)=12, YEAR($A46),YEAR($A46)-1)))),A3R002_FirstSim!$A$1:$Z$87,VLOOKUP(MONTH($A46),Conversion!$A$1:$B$12,2),FALSE)</f>
        <v>1.0900000000000001</v>
      </c>
      <c r="K46" s="12" t="e">
        <f>VLOOKUP((IF(MONTH($A46)=10,YEAR($A46),IF(MONTH($A46)=11,YEAR($A46),IF(MONTH($A46)=12, YEAR($A46),YEAR($A46)-1)))),#REF!,VLOOKUP(MONTH($A46),Conversion!$A$1:$B$12,2),FALSE)</f>
        <v>#REF!</v>
      </c>
      <c r="L46" s="9" t="e">
        <f>VLOOKUP((IF(MONTH($A46)=10,YEAR($A46),IF(MONTH($A46)=11,YEAR($A46),IF(MONTH($A46)=12, YEAR($A46),YEAR($A46)-1)))),#REF!,VLOOKUP(MONTH($A46),'Patch Conversion'!$A$1:$B$12,2),FALSE)</f>
        <v>#REF!</v>
      </c>
      <c r="N46" s="11"/>
      <c r="O46" s="9">
        <f t="shared" si="0"/>
        <v>0.65</v>
      </c>
      <c r="P46" s="9" t="str">
        <f t="shared" si="1"/>
        <v/>
      </c>
      <c r="Q46" s="10" t="str">
        <f t="shared" si="2"/>
        <v/>
      </c>
      <c r="S46" s="17">
        <f>VLOOKUP((IF(MONTH($A46)=10,YEAR($A46),IF(MONTH($A46)=11,YEAR($A46),IF(MONTH($A46)=12, YEAR($A46),YEAR($A46)-1)))),'Final Sim'!$A$1:$O$84,VLOOKUP(MONTH($A46),'Conversion WRSM'!$A$1:$B$12,2),FALSE)</f>
        <v>0</v>
      </c>
      <c r="U46" s="9">
        <f t="shared" si="3"/>
        <v>0.65</v>
      </c>
      <c r="V46" s="9" t="str">
        <f t="shared" si="4"/>
        <v/>
      </c>
      <c r="W46" s="20" t="str">
        <f t="shared" si="5"/>
        <v/>
      </c>
    </row>
    <row r="47" spans="1:23" s="9" customFormat="1" x14ac:dyDescent="0.25">
      <c r="A47" s="11">
        <v>14366</v>
      </c>
      <c r="B47" s="9">
        <f>VLOOKUP((IF(MONTH($A47)=10,YEAR($A47),IF(MONTH($A47)=11,YEAR($A47),IF(MONTH($A47)=12, YEAR($A47),YEAR($A47)-1)))),A3R002_pt1.prn!$A$2:$AA$74,VLOOKUP(MONTH($A47),Conversion!$A$1:$B$12,2),FALSE)</f>
        <v>0.24</v>
      </c>
      <c r="C47" s="9" t="str">
        <f>IF(VLOOKUP((IF(MONTH($A47)=10,YEAR($A47),IF(MONTH($A47)=11,YEAR($A47),IF(MONTH($A47)=12, YEAR($A47),YEAR($A47)-1)))),A3R002_pt1.prn!$A$2:$AA$74,VLOOKUP(MONTH($A47),'Patch Conversion'!$A$1:$B$12,2),FALSE)="","",VLOOKUP((IF(MONTH($A47)=10,YEAR($A47),IF(MONTH($A47)=11,YEAR($A47),IF(MONTH($A47)=12, YEAR($A47),YEAR($A47)-1)))),A3R002_pt1.prn!$A$2:$AA$74,VLOOKUP(MONTH($A47),'Patch Conversion'!$A$1:$B$12,2),FALSE))</f>
        <v/>
      </c>
      <c r="G47" s="9">
        <f>VLOOKUP((IF(MONTH($A47)=10,YEAR($A47),IF(MONTH($A47)=11,YEAR($A47),IF(MONTH($A47)=12, YEAR($A47),YEAR($A47)-1)))),A3R002_FirstSim!$A$1:$Z$87,VLOOKUP(MONTH($A47),Conversion!$A$1:$B$12,2),FALSE)</f>
        <v>0.86</v>
      </c>
      <c r="K47" s="12" t="e">
        <f>VLOOKUP((IF(MONTH($A47)=10,YEAR($A47),IF(MONTH($A47)=11,YEAR($A47),IF(MONTH($A47)=12, YEAR($A47),YEAR($A47)-1)))),#REF!,VLOOKUP(MONTH($A47),Conversion!$A$1:$B$12,2),FALSE)</f>
        <v>#REF!</v>
      </c>
      <c r="L47" s="9" t="e">
        <f>VLOOKUP((IF(MONTH($A47)=10,YEAR($A47),IF(MONTH($A47)=11,YEAR($A47),IF(MONTH($A47)=12, YEAR($A47),YEAR($A47)-1)))),#REF!,VLOOKUP(MONTH($A47),'Patch Conversion'!$A$1:$B$12,2),FALSE)</f>
        <v>#REF!</v>
      </c>
      <c r="N47" s="11"/>
      <c r="O47" s="9">
        <f t="shared" si="0"/>
        <v>0.24</v>
      </c>
      <c r="P47" s="9" t="str">
        <f t="shared" si="1"/>
        <v/>
      </c>
      <c r="Q47" s="10" t="str">
        <f t="shared" si="2"/>
        <v/>
      </c>
      <c r="S47" s="17">
        <f>VLOOKUP((IF(MONTH($A47)=10,YEAR($A47),IF(MONTH($A47)=11,YEAR($A47),IF(MONTH($A47)=12, YEAR($A47),YEAR($A47)-1)))),'Final Sim'!$A$1:$O$84,VLOOKUP(MONTH($A47),'Conversion WRSM'!$A$1:$B$12,2),FALSE)</f>
        <v>0</v>
      </c>
      <c r="U47" s="9">
        <f t="shared" si="3"/>
        <v>0.24</v>
      </c>
      <c r="V47" s="9" t="str">
        <f t="shared" si="4"/>
        <v/>
      </c>
      <c r="W47" s="20" t="str">
        <f t="shared" si="5"/>
        <v/>
      </c>
    </row>
    <row r="48" spans="1:23" s="9" customFormat="1" x14ac:dyDescent="0.25">
      <c r="A48" s="11">
        <v>14397</v>
      </c>
      <c r="B48" s="9">
        <f>VLOOKUP((IF(MONTH($A48)=10,YEAR($A48),IF(MONTH($A48)=11,YEAR($A48),IF(MONTH($A48)=12, YEAR($A48),YEAR($A48)-1)))),A3R002_pt1.prn!$A$2:$AA$74,VLOOKUP(MONTH($A48),Conversion!$A$1:$B$12,2),FALSE)</f>
        <v>0.15</v>
      </c>
      <c r="C48" s="9" t="str">
        <f>IF(VLOOKUP((IF(MONTH($A48)=10,YEAR($A48),IF(MONTH($A48)=11,YEAR($A48),IF(MONTH($A48)=12, YEAR($A48),YEAR($A48)-1)))),A3R002_pt1.prn!$A$2:$AA$74,VLOOKUP(MONTH($A48),'Patch Conversion'!$A$1:$B$12,2),FALSE)="","",VLOOKUP((IF(MONTH($A48)=10,YEAR($A48),IF(MONTH($A48)=11,YEAR($A48),IF(MONTH($A48)=12, YEAR($A48),YEAR($A48)-1)))),A3R002_pt1.prn!$A$2:$AA$74,VLOOKUP(MONTH($A48),'Patch Conversion'!$A$1:$B$12,2),FALSE))</f>
        <v/>
      </c>
      <c r="G48" s="9">
        <f>VLOOKUP((IF(MONTH($A48)=10,YEAR($A48),IF(MONTH($A48)=11,YEAR($A48),IF(MONTH($A48)=12, YEAR($A48),YEAR($A48)-1)))),A3R002_FirstSim!$A$1:$Z$87,VLOOKUP(MONTH($A48),Conversion!$A$1:$B$12,2),FALSE)</f>
        <v>0.77</v>
      </c>
      <c r="K48" s="12" t="e">
        <f>VLOOKUP((IF(MONTH($A48)=10,YEAR($A48),IF(MONTH($A48)=11,YEAR($A48),IF(MONTH($A48)=12, YEAR($A48),YEAR($A48)-1)))),#REF!,VLOOKUP(MONTH($A48),Conversion!$A$1:$B$12,2),FALSE)</f>
        <v>#REF!</v>
      </c>
      <c r="L48" s="9" t="e">
        <f>VLOOKUP((IF(MONTH($A48)=10,YEAR($A48),IF(MONTH($A48)=11,YEAR($A48),IF(MONTH($A48)=12, YEAR($A48),YEAR($A48)-1)))),#REF!,VLOOKUP(MONTH($A48),'Patch Conversion'!$A$1:$B$12,2),FALSE)</f>
        <v>#REF!</v>
      </c>
      <c r="N48" s="11"/>
      <c r="O48" s="9">
        <f t="shared" si="0"/>
        <v>0.15</v>
      </c>
      <c r="P48" s="9" t="str">
        <f t="shared" si="1"/>
        <v/>
      </c>
      <c r="Q48" s="10" t="str">
        <f t="shared" si="2"/>
        <v/>
      </c>
      <c r="S48" s="17">
        <f>VLOOKUP((IF(MONTH($A48)=10,YEAR($A48),IF(MONTH($A48)=11,YEAR($A48),IF(MONTH($A48)=12, YEAR($A48),YEAR($A48)-1)))),'Final Sim'!$A$1:$O$84,VLOOKUP(MONTH($A48),'Conversion WRSM'!$A$1:$B$12,2),FALSE)</f>
        <v>0</v>
      </c>
      <c r="U48" s="9">
        <f t="shared" si="3"/>
        <v>0.15</v>
      </c>
      <c r="V48" s="9" t="str">
        <f t="shared" si="4"/>
        <v/>
      </c>
      <c r="W48" s="20" t="str">
        <f t="shared" si="5"/>
        <v/>
      </c>
    </row>
    <row r="49" spans="1:23" s="9" customFormat="1" x14ac:dyDescent="0.25">
      <c r="A49" s="11">
        <v>14427</v>
      </c>
      <c r="B49" s="9">
        <f>VLOOKUP((IF(MONTH($A49)=10,YEAR($A49),IF(MONTH($A49)=11,YEAR($A49),IF(MONTH($A49)=12, YEAR($A49),YEAR($A49)-1)))),A3R002_pt1.prn!$A$2:$AA$74,VLOOKUP(MONTH($A49),Conversion!$A$1:$B$12,2),FALSE)</f>
        <v>0.27</v>
      </c>
      <c r="C49" s="9" t="str">
        <f>IF(VLOOKUP((IF(MONTH($A49)=10,YEAR($A49),IF(MONTH($A49)=11,YEAR($A49),IF(MONTH($A49)=12, YEAR($A49),YEAR($A49)-1)))),A3R002_pt1.prn!$A$2:$AA$74,VLOOKUP(MONTH($A49),'Patch Conversion'!$A$1:$B$12,2),FALSE)="","",VLOOKUP((IF(MONTH($A49)=10,YEAR($A49),IF(MONTH($A49)=11,YEAR($A49),IF(MONTH($A49)=12, YEAR($A49),YEAR($A49)-1)))),A3R002_pt1.prn!$A$2:$AA$74,VLOOKUP(MONTH($A49),'Patch Conversion'!$A$1:$B$12,2),FALSE))</f>
        <v/>
      </c>
      <c r="G49" s="9">
        <f>VLOOKUP((IF(MONTH($A49)=10,YEAR($A49),IF(MONTH($A49)=11,YEAR($A49),IF(MONTH($A49)=12, YEAR($A49),YEAR($A49)-1)))),A3R002_FirstSim!$A$1:$Z$87,VLOOKUP(MONTH($A49),Conversion!$A$1:$B$12,2),FALSE)</f>
        <v>0.76</v>
      </c>
      <c r="K49" s="12" t="e">
        <f>VLOOKUP((IF(MONTH($A49)=10,YEAR($A49),IF(MONTH($A49)=11,YEAR($A49),IF(MONTH($A49)=12, YEAR($A49),YEAR($A49)-1)))),#REF!,VLOOKUP(MONTH($A49),Conversion!$A$1:$B$12,2),FALSE)</f>
        <v>#REF!</v>
      </c>
      <c r="L49" s="9" t="e">
        <f>VLOOKUP((IF(MONTH($A49)=10,YEAR($A49),IF(MONTH($A49)=11,YEAR($A49),IF(MONTH($A49)=12, YEAR($A49),YEAR($A49)-1)))),#REF!,VLOOKUP(MONTH($A49),'Patch Conversion'!$A$1:$B$12,2),FALSE)</f>
        <v>#REF!</v>
      </c>
      <c r="N49" s="11"/>
      <c r="O49" s="9">
        <f t="shared" si="0"/>
        <v>0.27</v>
      </c>
      <c r="P49" s="9" t="str">
        <f t="shared" si="1"/>
        <v/>
      </c>
      <c r="Q49" s="10" t="str">
        <f t="shared" si="2"/>
        <v/>
      </c>
      <c r="S49" s="17">
        <f>VLOOKUP((IF(MONTH($A49)=10,YEAR($A49),IF(MONTH($A49)=11,YEAR($A49),IF(MONTH($A49)=12, YEAR($A49),YEAR($A49)-1)))),'Final Sim'!$A$1:$O$84,VLOOKUP(MONTH($A49),'Conversion WRSM'!$A$1:$B$12,2),FALSE)</f>
        <v>0</v>
      </c>
      <c r="U49" s="9">
        <f t="shared" si="3"/>
        <v>0.27</v>
      </c>
      <c r="V49" s="9" t="str">
        <f t="shared" si="4"/>
        <v/>
      </c>
      <c r="W49" s="20" t="str">
        <f t="shared" si="5"/>
        <v/>
      </c>
    </row>
    <row r="50" spans="1:23" s="9" customFormat="1" x14ac:dyDescent="0.25">
      <c r="A50" s="11">
        <v>14458</v>
      </c>
      <c r="B50" s="9">
        <f>VLOOKUP((IF(MONTH($A50)=10,YEAR($A50),IF(MONTH($A50)=11,YEAR($A50),IF(MONTH($A50)=12, YEAR($A50),YEAR($A50)-1)))),A3R002_pt1.prn!$A$2:$AA$74,VLOOKUP(MONTH($A50),Conversion!$A$1:$B$12,2),FALSE)</f>
        <v>0.2</v>
      </c>
      <c r="C50" s="9" t="str">
        <f>IF(VLOOKUP((IF(MONTH($A50)=10,YEAR($A50),IF(MONTH($A50)=11,YEAR($A50),IF(MONTH($A50)=12, YEAR($A50),YEAR($A50)-1)))),A3R002_pt1.prn!$A$2:$AA$74,VLOOKUP(MONTH($A50),'Patch Conversion'!$A$1:$B$12,2),FALSE)="","",VLOOKUP((IF(MONTH($A50)=10,YEAR($A50),IF(MONTH($A50)=11,YEAR($A50),IF(MONTH($A50)=12, YEAR($A50),YEAR($A50)-1)))),A3R002_pt1.prn!$A$2:$AA$74,VLOOKUP(MONTH($A50),'Patch Conversion'!$A$1:$B$12,2),FALSE))</f>
        <v/>
      </c>
      <c r="G50" s="9">
        <f>VLOOKUP((IF(MONTH($A50)=10,YEAR($A50),IF(MONTH($A50)=11,YEAR($A50),IF(MONTH($A50)=12, YEAR($A50),YEAR($A50)-1)))),A3R002_FirstSim!$A$1:$Z$87,VLOOKUP(MONTH($A50),Conversion!$A$1:$B$12,2),FALSE)</f>
        <v>0.74</v>
      </c>
      <c r="K50" s="12" t="e">
        <f>VLOOKUP((IF(MONTH($A50)=10,YEAR($A50),IF(MONTH($A50)=11,YEAR($A50),IF(MONTH($A50)=12, YEAR($A50),YEAR($A50)-1)))),#REF!,VLOOKUP(MONTH($A50),Conversion!$A$1:$B$12,2),FALSE)</f>
        <v>#REF!</v>
      </c>
      <c r="L50" s="9" t="e">
        <f>VLOOKUP((IF(MONTH($A50)=10,YEAR($A50),IF(MONTH($A50)=11,YEAR($A50),IF(MONTH($A50)=12, YEAR($A50),YEAR($A50)-1)))),#REF!,VLOOKUP(MONTH($A50),'Patch Conversion'!$A$1:$B$12,2),FALSE)</f>
        <v>#REF!</v>
      </c>
      <c r="N50" s="11"/>
      <c r="O50" s="9">
        <f t="shared" si="0"/>
        <v>0.2</v>
      </c>
      <c r="P50" s="9" t="str">
        <f t="shared" si="1"/>
        <v/>
      </c>
      <c r="Q50" s="10" t="str">
        <f t="shared" si="2"/>
        <v/>
      </c>
      <c r="S50" s="17">
        <f>VLOOKUP((IF(MONTH($A50)=10,YEAR($A50),IF(MONTH($A50)=11,YEAR($A50),IF(MONTH($A50)=12, YEAR($A50),YEAR($A50)-1)))),'Final Sim'!$A$1:$O$84,VLOOKUP(MONTH($A50),'Conversion WRSM'!$A$1:$B$12,2),FALSE)</f>
        <v>0</v>
      </c>
      <c r="U50" s="9">
        <f t="shared" si="3"/>
        <v>0.2</v>
      </c>
      <c r="V50" s="9" t="str">
        <f t="shared" si="4"/>
        <v/>
      </c>
      <c r="W50" s="20" t="str">
        <f t="shared" si="5"/>
        <v/>
      </c>
    </row>
    <row r="51" spans="1:23" s="9" customFormat="1" x14ac:dyDescent="0.25">
      <c r="A51" s="11">
        <v>14489</v>
      </c>
      <c r="B51" s="9">
        <f>VLOOKUP((IF(MONTH($A51)=10,YEAR($A51),IF(MONTH($A51)=11,YEAR($A51),IF(MONTH($A51)=12, YEAR($A51),YEAR($A51)-1)))),A3R002_pt1.prn!$A$2:$AA$74,VLOOKUP(MONTH($A51),Conversion!$A$1:$B$12,2),FALSE)</f>
        <v>0.31</v>
      </c>
      <c r="C51" s="9" t="str">
        <f>IF(VLOOKUP((IF(MONTH($A51)=10,YEAR($A51),IF(MONTH($A51)=11,YEAR($A51),IF(MONTH($A51)=12, YEAR($A51),YEAR($A51)-1)))),A3R002_pt1.prn!$A$2:$AA$74,VLOOKUP(MONTH($A51),'Patch Conversion'!$A$1:$B$12,2),FALSE)="","",VLOOKUP((IF(MONTH($A51)=10,YEAR($A51),IF(MONTH($A51)=11,YEAR($A51),IF(MONTH($A51)=12, YEAR($A51),YEAR($A51)-1)))),A3R002_pt1.prn!$A$2:$AA$74,VLOOKUP(MONTH($A51),'Patch Conversion'!$A$1:$B$12,2),FALSE))</f>
        <v/>
      </c>
      <c r="G51" s="9">
        <f>VLOOKUP((IF(MONTH($A51)=10,YEAR($A51),IF(MONTH($A51)=11,YEAR($A51),IF(MONTH($A51)=12, YEAR($A51),YEAR($A51)-1)))),A3R002_FirstSim!$A$1:$Z$87,VLOOKUP(MONTH($A51),Conversion!$A$1:$B$12,2),FALSE)</f>
        <v>0.68</v>
      </c>
      <c r="K51" s="12" t="e">
        <f>VLOOKUP((IF(MONTH($A51)=10,YEAR($A51),IF(MONTH($A51)=11,YEAR($A51),IF(MONTH($A51)=12, YEAR($A51),YEAR($A51)-1)))),#REF!,VLOOKUP(MONTH($A51),Conversion!$A$1:$B$12,2),FALSE)</f>
        <v>#REF!</v>
      </c>
      <c r="L51" s="9" t="e">
        <f>VLOOKUP((IF(MONTH($A51)=10,YEAR($A51),IF(MONTH($A51)=11,YEAR($A51),IF(MONTH($A51)=12, YEAR($A51),YEAR($A51)-1)))),#REF!,VLOOKUP(MONTH($A51),'Patch Conversion'!$A$1:$B$12,2),FALSE)</f>
        <v>#REF!</v>
      </c>
      <c r="N51" s="11"/>
      <c r="O51" s="9">
        <f t="shared" si="0"/>
        <v>0.31</v>
      </c>
      <c r="P51" s="9" t="str">
        <f t="shared" si="1"/>
        <v/>
      </c>
      <c r="Q51" s="10" t="str">
        <f t="shared" si="2"/>
        <v/>
      </c>
      <c r="S51" s="17">
        <f>VLOOKUP((IF(MONTH($A51)=10,YEAR($A51),IF(MONTH($A51)=11,YEAR($A51),IF(MONTH($A51)=12, YEAR($A51),YEAR($A51)-1)))),'Final Sim'!$A$1:$O$84,VLOOKUP(MONTH($A51),'Conversion WRSM'!$A$1:$B$12,2),FALSE)</f>
        <v>0</v>
      </c>
      <c r="U51" s="9">
        <f t="shared" si="3"/>
        <v>0.31</v>
      </c>
      <c r="V51" s="9" t="str">
        <f t="shared" si="4"/>
        <v/>
      </c>
      <c r="W51" s="20" t="str">
        <f t="shared" si="5"/>
        <v/>
      </c>
    </row>
    <row r="52" spans="1:23" s="9" customFormat="1" x14ac:dyDescent="0.25">
      <c r="A52" s="11">
        <v>14519</v>
      </c>
      <c r="B52" s="9">
        <f>VLOOKUP((IF(MONTH($A52)=10,YEAR($A52),IF(MONTH($A52)=11,YEAR($A52),IF(MONTH($A52)=12, YEAR($A52),YEAR($A52)-1)))),A3R002_pt1.prn!$A$2:$AA$74,VLOOKUP(MONTH($A52),Conversion!$A$1:$B$12,2),FALSE)</f>
        <v>0.17</v>
      </c>
      <c r="C52" s="9" t="str">
        <f>IF(VLOOKUP((IF(MONTH($A52)=10,YEAR($A52),IF(MONTH($A52)=11,YEAR($A52),IF(MONTH($A52)=12, YEAR($A52),YEAR($A52)-1)))),A3R002_pt1.prn!$A$2:$AA$74,VLOOKUP(MONTH($A52),'Patch Conversion'!$A$1:$B$12,2),FALSE)="","",VLOOKUP((IF(MONTH($A52)=10,YEAR($A52),IF(MONTH($A52)=11,YEAR($A52),IF(MONTH($A52)=12, YEAR($A52),YEAR($A52)-1)))),A3R002_pt1.prn!$A$2:$AA$74,VLOOKUP(MONTH($A52),'Patch Conversion'!$A$1:$B$12,2),FALSE))</f>
        <v/>
      </c>
      <c r="G52" s="9">
        <f>VLOOKUP((IF(MONTH($A52)=10,YEAR($A52),IF(MONTH($A52)=11,YEAR($A52),IF(MONTH($A52)=12, YEAR($A52),YEAR($A52)-1)))),A3R002_FirstSim!$A$1:$Z$87,VLOOKUP(MONTH($A52),Conversion!$A$1:$B$12,2),FALSE)</f>
        <v>0.62</v>
      </c>
      <c r="K52" s="12" t="e">
        <f>VLOOKUP((IF(MONTH($A52)=10,YEAR($A52),IF(MONTH($A52)=11,YEAR($A52),IF(MONTH($A52)=12, YEAR($A52),YEAR($A52)-1)))),#REF!,VLOOKUP(MONTH($A52),Conversion!$A$1:$B$12,2),FALSE)</f>
        <v>#REF!</v>
      </c>
      <c r="L52" s="9" t="e">
        <f>VLOOKUP((IF(MONTH($A52)=10,YEAR($A52),IF(MONTH($A52)=11,YEAR($A52),IF(MONTH($A52)=12, YEAR($A52),YEAR($A52)-1)))),#REF!,VLOOKUP(MONTH($A52),'Patch Conversion'!$A$1:$B$12,2),FALSE)</f>
        <v>#REF!</v>
      </c>
      <c r="N52" s="11"/>
      <c r="O52" s="9">
        <f t="shared" si="0"/>
        <v>0.17</v>
      </c>
      <c r="P52" s="9" t="str">
        <f t="shared" si="1"/>
        <v/>
      </c>
      <c r="Q52" s="10" t="str">
        <f t="shared" si="2"/>
        <v/>
      </c>
      <c r="S52" s="17">
        <f>VLOOKUP((IF(MONTH($A52)=10,YEAR($A52),IF(MONTH($A52)=11,YEAR($A52),IF(MONTH($A52)=12, YEAR($A52),YEAR($A52)-1)))),'Final Sim'!$A$1:$O$84,VLOOKUP(MONTH($A52),'Conversion WRSM'!$A$1:$B$12,2),FALSE)</f>
        <v>0</v>
      </c>
      <c r="U52" s="9">
        <f t="shared" si="3"/>
        <v>0.17</v>
      </c>
      <c r="V52" s="9" t="str">
        <f t="shared" si="4"/>
        <v/>
      </c>
      <c r="W52" s="20" t="str">
        <f t="shared" si="5"/>
        <v/>
      </c>
    </row>
    <row r="53" spans="1:23" s="9" customFormat="1" x14ac:dyDescent="0.25">
      <c r="A53" s="11">
        <v>14550</v>
      </c>
      <c r="B53" s="9">
        <f>VLOOKUP((IF(MONTH($A53)=10,YEAR($A53),IF(MONTH($A53)=11,YEAR($A53),IF(MONTH($A53)=12, YEAR($A53),YEAR($A53)-1)))),A3R002_pt1.prn!$A$2:$AA$74,VLOOKUP(MONTH($A53),Conversion!$A$1:$B$12,2),FALSE)</f>
        <v>0.56000000000000005</v>
      </c>
      <c r="C53" s="9" t="str">
        <f>IF(VLOOKUP((IF(MONTH($A53)=10,YEAR($A53),IF(MONTH($A53)=11,YEAR($A53),IF(MONTH($A53)=12, YEAR($A53),YEAR($A53)-1)))),A3R002_pt1.prn!$A$2:$AA$74,VLOOKUP(MONTH($A53),'Patch Conversion'!$A$1:$B$12,2),FALSE)="","",VLOOKUP((IF(MONTH($A53)=10,YEAR($A53),IF(MONTH($A53)=11,YEAR($A53),IF(MONTH($A53)=12, YEAR($A53),YEAR($A53)-1)))),A3R002_pt1.prn!$A$2:$AA$74,VLOOKUP(MONTH($A53),'Patch Conversion'!$A$1:$B$12,2),FALSE))</f>
        <v/>
      </c>
      <c r="G53" s="9">
        <f>VLOOKUP((IF(MONTH($A53)=10,YEAR($A53),IF(MONTH($A53)=11,YEAR($A53),IF(MONTH($A53)=12, YEAR($A53),YEAR($A53)-1)))),A3R002_FirstSim!$A$1:$Z$87,VLOOKUP(MONTH($A53),Conversion!$A$1:$B$12,2),FALSE)</f>
        <v>0.59</v>
      </c>
      <c r="K53" s="12" t="e">
        <f>VLOOKUP((IF(MONTH($A53)=10,YEAR($A53),IF(MONTH($A53)=11,YEAR($A53),IF(MONTH($A53)=12, YEAR($A53),YEAR($A53)-1)))),#REF!,VLOOKUP(MONTH($A53),Conversion!$A$1:$B$12,2),FALSE)</f>
        <v>#REF!</v>
      </c>
      <c r="L53" s="9" t="e">
        <f>VLOOKUP((IF(MONTH($A53)=10,YEAR($A53),IF(MONTH($A53)=11,YEAR($A53),IF(MONTH($A53)=12, YEAR($A53),YEAR($A53)-1)))),#REF!,VLOOKUP(MONTH($A53),'Patch Conversion'!$A$1:$B$12,2),FALSE)</f>
        <v>#REF!</v>
      </c>
      <c r="N53" s="11"/>
      <c r="O53" s="9">
        <f t="shared" si="0"/>
        <v>0.56000000000000005</v>
      </c>
      <c r="P53" s="9" t="str">
        <f t="shared" si="1"/>
        <v/>
      </c>
      <c r="Q53" s="10" t="str">
        <f t="shared" si="2"/>
        <v/>
      </c>
      <c r="S53" s="17">
        <f>VLOOKUP((IF(MONTH($A53)=10,YEAR($A53),IF(MONTH($A53)=11,YEAR($A53),IF(MONTH($A53)=12, YEAR($A53),YEAR($A53)-1)))),'Final Sim'!$A$1:$O$84,VLOOKUP(MONTH($A53),'Conversion WRSM'!$A$1:$B$12,2),FALSE)</f>
        <v>0</v>
      </c>
      <c r="U53" s="9">
        <f t="shared" si="3"/>
        <v>0.56000000000000005</v>
      </c>
      <c r="V53" s="9" t="str">
        <f t="shared" si="4"/>
        <v/>
      </c>
      <c r="W53" s="20" t="str">
        <f t="shared" si="5"/>
        <v/>
      </c>
    </row>
    <row r="54" spans="1:23" s="9" customFormat="1" x14ac:dyDescent="0.25">
      <c r="A54" s="11">
        <v>14580</v>
      </c>
      <c r="B54" s="9">
        <f>VLOOKUP((IF(MONTH($A54)=10,YEAR($A54),IF(MONTH($A54)=11,YEAR($A54),IF(MONTH($A54)=12, YEAR($A54),YEAR($A54)-1)))),A3R002_pt1.prn!$A$2:$AA$74,VLOOKUP(MONTH($A54),Conversion!$A$1:$B$12,2),FALSE)</f>
        <v>0.24</v>
      </c>
      <c r="C54" s="9" t="str">
        <f>IF(VLOOKUP((IF(MONTH($A54)=10,YEAR($A54),IF(MONTH($A54)=11,YEAR($A54),IF(MONTH($A54)=12, YEAR($A54),YEAR($A54)-1)))),A3R002_pt1.prn!$A$2:$AA$74,VLOOKUP(MONTH($A54),'Patch Conversion'!$A$1:$B$12,2),FALSE)="","",VLOOKUP((IF(MONTH($A54)=10,YEAR($A54),IF(MONTH($A54)=11,YEAR($A54),IF(MONTH($A54)=12, YEAR($A54),YEAR($A54)-1)))),A3R002_pt1.prn!$A$2:$AA$74,VLOOKUP(MONTH($A54),'Patch Conversion'!$A$1:$B$12,2),FALSE))</f>
        <v/>
      </c>
      <c r="G54" s="9">
        <f>VLOOKUP((IF(MONTH($A54)=10,YEAR($A54),IF(MONTH($A54)=11,YEAR($A54),IF(MONTH($A54)=12, YEAR($A54),YEAR($A54)-1)))),A3R002_FirstSim!$A$1:$Z$87,VLOOKUP(MONTH($A54),Conversion!$A$1:$B$12,2),FALSE)</f>
        <v>0.56999999999999995</v>
      </c>
      <c r="K54" s="12" t="e">
        <f>VLOOKUP((IF(MONTH($A54)=10,YEAR($A54),IF(MONTH($A54)=11,YEAR($A54),IF(MONTH($A54)=12, YEAR($A54),YEAR($A54)-1)))),#REF!,VLOOKUP(MONTH($A54),Conversion!$A$1:$B$12,2),FALSE)</f>
        <v>#REF!</v>
      </c>
      <c r="L54" s="9" t="e">
        <f>VLOOKUP((IF(MONTH($A54)=10,YEAR($A54),IF(MONTH($A54)=11,YEAR($A54),IF(MONTH($A54)=12, YEAR($A54),YEAR($A54)-1)))),#REF!,VLOOKUP(MONTH($A54),'Patch Conversion'!$A$1:$B$12,2),FALSE)</f>
        <v>#REF!</v>
      </c>
      <c r="N54" s="11"/>
      <c r="O54" s="9">
        <f t="shared" si="0"/>
        <v>0.24</v>
      </c>
      <c r="P54" s="9" t="str">
        <f t="shared" si="1"/>
        <v/>
      </c>
      <c r="Q54" s="10" t="str">
        <f t="shared" si="2"/>
        <v/>
      </c>
      <c r="S54" s="17">
        <f>VLOOKUP((IF(MONTH($A54)=10,YEAR($A54),IF(MONTH($A54)=11,YEAR($A54),IF(MONTH($A54)=12, YEAR($A54),YEAR($A54)-1)))),'Final Sim'!$A$1:$O$84,VLOOKUP(MONTH($A54),'Conversion WRSM'!$A$1:$B$12,2),FALSE)</f>
        <v>0</v>
      </c>
      <c r="U54" s="9">
        <f t="shared" si="3"/>
        <v>0.24</v>
      </c>
      <c r="V54" s="9" t="str">
        <f t="shared" si="4"/>
        <v/>
      </c>
      <c r="W54" s="20" t="str">
        <f t="shared" si="5"/>
        <v/>
      </c>
    </row>
    <row r="55" spans="1:23" s="9" customFormat="1" x14ac:dyDescent="0.25">
      <c r="A55" s="11">
        <v>14611</v>
      </c>
      <c r="B55" s="9">
        <f>VLOOKUP((IF(MONTH($A55)=10,YEAR($A55),IF(MONTH($A55)=11,YEAR($A55),IF(MONTH($A55)=12, YEAR($A55),YEAR($A55)-1)))),A3R002_pt1.prn!$A$2:$AA$74,VLOOKUP(MONTH($A55),Conversion!$A$1:$B$12,2),FALSE)</f>
        <v>0.39</v>
      </c>
      <c r="C55" s="9" t="str">
        <f>IF(VLOOKUP((IF(MONTH($A55)=10,YEAR($A55),IF(MONTH($A55)=11,YEAR($A55),IF(MONTH($A55)=12, YEAR($A55),YEAR($A55)-1)))),A3R002_pt1.prn!$A$2:$AA$74,VLOOKUP(MONTH($A55),'Patch Conversion'!$A$1:$B$12,2),FALSE)="","",VLOOKUP((IF(MONTH($A55)=10,YEAR($A55),IF(MONTH($A55)=11,YEAR($A55),IF(MONTH($A55)=12, YEAR($A55),YEAR($A55)-1)))),A3R002_pt1.prn!$A$2:$AA$74,VLOOKUP(MONTH($A55),'Patch Conversion'!$A$1:$B$12,2),FALSE))</f>
        <v/>
      </c>
      <c r="G55" s="9">
        <f>VLOOKUP((IF(MONTH($A55)=10,YEAR($A55),IF(MONTH($A55)=11,YEAR($A55),IF(MONTH($A55)=12, YEAR($A55),YEAR($A55)-1)))),A3R002_FirstSim!$A$1:$Z$87,VLOOKUP(MONTH($A55),Conversion!$A$1:$B$12,2),FALSE)</f>
        <v>0.56000000000000005</v>
      </c>
      <c r="K55" s="12" t="e">
        <f>VLOOKUP((IF(MONTH($A55)=10,YEAR($A55),IF(MONTH($A55)=11,YEAR($A55),IF(MONTH($A55)=12, YEAR($A55),YEAR($A55)-1)))),#REF!,VLOOKUP(MONTH($A55),Conversion!$A$1:$B$12,2),FALSE)</f>
        <v>#REF!</v>
      </c>
      <c r="L55" s="9" t="e">
        <f>VLOOKUP((IF(MONTH($A55)=10,YEAR($A55),IF(MONTH($A55)=11,YEAR($A55),IF(MONTH($A55)=12, YEAR($A55),YEAR($A55)-1)))),#REF!,VLOOKUP(MONTH($A55),'Patch Conversion'!$A$1:$B$12,2),FALSE)</f>
        <v>#REF!</v>
      </c>
      <c r="N55" s="11"/>
      <c r="O55" s="9">
        <f t="shared" si="0"/>
        <v>0.39</v>
      </c>
      <c r="P55" s="9" t="str">
        <f t="shared" si="1"/>
        <v/>
      </c>
      <c r="Q55" s="10" t="str">
        <f t="shared" si="2"/>
        <v/>
      </c>
      <c r="S55" s="17">
        <f>VLOOKUP((IF(MONTH($A55)=10,YEAR($A55),IF(MONTH($A55)=11,YEAR($A55),IF(MONTH($A55)=12, YEAR($A55),YEAR($A55)-1)))),'Final Sim'!$A$1:$O$84,VLOOKUP(MONTH($A55),'Conversion WRSM'!$A$1:$B$12,2),FALSE)</f>
        <v>0</v>
      </c>
      <c r="U55" s="9">
        <f t="shared" si="3"/>
        <v>0.39</v>
      </c>
      <c r="V55" s="9" t="str">
        <f t="shared" si="4"/>
        <v/>
      </c>
      <c r="W55" s="20" t="str">
        <f t="shared" si="5"/>
        <v/>
      </c>
    </row>
    <row r="56" spans="1:23" s="9" customFormat="1" x14ac:dyDescent="0.25">
      <c r="A56" s="11">
        <v>14642</v>
      </c>
      <c r="B56" s="9">
        <f>VLOOKUP((IF(MONTH($A56)=10,YEAR($A56),IF(MONTH($A56)=11,YEAR($A56),IF(MONTH($A56)=12, YEAR($A56),YEAR($A56)-1)))),A3R002_pt1.prn!$A$2:$AA$74,VLOOKUP(MONTH($A56),Conversion!$A$1:$B$12,2),FALSE)</f>
        <v>0.19</v>
      </c>
      <c r="C56" s="9" t="str">
        <f>IF(VLOOKUP((IF(MONTH($A56)=10,YEAR($A56),IF(MONTH($A56)=11,YEAR($A56),IF(MONTH($A56)=12, YEAR($A56),YEAR($A56)-1)))),A3R002_pt1.prn!$A$2:$AA$74,VLOOKUP(MONTH($A56),'Patch Conversion'!$A$1:$B$12,2),FALSE)="","",VLOOKUP((IF(MONTH($A56)=10,YEAR($A56),IF(MONTH($A56)=11,YEAR($A56),IF(MONTH($A56)=12, YEAR($A56),YEAR($A56)-1)))),A3R002_pt1.prn!$A$2:$AA$74,VLOOKUP(MONTH($A56),'Patch Conversion'!$A$1:$B$12,2),FALSE))</f>
        <v/>
      </c>
      <c r="D56" s="9" t="str">
        <f>IF(C56="","",B56)</f>
        <v/>
      </c>
      <c r="G56" s="9">
        <f>VLOOKUP((IF(MONTH($A56)=10,YEAR($A56),IF(MONTH($A56)=11,YEAR($A56),IF(MONTH($A56)=12, YEAR($A56),YEAR($A56)-1)))),A3R002_FirstSim!$A$1:$Z$87,VLOOKUP(MONTH($A56),Conversion!$A$1:$B$12,2),FALSE)</f>
        <v>0.55000000000000004</v>
      </c>
      <c r="K56" s="12" t="e">
        <f>VLOOKUP((IF(MONTH($A56)=10,YEAR($A56),IF(MONTH($A56)=11,YEAR($A56),IF(MONTH($A56)=12, YEAR($A56),YEAR($A56)-1)))),#REF!,VLOOKUP(MONTH($A56),Conversion!$A$1:$B$12,2),FALSE)</f>
        <v>#REF!</v>
      </c>
      <c r="L56" s="9" t="e">
        <f>VLOOKUP((IF(MONTH($A56)=10,YEAR($A56),IF(MONTH($A56)=11,YEAR($A56),IF(MONTH($A56)=12, YEAR($A56),YEAR($A56)-1)))),#REF!,VLOOKUP(MONTH($A56),'Patch Conversion'!$A$1:$B$12,2),FALSE)</f>
        <v>#REF!</v>
      </c>
      <c r="N56" s="11"/>
      <c r="O56" s="9">
        <f t="shared" si="0"/>
        <v>0.19</v>
      </c>
      <c r="P56" s="9" t="str">
        <f t="shared" si="1"/>
        <v/>
      </c>
      <c r="Q56" s="10" t="str">
        <f t="shared" si="2"/>
        <v/>
      </c>
      <c r="S56" s="17">
        <f>VLOOKUP((IF(MONTH($A56)=10,YEAR($A56),IF(MONTH($A56)=11,YEAR($A56),IF(MONTH($A56)=12, YEAR($A56),YEAR($A56)-1)))),'Final Sim'!$A$1:$O$84,VLOOKUP(MONTH($A56),'Conversion WRSM'!$A$1:$B$12,2),FALSE)</f>
        <v>0</v>
      </c>
      <c r="U56" s="9">
        <f t="shared" si="3"/>
        <v>0.19</v>
      </c>
      <c r="V56" s="9" t="str">
        <f t="shared" si="4"/>
        <v/>
      </c>
      <c r="W56" s="20" t="str">
        <f t="shared" si="5"/>
        <v/>
      </c>
    </row>
    <row r="57" spans="1:23" s="9" customFormat="1" x14ac:dyDescent="0.25">
      <c r="A57" s="11">
        <v>14671</v>
      </c>
      <c r="B57" s="9">
        <f>VLOOKUP((IF(MONTH($A57)=10,YEAR($A57),IF(MONTH($A57)=11,YEAR($A57),IF(MONTH($A57)=12, YEAR($A57),YEAR($A57)-1)))),A3R002_pt1.prn!$A$2:$AA$74,VLOOKUP(MONTH($A57),Conversion!$A$1:$B$12,2),FALSE)</f>
        <v>1.1499999999999999</v>
      </c>
      <c r="C57" s="9" t="str">
        <f>IF(VLOOKUP((IF(MONTH($A57)=10,YEAR($A57),IF(MONTH($A57)=11,YEAR($A57),IF(MONTH($A57)=12, YEAR($A57),YEAR($A57)-1)))),A3R002_pt1.prn!$A$2:$AA$74,VLOOKUP(MONTH($A57),'Patch Conversion'!$A$1:$B$12,2),FALSE)="","",VLOOKUP((IF(MONTH($A57)=10,YEAR($A57),IF(MONTH($A57)=11,YEAR($A57),IF(MONTH($A57)=12, YEAR($A57),YEAR($A57)-1)))),A3R002_pt1.prn!$A$2:$AA$74,VLOOKUP(MONTH($A57),'Patch Conversion'!$A$1:$B$12,2),FALSE))</f>
        <v/>
      </c>
      <c r="D57" s="9" t="str">
        <f>IF(C57="","",B57)</f>
        <v/>
      </c>
      <c r="G57" s="9">
        <f>VLOOKUP((IF(MONTH($A57)=10,YEAR($A57),IF(MONTH($A57)=11,YEAR($A57),IF(MONTH($A57)=12, YEAR($A57),YEAR($A57)-1)))),A3R002_FirstSim!$A$1:$Z$87,VLOOKUP(MONTH($A57),Conversion!$A$1:$B$12,2),FALSE)</f>
        <v>1.02</v>
      </c>
      <c r="K57" s="12" t="e">
        <f>VLOOKUP((IF(MONTH($A57)=10,YEAR($A57),IF(MONTH($A57)=11,YEAR($A57),IF(MONTH($A57)=12, YEAR($A57),YEAR($A57)-1)))),#REF!,VLOOKUP(MONTH($A57),Conversion!$A$1:$B$12,2),FALSE)</f>
        <v>#REF!</v>
      </c>
      <c r="L57" s="9" t="e">
        <f>VLOOKUP((IF(MONTH($A57)=10,YEAR($A57),IF(MONTH($A57)=11,YEAR($A57),IF(MONTH($A57)=12, YEAR($A57),YEAR($A57)-1)))),#REF!,VLOOKUP(MONTH($A57),'Patch Conversion'!$A$1:$B$12,2),FALSE)</f>
        <v>#REF!</v>
      </c>
      <c r="N57" s="11"/>
      <c r="O57" s="9">
        <f t="shared" si="0"/>
        <v>1.1499999999999999</v>
      </c>
      <c r="P57" s="9" t="str">
        <f t="shared" si="1"/>
        <v/>
      </c>
      <c r="Q57" s="10" t="str">
        <f t="shared" si="2"/>
        <v/>
      </c>
      <c r="S57" s="17">
        <f>VLOOKUP((IF(MONTH($A57)=10,YEAR($A57),IF(MONTH($A57)=11,YEAR($A57),IF(MONTH($A57)=12, YEAR($A57),YEAR($A57)-1)))),'Final Sim'!$A$1:$O$84,VLOOKUP(MONTH($A57),'Conversion WRSM'!$A$1:$B$12,2),FALSE)</f>
        <v>0</v>
      </c>
      <c r="U57" s="9">
        <f t="shared" si="3"/>
        <v>1.1499999999999999</v>
      </c>
      <c r="V57" s="9" t="str">
        <f t="shared" si="4"/>
        <v/>
      </c>
      <c r="W57" s="20" t="str">
        <f t="shared" si="5"/>
        <v/>
      </c>
    </row>
    <row r="58" spans="1:23" s="9" customFormat="1" x14ac:dyDescent="0.25">
      <c r="A58" s="11">
        <v>14702</v>
      </c>
      <c r="B58" s="9">
        <f>VLOOKUP((IF(MONTH($A58)=10,YEAR($A58),IF(MONTH($A58)=11,YEAR($A58),IF(MONTH($A58)=12, YEAR($A58),YEAR($A58)-1)))),A3R002_pt1.prn!$A$2:$AA$74,VLOOKUP(MONTH($A58),Conversion!$A$1:$B$12,2),FALSE)</f>
        <v>0.3</v>
      </c>
      <c r="C58" s="9" t="str">
        <f>IF(VLOOKUP((IF(MONTH($A58)=10,YEAR($A58),IF(MONTH($A58)=11,YEAR($A58),IF(MONTH($A58)=12, YEAR($A58),YEAR($A58)-1)))),A3R002_pt1.prn!$A$2:$AA$74,VLOOKUP(MONTH($A58),'Patch Conversion'!$A$1:$B$12,2),FALSE)="","",VLOOKUP((IF(MONTH($A58)=10,YEAR($A58),IF(MONTH($A58)=11,YEAR($A58),IF(MONTH($A58)=12, YEAR($A58),YEAR($A58)-1)))),A3R002_pt1.prn!$A$2:$AA$74,VLOOKUP(MONTH($A58),'Patch Conversion'!$A$1:$B$12,2),FALSE))</f>
        <v/>
      </c>
      <c r="D58" s="9" t="str">
        <f>IF(C58="","",B58)</f>
        <v/>
      </c>
      <c r="G58" s="9">
        <f>VLOOKUP((IF(MONTH($A58)=10,YEAR($A58),IF(MONTH($A58)=11,YEAR($A58),IF(MONTH($A58)=12, YEAR($A58),YEAR($A58)-1)))),A3R002_FirstSim!$A$1:$Z$87,VLOOKUP(MONTH($A58),Conversion!$A$1:$B$12,2),FALSE)</f>
        <v>0.74</v>
      </c>
      <c r="K58" s="12" t="e">
        <f>VLOOKUP((IF(MONTH($A58)=10,YEAR($A58),IF(MONTH($A58)=11,YEAR($A58),IF(MONTH($A58)=12, YEAR($A58),YEAR($A58)-1)))),#REF!,VLOOKUP(MONTH($A58),Conversion!$A$1:$B$12,2),FALSE)</f>
        <v>#REF!</v>
      </c>
      <c r="L58" s="9" t="e">
        <f>VLOOKUP((IF(MONTH($A58)=10,YEAR($A58),IF(MONTH($A58)=11,YEAR($A58),IF(MONTH($A58)=12, YEAR($A58),YEAR($A58)-1)))),#REF!,VLOOKUP(MONTH($A58),'Patch Conversion'!$A$1:$B$12,2),FALSE)</f>
        <v>#REF!</v>
      </c>
      <c r="N58" s="11"/>
      <c r="O58" s="9">
        <f t="shared" si="0"/>
        <v>0.3</v>
      </c>
      <c r="P58" s="9" t="str">
        <f t="shared" si="1"/>
        <v/>
      </c>
      <c r="Q58" s="10" t="str">
        <f t="shared" si="2"/>
        <v/>
      </c>
      <c r="S58" s="17">
        <f>VLOOKUP((IF(MONTH($A58)=10,YEAR($A58),IF(MONTH($A58)=11,YEAR($A58),IF(MONTH($A58)=12, YEAR($A58),YEAR($A58)-1)))),'Final Sim'!$A$1:$O$84,VLOOKUP(MONTH($A58),'Conversion WRSM'!$A$1:$B$12,2),FALSE)</f>
        <v>0</v>
      </c>
      <c r="U58" s="9">
        <f t="shared" si="3"/>
        <v>0.3</v>
      </c>
      <c r="V58" s="9" t="str">
        <f t="shared" si="4"/>
        <v/>
      </c>
      <c r="W58" s="20" t="str">
        <f t="shared" si="5"/>
        <v/>
      </c>
    </row>
    <row r="59" spans="1:23" s="9" customFormat="1" x14ac:dyDescent="0.25">
      <c r="A59" s="11">
        <v>14732</v>
      </c>
      <c r="B59" s="9">
        <f>VLOOKUP((IF(MONTH($A59)=10,YEAR($A59),IF(MONTH($A59)=11,YEAR($A59),IF(MONTH($A59)=12, YEAR($A59),YEAR($A59)-1)))),A3R002_pt1.prn!$A$2:$AA$74,VLOOKUP(MONTH($A59),Conversion!$A$1:$B$12,2),FALSE)</f>
        <v>0.31</v>
      </c>
      <c r="C59" s="9" t="str">
        <f>IF(VLOOKUP((IF(MONTH($A59)=10,YEAR($A59),IF(MONTH($A59)=11,YEAR($A59),IF(MONTH($A59)=12, YEAR($A59),YEAR($A59)-1)))),A3R002_pt1.prn!$A$2:$AA$74,VLOOKUP(MONTH($A59),'Patch Conversion'!$A$1:$B$12,2),FALSE)="","",VLOOKUP((IF(MONTH($A59)=10,YEAR($A59),IF(MONTH($A59)=11,YEAR($A59),IF(MONTH($A59)=12, YEAR($A59),YEAR($A59)-1)))),A3R002_pt1.prn!$A$2:$AA$74,VLOOKUP(MONTH($A59),'Patch Conversion'!$A$1:$B$12,2),FALSE))</f>
        <v/>
      </c>
      <c r="G59" s="9">
        <f>VLOOKUP((IF(MONTH($A59)=10,YEAR($A59),IF(MONTH($A59)=11,YEAR($A59),IF(MONTH($A59)=12, YEAR($A59),YEAR($A59)-1)))),A3R002_FirstSim!$A$1:$Z$87,VLOOKUP(MONTH($A59),Conversion!$A$1:$B$12,2),FALSE)</f>
        <v>0.68</v>
      </c>
      <c r="K59" s="12" t="e">
        <f>VLOOKUP((IF(MONTH($A59)=10,YEAR($A59),IF(MONTH($A59)=11,YEAR($A59),IF(MONTH($A59)=12, YEAR($A59),YEAR($A59)-1)))),#REF!,VLOOKUP(MONTH($A59),Conversion!$A$1:$B$12,2),FALSE)</f>
        <v>#REF!</v>
      </c>
      <c r="L59" s="9" t="e">
        <f>VLOOKUP((IF(MONTH($A59)=10,YEAR($A59),IF(MONTH($A59)=11,YEAR($A59),IF(MONTH($A59)=12, YEAR($A59),YEAR($A59)-1)))),#REF!,VLOOKUP(MONTH($A59),'Patch Conversion'!$A$1:$B$12,2),FALSE)</f>
        <v>#REF!</v>
      </c>
      <c r="N59" s="11"/>
      <c r="O59" s="9">
        <f t="shared" si="0"/>
        <v>0.31</v>
      </c>
      <c r="P59" s="9" t="str">
        <f t="shared" si="1"/>
        <v/>
      </c>
      <c r="Q59" s="10" t="str">
        <f t="shared" si="2"/>
        <v/>
      </c>
      <c r="S59" s="17">
        <f>VLOOKUP((IF(MONTH($A59)=10,YEAR($A59),IF(MONTH($A59)=11,YEAR($A59),IF(MONTH($A59)=12, YEAR($A59),YEAR($A59)-1)))),'Final Sim'!$A$1:$O$84,VLOOKUP(MONTH($A59),'Conversion WRSM'!$A$1:$B$12,2),FALSE)</f>
        <v>0</v>
      </c>
      <c r="U59" s="9">
        <f t="shared" si="3"/>
        <v>0.31</v>
      </c>
      <c r="V59" s="9" t="str">
        <f t="shared" si="4"/>
        <v/>
      </c>
      <c r="W59" s="20" t="str">
        <f t="shared" si="5"/>
        <v/>
      </c>
    </row>
    <row r="60" spans="1:23" s="9" customFormat="1" x14ac:dyDescent="0.25">
      <c r="A60" s="11">
        <v>14763</v>
      </c>
      <c r="B60" s="9">
        <f>VLOOKUP((IF(MONTH($A60)=10,YEAR($A60),IF(MONTH($A60)=11,YEAR($A60),IF(MONTH($A60)=12, YEAR($A60),YEAR($A60)-1)))),A3R002_pt1.prn!$A$2:$AA$74,VLOOKUP(MONTH($A60),Conversion!$A$1:$B$12,2),FALSE)</f>
        <v>0.01</v>
      </c>
      <c r="C60" s="9" t="str">
        <f>IF(VLOOKUP((IF(MONTH($A60)=10,YEAR($A60),IF(MONTH($A60)=11,YEAR($A60),IF(MONTH($A60)=12, YEAR($A60),YEAR($A60)-1)))),A3R002_pt1.prn!$A$2:$AA$74,VLOOKUP(MONTH($A60),'Patch Conversion'!$A$1:$B$12,2),FALSE)="","",VLOOKUP((IF(MONTH($A60)=10,YEAR($A60),IF(MONTH($A60)=11,YEAR($A60),IF(MONTH($A60)=12, YEAR($A60),YEAR($A60)-1)))),A3R002_pt1.prn!$A$2:$AA$74,VLOOKUP(MONTH($A60),'Patch Conversion'!$A$1:$B$12,2),FALSE))</f>
        <v/>
      </c>
      <c r="G60" s="9">
        <f>VLOOKUP((IF(MONTH($A60)=10,YEAR($A60),IF(MONTH($A60)=11,YEAR($A60),IF(MONTH($A60)=12, YEAR($A60),YEAR($A60)-1)))),A3R002_FirstSim!$A$1:$Z$87,VLOOKUP(MONTH($A60),Conversion!$A$1:$B$12,2),FALSE)</f>
        <v>0.7</v>
      </c>
      <c r="K60" s="12" t="e">
        <f>VLOOKUP((IF(MONTH($A60)=10,YEAR($A60),IF(MONTH($A60)=11,YEAR($A60),IF(MONTH($A60)=12, YEAR($A60),YEAR($A60)-1)))),#REF!,VLOOKUP(MONTH($A60),Conversion!$A$1:$B$12,2),FALSE)</f>
        <v>#REF!</v>
      </c>
      <c r="L60" s="9" t="e">
        <f>VLOOKUP((IF(MONTH($A60)=10,YEAR($A60),IF(MONTH($A60)=11,YEAR($A60),IF(MONTH($A60)=12, YEAR($A60),YEAR($A60)-1)))),#REF!,VLOOKUP(MONTH($A60),'Patch Conversion'!$A$1:$B$12,2),FALSE)</f>
        <v>#REF!</v>
      </c>
      <c r="N60" s="11"/>
      <c r="O60" s="9">
        <f t="shared" si="0"/>
        <v>0.01</v>
      </c>
      <c r="P60" s="9" t="str">
        <f t="shared" si="1"/>
        <v/>
      </c>
      <c r="Q60" s="10" t="str">
        <f t="shared" si="2"/>
        <v/>
      </c>
      <c r="S60" s="17">
        <f>VLOOKUP((IF(MONTH($A60)=10,YEAR($A60),IF(MONTH($A60)=11,YEAR($A60),IF(MONTH($A60)=12, YEAR($A60),YEAR($A60)-1)))),'Final Sim'!$A$1:$O$84,VLOOKUP(MONTH($A60),'Conversion WRSM'!$A$1:$B$12,2),FALSE)</f>
        <v>0</v>
      </c>
      <c r="U60" s="9">
        <f t="shared" si="3"/>
        <v>0.01</v>
      </c>
      <c r="V60" s="9" t="str">
        <f t="shared" si="4"/>
        <v/>
      </c>
      <c r="W60" s="20" t="str">
        <f t="shared" si="5"/>
        <v/>
      </c>
    </row>
    <row r="61" spans="1:23" s="9" customFormat="1" x14ac:dyDescent="0.25">
      <c r="A61" s="11">
        <v>14793</v>
      </c>
      <c r="B61" s="9">
        <f>VLOOKUP((IF(MONTH($A61)=10,YEAR($A61),IF(MONTH($A61)=11,YEAR($A61),IF(MONTH($A61)=12, YEAR($A61),YEAR($A61)-1)))),A3R002_pt1.prn!$A$2:$AA$74,VLOOKUP(MONTH($A61),Conversion!$A$1:$B$12,2),FALSE)</f>
        <v>0.17</v>
      </c>
      <c r="C61" s="9" t="str">
        <f>IF(VLOOKUP((IF(MONTH($A61)=10,YEAR($A61),IF(MONTH($A61)=11,YEAR($A61),IF(MONTH($A61)=12, YEAR($A61),YEAR($A61)-1)))),A3R002_pt1.prn!$A$2:$AA$74,VLOOKUP(MONTH($A61),'Patch Conversion'!$A$1:$B$12,2),FALSE)="","",VLOOKUP((IF(MONTH($A61)=10,YEAR($A61),IF(MONTH($A61)=11,YEAR($A61),IF(MONTH($A61)=12, YEAR($A61),YEAR($A61)-1)))),A3R002_pt1.prn!$A$2:$AA$74,VLOOKUP(MONTH($A61),'Patch Conversion'!$A$1:$B$12,2),FALSE))</f>
        <v/>
      </c>
      <c r="G61" s="9">
        <f>VLOOKUP((IF(MONTH($A61)=10,YEAR($A61),IF(MONTH($A61)=11,YEAR($A61),IF(MONTH($A61)=12, YEAR($A61),YEAR($A61)-1)))),A3R002_FirstSim!$A$1:$Z$87,VLOOKUP(MONTH($A61),Conversion!$A$1:$B$12,2),FALSE)</f>
        <v>0.7</v>
      </c>
      <c r="K61" s="12" t="e">
        <f>VLOOKUP((IF(MONTH($A61)=10,YEAR($A61),IF(MONTH($A61)=11,YEAR($A61),IF(MONTH($A61)=12, YEAR($A61),YEAR($A61)-1)))),#REF!,VLOOKUP(MONTH($A61),Conversion!$A$1:$B$12,2),FALSE)</f>
        <v>#REF!</v>
      </c>
      <c r="L61" s="9" t="e">
        <f>VLOOKUP((IF(MONTH($A61)=10,YEAR($A61),IF(MONTH($A61)=11,YEAR($A61),IF(MONTH($A61)=12, YEAR($A61),YEAR($A61)-1)))),#REF!,VLOOKUP(MONTH($A61),'Patch Conversion'!$A$1:$B$12,2),FALSE)</f>
        <v>#REF!</v>
      </c>
      <c r="N61" s="11"/>
      <c r="O61" s="9">
        <f t="shared" si="0"/>
        <v>0.17</v>
      </c>
      <c r="P61" s="9" t="str">
        <f t="shared" si="1"/>
        <v/>
      </c>
      <c r="Q61" s="10" t="str">
        <f t="shared" si="2"/>
        <v/>
      </c>
      <c r="S61" s="17">
        <f>VLOOKUP((IF(MONTH($A61)=10,YEAR($A61),IF(MONTH($A61)=11,YEAR($A61),IF(MONTH($A61)=12, YEAR($A61),YEAR($A61)-1)))),'Final Sim'!$A$1:$O$84,VLOOKUP(MONTH($A61),'Conversion WRSM'!$A$1:$B$12,2),FALSE)</f>
        <v>0</v>
      </c>
      <c r="U61" s="9">
        <f t="shared" si="3"/>
        <v>0.17</v>
      </c>
      <c r="V61" s="9" t="str">
        <f t="shared" si="4"/>
        <v/>
      </c>
      <c r="W61" s="20" t="str">
        <f t="shared" si="5"/>
        <v/>
      </c>
    </row>
    <row r="62" spans="1:23" s="9" customFormat="1" x14ac:dyDescent="0.25">
      <c r="A62" s="11">
        <v>14824</v>
      </c>
      <c r="B62" s="9">
        <f>VLOOKUP((IF(MONTH($A62)=10,YEAR($A62),IF(MONTH($A62)=11,YEAR($A62),IF(MONTH($A62)=12, YEAR($A62),YEAR($A62)-1)))),A3R002_pt1.prn!$A$2:$AA$74,VLOOKUP(MONTH($A62),Conversion!$A$1:$B$12,2),FALSE)</f>
        <v>0.2</v>
      </c>
      <c r="C62" s="9" t="str">
        <f>IF(VLOOKUP((IF(MONTH($A62)=10,YEAR($A62),IF(MONTH($A62)=11,YEAR($A62),IF(MONTH($A62)=12, YEAR($A62),YEAR($A62)-1)))),A3R002_pt1.prn!$A$2:$AA$74,VLOOKUP(MONTH($A62),'Patch Conversion'!$A$1:$B$12,2),FALSE)="","",VLOOKUP((IF(MONTH($A62)=10,YEAR($A62),IF(MONTH($A62)=11,YEAR($A62),IF(MONTH($A62)=12, YEAR($A62),YEAR($A62)-1)))),A3R002_pt1.prn!$A$2:$AA$74,VLOOKUP(MONTH($A62),'Patch Conversion'!$A$1:$B$12,2),FALSE))</f>
        <v/>
      </c>
      <c r="G62" s="9">
        <f>VLOOKUP((IF(MONTH($A62)=10,YEAR($A62),IF(MONTH($A62)=11,YEAR($A62),IF(MONTH($A62)=12, YEAR($A62),YEAR($A62)-1)))),A3R002_FirstSim!$A$1:$Z$87,VLOOKUP(MONTH($A62),Conversion!$A$1:$B$12,2),FALSE)</f>
        <v>0.61</v>
      </c>
      <c r="K62" s="12" t="e">
        <f>VLOOKUP((IF(MONTH($A62)=10,YEAR($A62),IF(MONTH($A62)=11,YEAR($A62),IF(MONTH($A62)=12, YEAR($A62),YEAR($A62)-1)))),#REF!,VLOOKUP(MONTH($A62),Conversion!$A$1:$B$12,2),FALSE)</f>
        <v>#REF!</v>
      </c>
      <c r="L62" s="9" t="e">
        <f>VLOOKUP((IF(MONTH($A62)=10,YEAR($A62),IF(MONTH($A62)=11,YEAR($A62),IF(MONTH($A62)=12, YEAR($A62),YEAR($A62)-1)))),#REF!,VLOOKUP(MONTH($A62),'Patch Conversion'!$A$1:$B$12,2),FALSE)</f>
        <v>#REF!</v>
      </c>
      <c r="N62" s="11"/>
      <c r="O62" s="9">
        <f t="shared" si="0"/>
        <v>0.2</v>
      </c>
      <c r="P62" s="9" t="str">
        <f t="shared" si="1"/>
        <v/>
      </c>
      <c r="Q62" s="10" t="str">
        <f t="shared" si="2"/>
        <v/>
      </c>
      <c r="S62" s="17">
        <f>VLOOKUP((IF(MONTH($A62)=10,YEAR($A62),IF(MONTH($A62)=11,YEAR($A62),IF(MONTH($A62)=12, YEAR($A62),YEAR($A62)-1)))),'Final Sim'!$A$1:$O$84,VLOOKUP(MONTH($A62),'Conversion WRSM'!$A$1:$B$12,2),FALSE)</f>
        <v>0</v>
      </c>
      <c r="U62" s="9">
        <f t="shared" si="3"/>
        <v>0.2</v>
      </c>
      <c r="V62" s="9" t="str">
        <f t="shared" si="4"/>
        <v/>
      </c>
      <c r="W62" s="20" t="str">
        <f t="shared" si="5"/>
        <v/>
      </c>
    </row>
    <row r="63" spans="1:23" s="9" customFormat="1" x14ac:dyDescent="0.25">
      <c r="A63" s="11">
        <v>14855</v>
      </c>
      <c r="B63" s="9">
        <f>VLOOKUP((IF(MONTH($A63)=10,YEAR($A63),IF(MONTH($A63)=11,YEAR($A63),IF(MONTH($A63)=12, YEAR($A63),YEAR($A63)-1)))),A3R002_pt1.prn!$A$2:$AA$74,VLOOKUP(MONTH($A63),Conversion!$A$1:$B$12,2),FALSE)</f>
        <v>0.9</v>
      </c>
      <c r="C63" s="9" t="str">
        <f>IF(VLOOKUP((IF(MONTH($A63)=10,YEAR($A63),IF(MONTH($A63)=11,YEAR($A63),IF(MONTH($A63)=12, YEAR($A63),YEAR($A63)-1)))),A3R002_pt1.prn!$A$2:$AA$74,VLOOKUP(MONTH($A63),'Patch Conversion'!$A$1:$B$12,2),FALSE)="","",VLOOKUP((IF(MONTH($A63)=10,YEAR($A63),IF(MONTH($A63)=11,YEAR($A63),IF(MONTH($A63)=12, YEAR($A63),YEAR($A63)-1)))),A3R002_pt1.prn!$A$2:$AA$74,VLOOKUP(MONTH($A63),'Patch Conversion'!$A$1:$B$12,2),FALSE))</f>
        <v/>
      </c>
      <c r="G63" s="9">
        <f>VLOOKUP((IF(MONTH($A63)=10,YEAR($A63),IF(MONTH($A63)=11,YEAR($A63),IF(MONTH($A63)=12, YEAR($A63),YEAR($A63)-1)))),A3R002_FirstSim!$A$1:$Z$87,VLOOKUP(MONTH($A63),Conversion!$A$1:$B$12,2),FALSE)</f>
        <v>0.66</v>
      </c>
      <c r="K63" s="12" t="e">
        <f>VLOOKUP((IF(MONTH($A63)=10,YEAR($A63),IF(MONTH($A63)=11,YEAR($A63),IF(MONTH($A63)=12, YEAR($A63),YEAR($A63)-1)))),#REF!,VLOOKUP(MONTH($A63),Conversion!$A$1:$B$12,2),FALSE)</f>
        <v>#REF!</v>
      </c>
      <c r="L63" s="9" t="e">
        <f>VLOOKUP((IF(MONTH($A63)=10,YEAR($A63),IF(MONTH($A63)=11,YEAR($A63),IF(MONTH($A63)=12, YEAR($A63),YEAR($A63)-1)))),#REF!,VLOOKUP(MONTH($A63),'Patch Conversion'!$A$1:$B$12,2),FALSE)</f>
        <v>#REF!</v>
      </c>
      <c r="N63" s="11"/>
      <c r="O63" s="9">
        <f t="shared" si="0"/>
        <v>0.9</v>
      </c>
      <c r="P63" s="9" t="str">
        <f t="shared" si="1"/>
        <v/>
      </c>
      <c r="Q63" s="10" t="str">
        <f t="shared" si="2"/>
        <v/>
      </c>
      <c r="S63" s="17">
        <f>VLOOKUP((IF(MONTH($A63)=10,YEAR($A63),IF(MONTH($A63)=11,YEAR($A63),IF(MONTH($A63)=12, YEAR($A63),YEAR($A63)-1)))),'Final Sim'!$A$1:$O$84,VLOOKUP(MONTH($A63),'Conversion WRSM'!$A$1:$B$12,2),FALSE)</f>
        <v>0</v>
      </c>
      <c r="U63" s="9">
        <f t="shared" si="3"/>
        <v>0.9</v>
      </c>
      <c r="V63" s="9" t="str">
        <f t="shared" si="4"/>
        <v/>
      </c>
      <c r="W63" s="20" t="str">
        <f t="shared" si="5"/>
        <v/>
      </c>
    </row>
    <row r="64" spans="1:23" s="9" customFormat="1" x14ac:dyDescent="0.25">
      <c r="A64" s="11">
        <v>14885</v>
      </c>
      <c r="B64" s="9">
        <f>VLOOKUP((IF(MONTH($A64)=10,YEAR($A64),IF(MONTH($A64)=11,YEAR($A64),IF(MONTH($A64)=12, YEAR($A64),YEAR($A64)-1)))),A3R002_pt1.prn!$A$2:$AA$74,VLOOKUP(MONTH($A64),Conversion!$A$1:$B$12,2),FALSE)</f>
        <v>0.27</v>
      </c>
      <c r="C64" s="9" t="str">
        <f>IF(VLOOKUP((IF(MONTH($A64)=10,YEAR($A64),IF(MONTH($A64)=11,YEAR($A64),IF(MONTH($A64)=12, YEAR($A64),YEAR($A64)-1)))),A3R002_pt1.prn!$A$2:$AA$74,VLOOKUP(MONTH($A64),'Patch Conversion'!$A$1:$B$12,2),FALSE)="","",VLOOKUP((IF(MONTH($A64)=10,YEAR($A64),IF(MONTH($A64)=11,YEAR($A64),IF(MONTH($A64)=12, YEAR($A64),YEAR($A64)-1)))),A3R002_pt1.prn!$A$2:$AA$74,VLOOKUP(MONTH($A64),'Patch Conversion'!$A$1:$B$12,2),FALSE))</f>
        <v/>
      </c>
      <c r="G64" s="9">
        <f>VLOOKUP((IF(MONTH($A64)=10,YEAR($A64),IF(MONTH($A64)=11,YEAR($A64),IF(MONTH($A64)=12, YEAR($A64),YEAR($A64)-1)))),A3R002_FirstSim!$A$1:$Z$87,VLOOKUP(MONTH($A64),Conversion!$A$1:$B$12,2),FALSE)</f>
        <v>0.61</v>
      </c>
      <c r="K64" s="12" t="e">
        <f>VLOOKUP((IF(MONTH($A64)=10,YEAR($A64),IF(MONTH($A64)=11,YEAR($A64),IF(MONTH($A64)=12, YEAR($A64),YEAR($A64)-1)))),#REF!,VLOOKUP(MONTH($A64),Conversion!$A$1:$B$12,2),FALSE)</f>
        <v>#REF!</v>
      </c>
      <c r="L64" s="9" t="e">
        <f>VLOOKUP((IF(MONTH($A64)=10,YEAR($A64),IF(MONTH($A64)=11,YEAR($A64),IF(MONTH($A64)=12, YEAR($A64),YEAR($A64)-1)))),#REF!,VLOOKUP(MONTH($A64),'Patch Conversion'!$A$1:$B$12,2),FALSE)</f>
        <v>#REF!</v>
      </c>
      <c r="N64" s="11"/>
      <c r="O64" s="9">
        <f t="shared" si="0"/>
        <v>0.27</v>
      </c>
      <c r="P64" s="9" t="str">
        <f t="shared" si="1"/>
        <v/>
      </c>
      <c r="Q64" s="10" t="str">
        <f t="shared" si="2"/>
        <v/>
      </c>
      <c r="S64" s="17">
        <f>VLOOKUP((IF(MONTH($A64)=10,YEAR($A64),IF(MONTH($A64)=11,YEAR($A64),IF(MONTH($A64)=12, YEAR($A64),YEAR($A64)-1)))),'Final Sim'!$A$1:$O$84,VLOOKUP(MONTH($A64),'Conversion WRSM'!$A$1:$B$12,2),FALSE)</f>
        <v>0</v>
      </c>
      <c r="U64" s="9">
        <f t="shared" si="3"/>
        <v>0.27</v>
      </c>
      <c r="V64" s="9" t="str">
        <f t="shared" si="4"/>
        <v/>
      </c>
      <c r="W64" s="20" t="str">
        <f t="shared" si="5"/>
        <v/>
      </c>
    </row>
    <row r="65" spans="1:23" s="9" customFormat="1" x14ac:dyDescent="0.25">
      <c r="A65" s="11">
        <v>14916</v>
      </c>
      <c r="B65" s="9">
        <f>VLOOKUP((IF(MONTH($A65)=10,YEAR($A65),IF(MONTH($A65)=11,YEAR($A65),IF(MONTH($A65)=12, YEAR($A65),YEAR($A65)-1)))),A3R002_pt1.prn!$A$2:$AA$74,VLOOKUP(MONTH($A65),Conversion!$A$1:$B$12,2),FALSE)</f>
        <v>0.28000000000000003</v>
      </c>
      <c r="C65" s="9" t="str">
        <f>IF(VLOOKUP((IF(MONTH($A65)=10,YEAR($A65),IF(MONTH($A65)=11,YEAR($A65),IF(MONTH($A65)=12, YEAR($A65),YEAR($A65)-1)))),A3R002_pt1.prn!$A$2:$AA$74,VLOOKUP(MONTH($A65),'Patch Conversion'!$A$1:$B$12,2),FALSE)="","",VLOOKUP((IF(MONTH($A65)=10,YEAR($A65),IF(MONTH($A65)=11,YEAR($A65),IF(MONTH($A65)=12, YEAR($A65),YEAR($A65)-1)))),A3R002_pt1.prn!$A$2:$AA$74,VLOOKUP(MONTH($A65),'Patch Conversion'!$A$1:$B$12,2),FALSE))</f>
        <v/>
      </c>
      <c r="G65" s="9">
        <f>VLOOKUP((IF(MONTH($A65)=10,YEAR($A65),IF(MONTH($A65)=11,YEAR($A65),IF(MONTH($A65)=12, YEAR($A65),YEAR($A65)-1)))),A3R002_FirstSim!$A$1:$Z$87,VLOOKUP(MONTH($A65),Conversion!$A$1:$B$12,2),FALSE)</f>
        <v>0.49</v>
      </c>
      <c r="K65" s="12" t="e">
        <f>VLOOKUP((IF(MONTH($A65)=10,YEAR($A65),IF(MONTH($A65)=11,YEAR($A65),IF(MONTH($A65)=12, YEAR($A65),YEAR($A65)-1)))),#REF!,VLOOKUP(MONTH($A65),Conversion!$A$1:$B$12,2),FALSE)</f>
        <v>#REF!</v>
      </c>
      <c r="L65" s="9" t="e">
        <f>VLOOKUP((IF(MONTH($A65)=10,YEAR($A65),IF(MONTH($A65)=11,YEAR($A65),IF(MONTH($A65)=12, YEAR($A65),YEAR($A65)-1)))),#REF!,VLOOKUP(MONTH($A65),'Patch Conversion'!$A$1:$B$12,2),FALSE)</f>
        <v>#REF!</v>
      </c>
      <c r="N65" s="11"/>
      <c r="O65" s="9">
        <f t="shared" si="0"/>
        <v>0.28000000000000003</v>
      </c>
      <c r="P65" s="9" t="str">
        <f t="shared" si="1"/>
        <v/>
      </c>
      <c r="Q65" s="10" t="str">
        <f t="shared" si="2"/>
        <v/>
      </c>
      <c r="S65" s="17">
        <f>VLOOKUP((IF(MONTH($A65)=10,YEAR($A65),IF(MONTH($A65)=11,YEAR($A65),IF(MONTH($A65)=12, YEAR($A65),YEAR($A65)-1)))),'Final Sim'!$A$1:$O$84,VLOOKUP(MONTH($A65),'Conversion WRSM'!$A$1:$B$12,2),FALSE)</f>
        <v>0</v>
      </c>
      <c r="U65" s="9">
        <f t="shared" si="3"/>
        <v>0.28000000000000003</v>
      </c>
      <c r="V65" s="9" t="str">
        <f t="shared" si="4"/>
        <v/>
      </c>
      <c r="W65" s="20" t="str">
        <f t="shared" si="5"/>
        <v/>
      </c>
    </row>
    <row r="66" spans="1:23" s="9" customFormat="1" x14ac:dyDescent="0.25">
      <c r="A66" s="11">
        <v>14946</v>
      </c>
      <c r="B66" s="9">
        <f>VLOOKUP((IF(MONTH($A66)=10,YEAR($A66),IF(MONTH($A66)=11,YEAR($A66),IF(MONTH($A66)=12, YEAR($A66),YEAR($A66)-1)))),A3R002_pt1.prn!$A$2:$AA$74,VLOOKUP(MONTH($A66),Conversion!$A$1:$B$12,2),FALSE)</f>
        <v>0.93</v>
      </c>
      <c r="C66" s="9" t="str">
        <f>IF(VLOOKUP((IF(MONTH($A66)=10,YEAR($A66),IF(MONTH($A66)=11,YEAR($A66),IF(MONTH($A66)=12, YEAR($A66),YEAR($A66)-1)))),A3R002_pt1.prn!$A$2:$AA$74,VLOOKUP(MONTH($A66),'Patch Conversion'!$A$1:$B$12,2),FALSE)="","",VLOOKUP((IF(MONTH($A66)=10,YEAR($A66),IF(MONTH($A66)=11,YEAR($A66),IF(MONTH($A66)=12, YEAR($A66),YEAR($A66)-1)))),A3R002_pt1.prn!$A$2:$AA$74,VLOOKUP(MONTH($A66),'Patch Conversion'!$A$1:$B$12,2),FALSE))</f>
        <v/>
      </c>
      <c r="G66" s="9">
        <f>VLOOKUP((IF(MONTH($A66)=10,YEAR($A66),IF(MONTH($A66)=11,YEAR($A66),IF(MONTH($A66)=12, YEAR($A66),YEAR($A66)-1)))),A3R002_FirstSim!$A$1:$Z$87,VLOOKUP(MONTH($A66),Conversion!$A$1:$B$12,2),FALSE)</f>
        <v>1.51</v>
      </c>
      <c r="K66" s="12" t="e">
        <f>VLOOKUP((IF(MONTH($A66)=10,YEAR($A66),IF(MONTH($A66)=11,YEAR($A66),IF(MONTH($A66)=12, YEAR($A66),YEAR($A66)-1)))),#REF!,VLOOKUP(MONTH($A66),Conversion!$A$1:$B$12,2),FALSE)</f>
        <v>#REF!</v>
      </c>
      <c r="L66" s="9" t="e">
        <f>VLOOKUP((IF(MONTH($A66)=10,YEAR($A66),IF(MONTH($A66)=11,YEAR($A66),IF(MONTH($A66)=12, YEAR($A66),YEAR($A66)-1)))),#REF!,VLOOKUP(MONTH($A66),'Patch Conversion'!$A$1:$B$12,2),FALSE)</f>
        <v>#REF!</v>
      </c>
      <c r="N66" s="11"/>
      <c r="O66" s="9">
        <f t="shared" si="0"/>
        <v>0.93</v>
      </c>
      <c r="P66" s="9" t="str">
        <f t="shared" si="1"/>
        <v/>
      </c>
      <c r="Q66" s="10" t="str">
        <f t="shared" si="2"/>
        <v/>
      </c>
      <c r="S66" s="17">
        <f>VLOOKUP((IF(MONTH($A66)=10,YEAR($A66),IF(MONTH($A66)=11,YEAR($A66),IF(MONTH($A66)=12, YEAR($A66),YEAR($A66)-1)))),'Final Sim'!$A$1:$O$84,VLOOKUP(MONTH($A66),'Conversion WRSM'!$A$1:$B$12,2),FALSE)</f>
        <v>0</v>
      </c>
      <c r="U66" s="9">
        <f t="shared" si="3"/>
        <v>0.93</v>
      </c>
      <c r="V66" s="9" t="str">
        <f t="shared" si="4"/>
        <v/>
      </c>
      <c r="W66" s="20" t="str">
        <f t="shared" si="5"/>
        <v/>
      </c>
    </row>
    <row r="67" spans="1:23" s="9" customFormat="1" x14ac:dyDescent="0.25">
      <c r="A67" s="11">
        <v>14977</v>
      </c>
      <c r="B67" s="9">
        <f>VLOOKUP((IF(MONTH($A67)=10,YEAR($A67),IF(MONTH($A67)=11,YEAR($A67),IF(MONTH($A67)=12, YEAR($A67),YEAR($A67)-1)))),A3R002_pt1.prn!$A$2:$AA$74,VLOOKUP(MONTH($A67),Conversion!$A$1:$B$12,2),FALSE)</f>
        <v>0.27</v>
      </c>
      <c r="C67" s="9" t="str">
        <f>IF(VLOOKUP((IF(MONTH($A67)=10,YEAR($A67),IF(MONTH($A67)=11,YEAR($A67),IF(MONTH($A67)=12, YEAR($A67),YEAR($A67)-1)))),A3R002_pt1.prn!$A$2:$AA$74,VLOOKUP(MONTH($A67),'Patch Conversion'!$A$1:$B$12,2),FALSE)="","",VLOOKUP((IF(MONTH($A67)=10,YEAR($A67),IF(MONTH($A67)=11,YEAR($A67),IF(MONTH($A67)=12, YEAR($A67),YEAR($A67)-1)))),A3R002_pt1.prn!$A$2:$AA$74,VLOOKUP(MONTH($A67),'Patch Conversion'!$A$1:$B$12,2),FALSE))</f>
        <v/>
      </c>
      <c r="D67" s="9" t="str">
        <f>IF(C67="","",B67)</f>
        <v/>
      </c>
      <c r="G67" s="9">
        <f>VLOOKUP((IF(MONTH($A67)=10,YEAR($A67),IF(MONTH($A67)=11,YEAR($A67),IF(MONTH($A67)=12, YEAR($A67),YEAR($A67)-1)))),A3R002_FirstSim!$A$1:$Z$87,VLOOKUP(MONTH($A67),Conversion!$A$1:$B$12,2),FALSE)</f>
        <v>0.93</v>
      </c>
      <c r="K67" s="12" t="e">
        <f>VLOOKUP((IF(MONTH($A67)=10,YEAR($A67),IF(MONTH($A67)=11,YEAR($A67),IF(MONTH($A67)=12, YEAR($A67),YEAR($A67)-1)))),#REF!,VLOOKUP(MONTH($A67),Conversion!$A$1:$B$12,2),FALSE)</f>
        <v>#REF!</v>
      </c>
      <c r="L67" s="9" t="e">
        <f>VLOOKUP((IF(MONTH($A67)=10,YEAR($A67),IF(MONTH($A67)=11,YEAR($A67),IF(MONTH($A67)=12, YEAR($A67),YEAR($A67)-1)))),#REF!,VLOOKUP(MONTH($A67),'Patch Conversion'!$A$1:$B$12,2),FALSE)</f>
        <v>#REF!</v>
      </c>
      <c r="N67" s="11"/>
      <c r="O67" s="9">
        <f t="shared" si="0"/>
        <v>0.27</v>
      </c>
      <c r="P67" s="9" t="str">
        <f t="shared" si="1"/>
        <v/>
      </c>
      <c r="Q67" s="10" t="str">
        <f t="shared" si="2"/>
        <v/>
      </c>
      <c r="S67" s="17">
        <f>VLOOKUP((IF(MONTH($A67)=10,YEAR($A67),IF(MONTH($A67)=11,YEAR($A67),IF(MONTH($A67)=12, YEAR($A67),YEAR($A67)-1)))),'Final Sim'!$A$1:$O$84,VLOOKUP(MONTH($A67),'Conversion WRSM'!$A$1:$B$12,2),FALSE)</f>
        <v>0</v>
      </c>
      <c r="U67" s="9">
        <f t="shared" si="3"/>
        <v>0.27</v>
      </c>
      <c r="V67" s="9" t="str">
        <f t="shared" si="4"/>
        <v/>
      </c>
      <c r="W67" s="20" t="str">
        <f t="shared" si="5"/>
        <v/>
      </c>
    </row>
    <row r="68" spans="1:23" s="9" customFormat="1" x14ac:dyDescent="0.25">
      <c r="A68" s="11">
        <v>15008</v>
      </c>
      <c r="B68" s="9">
        <f>VLOOKUP((IF(MONTH($A68)=10,YEAR($A68),IF(MONTH($A68)=11,YEAR($A68),IF(MONTH($A68)=12, YEAR($A68),YEAR($A68)-1)))),A3R002_pt1.prn!$A$2:$AA$74,VLOOKUP(MONTH($A68),Conversion!$A$1:$B$12,2),FALSE)</f>
        <v>0.42</v>
      </c>
      <c r="C68" s="9" t="str">
        <f>IF(VLOOKUP((IF(MONTH($A68)=10,YEAR($A68),IF(MONTH($A68)=11,YEAR($A68),IF(MONTH($A68)=12, YEAR($A68),YEAR($A68)-1)))),A3R002_pt1.prn!$A$2:$AA$74,VLOOKUP(MONTH($A68),'Patch Conversion'!$A$1:$B$12,2),FALSE)="","",VLOOKUP((IF(MONTH($A68)=10,YEAR($A68),IF(MONTH($A68)=11,YEAR($A68),IF(MONTH($A68)=12, YEAR($A68),YEAR($A68)-1)))),A3R002_pt1.prn!$A$2:$AA$74,VLOOKUP(MONTH($A68),'Patch Conversion'!$A$1:$B$12,2),FALSE))</f>
        <v/>
      </c>
      <c r="D68" s="9" t="str">
        <f>IF(C68="","",B68)</f>
        <v/>
      </c>
      <c r="G68" s="9">
        <f>VLOOKUP((IF(MONTH($A68)=10,YEAR($A68),IF(MONTH($A68)=11,YEAR($A68),IF(MONTH($A68)=12, YEAR($A68),YEAR($A68)-1)))),A3R002_FirstSim!$A$1:$Z$87,VLOOKUP(MONTH($A68),Conversion!$A$1:$B$12,2),FALSE)</f>
        <v>0.54</v>
      </c>
      <c r="K68" s="12" t="e">
        <f>VLOOKUP((IF(MONTH($A68)=10,YEAR($A68),IF(MONTH($A68)=11,YEAR($A68),IF(MONTH($A68)=12, YEAR($A68),YEAR($A68)-1)))),#REF!,VLOOKUP(MONTH($A68),Conversion!$A$1:$B$12,2),FALSE)</f>
        <v>#REF!</v>
      </c>
      <c r="L68" s="9" t="e">
        <f>VLOOKUP((IF(MONTH($A68)=10,YEAR($A68),IF(MONTH($A68)=11,YEAR($A68),IF(MONTH($A68)=12, YEAR($A68),YEAR($A68)-1)))),#REF!,VLOOKUP(MONTH($A68),'Patch Conversion'!$A$1:$B$12,2),FALSE)</f>
        <v>#REF!</v>
      </c>
      <c r="N68" s="11"/>
      <c r="O68" s="9">
        <f t="shared" ref="O68:O131" si="7">IF(C68="",B68,IF(C68="*",B68,IF(G68&lt;B68,B68,G68)))</f>
        <v>0.42</v>
      </c>
      <c r="P68" s="9" t="str">
        <f t="shared" ref="P68:P131" si="8">IF(C68="",C68,IF(C68="*",C68,IF(G68&lt;B68,C68,"*")))</f>
        <v/>
      </c>
      <c r="Q68" s="10" t="str">
        <f t="shared" ref="Q68:Q131" si="9">IF(C68="","",IF(C68="*","Estimated",IF(G68&lt;B68,"First Simulation&lt;Observed, Observed Used","First Silumation patch")))</f>
        <v/>
      </c>
      <c r="S68" s="17">
        <f>VLOOKUP((IF(MONTH($A68)=10,YEAR($A68),IF(MONTH($A68)=11,YEAR($A68),IF(MONTH($A68)=12, YEAR($A68),YEAR($A68)-1)))),'Final Sim'!$A$1:$O$84,VLOOKUP(MONTH($A68),'Conversion WRSM'!$A$1:$B$12,2),FALSE)</f>
        <v>0</v>
      </c>
      <c r="U68" s="9">
        <f t="shared" ref="U68:U131" si="10">IF(C68="",B68,IF(C68="*",B68,IF(S68&gt;B68,S68,B68)))</f>
        <v>0.42</v>
      </c>
      <c r="V68" s="9" t="str">
        <f t="shared" ref="V68:V131" si="11">IF(C68="","",IF(C68="*","*",IF(S68&gt;B68,"*",C68)))</f>
        <v/>
      </c>
      <c r="W68" s="20" t="str">
        <f t="shared" ref="W68:W131" si="12">IF(C68="","",IF(C68="*","Estimated",IF(S68&gt;B68,"Simulated value used","Observed Estimate Used")))</f>
        <v/>
      </c>
    </row>
    <row r="69" spans="1:23" s="9" customFormat="1" x14ac:dyDescent="0.25">
      <c r="A69" s="11">
        <v>15036</v>
      </c>
      <c r="B69" s="9">
        <f>VLOOKUP((IF(MONTH($A69)=10,YEAR($A69),IF(MONTH($A69)=11,YEAR($A69),IF(MONTH($A69)=12, YEAR($A69),YEAR($A69)-1)))),A3R002_pt1.prn!$A$2:$AA$74,VLOOKUP(MONTH($A69),Conversion!$A$1:$B$12,2),FALSE)</f>
        <v>0</v>
      </c>
      <c r="C69" s="9" t="str">
        <f>IF(VLOOKUP((IF(MONTH($A69)=10,YEAR($A69),IF(MONTH($A69)=11,YEAR($A69),IF(MONTH($A69)=12, YEAR($A69),YEAR($A69)-1)))),A3R002_pt1.prn!$A$2:$AA$74,VLOOKUP(MONTH($A69),'Patch Conversion'!$A$1:$B$12,2),FALSE)="","",VLOOKUP((IF(MONTH($A69)=10,YEAR($A69),IF(MONTH($A69)=11,YEAR($A69),IF(MONTH($A69)=12, YEAR($A69),YEAR($A69)-1)))),A3R002_pt1.prn!$A$2:$AA$74,VLOOKUP(MONTH($A69),'Patch Conversion'!$A$1:$B$12,2),FALSE))</f>
        <v>#</v>
      </c>
      <c r="D69" s="9">
        <f>IF(C69="","",B69)</f>
        <v>0</v>
      </c>
      <c r="G69" s="9">
        <f>VLOOKUP((IF(MONTH($A69)=10,YEAR($A69),IF(MONTH($A69)=11,YEAR($A69),IF(MONTH($A69)=12, YEAR($A69),YEAR($A69)-1)))),A3R002_FirstSim!$A$1:$Z$87,VLOOKUP(MONTH($A69),Conversion!$A$1:$B$12,2),FALSE)</f>
        <v>0.5</v>
      </c>
      <c r="K69" s="12" t="e">
        <f>VLOOKUP((IF(MONTH($A69)=10,YEAR($A69),IF(MONTH($A69)=11,YEAR($A69),IF(MONTH($A69)=12, YEAR($A69),YEAR($A69)-1)))),#REF!,VLOOKUP(MONTH($A69),Conversion!$A$1:$B$12,2),FALSE)</f>
        <v>#REF!</v>
      </c>
      <c r="L69" s="9" t="e">
        <f>VLOOKUP((IF(MONTH($A69)=10,YEAR($A69),IF(MONTH($A69)=11,YEAR($A69),IF(MONTH($A69)=12, YEAR($A69),YEAR($A69)-1)))),#REF!,VLOOKUP(MONTH($A69),'Patch Conversion'!$A$1:$B$12,2),FALSE)</f>
        <v>#REF!</v>
      </c>
      <c r="N69" s="11"/>
      <c r="O69" s="9">
        <f t="shared" si="7"/>
        <v>0.5</v>
      </c>
      <c r="P69" s="9" t="str">
        <f t="shared" si="8"/>
        <v>*</v>
      </c>
      <c r="Q69" s="10" t="str">
        <f t="shared" si="9"/>
        <v>First Silumation patch</v>
      </c>
      <c r="S69" s="17">
        <f>VLOOKUP((IF(MONTH($A69)=10,YEAR($A69),IF(MONTH($A69)=11,YEAR($A69),IF(MONTH($A69)=12, YEAR($A69),YEAR($A69)-1)))),'Final Sim'!$A$1:$O$84,VLOOKUP(MONTH($A69),'Conversion WRSM'!$A$1:$B$12,2),FALSE)</f>
        <v>0</v>
      </c>
      <c r="U69" s="9">
        <f t="shared" si="10"/>
        <v>0</v>
      </c>
      <c r="V69" s="9" t="str">
        <f t="shared" si="11"/>
        <v>#</v>
      </c>
      <c r="W69" s="20" t="str">
        <f t="shared" si="12"/>
        <v>Observed Estimate Used</v>
      </c>
    </row>
    <row r="70" spans="1:23" s="9" customFormat="1" x14ac:dyDescent="0.25">
      <c r="A70" s="11">
        <v>15067</v>
      </c>
      <c r="B70" s="9">
        <f>VLOOKUP((IF(MONTH($A70)=10,YEAR($A70),IF(MONTH($A70)=11,YEAR($A70),IF(MONTH($A70)=12, YEAR($A70),YEAR($A70)-1)))),A3R002_pt1.prn!$A$2:$AA$74,VLOOKUP(MONTH($A70),Conversion!$A$1:$B$12,2),FALSE)</f>
        <v>0.2</v>
      </c>
      <c r="C70" s="9" t="str">
        <f>IF(VLOOKUP((IF(MONTH($A70)=10,YEAR($A70),IF(MONTH($A70)=11,YEAR($A70),IF(MONTH($A70)=12, YEAR($A70),YEAR($A70)-1)))),A3R002_pt1.prn!$A$2:$AA$74,VLOOKUP(MONTH($A70),'Patch Conversion'!$A$1:$B$12,2),FALSE)="","",VLOOKUP((IF(MONTH($A70)=10,YEAR($A70),IF(MONTH($A70)=11,YEAR($A70),IF(MONTH($A70)=12, YEAR($A70),YEAR($A70)-1)))),A3R002_pt1.prn!$A$2:$AA$74,VLOOKUP(MONTH($A70),'Patch Conversion'!$A$1:$B$12,2),FALSE))</f>
        <v/>
      </c>
      <c r="G70" s="9">
        <f>VLOOKUP((IF(MONTH($A70)=10,YEAR($A70),IF(MONTH($A70)=11,YEAR($A70),IF(MONTH($A70)=12, YEAR($A70),YEAR($A70)-1)))),A3R002_FirstSim!$A$1:$Z$87,VLOOKUP(MONTH($A70),Conversion!$A$1:$B$12,2),FALSE)</f>
        <v>0.5</v>
      </c>
      <c r="K70" s="12" t="e">
        <f>VLOOKUP((IF(MONTH($A70)=10,YEAR($A70),IF(MONTH($A70)=11,YEAR($A70),IF(MONTH($A70)=12, YEAR($A70),YEAR($A70)-1)))),#REF!,VLOOKUP(MONTH($A70),Conversion!$A$1:$B$12,2),FALSE)</f>
        <v>#REF!</v>
      </c>
      <c r="L70" s="9" t="e">
        <f>VLOOKUP((IF(MONTH($A70)=10,YEAR($A70),IF(MONTH($A70)=11,YEAR($A70),IF(MONTH($A70)=12, YEAR($A70),YEAR($A70)-1)))),#REF!,VLOOKUP(MONTH($A70),'Patch Conversion'!$A$1:$B$12,2),FALSE)</f>
        <v>#REF!</v>
      </c>
      <c r="N70" s="11"/>
      <c r="O70" s="9">
        <f t="shared" si="7"/>
        <v>0.2</v>
      </c>
      <c r="P70" s="9" t="str">
        <f t="shared" si="8"/>
        <v/>
      </c>
      <c r="Q70" s="10" t="str">
        <f t="shared" si="9"/>
        <v/>
      </c>
      <c r="S70" s="17">
        <f>VLOOKUP((IF(MONTH($A70)=10,YEAR($A70),IF(MONTH($A70)=11,YEAR($A70),IF(MONTH($A70)=12, YEAR($A70),YEAR($A70)-1)))),'Final Sim'!$A$1:$O$84,VLOOKUP(MONTH($A70),'Conversion WRSM'!$A$1:$B$12,2),FALSE)</f>
        <v>0</v>
      </c>
      <c r="U70" s="9">
        <f t="shared" si="10"/>
        <v>0.2</v>
      </c>
      <c r="V70" s="9" t="str">
        <f t="shared" si="11"/>
        <v/>
      </c>
      <c r="W70" s="20" t="str">
        <f t="shared" si="12"/>
        <v/>
      </c>
    </row>
    <row r="71" spans="1:23" s="9" customFormat="1" x14ac:dyDescent="0.25">
      <c r="A71" s="11">
        <v>15097</v>
      </c>
      <c r="B71" s="9">
        <f>VLOOKUP((IF(MONTH($A71)=10,YEAR($A71),IF(MONTH($A71)=11,YEAR($A71),IF(MONTH($A71)=12, YEAR($A71),YEAR($A71)-1)))),A3R002_pt1.prn!$A$2:$AA$74,VLOOKUP(MONTH($A71),Conversion!$A$1:$B$12,2),FALSE)</f>
        <v>0.27</v>
      </c>
      <c r="C71" s="9" t="str">
        <f>IF(VLOOKUP((IF(MONTH($A71)=10,YEAR($A71),IF(MONTH($A71)=11,YEAR($A71),IF(MONTH($A71)=12, YEAR($A71),YEAR($A71)-1)))),A3R002_pt1.prn!$A$2:$AA$74,VLOOKUP(MONTH($A71),'Patch Conversion'!$A$1:$B$12,2),FALSE)="","",VLOOKUP((IF(MONTH($A71)=10,YEAR($A71),IF(MONTH($A71)=11,YEAR($A71),IF(MONTH($A71)=12, YEAR($A71),YEAR($A71)-1)))),A3R002_pt1.prn!$A$2:$AA$74,VLOOKUP(MONTH($A71),'Patch Conversion'!$A$1:$B$12,2),FALSE))</f>
        <v/>
      </c>
      <c r="G71" s="9">
        <f>VLOOKUP((IF(MONTH($A71)=10,YEAR($A71),IF(MONTH($A71)=11,YEAR($A71),IF(MONTH($A71)=12, YEAR($A71),YEAR($A71)-1)))),A3R002_FirstSim!$A$1:$Z$87,VLOOKUP(MONTH($A71),Conversion!$A$1:$B$12,2),FALSE)</f>
        <v>0.49</v>
      </c>
      <c r="K71" s="12" t="e">
        <f>VLOOKUP((IF(MONTH($A71)=10,YEAR($A71),IF(MONTH($A71)=11,YEAR($A71),IF(MONTH($A71)=12, YEAR($A71),YEAR($A71)-1)))),#REF!,VLOOKUP(MONTH($A71),Conversion!$A$1:$B$12,2),FALSE)</f>
        <v>#REF!</v>
      </c>
      <c r="L71" s="9" t="e">
        <f>VLOOKUP((IF(MONTH($A71)=10,YEAR($A71),IF(MONTH($A71)=11,YEAR($A71),IF(MONTH($A71)=12, YEAR($A71),YEAR($A71)-1)))),#REF!,VLOOKUP(MONTH($A71),'Patch Conversion'!$A$1:$B$12,2),FALSE)</f>
        <v>#REF!</v>
      </c>
      <c r="N71" s="11"/>
      <c r="O71" s="9">
        <f t="shared" si="7"/>
        <v>0.27</v>
      </c>
      <c r="P71" s="9" t="str">
        <f t="shared" si="8"/>
        <v/>
      </c>
      <c r="Q71" s="10" t="str">
        <f t="shared" si="9"/>
        <v/>
      </c>
      <c r="S71" s="17">
        <f>VLOOKUP((IF(MONTH($A71)=10,YEAR($A71),IF(MONTH($A71)=11,YEAR($A71),IF(MONTH($A71)=12, YEAR($A71),YEAR($A71)-1)))),'Final Sim'!$A$1:$O$84,VLOOKUP(MONTH($A71),'Conversion WRSM'!$A$1:$B$12,2),FALSE)</f>
        <v>0</v>
      </c>
      <c r="U71" s="9">
        <f t="shared" si="10"/>
        <v>0.27</v>
      </c>
      <c r="V71" s="9" t="str">
        <f t="shared" si="11"/>
        <v/>
      </c>
      <c r="W71" s="20" t="str">
        <f t="shared" si="12"/>
        <v/>
      </c>
    </row>
    <row r="72" spans="1:23" s="9" customFormat="1" x14ac:dyDescent="0.25">
      <c r="A72" s="11">
        <v>15128</v>
      </c>
      <c r="B72" s="9">
        <f>VLOOKUP((IF(MONTH($A72)=10,YEAR($A72),IF(MONTH($A72)=11,YEAR($A72),IF(MONTH($A72)=12, YEAR($A72),YEAR($A72)-1)))),A3R002_pt1.prn!$A$2:$AA$74,VLOOKUP(MONTH($A72),Conversion!$A$1:$B$12,2),FALSE)</f>
        <v>0.12</v>
      </c>
      <c r="C72" s="9" t="str">
        <f>IF(VLOOKUP((IF(MONTH($A72)=10,YEAR($A72),IF(MONTH($A72)=11,YEAR($A72),IF(MONTH($A72)=12, YEAR($A72),YEAR($A72)-1)))),A3R002_pt1.prn!$A$2:$AA$74,VLOOKUP(MONTH($A72),'Patch Conversion'!$A$1:$B$12,2),FALSE)="","",VLOOKUP((IF(MONTH($A72)=10,YEAR($A72),IF(MONTH($A72)=11,YEAR($A72),IF(MONTH($A72)=12, YEAR($A72),YEAR($A72)-1)))),A3R002_pt1.prn!$A$2:$AA$74,VLOOKUP(MONTH($A72),'Patch Conversion'!$A$1:$B$12,2),FALSE))</f>
        <v/>
      </c>
      <c r="G72" s="9">
        <f>VLOOKUP((IF(MONTH($A72)=10,YEAR($A72),IF(MONTH($A72)=11,YEAR($A72),IF(MONTH($A72)=12, YEAR($A72),YEAR($A72)-1)))),A3R002_FirstSim!$A$1:$Z$87,VLOOKUP(MONTH($A72),Conversion!$A$1:$B$12,2),FALSE)</f>
        <v>0.48</v>
      </c>
      <c r="K72" s="12" t="e">
        <f>VLOOKUP((IF(MONTH($A72)=10,YEAR($A72),IF(MONTH($A72)=11,YEAR($A72),IF(MONTH($A72)=12, YEAR($A72),YEAR($A72)-1)))),#REF!,VLOOKUP(MONTH($A72),Conversion!$A$1:$B$12,2),FALSE)</f>
        <v>#REF!</v>
      </c>
      <c r="L72" s="9" t="e">
        <f>VLOOKUP((IF(MONTH($A72)=10,YEAR($A72),IF(MONTH($A72)=11,YEAR($A72),IF(MONTH($A72)=12, YEAR($A72),YEAR($A72)-1)))),#REF!,VLOOKUP(MONTH($A72),'Patch Conversion'!$A$1:$B$12,2),FALSE)</f>
        <v>#REF!</v>
      </c>
      <c r="N72" s="11"/>
      <c r="O72" s="9">
        <f t="shared" si="7"/>
        <v>0.12</v>
      </c>
      <c r="P72" s="9" t="str">
        <f t="shared" si="8"/>
        <v/>
      </c>
      <c r="Q72" s="10" t="str">
        <f t="shared" si="9"/>
        <v/>
      </c>
      <c r="S72" s="17">
        <f>VLOOKUP((IF(MONTH($A72)=10,YEAR($A72),IF(MONTH($A72)=11,YEAR($A72),IF(MONTH($A72)=12, YEAR($A72),YEAR($A72)-1)))),'Final Sim'!$A$1:$O$84,VLOOKUP(MONTH($A72),'Conversion WRSM'!$A$1:$B$12,2),FALSE)</f>
        <v>0</v>
      </c>
      <c r="U72" s="9">
        <f t="shared" si="10"/>
        <v>0.12</v>
      </c>
      <c r="V72" s="9" t="str">
        <f t="shared" si="11"/>
        <v/>
      </c>
      <c r="W72" s="20" t="str">
        <f t="shared" si="12"/>
        <v/>
      </c>
    </row>
    <row r="73" spans="1:23" s="9" customFormat="1" x14ac:dyDescent="0.25">
      <c r="A73" s="11">
        <v>15158</v>
      </c>
      <c r="B73" s="9">
        <f>VLOOKUP((IF(MONTH($A73)=10,YEAR($A73),IF(MONTH($A73)=11,YEAR($A73),IF(MONTH($A73)=12, YEAR($A73),YEAR($A73)-1)))),A3R002_pt1.prn!$A$2:$AA$74,VLOOKUP(MONTH($A73),Conversion!$A$1:$B$12,2),FALSE)</f>
        <v>0.13</v>
      </c>
      <c r="C73" s="9" t="str">
        <f>IF(VLOOKUP((IF(MONTH($A73)=10,YEAR($A73),IF(MONTH($A73)=11,YEAR($A73),IF(MONTH($A73)=12, YEAR($A73),YEAR($A73)-1)))),A3R002_pt1.prn!$A$2:$AA$74,VLOOKUP(MONTH($A73),'Patch Conversion'!$A$1:$B$12,2),FALSE)="","",VLOOKUP((IF(MONTH($A73)=10,YEAR($A73),IF(MONTH($A73)=11,YEAR($A73),IF(MONTH($A73)=12, YEAR($A73),YEAR($A73)-1)))),A3R002_pt1.prn!$A$2:$AA$74,VLOOKUP(MONTH($A73),'Patch Conversion'!$A$1:$B$12,2),FALSE))</f>
        <v/>
      </c>
      <c r="G73" s="9">
        <f>VLOOKUP((IF(MONTH($A73)=10,YEAR($A73),IF(MONTH($A73)=11,YEAR($A73),IF(MONTH($A73)=12, YEAR($A73),YEAR($A73)-1)))),A3R002_FirstSim!$A$1:$Z$87,VLOOKUP(MONTH($A73),Conversion!$A$1:$B$12,2),FALSE)</f>
        <v>0.47</v>
      </c>
      <c r="K73" s="12" t="e">
        <f>VLOOKUP((IF(MONTH($A73)=10,YEAR($A73),IF(MONTH($A73)=11,YEAR($A73),IF(MONTH($A73)=12, YEAR($A73),YEAR($A73)-1)))),#REF!,VLOOKUP(MONTH($A73),Conversion!$A$1:$B$12,2),FALSE)</f>
        <v>#REF!</v>
      </c>
      <c r="L73" s="9" t="e">
        <f>VLOOKUP((IF(MONTH($A73)=10,YEAR($A73),IF(MONTH($A73)=11,YEAR($A73),IF(MONTH($A73)=12, YEAR($A73),YEAR($A73)-1)))),#REF!,VLOOKUP(MONTH($A73),'Patch Conversion'!$A$1:$B$12,2),FALSE)</f>
        <v>#REF!</v>
      </c>
      <c r="N73" s="11"/>
      <c r="O73" s="9">
        <f t="shared" si="7"/>
        <v>0.13</v>
      </c>
      <c r="P73" s="9" t="str">
        <f t="shared" si="8"/>
        <v/>
      </c>
      <c r="Q73" s="10" t="str">
        <f t="shared" si="9"/>
        <v/>
      </c>
      <c r="S73" s="17">
        <f>VLOOKUP((IF(MONTH($A73)=10,YEAR($A73),IF(MONTH($A73)=11,YEAR($A73),IF(MONTH($A73)=12, YEAR($A73),YEAR($A73)-1)))),'Final Sim'!$A$1:$O$84,VLOOKUP(MONTH($A73),'Conversion WRSM'!$A$1:$B$12,2),FALSE)</f>
        <v>0</v>
      </c>
      <c r="U73" s="9">
        <f t="shared" si="10"/>
        <v>0.13</v>
      </c>
      <c r="V73" s="9" t="str">
        <f t="shared" si="11"/>
        <v/>
      </c>
      <c r="W73" s="20" t="str">
        <f t="shared" si="12"/>
        <v/>
      </c>
    </row>
    <row r="74" spans="1:23" s="9" customFormat="1" x14ac:dyDescent="0.25">
      <c r="A74" s="11">
        <v>15189</v>
      </c>
      <c r="B74" s="9">
        <f>VLOOKUP((IF(MONTH($A74)=10,YEAR($A74),IF(MONTH($A74)=11,YEAR($A74),IF(MONTH($A74)=12, YEAR($A74),YEAR($A74)-1)))),A3R002_pt1.prn!$A$2:$AA$74,VLOOKUP(MONTH($A74),Conversion!$A$1:$B$12,2),FALSE)</f>
        <v>0.05</v>
      </c>
      <c r="C74" s="9" t="str">
        <f>IF(VLOOKUP((IF(MONTH($A74)=10,YEAR($A74),IF(MONTH($A74)=11,YEAR($A74),IF(MONTH($A74)=12, YEAR($A74),YEAR($A74)-1)))),A3R002_pt1.prn!$A$2:$AA$74,VLOOKUP(MONTH($A74),'Patch Conversion'!$A$1:$B$12,2),FALSE)="","",VLOOKUP((IF(MONTH($A74)=10,YEAR($A74),IF(MONTH($A74)=11,YEAR($A74),IF(MONTH($A74)=12, YEAR($A74),YEAR($A74)-1)))),A3R002_pt1.prn!$A$2:$AA$74,VLOOKUP(MONTH($A74),'Patch Conversion'!$A$1:$B$12,2),FALSE))</f>
        <v/>
      </c>
      <c r="G74" s="9">
        <f>VLOOKUP((IF(MONTH($A74)=10,YEAR($A74),IF(MONTH($A74)=11,YEAR($A74),IF(MONTH($A74)=12, YEAR($A74),YEAR($A74)-1)))),A3R002_FirstSim!$A$1:$Z$87,VLOOKUP(MONTH($A74),Conversion!$A$1:$B$12,2),FALSE)</f>
        <v>0.45</v>
      </c>
      <c r="K74" s="12" t="e">
        <f>VLOOKUP((IF(MONTH($A74)=10,YEAR($A74),IF(MONTH($A74)=11,YEAR($A74),IF(MONTH($A74)=12, YEAR($A74),YEAR($A74)-1)))),#REF!,VLOOKUP(MONTH($A74),Conversion!$A$1:$B$12,2),FALSE)</f>
        <v>#REF!</v>
      </c>
      <c r="L74" s="9" t="e">
        <f>VLOOKUP((IF(MONTH($A74)=10,YEAR($A74),IF(MONTH($A74)=11,YEAR($A74),IF(MONTH($A74)=12, YEAR($A74),YEAR($A74)-1)))),#REF!,VLOOKUP(MONTH($A74),'Patch Conversion'!$A$1:$B$12,2),FALSE)</f>
        <v>#REF!</v>
      </c>
      <c r="N74" s="11"/>
      <c r="O74" s="9">
        <f t="shared" si="7"/>
        <v>0.05</v>
      </c>
      <c r="P74" s="9" t="str">
        <f t="shared" si="8"/>
        <v/>
      </c>
      <c r="Q74" s="10" t="str">
        <f t="shared" si="9"/>
        <v/>
      </c>
      <c r="S74" s="17">
        <f>VLOOKUP((IF(MONTH($A74)=10,YEAR($A74),IF(MONTH($A74)=11,YEAR($A74),IF(MONTH($A74)=12, YEAR($A74),YEAR($A74)-1)))),'Final Sim'!$A$1:$O$84,VLOOKUP(MONTH($A74),'Conversion WRSM'!$A$1:$B$12,2),FALSE)</f>
        <v>0</v>
      </c>
      <c r="U74" s="9">
        <f t="shared" si="10"/>
        <v>0.05</v>
      </c>
      <c r="V74" s="9" t="str">
        <f t="shared" si="11"/>
        <v/>
      </c>
      <c r="W74" s="20" t="str">
        <f t="shared" si="12"/>
        <v/>
      </c>
    </row>
    <row r="75" spans="1:23" s="9" customFormat="1" x14ac:dyDescent="0.25">
      <c r="A75" s="11">
        <v>15220</v>
      </c>
      <c r="B75" s="9">
        <f>VLOOKUP((IF(MONTH($A75)=10,YEAR($A75),IF(MONTH($A75)=11,YEAR($A75),IF(MONTH($A75)=12, YEAR($A75),YEAR($A75)-1)))),A3R002_pt1.prn!$A$2:$AA$74,VLOOKUP(MONTH($A75),Conversion!$A$1:$B$12,2),FALSE)</f>
        <v>0.25</v>
      </c>
      <c r="C75" s="9" t="str">
        <f>IF(VLOOKUP((IF(MONTH($A75)=10,YEAR($A75),IF(MONTH($A75)=11,YEAR($A75),IF(MONTH($A75)=12, YEAR($A75),YEAR($A75)-1)))),A3R002_pt1.prn!$A$2:$AA$74,VLOOKUP(MONTH($A75),'Patch Conversion'!$A$1:$B$12,2),FALSE)="","",VLOOKUP((IF(MONTH($A75)=10,YEAR($A75),IF(MONTH($A75)=11,YEAR($A75),IF(MONTH($A75)=12, YEAR($A75),YEAR($A75)-1)))),A3R002_pt1.prn!$A$2:$AA$74,VLOOKUP(MONTH($A75),'Patch Conversion'!$A$1:$B$12,2),FALSE))</f>
        <v/>
      </c>
      <c r="G75" s="9">
        <f>VLOOKUP((IF(MONTH($A75)=10,YEAR($A75),IF(MONTH($A75)=11,YEAR($A75),IF(MONTH($A75)=12, YEAR($A75),YEAR($A75)-1)))),A3R002_FirstSim!$A$1:$Z$87,VLOOKUP(MONTH($A75),Conversion!$A$1:$B$12,2),FALSE)</f>
        <v>0.45</v>
      </c>
      <c r="K75" s="12" t="e">
        <f>VLOOKUP((IF(MONTH($A75)=10,YEAR($A75),IF(MONTH($A75)=11,YEAR($A75),IF(MONTH($A75)=12, YEAR($A75),YEAR($A75)-1)))),#REF!,VLOOKUP(MONTH($A75),Conversion!$A$1:$B$12,2),FALSE)</f>
        <v>#REF!</v>
      </c>
      <c r="L75" s="9" t="e">
        <f>VLOOKUP((IF(MONTH($A75)=10,YEAR($A75),IF(MONTH($A75)=11,YEAR($A75),IF(MONTH($A75)=12, YEAR($A75),YEAR($A75)-1)))),#REF!,VLOOKUP(MONTH($A75),'Patch Conversion'!$A$1:$B$12,2),FALSE)</f>
        <v>#REF!</v>
      </c>
      <c r="N75" s="11"/>
      <c r="O75" s="9">
        <f t="shared" si="7"/>
        <v>0.25</v>
      </c>
      <c r="P75" s="9" t="str">
        <f t="shared" si="8"/>
        <v/>
      </c>
      <c r="Q75" s="10" t="str">
        <f t="shared" si="9"/>
        <v/>
      </c>
      <c r="S75" s="17">
        <f>VLOOKUP((IF(MONTH($A75)=10,YEAR($A75),IF(MONTH($A75)=11,YEAR($A75),IF(MONTH($A75)=12, YEAR($A75),YEAR($A75)-1)))),'Final Sim'!$A$1:$O$84,VLOOKUP(MONTH($A75),'Conversion WRSM'!$A$1:$B$12,2),FALSE)</f>
        <v>0</v>
      </c>
      <c r="U75" s="9">
        <f t="shared" si="10"/>
        <v>0.25</v>
      </c>
      <c r="V75" s="9" t="str">
        <f t="shared" si="11"/>
        <v/>
      </c>
      <c r="W75" s="20" t="str">
        <f t="shared" si="12"/>
        <v/>
      </c>
    </row>
    <row r="76" spans="1:23" s="9" customFormat="1" x14ac:dyDescent="0.25">
      <c r="A76" s="11">
        <v>15250</v>
      </c>
      <c r="B76" s="9">
        <f>VLOOKUP((IF(MONTH($A76)=10,YEAR($A76),IF(MONTH($A76)=11,YEAR($A76),IF(MONTH($A76)=12, YEAR($A76),YEAR($A76)-1)))),A3R002_pt1.prn!$A$2:$AA$74,VLOOKUP(MONTH($A76),Conversion!$A$1:$B$12,2),FALSE)</f>
        <v>0.2</v>
      </c>
      <c r="C76" s="9" t="str">
        <f>IF(VLOOKUP((IF(MONTH($A76)=10,YEAR($A76),IF(MONTH($A76)=11,YEAR($A76),IF(MONTH($A76)=12, YEAR($A76),YEAR($A76)-1)))),A3R002_pt1.prn!$A$2:$AA$74,VLOOKUP(MONTH($A76),'Patch Conversion'!$A$1:$B$12,2),FALSE)="","",VLOOKUP((IF(MONTH($A76)=10,YEAR($A76),IF(MONTH($A76)=11,YEAR($A76),IF(MONTH($A76)=12, YEAR($A76),YEAR($A76)-1)))),A3R002_pt1.prn!$A$2:$AA$74,VLOOKUP(MONTH($A76),'Patch Conversion'!$A$1:$B$12,2),FALSE))</f>
        <v/>
      </c>
      <c r="G76" s="9">
        <f>VLOOKUP((IF(MONTH($A76)=10,YEAR($A76),IF(MONTH($A76)=11,YEAR($A76),IF(MONTH($A76)=12, YEAR($A76),YEAR($A76)-1)))),A3R002_FirstSim!$A$1:$Z$87,VLOOKUP(MONTH($A76),Conversion!$A$1:$B$12,2),FALSE)</f>
        <v>0.44</v>
      </c>
      <c r="K76" s="12" t="e">
        <f>VLOOKUP((IF(MONTH($A76)=10,YEAR($A76),IF(MONTH($A76)=11,YEAR($A76),IF(MONTH($A76)=12, YEAR($A76),YEAR($A76)-1)))),#REF!,VLOOKUP(MONTH($A76),Conversion!$A$1:$B$12,2),FALSE)</f>
        <v>#REF!</v>
      </c>
      <c r="L76" s="9" t="e">
        <f>VLOOKUP((IF(MONTH($A76)=10,YEAR($A76),IF(MONTH($A76)=11,YEAR($A76),IF(MONTH($A76)=12, YEAR($A76),YEAR($A76)-1)))),#REF!,VLOOKUP(MONTH($A76),'Patch Conversion'!$A$1:$B$12,2),FALSE)</f>
        <v>#REF!</v>
      </c>
      <c r="N76" s="11"/>
      <c r="O76" s="9">
        <f t="shared" si="7"/>
        <v>0.2</v>
      </c>
      <c r="P76" s="9" t="str">
        <f t="shared" si="8"/>
        <v/>
      </c>
      <c r="Q76" s="10" t="str">
        <f t="shared" si="9"/>
        <v/>
      </c>
      <c r="S76" s="17">
        <f>VLOOKUP((IF(MONTH($A76)=10,YEAR($A76),IF(MONTH($A76)=11,YEAR($A76),IF(MONTH($A76)=12, YEAR($A76),YEAR($A76)-1)))),'Final Sim'!$A$1:$O$84,VLOOKUP(MONTH($A76),'Conversion WRSM'!$A$1:$B$12,2),FALSE)</f>
        <v>0</v>
      </c>
      <c r="U76" s="9">
        <f t="shared" si="10"/>
        <v>0.2</v>
      </c>
      <c r="V76" s="9" t="str">
        <f t="shared" si="11"/>
        <v/>
      </c>
      <c r="W76" s="20" t="str">
        <f t="shared" si="12"/>
        <v/>
      </c>
    </row>
    <row r="77" spans="1:23" s="9" customFormat="1" x14ac:dyDescent="0.25">
      <c r="A77" s="11">
        <v>15281</v>
      </c>
      <c r="B77" s="9">
        <f>VLOOKUP((IF(MONTH($A77)=10,YEAR($A77),IF(MONTH($A77)=11,YEAR($A77),IF(MONTH($A77)=12, YEAR($A77),YEAR($A77)-1)))),A3R002_pt1.prn!$A$2:$AA$74,VLOOKUP(MONTH($A77),Conversion!$A$1:$B$12,2),FALSE)</f>
        <v>7.0000000000000007E-2</v>
      </c>
      <c r="C77" s="9" t="str">
        <f>IF(VLOOKUP((IF(MONTH($A77)=10,YEAR($A77),IF(MONTH($A77)=11,YEAR($A77),IF(MONTH($A77)=12, YEAR($A77),YEAR($A77)-1)))),A3R002_pt1.prn!$A$2:$AA$74,VLOOKUP(MONTH($A77),'Patch Conversion'!$A$1:$B$12,2),FALSE)="","",VLOOKUP((IF(MONTH($A77)=10,YEAR($A77),IF(MONTH($A77)=11,YEAR($A77),IF(MONTH($A77)=12, YEAR($A77),YEAR($A77)-1)))),A3R002_pt1.prn!$A$2:$AA$74,VLOOKUP(MONTH($A77),'Patch Conversion'!$A$1:$B$12,2),FALSE))</f>
        <v/>
      </c>
      <c r="G77" s="9">
        <f>VLOOKUP((IF(MONTH($A77)=10,YEAR($A77),IF(MONTH($A77)=11,YEAR($A77),IF(MONTH($A77)=12, YEAR($A77),YEAR($A77)-1)))),A3R002_FirstSim!$A$1:$Z$87,VLOOKUP(MONTH($A77),Conversion!$A$1:$B$12,2),FALSE)</f>
        <v>0.41</v>
      </c>
      <c r="K77" s="12" t="e">
        <f>VLOOKUP((IF(MONTH($A77)=10,YEAR($A77),IF(MONTH($A77)=11,YEAR($A77),IF(MONTH($A77)=12, YEAR($A77),YEAR($A77)-1)))),#REF!,VLOOKUP(MONTH($A77),Conversion!$A$1:$B$12,2),FALSE)</f>
        <v>#REF!</v>
      </c>
      <c r="L77" s="9" t="e">
        <f>VLOOKUP((IF(MONTH($A77)=10,YEAR($A77),IF(MONTH($A77)=11,YEAR($A77),IF(MONTH($A77)=12, YEAR($A77),YEAR($A77)-1)))),#REF!,VLOOKUP(MONTH($A77),'Patch Conversion'!$A$1:$B$12,2),FALSE)</f>
        <v>#REF!</v>
      </c>
      <c r="N77" s="11"/>
      <c r="O77" s="9">
        <f t="shared" si="7"/>
        <v>7.0000000000000007E-2</v>
      </c>
      <c r="P77" s="9" t="str">
        <f t="shared" si="8"/>
        <v/>
      </c>
      <c r="Q77" s="10" t="str">
        <f t="shared" si="9"/>
        <v/>
      </c>
      <c r="S77" s="17">
        <f>VLOOKUP((IF(MONTH($A77)=10,YEAR($A77),IF(MONTH($A77)=11,YEAR($A77),IF(MONTH($A77)=12, YEAR($A77),YEAR($A77)-1)))),'Final Sim'!$A$1:$O$84,VLOOKUP(MONTH($A77),'Conversion WRSM'!$A$1:$B$12,2),FALSE)</f>
        <v>0</v>
      </c>
      <c r="U77" s="9">
        <f t="shared" si="10"/>
        <v>7.0000000000000007E-2</v>
      </c>
      <c r="V77" s="9" t="str">
        <f t="shared" si="11"/>
        <v/>
      </c>
      <c r="W77" s="20" t="str">
        <f t="shared" si="12"/>
        <v/>
      </c>
    </row>
    <row r="78" spans="1:23" s="9" customFormat="1" x14ac:dyDescent="0.25">
      <c r="A78" s="11">
        <v>15311</v>
      </c>
      <c r="B78" s="9">
        <f>VLOOKUP((IF(MONTH($A78)=10,YEAR($A78),IF(MONTH($A78)=11,YEAR($A78),IF(MONTH($A78)=12, YEAR($A78),YEAR($A78)-1)))),A3R002_pt1.prn!$A$2:$AA$74,VLOOKUP(MONTH($A78),Conversion!$A$1:$B$12,2),FALSE)</f>
        <v>1.2</v>
      </c>
      <c r="C78" s="9" t="str">
        <f>IF(VLOOKUP((IF(MONTH($A78)=10,YEAR($A78),IF(MONTH($A78)=11,YEAR($A78),IF(MONTH($A78)=12, YEAR($A78),YEAR($A78)-1)))),A3R002_pt1.prn!$A$2:$AA$74,VLOOKUP(MONTH($A78),'Patch Conversion'!$A$1:$B$12,2),FALSE)="","",VLOOKUP((IF(MONTH($A78)=10,YEAR($A78),IF(MONTH($A78)=11,YEAR($A78),IF(MONTH($A78)=12, YEAR($A78),YEAR($A78)-1)))),A3R002_pt1.prn!$A$2:$AA$74,VLOOKUP(MONTH($A78),'Patch Conversion'!$A$1:$B$12,2),FALSE))</f>
        <v/>
      </c>
      <c r="G78" s="9">
        <f>VLOOKUP((IF(MONTH($A78)=10,YEAR($A78),IF(MONTH($A78)=11,YEAR($A78),IF(MONTH($A78)=12, YEAR($A78),YEAR($A78)-1)))),A3R002_FirstSim!$A$1:$Z$87,VLOOKUP(MONTH($A78),Conversion!$A$1:$B$12,2),FALSE)</f>
        <v>0.52</v>
      </c>
      <c r="K78" s="12" t="e">
        <f>VLOOKUP((IF(MONTH($A78)=10,YEAR($A78),IF(MONTH($A78)=11,YEAR($A78),IF(MONTH($A78)=12, YEAR($A78),YEAR($A78)-1)))),#REF!,VLOOKUP(MONTH($A78),Conversion!$A$1:$B$12,2),FALSE)</f>
        <v>#REF!</v>
      </c>
      <c r="L78" s="9" t="e">
        <f>VLOOKUP((IF(MONTH($A78)=10,YEAR($A78),IF(MONTH($A78)=11,YEAR($A78),IF(MONTH($A78)=12, YEAR($A78),YEAR($A78)-1)))),#REF!,VLOOKUP(MONTH($A78),'Patch Conversion'!$A$1:$B$12,2),FALSE)</f>
        <v>#REF!</v>
      </c>
      <c r="N78" s="11"/>
      <c r="O78" s="9">
        <f t="shared" si="7"/>
        <v>1.2</v>
      </c>
      <c r="P78" s="9" t="str">
        <f t="shared" si="8"/>
        <v/>
      </c>
      <c r="Q78" s="10" t="str">
        <f t="shared" si="9"/>
        <v/>
      </c>
      <c r="S78" s="17">
        <f>VLOOKUP((IF(MONTH($A78)=10,YEAR($A78),IF(MONTH($A78)=11,YEAR($A78),IF(MONTH($A78)=12, YEAR($A78),YEAR($A78)-1)))),'Final Sim'!$A$1:$O$84,VLOOKUP(MONTH($A78),'Conversion WRSM'!$A$1:$B$12,2),FALSE)</f>
        <v>0</v>
      </c>
      <c r="U78" s="9">
        <f t="shared" si="10"/>
        <v>1.2</v>
      </c>
      <c r="V78" s="9" t="str">
        <f t="shared" si="11"/>
        <v/>
      </c>
      <c r="W78" s="20" t="str">
        <f t="shared" si="12"/>
        <v/>
      </c>
    </row>
    <row r="79" spans="1:23" s="9" customFormat="1" x14ac:dyDescent="0.25">
      <c r="A79" s="11">
        <v>15342</v>
      </c>
      <c r="B79" s="9">
        <f>VLOOKUP((IF(MONTH($A79)=10,YEAR($A79),IF(MONTH($A79)=11,YEAR($A79),IF(MONTH($A79)=12, YEAR($A79),YEAR($A79)-1)))),A3R002_pt1.prn!$A$2:$AA$74,VLOOKUP(MONTH($A79),Conversion!$A$1:$B$12,2),FALSE)</f>
        <v>0.43</v>
      </c>
      <c r="C79" s="9" t="str">
        <f>IF(VLOOKUP((IF(MONTH($A79)=10,YEAR($A79),IF(MONTH($A79)=11,YEAR($A79),IF(MONTH($A79)=12, YEAR($A79),YEAR($A79)-1)))),A3R002_pt1.prn!$A$2:$AA$74,VLOOKUP(MONTH($A79),'Patch Conversion'!$A$1:$B$12,2),FALSE)="","",VLOOKUP((IF(MONTH($A79)=10,YEAR($A79),IF(MONTH($A79)=11,YEAR($A79),IF(MONTH($A79)=12, YEAR($A79),YEAR($A79)-1)))),A3R002_pt1.prn!$A$2:$AA$74,VLOOKUP(MONTH($A79),'Patch Conversion'!$A$1:$B$12,2),FALSE))</f>
        <v/>
      </c>
      <c r="D79" s="9" t="str">
        <f>IF(C79="","",B79)</f>
        <v/>
      </c>
      <c r="G79" s="9">
        <f>VLOOKUP((IF(MONTH($A79)=10,YEAR($A79),IF(MONTH($A79)=11,YEAR($A79),IF(MONTH($A79)=12, YEAR($A79),YEAR($A79)-1)))),A3R002_FirstSim!$A$1:$Z$87,VLOOKUP(MONTH($A79),Conversion!$A$1:$B$12,2),FALSE)</f>
        <v>0.53</v>
      </c>
      <c r="K79" s="12" t="e">
        <f>VLOOKUP((IF(MONTH($A79)=10,YEAR($A79),IF(MONTH($A79)=11,YEAR($A79),IF(MONTH($A79)=12, YEAR($A79),YEAR($A79)-1)))),#REF!,VLOOKUP(MONTH($A79),Conversion!$A$1:$B$12,2),FALSE)</f>
        <v>#REF!</v>
      </c>
      <c r="L79" s="9" t="e">
        <f>VLOOKUP((IF(MONTH($A79)=10,YEAR($A79),IF(MONTH($A79)=11,YEAR($A79),IF(MONTH($A79)=12, YEAR($A79),YEAR($A79)-1)))),#REF!,VLOOKUP(MONTH($A79),'Patch Conversion'!$A$1:$B$12,2),FALSE)</f>
        <v>#REF!</v>
      </c>
      <c r="N79" s="11"/>
      <c r="O79" s="9">
        <f t="shared" si="7"/>
        <v>0.43</v>
      </c>
      <c r="P79" s="9" t="str">
        <f t="shared" si="8"/>
        <v/>
      </c>
      <c r="Q79" s="10" t="str">
        <f t="shared" si="9"/>
        <v/>
      </c>
      <c r="S79" s="17">
        <f>VLOOKUP((IF(MONTH($A79)=10,YEAR($A79),IF(MONTH($A79)=11,YEAR($A79),IF(MONTH($A79)=12, YEAR($A79),YEAR($A79)-1)))),'Final Sim'!$A$1:$O$84,VLOOKUP(MONTH($A79),'Conversion WRSM'!$A$1:$B$12,2),FALSE)</f>
        <v>0</v>
      </c>
      <c r="U79" s="9">
        <f t="shared" si="10"/>
        <v>0.43</v>
      </c>
      <c r="V79" s="9" t="str">
        <f t="shared" si="11"/>
        <v/>
      </c>
      <c r="W79" s="20" t="str">
        <f t="shared" si="12"/>
        <v/>
      </c>
    </row>
    <row r="80" spans="1:23" s="9" customFormat="1" x14ac:dyDescent="0.25">
      <c r="A80" s="11">
        <v>15373</v>
      </c>
      <c r="B80" s="9">
        <f>VLOOKUP((IF(MONTH($A80)=10,YEAR($A80),IF(MONTH($A80)=11,YEAR($A80),IF(MONTH($A80)=12, YEAR($A80),YEAR($A80)-1)))),A3R002_pt1.prn!$A$2:$AA$74,VLOOKUP(MONTH($A80),Conversion!$A$1:$B$12,2),FALSE)</f>
        <v>0.28000000000000003</v>
      </c>
      <c r="C80" s="9" t="str">
        <f>IF(VLOOKUP((IF(MONTH($A80)=10,YEAR($A80),IF(MONTH($A80)=11,YEAR($A80),IF(MONTH($A80)=12, YEAR($A80),YEAR($A80)-1)))),A3R002_pt1.prn!$A$2:$AA$74,VLOOKUP(MONTH($A80),'Patch Conversion'!$A$1:$B$12,2),FALSE)="","",VLOOKUP((IF(MONTH($A80)=10,YEAR($A80),IF(MONTH($A80)=11,YEAR($A80),IF(MONTH($A80)=12, YEAR($A80),YEAR($A80)-1)))),A3R002_pt1.prn!$A$2:$AA$74,VLOOKUP(MONTH($A80),'Patch Conversion'!$A$1:$B$12,2),FALSE))</f>
        <v/>
      </c>
      <c r="D80" s="9" t="str">
        <f>IF(C80="","",B80)</f>
        <v/>
      </c>
      <c r="G80" s="9">
        <f>VLOOKUP((IF(MONTH($A80)=10,YEAR($A80),IF(MONTH($A80)=11,YEAR($A80),IF(MONTH($A80)=12, YEAR($A80),YEAR($A80)-1)))),A3R002_FirstSim!$A$1:$Z$87,VLOOKUP(MONTH($A80),Conversion!$A$1:$B$12,2),FALSE)</f>
        <v>0.44</v>
      </c>
      <c r="K80" s="12" t="e">
        <f>VLOOKUP((IF(MONTH($A80)=10,YEAR($A80),IF(MONTH($A80)=11,YEAR($A80),IF(MONTH($A80)=12, YEAR($A80),YEAR($A80)-1)))),#REF!,VLOOKUP(MONTH($A80),Conversion!$A$1:$B$12,2),FALSE)</f>
        <v>#REF!</v>
      </c>
      <c r="L80" s="9" t="e">
        <f>VLOOKUP((IF(MONTH($A80)=10,YEAR($A80),IF(MONTH($A80)=11,YEAR($A80),IF(MONTH($A80)=12, YEAR($A80),YEAR($A80)-1)))),#REF!,VLOOKUP(MONTH($A80),'Patch Conversion'!$A$1:$B$12,2),FALSE)</f>
        <v>#REF!</v>
      </c>
      <c r="N80" s="11"/>
      <c r="O80" s="9">
        <f t="shared" si="7"/>
        <v>0.28000000000000003</v>
      </c>
      <c r="P80" s="9" t="str">
        <f t="shared" si="8"/>
        <v/>
      </c>
      <c r="Q80" s="10" t="str">
        <f t="shared" si="9"/>
        <v/>
      </c>
      <c r="S80" s="17">
        <f>VLOOKUP((IF(MONTH($A80)=10,YEAR($A80),IF(MONTH($A80)=11,YEAR($A80),IF(MONTH($A80)=12, YEAR($A80),YEAR($A80)-1)))),'Final Sim'!$A$1:$O$84,VLOOKUP(MONTH($A80),'Conversion WRSM'!$A$1:$B$12,2),FALSE)</f>
        <v>0</v>
      </c>
      <c r="U80" s="9">
        <f t="shared" si="10"/>
        <v>0.28000000000000003</v>
      </c>
      <c r="V80" s="9" t="str">
        <f t="shared" si="11"/>
        <v/>
      </c>
      <c r="W80" s="20" t="str">
        <f t="shared" si="12"/>
        <v/>
      </c>
    </row>
    <row r="81" spans="1:23" s="9" customFormat="1" x14ac:dyDescent="0.25">
      <c r="A81" s="11">
        <v>15401</v>
      </c>
      <c r="B81" s="9">
        <f>VLOOKUP((IF(MONTH($A81)=10,YEAR($A81),IF(MONTH($A81)=11,YEAR($A81),IF(MONTH($A81)=12, YEAR($A81),YEAR($A81)-1)))),A3R002_pt1.prn!$A$2:$AA$74,VLOOKUP(MONTH($A81),Conversion!$A$1:$B$12,2),FALSE)</f>
        <v>4.07</v>
      </c>
      <c r="C81" s="9" t="str">
        <f>IF(VLOOKUP((IF(MONTH($A81)=10,YEAR($A81),IF(MONTH($A81)=11,YEAR($A81),IF(MONTH($A81)=12, YEAR($A81),YEAR($A81)-1)))),A3R002_pt1.prn!$A$2:$AA$74,VLOOKUP(MONTH($A81),'Patch Conversion'!$A$1:$B$12,2),FALSE)="","",VLOOKUP((IF(MONTH($A81)=10,YEAR($A81),IF(MONTH($A81)=11,YEAR($A81),IF(MONTH($A81)=12, YEAR($A81),YEAR($A81)-1)))),A3R002_pt1.prn!$A$2:$AA$74,VLOOKUP(MONTH($A81),'Patch Conversion'!$A$1:$B$12,2),FALSE))</f>
        <v/>
      </c>
      <c r="D81" s="9" t="str">
        <f>IF(C81="","",B81)</f>
        <v/>
      </c>
      <c r="G81" s="9">
        <f>VLOOKUP((IF(MONTH($A81)=10,YEAR($A81),IF(MONTH($A81)=11,YEAR($A81),IF(MONTH($A81)=12, YEAR($A81),YEAR($A81)-1)))),A3R002_FirstSim!$A$1:$Z$87,VLOOKUP(MONTH($A81),Conversion!$A$1:$B$12,2),FALSE)</f>
        <v>3.46</v>
      </c>
      <c r="K81" s="12" t="e">
        <f>VLOOKUP((IF(MONTH($A81)=10,YEAR($A81),IF(MONTH($A81)=11,YEAR($A81),IF(MONTH($A81)=12, YEAR($A81),YEAR($A81)-1)))),#REF!,VLOOKUP(MONTH($A81),Conversion!$A$1:$B$12,2),FALSE)</f>
        <v>#REF!</v>
      </c>
      <c r="L81" s="9" t="e">
        <f>VLOOKUP((IF(MONTH($A81)=10,YEAR($A81),IF(MONTH($A81)=11,YEAR($A81),IF(MONTH($A81)=12, YEAR($A81),YEAR($A81)-1)))),#REF!,VLOOKUP(MONTH($A81),'Patch Conversion'!$A$1:$B$12,2),FALSE)</f>
        <v>#REF!</v>
      </c>
      <c r="N81" s="11"/>
      <c r="O81" s="9">
        <f t="shared" si="7"/>
        <v>4.07</v>
      </c>
      <c r="P81" s="9" t="str">
        <f t="shared" si="8"/>
        <v/>
      </c>
      <c r="Q81" s="10" t="str">
        <f t="shared" si="9"/>
        <v/>
      </c>
      <c r="S81" s="17">
        <f>VLOOKUP((IF(MONTH($A81)=10,YEAR($A81),IF(MONTH($A81)=11,YEAR($A81),IF(MONTH($A81)=12, YEAR($A81),YEAR($A81)-1)))),'Final Sim'!$A$1:$O$84,VLOOKUP(MONTH($A81),'Conversion WRSM'!$A$1:$B$12,2),FALSE)</f>
        <v>0</v>
      </c>
      <c r="U81" s="9">
        <f t="shared" si="10"/>
        <v>4.07</v>
      </c>
      <c r="V81" s="9" t="str">
        <f t="shared" si="11"/>
        <v/>
      </c>
      <c r="W81" s="20" t="str">
        <f t="shared" si="12"/>
        <v/>
      </c>
    </row>
    <row r="82" spans="1:23" s="9" customFormat="1" x14ac:dyDescent="0.25">
      <c r="A82" s="11">
        <v>15432</v>
      </c>
      <c r="B82" s="9">
        <f>VLOOKUP((IF(MONTH($A82)=10,YEAR($A82),IF(MONTH($A82)=11,YEAR($A82),IF(MONTH($A82)=12, YEAR($A82),YEAR($A82)-1)))),A3R002_pt1.prn!$A$2:$AA$74,VLOOKUP(MONTH($A82),Conversion!$A$1:$B$12,2),FALSE)</f>
        <v>0.45</v>
      </c>
      <c r="C82" s="9" t="str">
        <f>IF(VLOOKUP((IF(MONTH($A82)=10,YEAR($A82),IF(MONTH($A82)=11,YEAR($A82),IF(MONTH($A82)=12, YEAR($A82),YEAR($A82)-1)))),A3R002_pt1.prn!$A$2:$AA$74,VLOOKUP(MONTH($A82),'Patch Conversion'!$A$1:$B$12,2),FALSE)="","",VLOOKUP((IF(MONTH($A82)=10,YEAR($A82),IF(MONTH($A82)=11,YEAR($A82),IF(MONTH($A82)=12, YEAR($A82),YEAR($A82)-1)))),A3R002_pt1.prn!$A$2:$AA$74,VLOOKUP(MONTH($A82),'Patch Conversion'!$A$1:$B$12,2),FALSE))</f>
        <v/>
      </c>
      <c r="D82" s="9" t="str">
        <f>IF(C82="","",B82)</f>
        <v/>
      </c>
      <c r="G82" s="9">
        <f>VLOOKUP((IF(MONTH($A82)=10,YEAR($A82),IF(MONTH($A82)=11,YEAR($A82),IF(MONTH($A82)=12, YEAR($A82),YEAR($A82)-1)))),A3R002_FirstSim!$A$1:$Z$87,VLOOKUP(MONTH($A82),Conversion!$A$1:$B$12,2),FALSE)</f>
        <v>1.79</v>
      </c>
      <c r="K82" s="12" t="e">
        <f>VLOOKUP((IF(MONTH($A82)=10,YEAR($A82),IF(MONTH($A82)=11,YEAR($A82),IF(MONTH($A82)=12, YEAR($A82),YEAR($A82)-1)))),#REF!,VLOOKUP(MONTH($A82),Conversion!$A$1:$B$12,2),FALSE)</f>
        <v>#REF!</v>
      </c>
      <c r="L82" s="9" t="e">
        <f>VLOOKUP((IF(MONTH($A82)=10,YEAR($A82),IF(MONTH($A82)=11,YEAR($A82),IF(MONTH($A82)=12, YEAR($A82),YEAR($A82)-1)))),#REF!,VLOOKUP(MONTH($A82),'Patch Conversion'!$A$1:$B$12,2),FALSE)</f>
        <v>#REF!</v>
      </c>
      <c r="N82" s="11"/>
      <c r="O82" s="9">
        <f t="shared" si="7"/>
        <v>0.45</v>
      </c>
      <c r="P82" s="9" t="str">
        <f t="shared" si="8"/>
        <v/>
      </c>
      <c r="Q82" s="10" t="str">
        <f t="shared" si="9"/>
        <v/>
      </c>
      <c r="S82" s="17">
        <f>VLOOKUP((IF(MONTH($A82)=10,YEAR($A82),IF(MONTH($A82)=11,YEAR($A82),IF(MONTH($A82)=12, YEAR($A82),YEAR($A82)-1)))),'Final Sim'!$A$1:$O$84,VLOOKUP(MONTH($A82),'Conversion WRSM'!$A$1:$B$12,2),FALSE)</f>
        <v>0</v>
      </c>
      <c r="U82" s="9">
        <f t="shared" si="10"/>
        <v>0.45</v>
      </c>
      <c r="V82" s="9" t="str">
        <f t="shared" si="11"/>
        <v/>
      </c>
      <c r="W82" s="20" t="str">
        <f t="shared" si="12"/>
        <v/>
      </c>
    </row>
    <row r="83" spans="1:23" s="9" customFormat="1" x14ac:dyDescent="0.25">
      <c r="A83" s="11">
        <v>15462</v>
      </c>
      <c r="B83" s="9">
        <f>VLOOKUP((IF(MONTH($A83)=10,YEAR($A83),IF(MONTH($A83)=11,YEAR($A83),IF(MONTH($A83)=12, YEAR($A83),YEAR($A83)-1)))),A3R002_pt1.prn!$A$2:$AA$74,VLOOKUP(MONTH($A83),Conversion!$A$1:$B$12,2),FALSE)</f>
        <v>0</v>
      </c>
      <c r="C83" s="9" t="str">
        <f>IF(VLOOKUP((IF(MONTH($A83)=10,YEAR($A83),IF(MONTH($A83)=11,YEAR($A83),IF(MONTH($A83)=12, YEAR($A83),YEAR($A83)-1)))),A3R002_pt1.prn!$A$2:$AA$74,VLOOKUP(MONTH($A83),'Patch Conversion'!$A$1:$B$12,2),FALSE)="","",VLOOKUP((IF(MONTH($A83)=10,YEAR($A83),IF(MONTH($A83)=11,YEAR($A83),IF(MONTH($A83)=12, YEAR($A83),YEAR($A83)-1)))),A3R002_pt1.prn!$A$2:$AA$74,VLOOKUP(MONTH($A83),'Patch Conversion'!$A$1:$B$12,2),FALSE))</f>
        <v>#</v>
      </c>
      <c r="G83" s="9">
        <f>VLOOKUP((IF(MONTH($A83)=10,YEAR($A83),IF(MONTH($A83)=11,YEAR($A83),IF(MONTH($A83)=12, YEAR($A83),YEAR($A83)-1)))),A3R002_FirstSim!$A$1:$Z$87,VLOOKUP(MONTH($A83),Conversion!$A$1:$B$12,2),FALSE)</f>
        <v>0.79</v>
      </c>
      <c r="K83" s="12" t="e">
        <f>VLOOKUP((IF(MONTH($A83)=10,YEAR($A83),IF(MONTH($A83)=11,YEAR($A83),IF(MONTH($A83)=12, YEAR($A83),YEAR($A83)-1)))),#REF!,VLOOKUP(MONTH($A83),Conversion!$A$1:$B$12,2),FALSE)</f>
        <v>#REF!</v>
      </c>
      <c r="L83" s="9" t="e">
        <f>VLOOKUP((IF(MONTH($A83)=10,YEAR($A83),IF(MONTH($A83)=11,YEAR($A83),IF(MONTH($A83)=12, YEAR($A83),YEAR($A83)-1)))),#REF!,VLOOKUP(MONTH($A83),'Patch Conversion'!$A$1:$B$12,2),FALSE)</f>
        <v>#REF!</v>
      </c>
      <c r="N83" s="11"/>
      <c r="O83" s="9">
        <f t="shared" si="7"/>
        <v>0.79</v>
      </c>
      <c r="P83" s="9" t="str">
        <f t="shared" si="8"/>
        <v>*</v>
      </c>
      <c r="Q83" s="10" t="str">
        <f t="shared" si="9"/>
        <v>First Silumation patch</v>
      </c>
      <c r="S83" s="17">
        <f>VLOOKUP((IF(MONTH($A83)=10,YEAR($A83),IF(MONTH($A83)=11,YEAR($A83),IF(MONTH($A83)=12, YEAR($A83),YEAR($A83)-1)))),'Final Sim'!$A$1:$O$84,VLOOKUP(MONTH($A83),'Conversion WRSM'!$A$1:$B$12,2),FALSE)</f>
        <v>0</v>
      </c>
      <c r="U83" s="9">
        <f t="shared" si="10"/>
        <v>0</v>
      </c>
      <c r="V83" s="9" t="str">
        <f t="shared" si="11"/>
        <v>#</v>
      </c>
      <c r="W83" s="20" t="str">
        <f t="shared" si="12"/>
        <v>Observed Estimate Used</v>
      </c>
    </row>
    <row r="84" spans="1:23" s="9" customFormat="1" x14ac:dyDescent="0.25">
      <c r="A84" s="11">
        <v>15493</v>
      </c>
      <c r="B84" s="9">
        <f>VLOOKUP((IF(MONTH($A84)=10,YEAR($A84),IF(MONTH($A84)=11,YEAR($A84),IF(MONTH($A84)=12, YEAR($A84),YEAR($A84)-1)))),A3R002_pt1.prn!$A$2:$AA$74,VLOOKUP(MONTH($A84),Conversion!$A$1:$B$12,2),FALSE)</f>
        <v>0</v>
      </c>
      <c r="C84" s="9" t="str">
        <f>IF(VLOOKUP((IF(MONTH($A84)=10,YEAR($A84),IF(MONTH($A84)=11,YEAR($A84),IF(MONTH($A84)=12, YEAR($A84),YEAR($A84)-1)))),A3R002_pt1.prn!$A$2:$AA$74,VLOOKUP(MONTH($A84),'Patch Conversion'!$A$1:$B$12,2),FALSE)="","",VLOOKUP((IF(MONTH($A84)=10,YEAR($A84),IF(MONTH($A84)=11,YEAR($A84),IF(MONTH($A84)=12, YEAR($A84),YEAR($A84)-1)))),A3R002_pt1.prn!$A$2:$AA$74,VLOOKUP(MONTH($A84),'Patch Conversion'!$A$1:$B$12,2),FALSE))</f>
        <v>#</v>
      </c>
      <c r="G84" s="9">
        <f>VLOOKUP((IF(MONTH($A84)=10,YEAR($A84),IF(MONTH($A84)=11,YEAR($A84),IF(MONTH($A84)=12, YEAR($A84),YEAR($A84)-1)))),A3R002_FirstSim!$A$1:$Z$87,VLOOKUP(MONTH($A84),Conversion!$A$1:$B$12,2),FALSE)</f>
        <v>0.69</v>
      </c>
      <c r="K84" s="12" t="e">
        <f>VLOOKUP((IF(MONTH($A84)=10,YEAR($A84),IF(MONTH($A84)=11,YEAR($A84),IF(MONTH($A84)=12, YEAR($A84),YEAR($A84)-1)))),#REF!,VLOOKUP(MONTH($A84),Conversion!$A$1:$B$12,2),FALSE)</f>
        <v>#REF!</v>
      </c>
      <c r="L84" s="9" t="e">
        <f>VLOOKUP((IF(MONTH($A84)=10,YEAR($A84),IF(MONTH($A84)=11,YEAR($A84),IF(MONTH($A84)=12, YEAR($A84),YEAR($A84)-1)))),#REF!,VLOOKUP(MONTH($A84),'Patch Conversion'!$A$1:$B$12,2),FALSE)</f>
        <v>#REF!</v>
      </c>
      <c r="N84" s="11"/>
      <c r="O84" s="9">
        <f t="shared" si="7"/>
        <v>0.69</v>
      </c>
      <c r="P84" s="9" t="str">
        <f t="shared" si="8"/>
        <v>*</v>
      </c>
      <c r="Q84" s="10" t="str">
        <f t="shared" si="9"/>
        <v>First Silumation patch</v>
      </c>
      <c r="S84" s="17">
        <f>VLOOKUP((IF(MONTH($A84)=10,YEAR($A84),IF(MONTH($A84)=11,YEAR($A84),IF(MONTH($A84)=12, YEAR($A84),YEAR($A84)-1)))),'Final Sim'!$A$1:$O$84,VLOOKUP(MONTH($A84),'Conversion WRSM'!$A$1:$B$12,2),FALSE)</f>
        <v>0</v>
      </c>
      <c r="U84" s="9">
        <f t="shared" si="10"/>
        <v>0</v>
      </c>
      <c r="V84" s="9" t="str">
        <f t="shared" si="11"/>
        <v>#</v>
      </c>
      <c r="W84" s="20" t="str">
        <f t="shared" si="12"/>
        <v>Observed Estimate Used</v>
      </c>
    </row>
    <row r="85" spans="1:23" s="9" customFormat="1" x14ac:dyDescent="0.25">
      <c r="A85" s="11">
        <v>15523</v>
      </c>
      <c r="B85" s="9">
        <f>VLOOKUP((IF(MONTH($A85)=10,YEAR($A85),IF(MONTH($A85)=11,YEAR($A85),IF(MONTH($A85)=12, YEAR($A85),YEAR($A85)-1)))),A3R002_pt1.prn!$A$2:$AA$74,VLOOKUP(MONTH($A85),Conversion!$A$1:$B$12,2),FALSE)</f>
        <v>0.12</v>
      </c>
      <c r="C85" s="9" t="str">
        <f>IF(VLOOKUP((IF(MONTH($A85)=10,YEAR($A85),IF(MONTH($A85)=11,YEAR($A85),IF(MONTH($A85)=12, YEAR($A85),YEAR($A85)-1)))),A3R002_pt1.prn!$A$2:$AA$74,VLOOKUP(MONTH($A85),'Patch Conversion'!$A$1:$B$12,2),FALSE)="","",VLOOKUP((IF(MONTH($A85)=10,YEAR($A85),IF(MONTH($A85)=11,YEAR($A85),IF(MONTH($A85)=12, YEAR($A85),YEAR($A85)-1)))),A3R002_pt1.prn!$A$2:$AA$74,VLOOKUP(MONTH($A85),'Patch Conversion'!$A$1:$B$12,2),FALSE))</f>
        <v/>
      </c>
      <c r="G85" s="9">
        <f>VLOOKUP((IF(MONTH($A85)=10,YEAR($A85),IF(MONTH($A85)=11,YEAR($A85),IF(MONTH($A85)=12, YEAR($A85),YEAR($A85)-1)))),A3R002_FirstSim!$A$1:$Z$87,VLOOKUP(MONTH($A85),Conversion!$A$1:$B$12,2),FALSE)</f>
        <v>0.64</v>
      </c>
      <c r="K85" s="12" t="e">
        <f>VLOOKUP((IF(MONTH($A85)=10,YEAR($A85),IF(MONTH($A85)=11,YEAR($A85),IF(MONTH($A85)=12, YEAR($A85),YEAR($A85)-1)))),#REF!,VLOOKUP(MONTH($A85),Conversion!$A$1:$B$12,2),FALSE)</f>
        <v>#REF!</v>
      </c>
      <c r="L85" s="9" t="e">
        <f>VLOOKUP((IF(MONTH($A85)=10,YEAR($A85),IF(MONTH($A85)=11,YEAR($A85),IF(MONTH($A85)=12, YEAR($A85),YEAR($A85)-1)))),#REF!,VLOOKUP(MONTH($A85),'Patch Conversion'!$A$1:$B$12,2),FALSE)</f>
        <v>#REF!</v>
      </c>
      <c r="N85" s="11"/>
      <c r="O85" s="9">
        <f t="shared" si="7"/>
        <v>0.12</v>
      </c>
      <c r="P85" s="9" t="str">
        <f t="shared" si="8"/>
        <v/>
      </c>
      <c r="Q85" s="10" t="str">
        <f t="shared" si="9"/>
        <v/>
      </c>
      <c r="S85" s="17">
        <f>VLOOKUP((IF(MONTH($A85)=10,YEAR($A85),IF(MONTH($A85)=11,YEAR($A85),IF(MONTH($A85)=12, YEAR($A85),YEAR($A85)-1)))),'Final Sim'!$A$1:$O$84,VLOOKUP(MONTH($A85),'Conversion WRSM'!$A$1:$B$12,2),FALSE)</f>
        <v>0</v>
      </c>
      <c r="U85" s="9">
        <f t="shared" si="10"/>
        <v>0.12</v>
      </c>
      <c r="V85" s="9" t="str">
        <f t="shared" si="11"/>
        <v/>
      </c>
      <c r="W85" s="20" t="str">
        <f t="shared" si="12"/>
        <v/>
      </c>
    </row>
    <row r="86" spans="1:23" s="9" customFormat="1" x14ac:dyDescent="0.25">
      <c r="A86" s="11">
        <v>15554</v>
      </c>
      <c r="B86" s="9">
        <f>VLOOKUP((IF(MONTH($A86)=10,YEAR($A86),IF(MONTH($A86)=11,YEAR($A86),IF(MONTH($A86)=12, YEAR($A86),YEAR($A86)-1)))),A3R002_pt1.prn!$A$2:$AA$74,VLOOKUP(MONTH($A86),Conversion!$A$1:$B$12,2),FALSE)</f>
        <v>0.08</v>
      </c>
      <c r="C86" s="9" t="str">
        <f>IF(VLOOKUP((IF(MONTH($A86)=10,YEAR($A86),IF(MONTH($A86)=11,YEAR($A86),IF(MONTH($A86)=12, YEAR($A86),YEAR($A86)-1)))),A3R002_pt1.prn!$A$2:$AA$74,VLOOKUP(MONTH($A86),'Patch Conversion'!$A$1:$B$12,2),FALSE)="","",VLOOKUP((IF(MONTH($A86)=10,YEAR($A86),IF(MONTH($A86)=11,YEAR($A86),IF(MONTH($A86)=12, YEAR($A86),YEAR($A86)-1)))),A3R002_pt1.prn!$A$2:$AA$74,VLOOKUP(MONTH($A86),'Patch Conversion'!$A$1:$B$12,2),FALSE))</f>
        <v/>
      </c>
      <c r="G86" s="9">
        <f>VLOOKUP((IF(MONTH($A86)=10,YEAR($A86),IF(MONTH($A86)=11,YEAR($A86),IF(MONTH($A86)=12, YEAR($A86),YEAR($A86)-1)))),A3R002_FirstSim!$A$1:$Z$87,VLOOKUP(MONTH($A86),Conversion!$A$1:$B$12,2),FALSE)</f>
        <v>0.61</v>
      </c>
      <c r="K86" s="12" t="e">
        <f>VLOOKUP((IF(MONTH($A86)=10,YEAR($A86),IF(MONTH($A86)=11,YEAR($A86),IF(MONTH($A86)=12, YEAR($A86),YEAR($A86)-1)))),#REF!,VLOOKUP(MONTH($A86),Conversion!$A$1:$B$12,2),FALSE)</f>
        <v>#REF!</v>
      </c>
      <c r="L86" s="9" t="e">
        <f>VLOOKUP((IF(MONTH($A86)=10,YEAR($A86),IF(MONTH($A86)=11,YEAR($A86),IF(MONTH($A86)=12, YEAR($A86),YEAR($A86)-1)))),#REF!,VLOOKUP(MONTH($A86),'Patch Conversion'!$A$1:$B$12,2),FALSE)</f>
        <v>#REF!</v>
      </c>
      <c r="N86" s="11"/>
      <c r="O86" s="9">
        <f t="shared" si="7"/>
        <v>0.08</v>
      </c>
      <c r="P86" s="9" t="str">
        <f t="shared" si="8"/>
        <v/>
      </c>
      <c r="Q86" s="10" t="str">
        <f t="shared" si="9"/>
        <v/>
      </c>
      <c r="S86" s="17">
        <f>VLOOKUP((IF(MONTH($A86)=10,YEAR($A86),IF(MONTH($A86)=11,YEAR($A86),IF(MONTH($A86)=12, YEAR($A86),YEAR($A86)-1)))),'Final Sim'!$A$1:$O$84,VLOOKUP(MONTH($A86),'Conversion WRSM'!$A$1:$B$12,2),FALSE)</f>
        <v>0</v>
      </c>
      <c r="U86" s="9">
        <f t="shared" si="10"/>
        <v>0.08</v>
      </c>
      <c r="V86" s="9" t="str">
        <f t="shared" si="11"/>
        <v/>
      </c>
      <c r="W86" s="20" t="str">
        <f t="shared" si="12"/>
        <v/>
      </c>
    </row>
    <row r="87" spans="1:23" s="9" customFormat="1" x14ac:dyDescent="0.25">
      <c r="A87" s="11">
        <v>15585</v>
      </c>
      <c r="B87" s="9">
        <f>VLOOKUP((IF(MONTH($A87)=10,YEAR($A87),IF(MONTH($A87)=11,YEAR($A87),IF(MONTH($A87)=12, YEAR($A87),YEAR($A87)-1)))),A3R002_pt1.prn!$A$2:$AA$74,VLOOKUP(MONTH($A87),Conversion!$A$1:$B$12,2),FALSE)</f>
        <v>0.16</v>
      </c>
      <c r="C87" s="9" t="str">
        <f>IF(VLOOKUP((IF(MONTH($A87)=10,YEAR($A87),IF(MONTH($A87)=11,YEAR($A87),IF(MONTH($A87)=12, YEAR($A87),YEAR($A87)-1)))),A3R002_pt1.prn!$A$2:$AA$74,VLOOKUP(MONTH($A87),'Patch Conversion'!$A$1:$B$12,2),FALSE)="","",VLOOKUP((IF(MONTH($A87)=10,YEAR($A87),IF(MONTH($A87)=11,YEAR($A87),IF(MONTH($A87)=12, YEAR($A87),YEAR($A87)-1)))),A3R002_pt1.prn!$A$2:$AA$74,VLOOKUP(MONTH($A87),'Patch Conversion'!$A$1:$B$12,2),FALSE))</f>
        <v/>
      </c>
      <c r="G87" s="9">
        <f>VLOOKUP((IF(MONTH($A87)=10,YEAR($A87),IF(MONTH($A87)=11,YEAR($A87),IF(MONTH($A87)=12, YEAR($A87),YEAR($A87)-1)))),A3R002_FirstSim!$A$1:$Z$87,VLOOKUP(MONTH($A87),Conversion!$A$1:$B$12,2),FALSE)</f>
        <v>0.54</v>
      </c>
      <c r="K87" s="12" t="e">
        <f>VLOOKUP((IF(MONTH($A87)=10,YEAR($A87),IF(MONTH($A87)=11,YEAR($A87),IF(MONTH($A87)=12, YEAR($A87),YEAR($A87)-1)))),#REF!,VLOOKUP(MONTH($A87),Conversion!$A$1:$B$12,2),FALSE)</f>
        <v>#REF!</v>
      </c>
      <c r="L87" s="9" t="e">
        <f>VLOOKUP((IF(MONTH($A87)=10,YEAR($A87),IF(MONTH($A87)=11,YEAR($A87),IF(MONTH($A87)=12, YEAR($A87),YEAR($A87)-1)))),#REF!,VLOOKUP(MONTH($A87),'Patch Conversion'!$A$1:$B$12,2),FALSE)</f>
        <v>#REF!</v>
      </c>
      <c r="N87" s="11"/>
      <c r="O87" s="9">
        <f t="shared" si="7"/>
        <v>0.16</v>
      </c>
      <c r="P87" s="9" t="str">
        <f t="shared" si="8"/>
        <v/>
      </c>
      <c r="Q87" s="10" t="str">
        <f t="shared" si="9"/>
        <v/>
      </c>
      <c r="S87" s="17">
        <f>VLOOKUP((IF(MONTH($A87)=10,YEAR($A87),IF(MONTH($A87)=11,YEAR($A87),IF(MONTH($A87)=12, YEAR($A87),YEAR($A87)-1)))),'Final Sim'!$A$1:$O$84,VLOOKUP(MONTH($A87),'Conversion WRSM'!$A$1:$B$12,2),FALSE)</f>
        <v>0</v>
      </c>
      <c r="U87" s="9">
        <f t="shared" si="10"/>
        <v>0.16</v>
      </c>
      <c r="V87" s="9" t="str">
        <f t="shared" si="11"/>
        <v/>
      </c>
      <c r="W87" s="20" t="str">
        <f t="shared" si="12"/>
        <v/>
      </c>
    </row>
    <row r="88" spans="1:23" s="9" customFormat="1" x14ac:dyDescent="0.25">
      <c r="A88" s="11">
        <v>15615</v>
      </c>
      <c r="B88" s="9">
        <f>VLOOKUP((IF(MONTH($A88)=10,YEAR($A88),IF(MONTH($A88)=11,YEAR($A88),IF(MONTH($A88)=12, YEAR($A88),YEAR($A88)-1)))),A3R002_pt1.prn!$A$2:$AA$74,VLOOKUP(MONTH($A88),Conversion!$A$1:$B$12,2),FALSE)</f>
        <v>0.18</v>
      </c>
      <c r="C88" s="9" t="str">
        <f>IF(VLOOKUP((IF(MONTH($A88)=10,YEAR($A88),IF(MONTH($A88)=11,YEAR($A88),IF(MONTH($A88)=12, YEAR($A88),YEAR($A88)-1)))),A3R002_pt1.prn!$A$2:$AA$74,VLOOKUP(MONTH($A88),'Patch Conversion'!$A$1:$B$12,2),FALSE)="","",VLOOKUP((IF(MONTH($A88)=10,YEAR($A88),IF(MONTH($A88)=11,YEAR($A88),IF(MONTH($A88)=12, YEAR($A88),YEAR($A88)-1)))),A3R002_pt1.prn!$A$2:$AA$74,VLOOKUP(MONTH($A88),'Patch Conversion'!$A$1:$B$12,2),FALSE))</f>
        <v/>
      </c>
      <c r="G88" s="9">
        <f>VLOOKUP((IF(MONTH($A88)=10,YEAR($A88),IF(MONTH($A88)=11,YEAR($A88),IF(MONTH($A88)=12, YEAR($A88),YEAR($A88)-1)))),A3R002_FirstSim!$A$1:$Z$87,VLOOKUP(MONTH($A88),Conversion!$A$1:$B$12,2),FALSE)</f>
        <v>0.54</v>
      </c>
      <c r="K88" s="12" t="e">
        <f>VLOOKUP((IF(MONTH($A88)=10,YEAR($A88),IF(MONTH($A88)=11,YEAR($A88),IF(MONTH($A88)=12, YEAR($A88),YEAR($A88)-1)))),#REF!,VLOOKUP(MONTH($A88),Conversion!$A$1:$B$12,2),FALSE)</f>
        <v>#REF!</v>
      </c>
      <c r="L88" s="9" t="e">
        <f>VLOOKUP((IF(MONTH($A88)=10,YEAR($A88),IF(MONTH($A88)=11,YEAR($A88),IF(MONTH($A88)=12, YEAR($A88),YEAR($A88)-1)))),#REF!,VLOOKUP(MONTH($A88),'Patch Conversion'!$A$1:$B$12,2),FALSE)</f>
        <v>#REF!</v>
      </c>
      <c r="N88" s="11"/>
      <c r="O88" s="9">
        <f t="shared" si="7"/>
        <v>0.18</v>
      </c>
      <c r="P88" s="9" t="str">
        <f t="shared" si="8"/>
        <v/>
      </c>
      <c r="Q88" s="10" t="str">
        <f t="shared" si="9"/>
        <v/>
      </c>
      <c r="S88" s="17">
        <f>VLOOKUP((IF(MONTH($A88)=10,YEAR($A88),IF(MONTH($A88)=11,YEAR($A88),IF(MONTH($A88)=12, YEAR($A88),YEAR($A88)-1)))),'Final Sim'!$A$1:$O$84,VLOOKUP(MONTH($A88),'Conversion WRSM'!$A$1:$B$12,2),FALSE)</f>
        <v>0</v>
      </c>
      <c r="U88" s="9">
        <f t="shared" si="10"/>
        <v>0.18</v>
      </c>
      <c r="V88" s="9" t="str">
        <f t="shared" si="11"/>
        <v/>
      </c>
      <c r="W88" s="20" t="str">
        <f t="shared" si="12"/>
        <v/>
      </c>
    </row>
    <row r="89" spans="1:23" s="9" customFormat="1" x14ac:dyDescent="0.25">
      <c r="A89" s="11">
        <v>15646</v>
      </c>
      <c r="B89" s="9">
        <f>VLOOKUP((IF(MONTH($A89)=10,YEAR($A89),IF(MONTH($A89)=11,YEAR($A89),IF(MONTH($A89)=12, YEAR($A89),YEAR($A89)-1)))),A3R002_pt1.prn!$A$2:$AA$74,VLOOKUP(MONTH($A89),Conversion!$A$1:$B$12,2),FALSE)</f>
        <v>0.23</v>
      </c>
      <c r="C89" s="9" t="str">
        <f>IF(VLOOKUP((IF(MONTH($A89)=10,YEAR($A89),IF(MONTH($A89)=11,YEAR($A89),IF(MONTH($A89)=12, YEAR($A89),YEAR($A89)-1)))),A3R002_pt1.prn!$A$2:$AA$74,VLOOKUP(MONTH($A89),'Patch Conversion'!$A$1:$B$12,2),FALSE)="","",VLOOKUP((IF(MONTH($A89)=10,YEAR($A89),IF(MONTH($A89)=11,YEAR($A89),IF(MONTH($A89)=12, YEAR($A89),YEAR($A89)-1)))),A3R002_pt1.prn!$A$2:$AA$74,VLOOKUP(MONTH($A89),'Patch Conversion'!$A$1:$B$12,2),FALSE))</f>
        <v/>
      </c>
      <c r="G89" s="9">
        <f>VLOOKUP((IF(MONTH($A89)=10,YEAR($A89),IF(MONTH($A89)=11,YEAR($A89),IF(MONTH($A89)=12, YEAR($A89),YEAR($A89)-1)))),A3R002_FirstSim!$A$1:$Z$87,VLOOKUP(MONTH($A89),Conversion!$A$1:$B$12,2),FALSE)</f>
        <v>0.51</v>
      </c>
      <c r="K89" s="12" t="e">
        <f>VLOOKUP((IF(MONTH($A89)=10,YEAR($A89),IF(MONTH($A89)=11,YEAR($A89),IF(MONTH($A89)=12, YEAR($A89),YEAR($A89)-1)))),#REF!,VLOOKUP(MONTH($A89),Conversion!$A$1:$B$12,2),FALSE)</f>
        <v>#REF!</v>
      </c>
      <c r="L89" s="9" t="e">
        <f>VLOOKUP((IF(MONTH($A89)=10,YEAR($A89),IF(MONTH($A89)=11,YEAR($A89),IF(MONTH($A89)=12, YEAR($A89),YEAR($A89)-1)))),#REF!,VLOOKUP(MONTH($A89),'Patch Conversion'!$A$1:$B$12,2),FALSE)</f>
        <v>#REF!</v>
      </c>
      <c r="N89" s="11"/>
      <c r="O89" s="9">
        <f t="shared" si="7"/>
        <v>0.23</v>
      </c>
      <c r="P89" s="9" t="str">
        <f t="shared" si="8"/>
        <v/>
      </c>
      <c r="Q89" s="10" t="str">
        <f t="shared" si="9"/>
        <v/>
      </c>
      <c r="S89" s="17">
        <f>VLOOKUP((IF(MONTH($A89)=10,YEAR($A89),IF(MONTH($A89)=11,YEAR($A89),IF(MONTH($A89)=12, YEAR($A89),YEAR($A89)-1)))),'Final Sim'!$A$1:$O$84,VLOOKUP(MONTH($A89),'Conversion WRSM'!$A$1:$B$12,2),FALSE)</f>
        <v>0</v>
      </c>
      <c r="U89" s="9">
        <f t="shared" si="10"/>
        <v>0.23</v>
      </c>
      <c r="V89" s="9" t="str">
        <f t="shared" si="11"/>
        <v/>
      </c>
      <c r="W89" s="20" t="str">
        <f t="shared" si="12"/>
        <v/>
      </c>
    </row>
    <row r="90" spans="1:23" s="9" customFormat="1" x14ac:dyDescent="0.25">
      <c r="A90" s="11">
        <v>15676</v>
      </c>
      <c r="B90" s="9">
        <f>VLOOKUP((IF(MONTH($A90)=10,YEAR($A90),IF(MONTH($A90)=11,YEAR($A90),IF(MONTH($A90)=12, YEAR($A90),YEAR($A90)-1)))),A3R002_pt1.prn!$A$2:$AA$74,VLOOKUP(MONTH($A90),Conversion!$A$1:$B$12,2),FALSE)</f>
        <v>6.7</v>
      </c>
      <c r="C90" s="9" t="str">
        <f>IF(VLOOKUP((IF(MONTH($A90)=10,YEAR($A90),IF(MONTH($A90)=11,YEAR($A90),IF(MONTH($A90)=12, YEAR($A90),YEAR($A90)-1)))),A3R002_pt1.prn!$A$2:$AA$74,VLOOKUP(MONTH($A90),'Patch Conversion'!$A$1:$B$12,2),FALSE)="","",VLOOKUP((IF(MONTH($A90)=10,YEAR($A90),IF(MONTH($A90)=11,YEAR($A90),IF(MONTH($A90)=12, YEAR($A90),YEAR($A90)-1)))),A3R002_pt1.prn!$A$2:$AA$74,VLOOKUP(MONTH($A90),'Patch Conversion'!$A$1:$B$12,2),FALSE))</f>
        <v/>
      </c>
      <c r="G90" s="9">
        <f>VLOOKUP((IF(MONTH($A90)=10,YEAR($A90),IF(MONTH($A90)=11,YEAR($A90),IF(MONTH($A90)=12, YEAR($A90),YEAR($A90)-1)))),A3R002_FirstSim!$A$1:$Z$87,VLOOKUP(MONTH($A90),Conversion!$A$1:$B$12,2),FALSE)</f>
        <v>3.86</v>
      </c>
      <c r="K90" s="12" t="e">
        <f>VLOOKUP((IF(MONTH($A90)=10,YEAR($A90),IF(MONTH($A90)=11,YEAR($A90),IF(MONTH($A90)=12, YEAR($A90),YEAR($A90)-1)))),#REF!,VLOOKUP(MONTH($A90),Conversion!$A$1:$B$12,2),FALSE)</f>
        <v>#REF!</v>
      </c>
      <c r="L90" s="9" t="e">
        <f>VLOOKUP((IF(MONTH($A90)=10,YEAR($A90),IF(MONTH($A90)=11,YEAR($A90),IF(MONTH($A90)=12, YEAR($A90),YEAR($A90)-1)))),#REF!,VLOOKUP(MONTH($A90),'Patch Conversion'!$A$1:$B$12,2),FALSE)</f>
        <v>#REF!</v>
      </c>
      <c r="N90" s="11"/>
      <c r="O90" s="9">
        <f t="shared" si="7"/>
        <v>6.7</v>
      </c>
      <c r="P90" s="9" t="str">
        <f t="shared" si="8"/>
        <v/>
      </c>
      <c r="Q90" s="10" t="str">
        <f t="shared" si="9"/>
        <v/>
      </c>
      <c r="S90" s="17">
        <f>VLOOKUP((IF(MONTH($A90)=10,YEAR($A90),IF(MONTH($A90)=11,YEAR($A90),IF(MONTH($A90)=12, YEAR($A90),YEAR($A90)-1)))),'Final Sim'!$A$1:$O$84,VLOOKUP(MONTH($A90),'Conversion WRSM'!$A$1:$B$12,2),FALSE)</f>
        <v>0</v>
      </c>
      <c r="U90" s="9">
        <f t="shared" si="10"/>
        <v>6.7</v>
      </c>
      <c r="V90" s="9" t="str">
        <f t="shared" si="11"/>
        <v/>
      </c>
      <c r="W90" s="20" t="str">
        <f t="shared" si="12"/>
        <v/>
      </c>
    </row>
    <row r="91" spans="1:23" s="9" customFormat="1" x14ac:dyDescent="0.25">
      <c r="A91" s="11">
        <v>15707</v>
      </c>
      <c r="B91" s="9">
        <f>VLOOKUP((IF(MONTH($A91)=10,YEAR($A91),IF(MONTH($A91)=11,YEAR($A91),IF(MONTH($A91)=12, YEAR($A91),YEAR($A91)-1)))),A3R002_pt1.prn!$A$2:$AA$74,VLOOKUP(MONTH($A91),Conversion!$A$1:$B$12,2),FALSE)</f>
        <v>0.35</v>
      </c>
      <c r="C91" s="9" t="str">
        <f>IF(VLOOKUP((IF(MONTH($A91)=10,YEAR($A91),IF(MONTH($A91)=11,YEAR($A91),IF(MONTH($A91)=12, YEAR($A91),YEAR($A91)-1)))),A3R002_pt1.prn!$A$2:$AA$74,VLOOKUP(MONTH($A91),'Patch Conversion'!$A$1:$B$12,2),FALSE)="","",VLOOKUP((IF(MONTH($A91)=10,YEAR($A91),IF(MONTH($A91)=11,YEAR($A91),IF(MONTH($A91)=12, YEAR($A91),YEAR($A91)-1)))),A3R002_pt1.prn!$A$2:$AA$74,VLOOKUP(MONTH($A91),'Patch Conversion'!$A$1:$B$12,2),FALSE))</f>
        <v/>
      </c>
      <c r="G91" s="9">
        <f>VLOOKUP((IF(MONTH($A91)=10,YEAR($A91),IF(MONTH($A91)=11,YEAR($A91),IF(MONTH($A91)=12, YEAR($A91),YEAR($A91)-1)))),A3R002_FirstSim!$A$1:$Z$87,VLOOKUP(MONTH($A91),Conversion!$A$1:$B$12,2),FALSE)</f>
        <v>1.75</v>
      </c>
      <c r="K91" s="12" t="e">
        <f>VLOOKUP((IF(MONTH($A91)=10,YEAR($A91),IF(MONTH($A91)=11,YEAR($A91),IF(MONTH($A91)=12, YEAR($A91),YEAR($A91)-1)))),#REF!,VLOOKUP(MONTH($A91),Conversion!$A$1:$B$12,2),FALSE)</f>
        <v>#REF!</v>
      </c>
      <c r="L91" s="9" t="e">
        <f>VLOOKUP((IF(MONTH($A91)=10,YEAR($A91),IF(MONTH($A91)=11,YEAR($A91),IF(MONTH($A91)=12, YEAR($A91),YEAR($A91)-1)))),#REF!,VLOOKUP(MONTH($A91),'Patch Conversion'!$A$1:$B$12,2),FALSE)</f>
        <v>#REF!</v>
      </c>
      <c r="N91" s="11"/>
      <c r="O91" s="9">
        <f t="shared" si="7"/>
        <v>0.35</v>
      </c>
      <c r="P91" s="9" t="str">
        <f t="shared" si="8"/>
        <v/>
      </c>
      <c r="Q91" s="10" t="str">
        <f t="shared" si="9"/>
        <v/>
      </c>
      <c r="S91" s="17">
        <f>VLOOKUP((IF(MONTH($A91)=10,YEAR($A91),IF(MONTH($A91)=11,YEAR($A91),IF(MONTH($A91)=12, YEAR($A91),YEAR($A91)-1)))),'Final Sim'!$A$1:$O$84,VLOOKUP(MONTH($A91),'Conversion WRSM'!$A$1:$B$12,2),FALSE)</f>
        <v>0</v>
      </c>
      <c r="U91" s="9">
        <f t="shared" si="10"/>
        <v>0.35</v>
      </c>
      <c r="V91" s="9" t="str">
        <f t="shared" si="11"/>
        <v/>
      </c>
      <c r="W91" s="20" t="str">
        <f t="shared" si="12"/>
        <v/>
      </c>
    </row>
    <row r="92" spans="1:23" s="9" customFormat="1" x14ac:dyDescent="0.25">
      <c r="A92" s="11">
        <v>15738</v>
      </c>
      <c r="B92" s="9">
        <f>VLOOKUP((IF(MONTH($A92)=10,YEAR($A92),IF(MONTH($A92)=11,YEAR($A92),IF(MONTH($A92)=12, YEAR($A92),YEAR($A92)-1)))),A3R002_pt1.prn!$A$2:$AA$74,VLOOKUP(MONTH($A92),Conversion!$A$1:$B$12,2),FALSE)</f>
        <v>0.44</v>
      </c>
      <c r="C92" s="9" t="str">
        <f>IF(VLOOKUP((IF(MONTH($A92)=10,YEAR($A92),IF(MONTH($A92)=11,YEAR($A92),IF(MONTH($A92)=12, YEAR($A92),YEAR($A92)-1)))),A3R002_pt1.prn!$A$2:$AA$74,VLOOKUP(MONTH($A92),'Patch Conversion'!$A$1:$B$12,2),FALSE)="","",VLOOKUP((IF(MONTH($A92)=10,YEAR($A92),IF(MONTH($A92)=11,YEAR($A92),IF(MONTH($A92)=12, YEAR($A92),YEAR($A92)-1)))),A3R002_pt1.prn!$A$2:$AA$74,VLOOKUP(MONTH($A92),'Patch Conversion'!$A$1:$B$12,2),FALSE))</f>
        <v/>
      </c>
      <c r="G92" s="9">
        <f>VLOOKUP((IF(MONTH($A92)=10,YEAR($A92),IF(MONTH($A92)=11,YEAR($A92),IF(MONTH($A92)=12, YEAR($A92),YEAR($A92)-1)))),A3R002_FirstSim!$A$1:$Z$87,VLOOKUP(MONTH($A92),Conversion!$A$1:$B$12,2),FALSE)</f>
        <v>0.62</v>
      </c>
      <c r="K92" s="12" t="e">
        <f>VLOOKUP((IF(MONTH($A92)=10,YEAR($A92),IF(MONTH($A92)=11,YEAR($A92),IF(MONTH($A92)=12, YEAR($A92),YEAR($A92)-1)))),#REF!,VLOOKUP(MONTH($A92),Conversion!$A$1:$B$12,2),FALSE)</f>
        <v>#REF!</v>
      </c>
      <c r="L92" s="9" t="e">
        <f>VLOOKUP((IF(MONTH($A92)=10,YEAR($A92),IF(MONTH($A92)=11,YEAR($A92),IF(MONTH($A92)=12, YEAR($A92),YEAR($A92)-1)))),#REF!,VLOOKUP(MONTH($A92),'Patch Conversion'!$A$1:$B$12,2),FALSE)</f>
        <v>#REF!</v>
      </c>
      <c r="N92" s="11"/>
      <c r="O92" s="9">
        <f t="shared" si="7"/>
        <v>0.44</v>
      </c>
      <c r="P92" s="9" t="str">
        <f t="shared" si="8"/>
        <v/>
      </c>
      <c r="Q92" s="10" t="str">
        <f t="shared" si="9"/>
        <v/>
      </c>
      <c r="S92" s="17">
        <f>VLOOKUP((IF(MONTH($A92)=10,YEAR($A92),IF(MONTH($A92)=11,YEAR($A92),IF(MONTH($A92)=12, YEAR($A92),YEAR($A92)-1)))),'Final Sim'!$A$1:$O$84,VLOOKUP(MONTH($A92),'Conversion WRSM'!$A$1:$B$12,2),FALSE)</f>
        <v>0</v>
      </c>
      <c r="U92" s="9">
        <f t="shared" si="10"/>
        <v>0.44</v>
      </c>
      <c r="V92" s="9" t="str">
        <f t="shared" si="11"/>
        <v/>
      </c>
      <c r="W92" s="20" t="str">
        <f t="shared" si="12"/>
        <v/>
      </c>
    </row>
    <row r="93" spans="1:23" s="9" customFormat="1" x14ac:dyDescent="0.25">
      <c r="A93" s="11">
        <v>15766</v>
      </c>
      <c r="B93" s="9">
        <f>VLOOKUP((IF(MONTH($A93)=10,YEAR($A93),IF(MONTH($A93)=11,YEAR($A93),IF(MONTH($A93)=12, YEAR($A93),YEAR($A93)-1)))),A3R002_pt1.prn!$A$2:$AA$74,VLOOKUP(MONTH($A93),Conversion!$A$1:$B$12,2),FALSE)</f>
        <v>1.66</v>
      </c>
      <c r="C93" s="9" t="str">
        <f>IF(VLOOKUP((IF(MONTH($A93)=10,YEAR($A93),IF(MONTH($A93)=11,YEAR($A93),IF(MONTH($A93)=12, YEAR($A93),YEAR($A93)-1)))),A3R002_pt1.prn!$A$2:$AA$74,VLOOKUP(MONTH($A93),'Patch Conversion'!$A$1:$B$12,2),FALSE)="","",VLOOKUP((IF(MONTH($A93)=10,YEAR($A93),IF(MONTH($A93)=11,YEAR($A93),IF(MONTH($A93)=12, YEAR($A93),YEAR($A93)-1)))),A3R002_pt1.prn!$A$2:$AA$74,VLOOKUP(MONTH($A93),'Patch Conversion'!$A$1:$B$12,2),FALSE))</f>
        <v/>
      </c>
      <c r="G93" s="9">
        <f>VLOOKUP((IF(MONTH($A93)=10,YEAR($A93),IF(MONTH($A93)=11,YEAR($A93),IF(MONTH($A93)=12, YEAR($A93),YEAR($A93)-1)))),A3R002_FirstSim!$A$1:$Z$87,VLOOKUP(MONTH($A93),Conversion!$A$1:$B$12,2),FALSE)</f>
        <v>0.76</v>
      </c>
      <c r="K93" s="12" t="e">
        <f>VLOOKUP((IF(MONTH($A93)=10,YEAR($A93),IF(MONTH($A93)=11,YEAR($A93),IF(MONTH($A93)=12, YEAR($A93),YEAR($A93)-1)))),#REF!,VLOOKUP(MONTH($A93),Conversion!$A$1:$B$12,2),FALSE)</f>
        <v>#REF!</v>
      </c>
      <c r="L93" s="9" t="e">
        <f>VLOOKUP((IF(MONTH($A93)=10,YEAR($A93),IF(MONTH($A93)=11,YEAR($A93),IF(MONTH($A93)=12, YEAR($A93),YEAR($A93)-1)))),#REF!,VLOOKUP(MONTH($A93),'Patch Conversion'!$A$1:$B$12,2),FALSE)</f>
        <v>#REF!</v>
      </c>
      <c r="N93" s="11"/>
      <c r="O93" s="9">
        <f t="shared" si="7"/>
        <v>1.66</v>
      </c>
      <c r="P93" s="9" t="str">
        <f t="shared" si="8"/>
        <v/>
      </c>
      <c r="Q93" s="10" t="str">
        <f t="shared" si="9"/>
        <v/>
      </c>
      <c r="S93" s="17">
        <f>VLOOKUP((IF(MONTH($A93)=10,YEAR($A93),IF(MONTH($A93)=11,YEAR($A93),IF(MONTH($A93)=12, YEAR($A93),YEAR($A93)-1)))),'Final Sim'!$A$1:$O$84,VLOOKUP(MONTH($A93),'Conversion WRSM'!$A$1:$B$12,2),FALSE)</f>
        <v>0</v>
      </c>
      <c r="U93" s="9">
        <f t="shared" si="10"/>
        <v>1.66</v>
      </c>
      <c r="V93" s="9" t="str">
        <f t="shared" si="11"/>
        <v/>
      </c>
      <c r="W93" s="20" t="str">
        <f t="shared" si="12"/>
        <v/>
      </c>
    </row>
    <row r="94" spans="1:23" s="9" customFormat="1" x14ac:dyDescent="0.25">
      <c r="A94" s="11">
        <v>15797</v>
      </c>
      <c r="B94" s="9">
        <f>VLOOKUP((IF(MONTH($A94)=10,YEAR($A94),IF(MONTH($A94)=11,YEAR($A94),IF(MONTH($A94)=12, YEAR($A94),YEAR($A94)-1)))),A3R002_pt1.prn!$A$2:$AA$74,VLOOKUP(MONTH($A94),Conversion!$A$1:$B$12,2),FALSE)</f>
        <v>1.05</v>
      </c>
      <c r="C94" s="9" t="str">
        <f>IF(VLOOKUP((IF(MONTH($A94)=10,YEAR($A94),IF(MONTH($A94)=11,YEAR($A94),IF(MONTH($A94)=12, YEAR($A94),YEAR($A94)-1)))),A3R002_pt1.prn!$A$2:$AA$74,VLOOKUP(MONTH($A94),'Patch Conversion'!$A$1:$B$12,2),FALSE)="","",VLOOKUP((IF(MONTH($A94)=10,YEAR($A94),IF(MONTH($A94)=11,YEAR($A94),IF(MONTH($A94)=12, YEAR($A94),YEAR($A94)-1)))),A3R002_pt1.prn!$A$2:$AA$74,VLOOKUP(MONTH($A94),'Patch Conversion'!$A$1:$B$12,2),FALSE))</f>
        <v/>
      </c>
      <c r="G94" s="9">
        <f>VLOOKUP((IF(MONTH($A94)=10,YEAR($A94),IF(MONTH($A94)=11,YEAR($A94),IF(MONTH($A94)=12, YEAR($A94),YEAR($A94)-1)))),A3R002_FirstSim!$A$1:$Z$87,VLOOKUP(MONTH($A94),Conversion!$A$1:$B$12,2),FALSE)</f>
        <v>1.54</v>
      </c>
      <c r="K94" s="12" t="e">
        <f>VLOOKUP((IF(MONTH($A94)=10,YEAR($A94),IF(MONTH($A94)=11,YEAR($A94),IF(MONTH($A94)=12, YEAR($A94),YEAR($A94)-1)))),#REF!,VLOOKUP(MONTH($A94),Conversion!$A$1:$B$12,2),FALSE)</f>
        <v>#REF!</v>
      </c>
      <c r="L94" s="9" t="e">
        <f>VLOOKUP((IF(MONTH($A94)=10,YEAR($A94),IF(MONTH($A94)=11,YEAR($A94),IF(MONTH($A94)=12, YEAR($A94),YEAR($A94)-1)))),#REF!,VLOOKUP(MONTH($A94),'Patch Conversion'!$A$1:$B$12,2),FALSE)</f>
        <v>#REF!</v>
      </c>
      <c r="N94" s="11"/>
      <c r="O94" s="9">
        <f t="shared" si="7"/>
        <v>1.05</v>
      </c>
      <c r="P94" s="9" t="str">
        <f t="shared" si="8"/>
        <v/>
      </c>
      <c r="Q94" s="10" t="str">
        <f t="shared" si="9"/>
        <v/>
      </c>
      <c r="S94" s="17">
        <f>VLOOKUP((IF(MONTH($A94)=10,YEAR($A94),IF(MONTH($A94)=11,YEAR($A94),IF(MONTH($A94)=12, YEAR($A94),YEAR($A94)-1)))),'Final Sim'!$A$1:$O$84,VLOOKUP(MONTH($A94),'Conversion WRSM'!$A$1:$B$12,2),FALSE)</f>
        <v>0</v>
      </c>
      <c r="U94" s="9">
        <f t="shared" si="10"/>
        <v>1.05</v>
      </c>
      <c r="V94" s="9" t="str">
        <f t="shared" si="11"/>
        <v/>
      </c>
      <c r="W94" s="20" t="str">
        <f t="shared" si="12"/>
        <v/>
      </c>
    </row>
    <row r="95" spans="1:23" s="9" customFormat="1" x14ac:dyDescent="0.25">
      <c r="A95" s="11">
        <v>15827</v>
      </c>
      <c r="B95" s="9">
        <f>VLOOKUP((IF(MONTH($A95)=10,YEAR($A95),IF(MONTH($A95)=11,YEAR($A95),IF(MONTH($A95)=12, YEAR($A95),YEAR($A95)-1)))),A3R002_pt1.prn!$A$2:$AA$74,VLOOKUP(MONTH($A95),Conversion!$A$1:$B$12,2),FALSE)</f>
        <v>2.31</v>
      </c>
      <c r="C95" s="9" t="str">
        <f>IF(VLOOKUP((IF(MONTH($A95)=10,YEAR($A95),IF(MONTH($A95)=11,YEAR($A95),IF(MONTH($A95)=12, YEAR($A95),YEAR($A95)-1)))),A3R002_pt1.prn!$A$2:$AA$74,VLOOKUP(MONTH($A95),'Patch Conversion'!$A$1:$B$12,2),FALSE)="","",VLOOKUP((IF(MONTH($A95)=10,YEAR($A95),IF(MONTH($A95)=11,YEAR($A95),IF(MONTH($A95)=12, YEAR($A95),YEAR($A95)-1)))),A3R002_pt1.prn!$A$2:$AA$74,VLOOKUP(MONTH($A95),'Patch Conversion'!$A$1:$B$12,2),FALSE))</f>
        <v/>
      </c>
      <c r="G95" s="9">
        <f>VLOOKUP((IF(MONTH($A95)=10,YEAR($A95),IF(MONTH($A95)=11,YEAR($A95),IF(MONTH($A95)=12, YEAR($A95),YEAR($A95)-1)))),A3R002_FirstSim!$A$1:$Z$87,VLOOKUP(MONTH($A95),Conversion!$A$1:$B$12,2),FALSE)</f>
        <v>1.44</v>
      </c>
      <c r="K95" s="12" t="e">
        <f>VLOOKUP((IF(MONTH($A95)=10,YEAR($A95),IF(MONTH($A95)=11,YEAR($A95),IF(MONTH($A95)=12, YEAR($A95),YEAR($A95)-1)))),#REF!,VLOOKUP(MONTH($A95),Conversion!$A$1:$B$12,2),FALSE)</f>
        <v>#REF!</v>
      </c>
      <c r="L95" s="9" t="e">
        <f>VLOOKUP((IF(MONTH($A95)=10,YEAR($A95),IF(MONTH($A95)=11,YEAR($A95),IF(MONTH($A95)=12, YEAR($A95),YEAR($A95)-1)))),#REF!,VLOOKUP(MONTH($A95),'Patch Conversion'!$A$1:$B$12,2),FALSE)</f>
        <v>#REF!</v>
      </c>
      <c r="N95" s="11"/>
      <c r="O95" s="9">
        <f t="shared" si="7"/>
        <v>2.31</v>
      </c>
      <c r="P95" s="9" t="str">
        <f t="shared" si="8"/>
        <v/>
      </c>
      <c r="Q95" s="10" t="str">
        <f t="shared" si="9"/>
        <v/>
      </c>
      <c r="S95" s="17">
        <f>VLOOKUP((IF(MONTH($A95)=10,YEAR($A95),IF(MONTH($A95)=11,YEAR($A95),IF(MONTH($A95)=12, YEAR($A95),YEAR($A95)-1)))),'Final Sim'!$A$1:$O$84,VLOOKUP(MONTH($A95),'Conversion WRSM'!$A$1:$B$12,2),FALSE)</f>
        <v>0</v>
      </c>
      <c r="U95" s="9">
        <f t="shared" si="10"/>
        <v>2.31</v>
      </c>
      <c r="V95" s="9" t="str">
        <f t="shared" si="11"/>
        <v/>
      </c>
      <c r="W95" s="20" t="str">
        <f t="shared" si="12"/>
        <v/>
      </c>
    </row>
    <row r="96" spans="1:23" s="9" customFormat="1" x14ac:dyDescent="0.25">
      <c r="A96" s="11">
        <v>15858</v>
      </c>
      <c r="B96" s="9">
        <f>VLOOKUP((IF(MONTH($A96)=10,YEAR($A96),IF(MONTH($A96)=11,YEAR($A96),IF(MONTH($A96)=12, YEAR($A96),YEAR($A96)-1)))),A3R002_pt1.prn!$A$2:$AA$74,VLOOKUP(MONTH($A96),Conversion!$A$1:$B$12,2),FALSE)</f>
        <v>0.88</v>
      </c>
      <c r="C96" s="9" t="str">
        <f>IF(VLOOKUP((IF(MONTH($A96)=10,YEAR($A96),IF(MONTH($A96)=11,YEAR($A96),IF(MONTH($A96)=12, YEAR($A96),YEAR($A96)-1)))),A3R002_pt1.prn!$A$2:$AA$74,VLOOKUP(MONTH($A96),'Patch Conversion'!$A$1:$B$12,2),FALSE)="","",VLOOKUP((IF(MONTH($A96)=10,YEAR($A96),IF(MONTH($A96)=11,YEAR($A96),IF(MONTH($A96)=12, YEAR($A96),YEAR($A96)-1)))),A3R002_pt1.prn!$A$2:$AA$74,VLOOKUP(MONTH($A96),'Patch Conversion'!$A$1:$B$12,2),FALSE))</f>
        <v/>
      </c>
      <c r="D96" s="9" t="str">
        <f>IF(C96="","",B96)</f>
        <v/>
      </c>
      <c r="G96" s="9">
        <f>VLOOKUP((IF(MONTH($A96)=10,YEAR($A96),IF(MONTH($A96)=11,YEAR($A96),IF(MONTH($A96)=12, YEAR($A96),YEAR($A96)-1)))),A3R002_FirstSim!$A$1:$Z$87,VLOOKUP(MONTH($A96),Conversion!$A$1:$B$12,2),FALSE)</f>
        <v>1.29</v>
      </c>
      <c r="K96" s="12" t="e">
        <f>VLOOKUP((IF(MONTH($A96)=10,YEAR($A96),IF(MONTH($A96)=11,YEAR($A96),IF(MONTH($A96)=12, YEAR($A96),YEAR($A96)-1)))),#REF!,VLOOKUP(MONTH($A96),Conversion!$A$1:$B$12,2),FALSE)</f>
        <v>#REF!</v>
      </c>
      <c r="L96" s="9" t="e">
        <f>VLOOKUP((IF(MONTH($A96)=10,YEAR($A96),IF(MONTH($A96)=11,YEAR($A96),IF(MONTH($A96)=12, YEAR($A96),YEAR($A96)-1)))),#REF!,VLOOKUP(MONTH($A96),'Patch Conversion'!$A$1:$B$12,2),FALSE)</f>
        <v>#REF!</v>
      </c>
      <c r="N96" s="11"/>
      <c r="O96" s="9">
        <f t="shared" si="7"/>
        <v>0.88</v>
      </c>
      <c r="P96" s="9" t="str">
        <f t="shared" si="8"/>
        <v/>
      </c>
      <c r="Q96" s="10" t="str">
        <f t="shared" si="9"/>
        <v/>
      </c>
      <c r="S96" s="17">
        <f>VLOOKUP((IF(MONTH($A96)=10,YEAR($A96),IF(MONTH($A96)=11,YEAR($A96),IF(MONTH($A96)=12, YEAR($A96),YEAR($A96)-1)))),'Final Sim'!$A$1:$O$84,VLOOKUP(MONTH($A96),'Conversion WRSM'!$A$1:$B$12,2),FALSE)</f>
        <v>0</v>
      </c>
      <c r="U96" s="9">
        <f t="shared" si="10"/>
        <v>0.88</v>
      </c>
      <c r="V96" s="9" t="str">
        <f t="shared" si="11"/>
        <v/>
      </c>
      <c r="W96" s="20" t="str">
        <f t="shared" si="12"/>
        <v/>
      </c>
    </row>
    <row r="97" spans="1:23" s="9" customFormat="1" x14ac:dyDescent="0.25">
      <c r="A97" s="11">
        <v>15888</v>
      </c>
      <c r="B97" s="9">
        <f>VLOOKUP((IF(MONTH($A97)=10,YEAR($A97),IF(MONTH($A97)=11,YEAR($A97),IF(MONTH($A97)=12, YEAR($A97),YEAR($A97)-1)))),A3R002_pt1.prn!$A$2:$AA$74,VLOOKUP(MONTH($A97),Conversion!$A$1:$B$12,2),FALSE)</f>
        <v>0.7</v>
      </c>
      <c r="C97" s="9" t="str">
        <f>IF(VLOOKUP((IF(MONTH($A97)=10,YEAR($A97),IF(MONTH($A97)=11,YEAR($A97),IF(MONTH($A97)=12, YEAR($A97),YEAR($A97)-1)))),A3R002_pt1.prn!$A$2:$AA$74,VLOOKUP(MONTH($A97),'Patch Conversion'!$A$1:$B$12,2),FALSE)="","",VLOOKUP((IF(MONTH($A97)=10,YEAR($A97),IF(MONTH($A97)=11,YEAR($A97),IF(MONTH($A97)=12, YEAR($A97),YEAR($A97)-1)))),A3R002_pt1.prn!$A$2:$AA$74,VLOOKUP(MONTH($A97),'Patch Conversion'!$A$1:$B$12,2),FALSE))</f>
        <v/>
      </c>
      <c r="D97" s="9" t="str">
        <f>IF(C97="","",B97)</f>
        <v/>
      </c>
      <c r="G97" s="9">
        <f>VLOOKUP((IF(MONTH($A97)=10,YEAR($A97),IF(MONTH($A97)=11,YEAR($A97),IF(MONTH($A97)=12, YEAR($A97),YEAR($A97)-1)))),A3R002_FirstSim!$A$1:$Z$87,VLOOKUP(MONTH($A97),Conversion!$A$1:$B$12,2),FALSE)</f>
        <v>1.26</v>
      </c>
      <c r="K97" s="12" t="e">
        <f>VLOOKUP((IF(MONTH($A97)=10,YEAR($A97),IF(MONTH($A97)=11,YEAR($A97),IF(MONTH($A97)=12, YEAR($A97),YEAR($A97)-1)))),#REF!,VLOOKUP(MONTH($A97),Conversion!$A$1:$B$12,2),FALSE)</f>
        <v>#REF!</v>
      </c>
      <c r="L97" s="9" t="e">
        <f>VLOOKUP((IF(MONTH($A97)=10,YEAR($A97),IF(MONTH($A97)=11,YEAR($A97),IF(MONTH($A97)=12, YEAR($A97),YEAR($A97)-1)))),#REF!,VLOOKUP(MONTH($A97),'Patch Conversion'!$A$1:$B$12,2),FALSE)</f>
        <v>#REF!</v>
      </c>
      <c r="N97" s="11"/>
      <c r="O97" s="9">
        <f t="shared" si="7"/>
        <v>0.7</v>
      </c>
      <c r="P97" s="9" t="str">
        <f t="shared" si="8"/>
        <v/>
      </c>
      <c r="Q97" s="10" t="str">
        <f t="shared" si="9"/>
        <v/>
      </c>
      <c r="S97" s="17">
        <f>VLOOKUP((IF(MONTH($A97)=10,YEAR($A97),IF(MONTH($A97)=11,YEAR($A97),IF(MONTH($A97)=12, YEAR($A97),YEAR($A97)-1)))),'Final Sim'!$A$1:$O$84,VLOOKUP(MONTH($A97),'Conversion WRSM'!$A$1:$B$12,2),FALSE)</f>
        <v>0</v>
      </c>
      <c r="U97" s="9">
        <f t="shared" si="10"/>
        <v>0.7</v>
      </c>
      <c r="V97" s="9" t="str">
        <f t="shared" si="11"/>
        <v/>
      </c>
      <c r="W97" s="20" t="str">
        <f t="shared" si="12"/>
        <v/>
      </c>
    </row>
    <row r="98" spans="1:23" s="9" customFormat="1" x14ac:dyDescent="0.25">
      <c r="A98" s="11">
        <v>15919</v>
      </c>
      <c r="B98" s="9">
        <f>VLOOKUP((IF(MONTH($A98)=10,YEAR($A98),IF(MONTH($A98)=11,YEAR($A98),IF(MONTH($A98)=12, YEAR($A98),YEAR($A98)-1)))),A3R002_pt1.prn!$A$2:$AA$74,VLOOKUP(MONTH($A98),Conversion!$A$1:$B$12,2),FALSE)</f>
        <v>0.28000000000000003</v>
      </c>
      <c r="C98" s="9" t="str">
        <f>IF(VLOOKUP((IF(MONTH($A98)=10,YEAR($A98),IF(MONTH($A98)=11,YEAR($A98),IF(MONTH($A98)=12, YEAR($A98),YEAR($A98)-1)))),A3R002_pt1.prn!$A$2:$AA$74,VLOOKUP(MONTH($A98),'Patch Conversion'!$A$1:$B$12,2),FALSE)="","",VLOOKUP((IF(MONTH($A98)=10,YEAR($A98),IF(MONTH($A98)=11,YEAR($A98),IF(MONTH($A98)=12, YEAR($A98),YEAR($A98)-1)))),A3R002_pt1.prn!$A$2:$AA$74,VLOOKUP(MONTH($A98),'Patch Conversion'!$A$1:$B$12,2),FALSE))</f>
        <v/>
      </c>
      <c r="D98" s="9" t="str">
        <f>IF(C98="","",B98)</f>
        <v/>
      </c>
      <c r="G98" s="9">
        <f>VLOOKUP((IF(MONTH($A98)=10,YEAR($A98),IF(MONTH($A98)=11,YEAR($A98),IF(MONTH($A98)=12, YEAR($A98),YEAR($A98)-1)))),A3R002_FirstSim!$A$1:$Z$87,VLOOKUP(MONTH($A98),Conversion!$A$1:$B$12,2),FALSE)</f>
        <v>1.2</v>
      </c>
      <c r="K98" s="12" t="e">
        <f>VLOOKUP((IF(MONTH($A98)=10,YEAR($A98),IF(MONTH($A98)=11,YEAR($A98),IF(MONTH($A98)=12, YEAR($A98),YEAR($A98)-1)))),#REF!,VLOOKUP(MONTH($A98),Conversion!$A$1:$B$12,2),FALSE)</f>
        <v>#REF!</v>
      </c>
      <c r="L98" s="9" t="e">
        <f>VLOOKUP((IF(MONTH($A98)=10,YEAR($A98),IF(MONTH($A98)=11,YEAR($A98),IF(MONTH($A98)=12, YEAR($A98),YEAR($A98)-1)))),#REF!,VLOOKUP(MONTH($A98),'Patch Conversion'!$A$1:$B$12,2),FALSE)</f>
        <v>#REF!</v>
      </c>
      <c r="N98" s="11"/>
      <c r="O98" s="9">
        <f t="shared" si="7"/>
        <v>0.28000000000000003</v>
      </c>
      <c r="P98" s="9" t="str">
        <f t="shared" si="8"/>
        <v/>
      </c>
      <c r="Q98" s="10" t="str">
        <f t="shared" si="9"/>
        <v/>
      </c>
      <c r="S98" s="17">
        <f>VLOOKUP((IF(MONTH($A98)=10,YEAR($A98),IF(MONTH($A98)=11,YEAR($A98),IF(MONTH($A98)=12, YEAR($A98),YEAR($A98)-1)))),'Final Sim'!$A$1:$O$84,VLOOKUP(MONTH($A98),'Conversion WRSM'!$A$1:$B$12,2),FALSE)</f>
        <v>0</v>
      </c>
      <c r="U98" s="9">
        <f t="shared" si="10"/>
        <v>0.28000000000000003</v>
      </c>
      <c r="V98" s="9" t="str">
        <f t="shared" si="11"/>
        <v/>
      </c>
      <c r="W98" s="20" t="str">
        <f t="shared" si="12"/>
        <v/>
      </c>
    </row>
    <row r="99" spans="1:23" s="9" customFormat="1" x14ac:dyDescent="0.25">
      <c r="A99" s="11">
        <v>15950</v>
      </c>
      <c r="B99" s="9">
        <f>VLOOKUP((IF(MONTH($A99)=10,YEAR($A99),IF(MONTH($A99)=11,YEAR($A99),IF(MONTH($A99)=12, YEAR($A99),YEAR($A99)-1)))),A3R002_pt1.prn!$A$2:$AA$74,VLOOKUP(MONTH($A99),Conversion!$A$1:$B$12,2),FALSE)</f>
        <v>2.48</v>
      </c>
      <c r="C99" s="9" t="str">
        <f>IF(VLOOKUP((IF(MONTH($A99)=10,YEAR($A99),IF(MONTH($A99)=11,YEAR($A99),IF(MONTH($A99)=12, YEAR($A99),YEAR($A99)-1)))),A3R002_pt1.prn!$A$2:$AA$74,VLOOKUP(MONTH($A99),'Patch Conversion'!$A$1:$B$12,2),FALSE)="","",VLOOKUP((IF(MONTH($A99)=10,YEAR($A99),IF(MONTH($A99)=11,YEAR($A99),IF(MONTH($A99)=12, YEAR($A99),YEAR($A99)-1)))),A3R002_pt1.prn!$A$2:$AA$74,VLOOKUP(MONTH($A99),'Patch Conversion'!$A$1:$B$12,2),FALSE))</f>
        <v/>
      </c>
      <c r="G99" s="9">
        <f>VLOOKUP((IF(MONTH($A99)=10,YEAR($A99),IF(MONTH($A99)=11,YEAR($A99),IF(MONTH($A99)=12, YEAR($A99),YEAR($A99)-1)))),A3R002_FirstSim!$A$1:$Z$87,VLOOKUP(MONTH($A99),Conversion!$A$1:$B$12,2),FALSE)</f>
        <v>1.19</v>
      </c>
      <c r="K99" s="12" t="e">
        <f>VLOOKUP((IF(MONTH($A99)=10,YEAR($A99),IF(MONTH($A99)=11,YEAR($A99),IF(MONTH($A99)=12, YEAR($A99),YEAR($A99)-1)))),#REF!,VLOOKUP(MONTH($A99),Conversion!$A$1:$B$12,2),FALSE)</f>
        <v>#REF!</v>
      </c>
      <c r="L99" s="9" t="e">
        <f>VLOOKUP((IF(MONTH($A99)=10,YEAR($A99),IF(MONTH($A99)=11,YEAR($A99),IF(MONTH($A99)=12, YEAR($A99),YEAR($A99)-1)))),#REF!,VLOOKUP(MONTH($A99),'Patch Conversion'!$A$1:$B$12,2),FALSE)</f>
        <v>#REF!</v>
      </c>
      <c r="N99" s="11"/>
      <c r="O99" s="9">
        <f t="shared" si="7"/>
        <v>2.48</v>
      </c>
      <c r="P99" s="9" t="str">
        <f t="shared" si="8"/>
        <v/>
      </c>
      <c r="Q99" s="10" t="str">
        <f t="shared" si="9"/>
        <v/>
      </c>
      <c r="S99" s="17">
        <f>VLOOKUP((IF(MONTH($A99)=10,YEAR($A99),IF(MONTH($A99)=11,YEAR($A99),IF(MONTH($A99)=12, YEAR($A99),YEAR($A99)-1)))),'Final Sim'!$A$1:$O$84,VLOOKUP(MONTH($A99),'Conversion WRSM'!$A$1:$B$12,2),FALSE)</f>
        <v>0</v>
      </c>
      <c r="U99" s="9">
        <f t="shared" si="10"/>
        <v>2.48</v>
      </c>
      <c r="V99" s="9" t="str">
        <f t="shared" si="11"/>
        <v/>
      </c>
      <c r="W99" s="20" t="str">
        <f t="shared" si="12"/>
        <v/>
      </c>
    </row>
    <row r="100" spans="1:23" s="9" customFormat="1" x14ac:dyDescent="0.25">
      <c r="A100" s="11">
        <v>15980</v>
      </c>
      <c r="B100" s="9">
        <f>VLOOKUP((IF(MONTH($A100)=10,YEAR($A100),IF(MONTH($A100)=11,YEAR($A100),IF(MONTH($A100)=12, YEAR($A100),YEAR($A100)-1)))),A3R002_pt1.prn!$A$2:$AA$74,VLOOKUP(MONTH($A100),Conversion!$A$1:$B$12,2),FALSE)</f>
        <v>1.23</v>
      </c>
      <c r="C100" s="9" t="str">
        <f>IF(VLOOKUP((IF(MONTH($A100)=10,YEAR($A100),IF(MONTH($A100)=11,YEAR($A100),IF(MONTH($A100)=12, YEAR($A100),YEAR($A100)-1)))),A3R002_pt1.prn!$A$2:$AA$74,VLOOKUP(MONTH($A100),'Patch Conversion'!$A$1:$B$12,2),FALSE)="","",VLOOKUP((IF(MONTH($A100)=10,YEAR($A100),IF(MONTH($A100)=11,YEAR($A100),IF(MONTH($A100)=12, YEAR($A100),YEAR($A100)-1)))),A3R002_pt1.prn!$A$2:$AA$74,VLOOKUP(MONTH($A100),'Patch Conversion'!$A$1:$B$12,2),FALSE))</f>
        <v/>
      </c>
      <c r="G100" s="9">
        <f>VLOOKUP((IF(MONTH($A100)=10,YEAR($A100),IF(MONTH($A100)=11,YEAR($A100),IF(MONTH($A100)=12, YEAR($A100),YEAR($A100)-1)))),A3R002_FirstSim!$A$1:$Z$87,VLOOKUP(MONTH($A100),Conversion!$A$1:$B$12,2),FALSE)</f>
        <v>1.43</v>
      </c>
      <c r="K100" s="12" t="e">
        <f>VLOOKUP((IF(MONTH($A100)=10,YEAR($A100),IF(MONTH($A100)=11,YEAR($A100),IF(MONTH($A100)=12, YEAR($A100),YEAR($A100)-1)))),#REF!,VLOOKUP(MONTH($A100),Conversion!$A$1:$B$12,2),FALSE)</f>
        <v>#REF!</v>
      </c>
      <c r="L100" s="9" t="e">
        <f>VLOOKUP((IF(MONTH($A100)=10,YEAR($A100),IF(MONTH($A100)=11,YEAR($A100),IF(MONTH($A100)=12, YEAR($A100),YEAR($A100)-1)))),#REF!,VLOOKUP(MONTH($A100),'Patch Conversion'!$A$1:$B$12,2),FALSE)</f>
        <v>#REF!</v>
      </c>
      <c r="N100" s="11"/>
      <c r="O100" s="9">
        <f t="shared" si="7"/>
        <v>1.23</v>
      </c>
      <c r="P100" s="9" t="str">
        <f t="shared" si="8"/>
        <v/>
      </c>
      <c r="Q100" s="10" t="str">
        <f t="shared" si="9"/>
        <v/>
      </c>
      <c r="S100" s="17">
        <f>VLOOKUP((IF(MONTH($A100)=10,YEAR($A100),IF(MONTH($A100)=11,YEAR($A100),IF(MONTH($A100)=12, YEAR($A100),YEAR($A100)-1)))),'Final Sim'!$A$1:$O$84,VLOOKUP(MONTH($A100),'Conversion WRSM'!$A$1:$B$12,2),FALSE)</f>
        <v>0</v>
      </c>
      <c r="U100" s="9">
        <f t="shared" si="10"/>
        <v>1.23</v>
      </c>
      <c r="V100" s="9" t="str">
        <f t="shared" si="11"/>
        <v/>
      </c>
      <c r="W100" s="20" t="str">
        <f t="shared" si="12"/>
        <v/>
      </c>
    </row>
    <row r="101" spans="1:23" s="9" customFormat="1" x14ac:dyDescent="0.25">
      <c r="A101" s="11">
        <v>16011</v>
      </c>
      <c r="B101" s="9">
        <f>VLOOKUP((IF(MONTH($A101)=10,YEAR($A101),IF(MONTH($A101)=11,YEAR($A101),IF(MONTH($A101)=12, YEAR($A101),YEAR($A101)-1)))),A3R002_pt1.prn!$A$2:$AA$74,VLOOKUP(MONTH($A101),Conversion!$A$1:$B$12,2),FALSE)</f>
        <v>6.69</v>
      </c>
      <c r="C101" s="9" t="str">
        <f>IF(VLOOKUP((IF(MONTH($A101)=10,YEAR($A101),IF(MONTH($A101)=11,YEAR($A101),IF(MONTH($A101)=12, YEAR($A101),YEAR($A101)-1)))),A3R002_pt1.prn!$A$2:$AA$74,VLOOKUP(MONTH($A101),'Patch Conversion'!$A$1:$B$12,2),FALSE)="","",VLOOKUP((IF(MONTH($A101)=10,YEAR($A101),IF(MONTH($A101)=11,YEAR($A101),IF(MONTH($A101)=12, YEAR($A101),YEAR($A101)-1)))),A3R002_pt1.prn!$A$2:$AA$74,VLOOKUP(MONTH($A101),'Patch Conversion'!$A$1:$B$12,2),FALSE))</f>
        <v/>
      </c>
      <c r="G101" s="9">
        <f>VLOOKUP((IF(MONTH($A101)=10,YEAR($A101),IF(MONTH($A101)=11,YEAR($A101),IF(MONTH($A101)=12, YEAR($A101),YEAR($A101)-1)))),A3R002_FirstSim!$A$1:$Z$87,VLOOKUP(MONTH($A101),Conversion!$A$1:$B$12,2),FALSE)</f>
        <v>1.99</v>
      </c>
      <c r="K101" s="12" t="e">
        <f>VLOOKUP((IF(MONTH($A101)=10,YEAR($A101),IF(MONTH($A101)=11,YEAR($A101),IF(MONTH($A101)=12, YEAR($A101),YEAR($A101)-1)))),#REF!,VLOOKUP(MONTH($A101),Conversion!$A$1:$B$12,2),FALSE)</f>
        <v>#REF!</v>
      </c>
      <c r="L101" s="9" t="e">
        <f>VLOOKUP((IF(MONTH($A101)=10,YEAR($A101),IF(MONTH($A101)=11,YEAR($A101),IF(MONTH($A101)=12, YEAR($A101),YEAR($A101)-1)))),#REF!,VLOOKUP(MONTH($A101),'Patch Conversion'!$A$1:$B$12,2),FALSE)</f>
        <v>#REF!</v>
      </c>
      <c r="N101" s="11"/>
      <c r="O101" s="9">
        <f t="shared" si="7"/>
        <v>6.69</v>
      </c>
      <c r="P101" s="9" t="str">
        <f t="shared" si="8"/>
        <v/>
      </c>
      <c r="Q101" s="10" t="str">
        <f t="shared" si="9"/>
        <v/>
      </c>
      <c r="S101" s="17">
        <f>VLOOKUP((IF(MONTH($A101)=10,YEAR($A101),IF(MONTH($A101)=11,YEAR($A101),IF(MONTH($A101)=12, YEAR($A101),YEAR($A101)-1)))),'Final Sim'!$A$1:$O$84,VLOOKUP(MONTH($A101),'Conversion WRSM'!$A$1:$B$12,2),FALSE)</f>
        <v>0</v>
      </c>
      <c r="U101" s="9">
        <f t="shared" si="10"/>
        <v>6.69</v>
      </c>
      <c r="V101" s="9" t="str">
        <f t="shared" si="11"/>
        <v/>
      </c>
      <c r="W101" s="20" t="str">
        <f t="shared" si="12"/>
        <v/>
      </c>
    </row>
    <row r="102" spans="1:23" s="9" customFormat="1" x14ac:dyDescent="0.25">
      <c r="A102" s="11">
        <v>16041</v>
      </c>
      <c r="B102" s="9">
        <f>VLOOKUP((IF(MONTH($A102)=10,YEAR($A102),IF(MONTH($A102)=11,YEAR($A102),IF(MONTH($A102)=12, YEAR($A102),YEAR($A102)-1)))),A3R002_pt1.prn!$A$2:$AA$74,VLOOKUP(MONTH($A102),Conversion!$A$1:$B$12,2),FALSE)</f>
        <v>1.62</v>
      </c>
      <c r="C102" s="9" t="str">
        <f>IF(VLOOKUP((IF(MONTH($A102)=10,YEAR($A102),IF(MONTH($A102)=11,YEAR($A102),IF(MONTH($A102)=12, YEAR($A102),YEAR($A102)-1)))),A3R002_pt1.prn!$A$2:$AA$74,VLOOKUP(MONTH($A102),'Patch Conversion'!$A$1:$B$12,2),FALSE)="","",VLOOKUP((IF(MONTH($A102)=10,YEAR($A102),IF(MONTH($A102)=11,YEAR($A102),IF(MONTH($A102)=12, YEAR($A102),YEAR($A102)-1)))),A3R002_pt1.prn!$A$2:$AA$74,VLOOKUP(MONTH($A102),'Patch Conversion'!$A$1:$B$12,2),FALSE))</f>
        <v/>
      </c>
      <c r="G102" s="9">
        <f>VLOOKUP((IF(MONTH($A102)=10,YEAR($A102),IF(MONTH($A102)=11,YEAR($A102),IF(MONTH($A102)=12, YEAR($A102),YEAR($A102)-1)))),A3R002_FirstSim!$A$1:$Z$87,VLOOKUP(MONTH($A102),Conversion!$A$1:$B$12,2),FALSE)</f>
        <v>1.29</v>
      </c>
      <c r="K102" s="12" t="e">
        <f>VLOOKUP((IF(MONTH($A102)=10,YEAR($A102),IF(MONTH($A102)=11,YEAR($A102),IF(MONTH($A102)=12, YEAR($A102),YEAR($A102)-1)))),#REF!,VLOOKUP(MONTH($A102),Conversion!$A$1:$B$12,2),FALSE)</f>
        <v>#REF!</v>
      </c>
      <c r="L102" s="9" t="e">
        <f>VLOOKUP((IF(MONTH($A102)=10,YEAR($A102),IF(MONTH($A102)=11,YEAR($A102),IF(MONTH($A102)=12, YEAR($A102),YEAR($A102)-1)))),#REF!,VLOOKUP(MONTH($A102),'Patch Conversion'!$A$1:$B$12,2),FALSE)</f>
        <v>#REF!</v>
      </c>
      <c r="N102" s="11"/>
      <c r="O102" s="9">
        <f t="shared" si="7"/>
        <v>1.62</v>
      </c>
      <c r="P102" s="9" t="str">
        <f t="shared" si="8"/>
        <v/>
      </c>
      <c r="Q102" s="10" t="str">
        <f t="shared" si="9"/>
        <v/>
      </c>
      <c r="S102" s="17">
        <f>VLOOKUP((IF(MONTH($A102)=10,YEAR($A102),IF(MONTH($A102)=11,YEAR($A102),IF(MONTH($A102)=12, YEAR($A102),YEAR($A102)-1)))),'Final Sim'!$A$1:$O$84,VLOOKUP(MONTH($A102),'Conversion WRSM'!$A$1:$B$12,2),FALSE)</f>
        <v>0</v>
      </c>
      <c r="U102" s="9">
        <f t="shared" si="10"/>
        <v>1.62</v>
      </c>
      <c r="V102" s="9" t="str">
        <f t="shared" si="11"/>
        <v/>
      </c>
      <c r="W102" s="20" t="str">
        <f t="shared" si="12"/>
        <v/>
      </c>
    </row>
    <row r="103" spans="1:23" s="9" customFormat="1" x14ac:dyDescent="0.25">
      <c r="A103" s="11">
        <v>16072</v>
      </c>
      <c r="B103" s="9">
        <f>VLOOKUP((IF(MONTH($A103)=10,YEAR($A103),IF(MONTH($A103)=11,YEAR($A103),IF(MONTH($A103)=12, YEAR($A103),YEAR($A103)-1)))),A3R002_pt1.prn!$A$2:$AA$74,VLOOKUP(MONTH($A103),Conversion!$A$1:$B$12,2),FALSE)</f>
        <v>1.1200000000000001</v>
      </c>
      <c r="C103" s="9" t="str">
        <f>IF(VLOOKUP((IF(MONTH($A103)=10,YEAR($A103),IF(MONTH($A103)=11,YEAR($A103),IF(MONTH($A103)=12, YEAR($A103),YEAR($A103)-1)))),A3R002_pt1.prn!$A$2:$AA$74,VLOOKUP(MONTH($A103),'Patch Conversion'!$A$1:$B$12,2),FALSE)="","",VLOOKUP((IF(MONTH($A103)=10,YEAR($A103),IF(MONTH($A103)=11,YEAR($A103),IF(MONTH($A103)=12, YEAR($A103),YEAR($A103)-1)))),A3R002_pt1.prn!$A$2:$AA$74,VLOOKUP(MONTH($A103),'Patch Conversion'!$A$1:$B$12,2),FALSE))</f>
        <v/>
      </c>
      <c r="G103" s="9">
        <f>VLOOKUP((IF(MONTH($A103)=10,YEAR($A103),IF(MONTH($A103)=11,YEAR($A103),IF(MONTH($A103)=12, YEAR($A103),YEAR($A103)-1)))),A3R002_FirstSim!$A$1:$Z$87,VLOOKUP(MONTH($A103),Conversion!$A$1:$B$12,2),FALSE)</f>
        <v>1.1299999999999999</v>
      </c>
      <c r="K103" s="12" t="e">
        <f>VLOOKUP((IF(MONTH($A103)=10,YEAR($A103),IF(MONTH($A103)=11,YEAR($A103),IF(MONTH($A103)=12, YEAR($A103),YEAR($A103)-1)))),#REF!,VLOOKUP(MONTH($A103),Conversion!$A$1:$B$12,2),FALSE)</f>
        <v>#REF!</v>
      </c>
      <c r="L103" s="9" t="e">
        <f>VLOOKUP((IF(MONTH($A103)=10,YEAR($A103),IF(MONTH($A103)=11,YEAR($A103),IF(MONTH($A103)=12, YEAR($A103),YEAR($A103)-1)))),#REF!,VLOOKUP(MONTH($A103),'Patch Conversion'!$A$1:$B$12,2),FALSE)</f>
        <v>#REF!</v>
      </c>
      <c r="N103" s="11"/>
      <c r="O103" s="9">
        <f t="shared" si="7"/>
        <v>1.1200000000000001</v>
      </c>
      <c r="P103" s="9" t="str">
        <f t="shared" si="8"/>
        <v/>
      </c>
      <c r="Q103" s="10" t="str">
        <f t="shared" si="9"/>
        <v/>
      </c>
      <c r="S103" s="17">
        <f>VLOOKUP((IF(MONTH($A103)=10,YEAR($A103),IF(MONTH($A103)=11,YEAR($A103),IF(MONTH($A103)=12, YEAR($A103),YEAR($A103)-1)))),'Final Sim'!$A$1:$O$84,VLOOKUP(MONTH($A103),'Conversion WRSM'!$A$1:$B$12,2),FALSE)</f>
        <v>0</v>
      </c>
      <c r="U103" s="9">
        <f t="shared" si="10"/>
        <v>1.1200000000000001</v>
      </c>
      <c r="V103" s="9" t="str">
        <f t="shared" si="11"/>
        <v/>
      </c>
      <c r="W103" s="20" t="str">
        <f t="shared" si="12"/>
        <v/>
      </c>
    </row>
    <row r="104" spans="1:23" s="9" customFormat="1" x14ac:dyDescent="0.25">
      <c r="A104" s="11">
        <v>16103</v>
      </c>
      <c r="B104" s="9">
        <f>VLOOKUP((IF(MONTH($A104)=10,YEAR($A104),IF(MONTH($A104)=11,YEAR($A104),IF(MONTH($A104)=12, YEAR($A104),YEAR($A104)-1)))),A3R002_pt1.prn!$A$2:$AA$74,VLOOKUP(MONTH($A104),Conversion!$A$1:$B$12,2),FALSE)</f>
        <v>16.95</v>
      </c>
      <c r="C104" s="9" t="str">
        <f>IF(VLOOKUP((IF(MONTH($A104)=10,YEAR($A104),IF(MONTH($A104)=11,YEAR($A104),IF(MONTH($A104)=12, YEAR($A104),YEAR($A104)-1)))),A3R002_pt1.prn!$A$2:$AA$74,VLOOKUP(MONTH($A104),'Patch Conversion'!$A$1:$B$12,2),FALSE)="","",VLOOKUP((IF(MONTH($A104)=10,YEAR($A104),IF(MONTH($A104)=11,YEAR($A104),IF(MONTH($A104)=12, YEAR($A104),YEAR($A104)-1)))),A3R002_pt1.prn!$A$2:$AA$74,VLOOKUP(MONTH($A104),'Patch Conversion'!$A$1:$B$12,2),FALSE))</f>
        <v/>
      </c>
      <c r="G104" s="9">
        <f>VLOOKUP((IF(MONTH($A104)=10,YEAR($A104),IF(MONTH($A104)=11,YEAR($A104),IF(MONTH($A104)=12, YEAR($A104),YEAR($A104)-1)))),A3R002_FirstSim!$A$1:$Z$87,VLOOKUP(MONTH($A104),Conversion!$A$1:$B$12,2),FALSE)</f>
        <v>8.35</v>
      </c>
      <c r="K104" s="12" t="e">
        <f>VLOOKUP((IF(MONTH($A104)=10,YEAR($A104),IF(MONTH($A104)=11,YEAR($A104),IF(MONTH($A104)=12, YEAR($A104),YEAR($A104)-1)))),#REF!,VLOOKUP(MONTH($A104),Conversion!$A$1:$B$12,2),FALSE)</f>
        <v>#REF!</v>
      </c>
      <c r="L104" s="9" t="e">
        <f>VLOOKUP((IF(MONTH($A104)=10,YEAR($A104),IF(MONTH($A104)=11,YEAR($A104),IF(MONTH($A104)=12, YEAR($A104),YEAR($A104)-1)))),#REF!,VLOOKUP(MONTH($A104),'Patch Conversion'!$A$1:$B$12,2),FALSE)</f>
        <v>#REF!</v>
      </c>
      <c r="N104" s="11"/>
      <c r="O104" s="9">
        <f t="shared" si="7"/>
        <v>16.95</v>
      </c>
      <c r="P104" s="9" t="str">
        <f t="shared" si="8"/>
        <v/>
      </c>
      <c r="Q104" s="10" t="str">
        <f t="shared" si="9"/>
        <v/>
      </c>
      <c r="S104" s="17">
        <f>VLOOKUP((IF(MONTH($A104)=10,YEAR($A104),IF(MONTH($A104)=11,YEAR($A104),IF(MONTH($A104)=12, YEAR($A104),YEAR($A104)-1)))),'Final Sim'!$A$1:$O$84,VLOOKUP(MONTH($A104),'Conversion WRSM'!$A$1:$B$12,2),FALSE)</f>
        <v>0</v>
      </c>
      <c r="U104" s="9">
        <f t="shared" si="10"/>
        <v>16.95</v>
      </c>
      <c r="V104" s="9" t="str">
        <f t="shared" si="11"/>
        <v/>
      </c>
      <c r="W104" s="20" t="str">
        <f t="shared" si="12"/>
        <v/>
      </c>
    </row>
    <row r="105" spans="1:23" s="9" customFormat="1" x14ac:dyDescent="0.25">
      <c r="A105" s="11">
        <v>16132</v>
      </c>
      <c r="B105" s="9">
        <f>VLOOKUP((IF(MONTH($A105)=10,YEAR($A105),IF(MONTH($A105)=11,YEAR($A105),IF(MONTH($A105)=12, YEAR($A105),YEAR($A105)-1)))),A3R002_pt1.prn!$A$2:$AA$74,VLOOKUP(MONTH($A105),Conversion!$A$1:$B$12,2),FALSE)</f>
        <v>3.15</v>
      </c>
      <c r="C105" s="9" t="str">
        <f>IF(VLOOKUP((IF(MONTH($A105)=10,YEAR($A105),IF(MONTH($A105)=11,YEAR($A105),IF(MONTH($A105)=12, YEAR($A105),YEAR($A105)-1)))),A3R002_pt1.prn!$A$2:$AA$74,VLOOKUP(MONTH($A105),'Patch Conversion'!$A$1:$B$12,2),FALSE)="","",VLOOKUP((IF(MONTH($A105)=10,YEAR($A105),IF(MONTH($A105)=11,YEAR($A105),IF(MONTH($A105)=12, YEAR($A105),YEAR($A105)-1)))),A3R002_pt1.prn!$A$2:$AA$74,VLOOKUP(MONTH($A105),'Patch Conversion'!$A$1:$B$12,2),FALSE))</f>
        <v/>
      </c>
      <c r="G105" s="9">
        <f>VLOOKUP((IF(MONTH($A105)=10,YEAR($A105),IF(MONTH($A105)=11,YEAR($A105),IF(MONTH($A105)=12, YEAR($A105),YEAR($A105)-1)))),A3R002_FirstSim!$A$1:$Z$87,VLOOKUP(MONTH($A105),Conversion!$A$1:$B$12,2),FALSE)</f>
        <v>4.04</v>
      </c>
      <c r="K105" s="12" t="e">
        <f>VLOOKUP((IF(MONTH($A105)=10,YEAR($A105),IF(MONTH($A105)=11,YEAR($A105),IF(MONTH($A105)=12, YEAR($A105),YEAR($A105)-1)))),#REF!,VLOOKUP(MONTH($A105),Conversion!$A$1:$B$12,2),FALSE)</f>
        <v>#REF!</v>
      </c>
      <c r="L105" s="9" t="e">
        <f>VLOOKUP((IF(MONTH($A105)=10,YEAR($A105),IF(MONTH($A105)=11,YEAR($A105),IF(MONTH($A105)=12, YEAR($A105),YEAR($A105)-1)))),#REF!,VLOOKUP(MONTH($A105),'Patch Conversion'!$A$1:$B$12,2),FALSE)</f>
        <v>#REF!</v>
      </c>
      <c r="N105" s="11"/>
      <c r="O105" s="9">
        <f t="shared" si="7"/>
        <v>3.15</v>
      </c>
      <c r="P105" s="9" t="str">
        <f t="shared" si="8"/>
        <v/>
      </c>
      <c r="Q105" s="10" t="str">
        <f t="shared" si="9"/>
        <v/>
      </c>
      <c r="S105" s="17">
        <f>VLOOKUP((IF(MONTH($A105)=10,YEAR($A105),IF(MONTH($A105)=11,YEAR($A105),IF(MONTH($A105)=12, YEAR($A105),YEAR($A105)-1)))),'Final Sim'!$A$1:$O$84,VLOOKUP(MONTH($A105),'Conversion WRSM'!$A$1:$B$12,2),FALSE)</f>
        <v>0</v>
      </c>
      <c r="U105" s="9">
        <f t="shared" si="10"/>
        <v>3.15</v>
      </c>
      <c r="V105" s="9" t="str">
        <f t="shared" si="11"/>
        <v/>
      </c>
      <c r="W105" s="20" t="str">
        <f t="shared" si="12"/>
        <v/>
      </c>
    </row>
    <row r="106" spans="1:23" s="9" customFormat="1" x14ac:dyDescent="0.25">
      <c r="A106" s="11">
        <v>16163</v>
      </c>
      <c r="B106" s="9">
        <f>VLOOKUP((IF(MONTH($A106)=10,YEAR($A106),IF(MONTH($A106)=11,YEAR($A106),IF(MONTH($A106)=12, YEAR($A106),YEAR($A106)-1)))),A3R002_pt1.prn!$A$2:$AA$74,VLOOKUP(MONTH($A106),Conversion!$A$1:$B$12,2),FALSE)</f>
        <v>1.96</v>
      </c>
      <c r="C106" s="9" t="str">
        <f>IF(VLOOKUP((IF(MONTH($A106)=10,YEAR($A106),IF(MONTH($A106)=11,YEAR($A106),IF(MONTH($A106)=12, YEAR($A106),YEAR($A106)-1)))),A3R002_pt1.prn!$A$2:$AA$74,VLOOKUP(MONTH($A106),'Patch Conversion'!$A$1:$B$12,2),FALSE)="","",VLOOKUP((IF(MONTH($A106)=10,YEAR($A106),IF(MONTH($A106)=11,YEAR($A106),IF(MONTH($A106)=12, YEAR($A106),YEAR($A106)-1)))),A3R002_pt1.prn!$A$2:$AA$74,VLOOKUP(MONTH($A106),'Patch Conversion'!$A$1:$B$12,2),FALSE))</f>
        <v/>
      </c>
      <c r="G106" s="9">
        <f>VLOOKUP((IF(MONTH($A106)=10,YEAR($A106),IF(MONTH($A106)=11,YEAR($A106),IF(MONTH($A106)=12, YEAR($A106),YEAR($A106)-1)))),A3R002_FirstSim!$A$1:$Z$87,VLOOKUP(MONTH($A106),Conversion!$A$1:$B$12,2),FALSE)</f>
        <v>1.49</v>
      </c>
      <c r="K106" s="12" t="e">
        <f>VLOOKUP((IF(MONTH($A106)=10,YEAR($A106),IF(MONTH($A106)=11,YEAR($A106),IF(MONTH($A106)=12, YEAR($A106),YEAR($A106)-1)))),#REF!,VLOOKUP(MONTH($A106),Conversion!$A$1:$B$12,2),FALSE)</f>
        <v>#REF!</v>
      </c>
      <c r="L106" s="9" t="e">
        <f>VLOOKUP((IF(MONTH($A106)=10,YEAR($A106),IF(MONTH($A106)=11,YEAR($A106),IF(MONTH($A106)=12, YEAR($A106),YEAR($A106)-1)))),#REF!,VLOOKUP(MONTH($A106),'Patch Conversion'!$A$1:$B$12,2),FALSE)</f>
        <v>#REF!</v>
      </c>
      <c r="N106" s="11"/>
      <c r="O106" s="9">
        <f t="shared" si="7"/>
        <v>1.96</v>
      </c>
      <c r="P106" s="9" t="str">
        <f t="shared" si="8"/>
        <v/>
      </c>
      <c r="Q106" s="10" t="str">
        <f t="shared" si="9"/>
        <v/>
      </c>
      <c r="S106" s="17">
        <f>VLOOKUP((IF(MONTH($A106)=10,YEAR($A106),IF(MONTH($A106)=11,YEAR($A106),IF(MONTH($A106)=12, YEAR($A106),YEAR($A106)-1)))),'Final Sim'!$A$1:$O$84,VLOOKUP(MONTH($A106),'Conversion WRSM'!$A$1:$B$12,2),FALSE)</f>
        <v>0</v>
      </c>
      <c r="U106" s="9">
        <f t="shared" si="10"/>
        <v>1.96</v>
      </c>
      <c r="V106" s="9" t="str">
        <f t="shared" si="11"/>
        <v/>
      </c>
      <c r="W106" s="20" t="str">
        <f t="shared" si="12"/>
        <v/>
      </c>
    </row>
    <row r="107" spans="1:23" s="9" customFormat="1" x14ac:dyDescent="0.25">
      <c r="A107" s="11">
        <v>16193</v>
      </c>
      <c r="B107" s="9">
        <f>VLOOKUP((IF(MONTH($A107)=10,YEAR($A107),IF(MONTH($A107)=11,YEAR($A107),IF(MONTH($A107)=12, YEAR($A107),YEAR($A107)-1)))),A3R002_pt1.prn!$A$2:$AA$74,VLOOKUP(MONTH($A107),Conversion!$A$1:$B$12,2),FALSE)</f>
        <v>1.1200000000000001</v>
      </c>
      <c r="C107" s="9" t="str">
        <f>IF(VLOOKUP((IF(MONTH($A107)=10,YEAR($A107),IF(MONTH($A107)=11,YEAR($A107),IF(MONTH($A107)=12, YEAR($A107),YEAR($A107)-1)))),A3R002_pt1.prn!$A$2:$AA$74,VLOOKUP(MONTH($A107),'Patch Conversion'!$A$1:$B$12,2),FALSE)="","",VLOOKUP((IF(MONTH($A107)=10,YEAR($A107),IF(MONTH($A107)=11,YEAR($A107),IF(MONTH($A107)=12, YEAR($A107),YEAR($A107)-1)))),A3R002_pt1.prn!$A$2:$AA$74,VLOOKUP(MONTH($A107),'Patch Conversion'!$A$1:$B$12,2),FALSE))</f>
        <v/>
      </c>
      <c r="G107" s="9">
        <f>VLOOKUP((IF(MONTH($A107)=10,YEAR($A107),IF(MONTH($A107)=11,YEAR($A107),IF(MONTH($A107)=12, YEAR($A107),YEAR($A107)-1)))),A3R002_FirstSim!$A$1:$Z$87,VLOOKUP(MONTH($A107),Conversion!$A$1:$B$12,2),FALSE)</f>
        <v>1.35</v>
      </c>
      <c r="K107" s="12" t="e">
        <f>VLOOKUP((IF(MONTH($A107)=10,YEAR($A107),IF(MONTH($A107)=11,YEAR($A107),IF(MONTH($A107)=12, YEAR($A107),YEAR($A107)-1)))),#REF!,VLOOKUP(MONTH($A107),Conversion!$A$1:$B$12,2),FALSE)</f>
        <v>#REF!</v>
      </c>
      <c r="L107" s="9" t="e">
        <f>VLOOKUP((IF(MONTH($A107)=10,YEAR($A107),IF(MONTH($A107)=11,YEAR($A107),IF(MONTH($A107)=12, YEAR($A107),YEAR($A107)-1)))),#REF!,VLOOKUP(MONTH($A107),'Patch Conversion'!$A$1:$B$12,2),FALSE)</f>
        <v>#REF!</v>
      </c>
      <c r="N107" s="11"/>
      <c r="O107" s="9">
        <f t="shared" si="7"/>
        <v>1.1200000000000001</v>
      </c>
      <c r="P107" s="9" t="str">
        <f t="shared" si="8"/>
        <v/>
      </c>
      <c r="Q107" s="10" t="str">
        <f t="shared" si="9"/>
        <v/>
      </c>
      <c r="S107" s="17">
        <f>VLOOKUP((IF(MONTH($A107)=10,YEAR($A107),IF(MONTH($A107)=11,YEAR($A107),IF(MONTH($A107)=12, YEAR($A107),YEAR($A107)-1)))),'Final Sim'!$A$1:$O$84,VLOOKUP(MONTH($A107),'Conversion WRSM'!$A$1:$B$12,2),FALSE)</f>
        <v>0</v>
      </c>
      <c r="U107" s="9">
        <f t="shared" si="10"/>
        <v>1.1200000000000001</v>
      </c>
      <c r="V107" s="9" t="str">
        <f t="shared" si="11"/>
        <v/>
      </c>
      <c r="W107" s="20" t="str">
        <f t="shared" si="12"/>
        <v/>
      </c>
    </row>
    <row r="108" spans="1:23" s="9" customFormat="1" x14ac:dyDescent="0.25">
      <c r="A108" s="11">
        <v>16224</v>
      </c>
      <c r="B108" s="9">
        <f>VLOOKUP((IF(MONTH($A108)=10,YEAR($A108),IF(MONTH($A108)=11,YEAR($A108),IF(MONTH($A108)=12, YEAR($A108),YEAR($A108)-1)))),A3R002_pt1.prn!$A$2:$AA$74,VLOOKUP(MONTH($A108),Conversion!$A$1:$B$12,2),FALSE)</f>
        <v>3.01</v>
      </c>
      <c r="C108" s="9" t="str">
        <f>IF(VLOOKUP((IF(MONTH($A108)=10,YEAR($A108),IF(MONTH($A108)=11,YEAR($A108),IF(MONTH($A108)=12, YEAR($A108),YEAR($A108)-1)))),A3R002_pt1.prn!$A$2:$AA$74,VLOOKUP(MONTH($A108),'Patch Conversion'!$A$1:$B$12,2),FALSE)="","",VLOOKUP((IF(MONTH($A108)=10,YEAR($A108),IF(MONTH($A108)=11,YEAR($A108),IF(MONTH($A108)=12, YEAR($A108),YEAR($A108)-1)))),A3R002_pt1.prn!$A$2:$AA$74,VLOOKUP(MONTH($A108),'Patch Conversion'!$A$1:$B$12,2),FALSE))</f>
        <v/>
      </c>
      <c r="G108" s="9">
        <f>VLOOKUP((IF(MONTH($A108)=10,YEAR($A108),IF(MONTH($A108)=11,YEAR($A108),IF(MONTH($A108)=12, YEAR($A108),YEAR($A108)-1)))),A3R002_FirstSim!$A$1:$Z$87,VLOOKUP(MONTH($A108),Conversion!$A$1:$B$12,2),FALSE)</f>
        <v>1.99</v>
      </c>
      <c r="K108" s="12" t="e">
        <f>VLOOKUP((IF(MONTH($A108)=10,YEAR($A108),IF(MONTH($A108)=11,YEAR($A108),IF(MONTH($A108)=12, YEAR($A108),YEAR($A108)-1)))),#REF!,VLOOKUP(MONTH($A108),Conversion!$A$1:$B$12,2),FALSE)</f>
        <v>#REF!</v>
      </c>
      <c r="L108" s="9" t="e">
        <f>VLOOKUP((IF(MONTH($A108)=10,YEAR($A108),IF(MONTH($A108)=11,YEAR($A108),IF(MONTH($A108)=12, YEAR($A108),YEAR($A108)-1)))),#REF!,VLOOKUP(MONTH($A108),'Patch Conversion'!$A$1:$B$12,2),FALSE)</f>
        <v>#REF!</v>
      </c>
      <c r="N108" s="11"/>
      <c r="O108" s="9">
        <f t="shared" si="7"/>
        <v>3.01</v>
      </c>
      <c r="P108" s="9" t="str">
        <f t="shared" si="8"/>
        <v/>
      </c>
      <c r="Q108" s="10" t="str">
        <f t="shared" si="9"/>
        <v/>
      </c>
      <c r="S108" s="17">
        <f>VLOOKUP((IF(MONTH($A108)=10,YEAR($A108),IF(MONTH($A108)=11,YEAR($A108),IF(MONTH($A108)=12, YEAR($A108),YEAR($A108)-1)))),'Final Sim'!$A$1:$O$84,VLOOKUP(MONTH($A108),'Conversion WRSM'!$A$1:$B$12,2),FALSE)</f>
        <v>0</v>
      </c>
      <c r="U108" s="9">
        <f t="shared" si="10"/>
        <v>3.01</v>
      </c>
      <c r="V108" s="9" t="str">
        <f t="shared" si="11"/>
        <v/>
      </c>
      <c r="W108" s="20" t="str">
        <f t="shared" si="12"/>
        <v/>
      </c>
    </row>
    <row r="109" spans="1:23" s="9" customFormat="1" x14ac:dyDescent="0.25">
      <c r="A109" s="11">
        <v>16254</v>
      </c>
      <c r="B109" s="9">
        <f>VLOOKUP((IF(MONTH($A109)=10,YEAR($A109),IF(MONTH($A109)=11,YEAR($A109),IF(MONTH($A109)=12, YEAR($A109),YEAR($A109)-1)))),A3R002_pt1.prn!$A$2:$AA$74,VLOOKUP(MONTH($A109),Conversion!$A$1:$B$12,2),FALSE)</f>
        <v>3.34</v>
      </c>
      <c r="C109" s="9" t="str">
        <f>IF(VLOOKUP((IF(MONTH($A109)=10,YEAR($A109),IF(MONTH($A109)=11,YEAR($A109),IF(MONTH($A109)=12, YEAR($A109),YEAR($A109)-1)))),A3R002_pt1.prn!$A$2:$AA$74,VLOOKUP(MONTH($A109),'Patch Conversion'!$A$1:$B$12,2),FALSE)="","",VLOOKUP((IF(MONTH($A109)=10,YEAR($A109),IF(MONTH($A109)=11,YEAR($A109),IF(MONTH($A109)=12, YEAR($A109),YEAR($A109)-1)))),A3R002_pt1.prn!$A$2:$AA$74,VLOOKUP(MONTH($A109),'Patch Conversion'!$A$1:$B$12,2),FALSE))</f>
        <v/>
      </c>
      <c r="G109" s="9">
        <f>VLOOKUP((IF(MONTH($A109)=10,YEAR($A109),IF(MONTH($A109)=11,YEAR($A109),IF(MONTH($A109)=12, YEAR($A109),YEAR($A109)-1)))),A3R002_FirstSim!$A$1:$Z$87,VLOOKUP(MONTH($A109),Conversion!$A$1:$B$12,2),FALSE)</f>
        <v>1.96</v>
      </c>
      <c r="K109" s="12" t="e">
        <f>VLOOKUP((IF(MONTH($A109)=10,YEAR($A109),IF(MONTH($A109)=11,YEAR($A109),IF(MONTH($A109)=12, YEAR($A109),YEAR($A109)-1)))),#REF!,VLOOKUP(MONTH($A109),Conversion!$A$1:$B$12,2),FALSE)</f>
        <v>#REF!</v>
      </c>
      <c r="L109" s="9" t="e">
        <f>VLOOKUP((IF(MONTH($A109)=10,YEAR($A109),IF(MONTH($A109)=11,YEAR($A109),IF(MONTH($A109)=12, YEAR($A109),YEAR($A109)-1)))),#REF!,VLOOKUP(MONTH($A109),'Patch Conversion'!$A$1:$B$12,2),FALSE)</f>
        <v>#REF!</v>
      </c>
      <c r="N109" s="11"/>
      <c r="O109" s="9">
        <f t="shared" si="7"/>
        <v>3.34</v>
      </c>
      <c r="P109" s="9" t="str">
        <f t="shared" si="8"/>
        <v/>
      </c>
      <c r="Q109" s="10" t="str">
        <f t="shared" si="9"/>
        <v/>
      </c>
      <c r="S109" s="17">
        <f>VLOOKUP((IF(MONTH($A109)=10,YEAR($A109),IF(MONTH($A109)=11,YEAR($A109),IF(MONTH($A109)=12, YEAR($A109),YEAR($A109)-1)))),'Final Sim'!$A$1:$O$84,VLOOKUP(MONTH($A109),'Conversion WRSM'!$A$1:$B$12,2),FALSE)</f>
        <v>0</v>
      </c>
      <c r="U109" s="9">
        <f t="shared" si="10"/>
        <v>3.34</v>
      </c>
      <c r="V109" s="9" t="str">
        <f t="shared" si="11"/>
        <v/>
      </c>
      <c r="W109" s="20" t="str">
        <f t="shared" si="12"/>
        <v/>
      </c>
    </row>
    <row r="110" spans="1:23" s="9" customFormat="1" x14ac:dyDescent="0.25">
      <c r="A110" s="11">
        <v>16285</v>
      </c>
      <c r="B110" s="9">
        <f>VLOOKUP((IF(MONTH($A110)=10,YEAR($A110),IF(MONTH($A110)=11,YEAR($A110),IF(MONTH($A110)=12, YEAR($A110),YEAR($A110)-1)))),A3R002_pt1.prn!$A$2:$AA$74,VLOOKUP(MONTH($A110),Conversion!$A$1:$B$12,2),FALSE)</f>
        <v>1.39</v>
      </c>
      <c r="C110" s="9" t="str">
        <f>IF(VLOOKUP((IF(MONTH($A110)=10,YEAR($A110),IF(MONTH($A110)=11,YEAR($A110),IF(MONTH($A110)=12, YEAR($A110),YEAR($A110)-1)))),A3R002_pt1.prn!$A$2:$AA$74,VLOOKUP(MONTH($A110),'Patch Conversion'!$A$1:$B$12,2),FALSE)="","",VLOOKUP((IF(MONTH($A110)=10,YEAR($A110),IF(MONTH($A110)=11,YEAR($A110),IF(MONTH($A110)=12, YEAR($A110),YEAR($A110)-1)))),A3R002_pt1.prn!$A$2:$AA$74,VLOOKUP(MONTH($A110),'Patch Conversion'!$A$1:$B$12,2),FALSE))</f>
        <v/>
      </c>
      <c r="G110" s="9">
        <f>VLOOKUP((IF(MONTH($A110)=10,YEAR($A110),IF(MONTH($A110)=11,YEAR($A110),IF(MONTH($A110)=12, YEAR($A110),YEAR($A110)-1)))),A3R002_FirstSim!$A$1:$Z$87,VLOOKUP(MONTH($A110),Conversion!$A$1:$B$12,2),FALSE)</f>
        <v>1.69</v>
      </c>
      <c r="K110" s="12" t="e">
        <f>VLOOKUP((IF(MONTH($A110)=10,YEAR($A110),IF(MONTH($A110)=11,YEAR($A110),IF(MONTH($A110)=12, YEAR($A110),YEAR($A110)-1)))),#REF!,VLOOKUP(MONTH($A110),Conversion!$A$1:$B$12,2),FALSE)</f>
        <v>#REF!</v>
      </c>
      <c r="L110" s="9" t="e">
        <f>VLOOKUP((IF(MONTH($A110)=10,YEAR($A110),IF(MONTH($A110)=11,YEAR($A110),IF(MONTH($A110)=12, YEAR($A110),YEAR($A110)-1)))),#REF!,VLOOKUP(MONTH($A110),'Patch Conversion'!$A$1:$B$12,2),FALSE)</f>
        <v>#REF!</v>
      </c>
      <c r="N110" s="11"/>
      <c r="O110" s="9">
        <f t="shared" si="7"/>
        <v>1.39</v>
      </c>
      <c r="P110" s="9" t="str">
        <f t="shared" si="8"/>
        <v/>
      </c>
      <c r="Q110" s="10" t="str">
        <f t="shared" si="9"/>
        <v/>
      </c>
      <c r="S110" s="17">
        <f>VLOOKUP((IF(MONTH($A110)=10,YEAR($A110),IF(MONTH($A110)=11,YEAR($A110),IF(MONTH($A110)=12, YEAR($A110),YEAR($A110)-1)))),'Final Sim'!$A$1:$O$84,VLOOKUP(MONTH($A110),'Conversion WRSM'!$A$1:$B$12,2),FALSE)</f>
        <v>0</v>
      </c>
      <c r="U110" s="9">
        <f t="shared" si="10"/>
        <v>1.39</v>
      </c>
      <c r="V110" s="9" t="str">
        <f t="shared" si="11"/>
        <v/>
      </c>
      <c r="W110" s="20" t="str">
        <f t="shared" si="12"/>
        <v/>
      </c>
    </row>
    <row r="111" spans="1:23" s="9" customFormat="1" x14ac:dyDescent="0.25">
      <c r="A111" s="11">
        <v>16316</v>
      </c>
      <c r="B111" s="9">
        <f>VLOOKUP((IF(MONTH($A111)=10,YEAR($A111),IF(MONTH($A111)=11,YEAR($A111),IF(MONTH($A111)=12, YEAR($A111),YEAR($A111)-1)))),A3R002_pt1.prn!$A$2:$AA$74,VLOOKUP(MONTH($A111),Conversion!$A$1:$B$12,2),FALSE)</f>
        <v>1.94</v>
      </c>
      <c r="C111" s="9" t="str">
        <f>IF(VLOOKUP((IF(MONTH($A111)=10,YEAR($A111),IF(MONTH($A111)=11,YEAR($A111),IF(MONTH($A111)=12, YEAR($A111),YEAR($A111)-1)))),A3R002_pt1.prn!$A$2:$AA$74,VLOOKUP(MONTH($A111),'Patch Conversion'!$A$1:$B$12,2),FALSE)="","",VLOOKUP((IF(MONTH($A111)=10,YEAR($A111),IF(MONTH($A111)=11,YEAR($A111),IF(MONTH($A111)=12, YEAR($A111),YEAR($A111)-1)))),A3R002_pt1.prn!$A$2:$AA$74,VLOOKUP(MONTH($A111),'Patch Conversion'!$A$1:$B$12,2),FALSE))</f>
        <v/>
      </c>
      <c r="G111" s="9">
        <f>VLOOKUP((IF(MONTH($A111)=10,YEAR($A111),IF(MONTH($A111)=11,YEAR($A111),IF(MONTH($A111)=12, YEAR($A111),YEAR($A111)-1)))),A3R002_FirstSim!$A$1:$Z$87,VLOOKUP(MONTH($A111),Conversion!$A$1:$B$12,2),FALSE)</f>
        <v>1.52</v>
      </c>
      <c r="K111" s="12" t="e">
        <f>VLOOKUP((IF(MONTH($A111)=10,YEAR($A111),IF(MONTH($A111)=11,YEAR($A111),IF(MONTH($A111)=12, YEAR($A111),YEAR($A111)-1)))),#REF!,VLOOKUP(MONTH($A111),Conversion!$A$1:$B$12,2),FALSE)</f>
        <v>#REF!</v>
      </c>
      <c r="L111" s="9" t="e">
        <f>VLOOKUP((IF(MONTH($A111)=10,YEAR($A111),IF(MONTH($A111)=11,YEAR($A111),IF(MONTH($A111)=12, YEAR($A111),YEAR($A111)-1)))),#REF!,VLOOKUP(MONTH($A111),'Patch Conversion'!$A$1:$B$12,2),FALSE)</f>
        <v>#REF!</v>
      </c>
      <c r="N111" s="11"/>
      <c r="O111" s="9">
        <f t="shared" si="7"/>
        <v>1.94</v>
      </c>
      <c r="P111" s="9" t="str">
        <f t="shared" si="8"/>
        <v/>
      </c>
      <c r="Q111" s="10" t="str">
        <f t="shared" si="9"/>
        <v/>
      </c>
      <c r="S111" s="17">
        <f>VLOOKUP((IF(MONTH($A111)=10,YEAR($A111),IF(MONTH($A111)=11,YEAR($A111),IF(MONTH($A111)=12, YEAR($A111),YEAR($A111)-1)))),'Final Sim'!$A$1:$O$84,VLOOKUP(MONTH($A111),'Conversion WRSM'!$A$1:$B$12,2),FALSE)</f>
        <v>0</v>
      </c>
      <c r="U111" s="9">
        <f t="shared" si="10"/>
        <v>1.94</v>
      </c>
      <c r="V111" s="9" t="str">
        <f t="shared" si="11"/>
        <v/>
      </c>
      <c r="W111" s="20" t="str">
        <f t="shared" si="12"/>
        <v/>
      </c>
    </row>
    <row r="112" spans="1:23" s="9" customFormat="1" x14ac:dyDescent="0.25">
      <c r="A112" s="11">
        <v>16346</v>
      </c>
      <c r="B112" s="9">
        <f>VLOOKUP((IF(MONTH($A112)=10,YEAR($A112),IF(MONTH($A112)=11,YEAR($A112),IF(MONTH($A112)=12, YEAR($A112),YEAR($A112)-1)))),A3R002_pt1.prn!$A$2:$AA$74,VLOOKUP(MONTH($A112),Conversion!$A$1:$B$12,2),FALSE)</f>
        <v>1.03</v>
      </c>
      <c r="C112" s="9" t="str">
        <f>IF(VLOOKUP((IF(MONTH($A112)=10,YEAR($A112),IF(MONTH($A112)=11,YEAR($A112),IF(MONTH($A112)=12, YEAR($A112),YEAR($A112)-1)))),A3R002_pt1.prn!$A$2:$AA$74,VLOOKUP(MONTH($A112),'Patch Conversion'!$A$1:$B$12,2),FALSE)="","",VLOOKUP((IF(MONTH($A112)=10,YEAR($A112),IF(MONTH($A112)=11,YEAR($A112),IF(MONTH($A112)=12, YEAR($A112),YEAR($A112)-1)))),A3R002_pt1.prn!$A$2:$AA$74,VLOOKUP(MONTH($A112),'Patch Conversion'!$A$1:$B$12,2),FALSE))</f>
        <v/>
      </c>
      <c r="G112" s="9">
        <f>VLOOKUP((IF(MONTH($A112)=10,YEAR($A112),IF(MONTH($A112)=11,YEAR($A112),IF(MONTH($A112)=12, YEAR($A112),YEAR($A112)-1)))),A3R002_FirstSim!$A$1:$Z$87,VLOOKUP(MONTH($A112),Conversion!$A$1:$B$12,2),FALSE)</f>
        <v>1.37</v>
      </c>
      <c r="K112" s="12" t="e">
        <f>VLOOKUP((IF(MONTH($A112)=10,YEAR($A112),IF(MONTH($A112)=11,YEAR($A112),IF(MONTH($A112)=12, YEAR($A112),YEAR($A112)-1)))),#REF!,VLOOKUP(MONTH($A112),Conversion!$A$1:$B$12,2),FALSE)</f>
        <v>#REF!</v>
      </c>
      <c r="L112" s="9" t="e">
        <f>VLOOKUP((IF(MONTH($A112)=10,YEAR($A112),IF(MONTH($A112)=11,YEAR($A112),IF(MONTH($A112)=12, YEAR($A112),YEAR($A112)-1)))),#REF!,VLOOKUP(MONTH($A112),'Patch Conversion'!$A$1:$B$12,2),FALSE)</f>
        <v>#REF!</v>
      </c>
      <c r="N112" s="11"/>
      <c r="O112" s="9">
        <f t="shared" si="7"/>
        <v>1.03</v>
      </c>
      <c r="P112" s="9" t="str">
        <f t="shared" si="8"/>
        <v/>
      </c>
      <c r="Q112" s="10" t="str">
        <f t="shared" si="9"/>
        <v/>
      </c>
      <c r="S112" s="17">
        <f>VLOOKUP((IF(MONTH($A112)=10,YEAR($A112),IF(MONTH($A112)=11,YEAR($A112),IF(MONTH($A112)=12, YEAR($A112),YEAR($A112)-1)))),'Final Sim'!$A$1:$O$84,VLOOKUP(MONTH($A112),'Conversion WRSM'!$A$1:$B$12,2),FALSE)</f>
        <v>0</v>
      </c>
      <c r="U112" s="9">
        <f t="shared" si="10"/>
        <v>1.03</v>
      </c>
      <c r="V112" s="9" t="str">
        <f t="shared" si="11"/>
        <v/>
      </c>
      <c r="W112" s="20" t="str">
        <f t="shared" si="12"/>
        <v/>
      </c>
    </row>
    <row r="113" spans="1:23" s="9" customFormat="1" x14ac:dyDescent="0.25">
      <c r="A113" s="11">
        <v>16377</v>
      </c>
      <c r="B113" s="9">
        <f>VLOOKUP((IF(MONTH($A113)=10,YEAR($A113),IF(MONTH($A113)=11,YEAR($A113),IF(MONTH($A113)=12, YEAR($A113),YEAR($A113)-1)))),A3R002_pt1.prn!$A$2:$AA$74,VLOOKUP(MONTH($A113),Conversion!$A$1:$B$12,2),FALSE)</f>
        <v>0.98</v>
      </c>
      <c r="C113" s="9" t="str">
        <f>IF(VLOOKUP((IF(MONTH($A113)=10,YEAR($A113),IF(MONTH($A113)=11,YEAR($A113),IF(MONTH($A113)=12, YEAR($A113),YEAR($A113)-1)))),A3R002_pt1.prn!$A$2:$AA$74,VLOOKUP(MONTH($A113),'Patch Conversion'!$A$1:$B$12,2),FALSE)="","",VLOOKUP((IF(MONTH($A113)=10,YEAR($A113),IF(MONTH($A113)=11,YEAR($A113),IF(MONTH($A113)=12, YEAR($A113),YEAR($A113)-1)))),A3R002_pt1.prn!$A$2:$AA$74,VLOOKUP(MONTH($A113),'Patch Conversion'!$A$1:$B$12,2),FALSE))</f>
        <v/>
      </c>
      <c r="G113" s="9">
        <f>VLOOKUP((IF(MONTH($A113)=10,YEAR($A113),IF(MONTH($A113)=11,YEAR($A113),IF(MONTH($A113)=12, YEAR($A113),YEAR($A113)-1)))),A3R002_FirstSim!$A$1:$Z$87,VLOOKUP(MONTH($A113),Conversion!$A$1:$B$12,2),FALSE)</f>
        <v>1.22</v>
      </c>
      <c r="K113" s="12" t="e">
        <f>VLOOKUP((IF(MONTH($A113)=10,YEAR($A113),IF(MONTH($A113)=11,YEAR($A113),IF(MONTH($A113)=12, YEAR($A113),YEAR($A113)-1)))),#REF!,VLOOKUP(MONTH($A113),Conversion!$A$1:$B$12,2),FALSE)</f>
        <v>#REF!</v>
      </c>
      <c r="L113" s="9" t="e">
        <f>VLOOKUP((IF(MONTH($A113)=10,YEAR($A113),IF(MONTH($A113)=11,YEAR($A113),IF(MONTH($A113)=12, YEAR($A113),YEAR($A113)-1)))),#REF!,VLOOKUP(MONTH($A113),'Patch Conversion'!$A$1:$B$12,2),FALSE)</f>
        <v>#REF!</v>
      </c>
      <c r="N113" s="11"/>
      <c r="O113" s="9">
        <f t="shared" si="7"/>
        <v>0.98</v>
      </c>
      <c r="P113" s="9" t="str">
        <f t="shared" si="8"/>
        <v/>
      </c>
      <c r="Q113" s="10" t="str">
        <f t="shared" si="9"/>
        <v/>
      </c>
      <c r="S113" s="17">
        <f>VLOOKUP((IF(MONTH($A113)=10,YEAR($A113),IF(MONTH($A113)=11,YEAR($A113),IF(MONTH($A113)=12, YEAR($A113),YEAR($A113)-1)))),'Final Sim'!$A$1:$O$84,VLOOKUP(MONTH($A113),'Conversion WRSM'!$A$1:$B$12,2),FALSE)</f>
        <v>0</v>
      </c>
      <c r="U113" s="9">
        <f t="shared" si="10"/>
        <v>0.98</v>
      </c>
      <c r="V113" s="9" t="str">
        <f t="shared" si="11"/>
        <v/>
      </c>
      <c r="W113" s="20" t="str">
        <f t="shared" si="12"/>
        <v/>
      </c>
    </row>
    <row r="114" spans="1:23" s="9" customFormat="1" x14ac:dyDescent="0.25">
      <c r="A114" s="11">
        <v>16407</v>
      </c>
      <c r="B114" s="9">
        <f>VLOOKUP((IF(MONTH($A114)=10,YEAR($A114),IF(MONTH($A114)=11,YEAR($A114),IF(MONTH($A114)=12, YEAR($A114),YEAR($A114)-1)))),A3R002_pt1.prn!$A$2:$AA$74,VLOOKUP(MONTH($A114),Conversion!$A$1:$B$12,2),FALSE)</f>
        <v>0.76</v>
      </c>
      <c r="C114" s="9" t="str">
        <f>IF(VLOOKUP((IF(MONTH($A114)=10,YEAR($A114),IF(MONTH($A114)=11,YEAR($A114),IF(MONTH($A114)=12, YEAR($A114),YEAR($A114)-1)))),A3R002_pt1.prn!$A$2:$AA$74,VLOOKUP(MONTH($A114),'Patch Conversion'!$A$1:$B$12,2),FALSE)="","",VLOOKUP((IF(MONTH($A114)=10,YEAR($A114),IF(MONTH($A114)=11,YEAR($A114),IF(MONTH($A114)=12, YEAR($A114),YEAR($A114)-1)))),A3R002_pt1.prn!$A$2:$AA$74,VLOOKUP(MONTH($A114),'Patch Conversion'!$A$1:$B$12,2),FALSE))</f>
        <v/>
      </c>
      <c r="D114" s="9" t="str">
        <f>IF(C114="","",B114)</f>
        <v/>
      </c>
      <c r="G114" s="9">
        <f>VLOOKUP((IF(MONTH($A114)=10,YEAR($A114),IF(MONTH($A114)=11,YEAR($A114),IF(MONTH($A114)=12, YEAR($A114),YEAR($A114)-1)))),A3R002_FirstSim!$A$1:$Z$87,VLOOKUP(MONTH($A114),Conversion!$A$1:$B$12,2),FALSE)</f>
        <v>1</v>
      </c>
      <c r="K114" s="12" t="e">
        <f>VLOOKUP((IF(MONTH($A114)=10,YEAR($A114),IF(MONTH($A114)=11,YEAR($A114),IF(MONTH($A114)=12, YEAR($A114),YEAR($A114)-1)))),#REF!,VLOOKUP(MONTH($A114),Conversion!$A$1:$B$12,2),FALSE)</f>
        <v>#REF!</v>
      </c>
      <c r="L114" s="9" t="e">
        <f>VLOOKUP((IF(MONTH($A114)=10,YEAR($A114),IF(MONTH($A114)=11,YEAR($A114),IF(MONTH($A114)=12, YEAR($A114),YEAR($A114)-1)))),#REF!,VLOOKUP(MONTH($A114),'Patch Conversion'!$A$1:$B$12,2),FALSE)</f>
        <v>#REF!</v>
      </c>
      <c r="N114" s="11"/>
      <c r="O114" s="9">
        <f t="shared" si="7"/>
        <v>0.76</v>
      </c>
      <c r="P114" s="9" t="str">
        <f t="shared" si="8"/>
        <v/>
      </c>
      <c r="Q114" s="10" t="str">
        <f t="shared" si="9"/>
        <v/>
      </c>
      <c r="S114" s="17">
        <f>VLOOKUP((IF(MONTH($A114)=10,YEAR($A114),IF(MONTH($A114)=11,YEAR($A114),IF(MONTH($A114)=12, YEAR($A114),YEAR($A114)-1)))),'Final Sim'!$A$1:$O$84,VLOOKUP(MONTH($A114),'Conversion WRSM'!$A$1:$B$12,2),FALSE)</f>
        <v>0</v>
      </c>
      <c r="U114" s="9">
        <f t="shared" si="10"/>
        <v>0.76</v>
      </c>
      <c r="V114" s="9" t="str">
        <f t="shared" si="11"/>
        <v/>
      </c>
      <c r="W114" s="20" t="str">
        <f t="shared" si="12"/>
        <v/>
      </c>
    </row>
    <row r="115" spans="1:23" s="9" customFormat="1" x14ac:dyDescent="0.25">
      <c r="A115" s="11">
        <v>16438</v>
      </c>
      <c r="B115" s="9">
        <f>VLOOKUP((IF(MONTH($A115)=10,YEAR($A115),IF(MONTH($A115)=11,YEAR($A115),IF(MONTH($A115)=12, YEAR($A115),YEAR($A115)-1)))),A3R002_pt1.prn!$A$2:$AA$74,VLOOKUP(MONTH($A115),Conversion!$A$1:$B$12,2),FALSE)</f>
        <v>0.75</v>
      </c>
      <c r="C115" s="9" t="str">
        <f>IF(VLOOKUP((IF(MONTH($A115)=10,YEAR($A115),IF(MONTH($A115)=11,YEAR($A115),IF(MONTH($A115)=12, YEAR($A115),YEAR($A115)-1)))),A3R002_pt1.prn!$A$2:$AA$74,VLOOKUP(MONTH($A115),'Patch Conversion'!$A$1:$B$12,2),FALSE)="","",VLOOKUP((IF(MONTH($A115)=10,YEAR($A115),IF(MONTH($A115)=11,YEAR($A115),IF(MONTH($A115)=12, YEAR($A115),YEAR($A115)-1)))),A3R002_pt1.prn!$A$2:$AA$74,VLOOKUP(MONTH($A115),'Patch Conversion'!$A$1:$B$12,2),FALSE))</f>
        <v/>
      </c>
      <c r="D115" s="9" t="str">
        <f>IF(C115="","",B115)</f>
        <v/>
      </c>
      <c r="G115" s="9">
        <f>VLOOKUP((IF(MONTH($A115)=10,YEAR($A115),IF(MONTH($A115)=11,YEAR($A115),IF(MONTH($A115)=12, YEAR($A115),YEAR($A115)-1)))),A3R002_FirstSim!$A$1:$Z$87,VLOOKUP(MONTH($A115),Conversion!$A$1:$B$12,2),FALSE)</f>
        <v>0.83</v>
      </c>
      <c r="K115" s="12" t="e">
        <f>VLOOKUP((IF(MONTH($A115)=10,YEAR($A115),IF(MONTH($A115)=11,YEAR($A115),IF(MONTH($A115)=12, YEAR($A115),YEAR($A115)-1)))),#REF!,VLOOKUP(MONTH($A115),Conversion!$A$1:$B$12,2),FALSE)</f>
        <v>#REF!</v>
      </c>
      <c r="L115" s="9" t="e">
        <f>VLOOKUP((IF(MONTH($A115)=10,YEAR($A115),IF(MONTH($A115)=11,YEAR($A115),IF(MONTH($A115)=12, YEAR($A115),YEAR($A115)-1)))),#REF!,VLOOKUP(MONTH($A115),'Patch Conversion'!$A$1:$B$12,2),FALSE)</f>
        <v>#REF!</v>
      </c>
      <c r="N115" s="11"/>
      <c r="O115" s="9">
        <f t="shared" si="7"/>
        <v>0.75</v>
      </c>
      <c r="P115" s="9" t="str">
        <f t="shared" si="8"/>
        <v/>
      </c>
      <c r="Q115" s="10" t="str">
        <f t="shared" si="9"/>
        <v/>
      </c>
      <c r="S115" s="17">
        <f>VLOOKUP((IF(MONTH($A115)=10,YEAR($A115),IF(MONTH($A115)=11,YEAR($A115),IF(MONTH($A115)=12, YEAR($A115),YEAR($A115)-1)))),'Final Sim'!$A$1:$O$84,VLOOKUP(MONTH($A115),'Conversion WRSM'!$A$1:$B$12,2),FALSE)</f>
        <v>0</v>
      </c>
      <c r="U115" s="9">
        <f t="shared" si="10"/>
        <v>0.75</v>
      </c>
      <c r="V115" s="9" t="str">
        <f t="shared" si="11"/>
        <v/>
      </c>
      <c r="W115" s="20" t="str">
        <f t="shared" si="12"/>
        <v/>
      </c>
    </row>
    <row r="116" spans="1:23" s="9" customFormat="1" x14ac:dyDescent="0.25">
      <c r="A116" s="11">
        <v>16469</v>
      </c>
      <c r="B116" s="9">
        <f>VLOOKUP((IF(MONTH($A116)=10,YEAR($A116),IF(MONTH($A116)=11,YEAR($A116),IF(MONTH($A116)=12, YEAR($A116),YEAR($A116)-1)))),A3R002_pt1.prn!$A$2:$AA$74,VLOOKUP(MONTH($A116),Conversion!$A$1:$B$12,2),FALSE)</f>
        <v>0.91</v>
      </c>
      <c r="C116" s="9" t="str">
        <f>IF(VLOOKUP((IF(MONTH($A116)=10,YEAR($A116),IF(MONTH($A116)=11,YEAR($A116),IF(MONTH($A116)=12, YEAR($A116),YEAR($A116)-1)))),A3R002_pt1.prn!$A$2:$AA$74,VLOOKUP(MONTH($A116),'Patch Conversion'!$A$1:$B$12,2),FALSE)="","",VLOOKUP((IF(MONTH($A116)=10,YEAR($A116),IF(MONTH($A116)=11,YEAR($A116),IF(MONTH($A116)=12, YEAR($A116),YEAR($A116)-1)))),A3R002_pt1.prn!$A$2:$AA$74,VLOOKUP(MONTH($A116),'Patch Conversion'!$A$1:$B$12,2),FALSE))</f>
        <v/>
      </c>
      <c r="D116" s="9" t="str">
        <f>IF(C116="","",B116)</f>
        <v/>
      </c>
      <c r="G116" s="9">
        <f>VLOOKUP((IF(MONTH($A116)=10,YEAR($A116),IF(MONTH($A116)=11,YEAR($A116),IF(MONTH($A116)=12, YEAR($A116),YEAR($A116)-1)))),A3R002_FirstSim!$A$1:$Z$87,VLOOKUP(MONTH($A116),Conversion!$A$1:$B$12,2),FALSE)</f>
        <v>0.77</v>
      </c>
      <c r="K116" s="12" t="e">
        <f>VLOOKUP((IF(MONTH($A116)=10,YEAR($A116),IF(MONTH($A116)=11,YEAR($A116),IF(MONTH($A116)=12, YEAR($A116),YEAR($A116)-1)))),#REF!,VLOOKUP(MONTH($A116),Conversion!$A$1:$B$12,2),FALSE)</f>
        <v>#REF!</v>
      </c>
      <c r="L116" s="9" t="e">
        <f>VLOOKUP((IF(MONTH($A116)=10,YEAR($A116),IF(MONTH($A116)=11,YEAR($A116),IF(MONTH($A116)=12, YEAR($A116),YEAR($A116)-1)))),#REF!,VLOOKUP(MONTH($A116),'Patch Conversion'!$A$1:$B$12,2),FALSE)</f>
        <v>#REF!</v>
      </c>
      <c r="N116" s="11"/>
      <c r="O116" s="9">
        <f t="shared" si="7"/>
        <v>0.91</v>
      </c>
      <c r="P116" s="9" t="str">
        <f t="shared" si="8"/>
        <v/>
      </c>
      <c r="Q116" s="10" t="str">
        <f t="shared" si="9"/>
        <v/>
      </c>
      <c r="S116" s="17">
        <f>VLOOKUP((IF(MONTH($A116)=10,YEAR($A116),IF(MONTH($A116)=11,YEAR($A116),IF(MONTH($A116)=12, YEAR($A116),YEAR($A116)-1)))),'Final Sim'!$A$1:$O$84,VLOOKUP(MONTH($A116),'Conversion WRSM'!$A$1:$B$12,2),FALSE)</f>
        <v>0</v>
      </c>
      <c r="U116" s="9">
        <f t="shared" si="10"/>
        <v>0.91</v>
      </c>
      <c r="V116" s="9" t="str">
        <f t="shared" si="11"/>
        <v/>
      </c>
      <c r="W116" s="20" t="str">
        <f t="shared" si="12"/>
        <v/>
      </c>
    </row>
    <row r="117" spans="1:23" s="9" customFormat="1" x14ac:dyDescent="0.25">
      <c r="A117" s="11">
        <v>16497</v>
      </c>
      <c r="B117" s="9">
        <f>VLOOKUP((IF(MONTH($A117)=10,YEAR($A117),IF(MONTH($A117)=11,YEAR($A117),IF(MONTH($A117)=12, YEAR($A117),YEAR($A117)-1)))),A3R002_pt1.prn!$A$2:$AA$74,VLOOKUP(MONTH($A117),Conversion!$A$1:$B$12,2),FALSE)</f>
        <v>1.1499999999999999</v>
      </c>
      <c r="C117" s="9" t="str">
        <f>IF(VLOOKUP((IF(MONTH($A117)=10,YEAR($A117),IF(MONTH($A117)=11,YEAR($A117),IF(MONTH($A117)=12, YEAR($A117),YEAR($A117)-1)))),A3R002_pt1.prn!$A$2:$AA$74,VLOOKUP(MONTH($A117),'Patch Conversion'!$A$1:$B$12,2),FALSE)="","",VLOOKUP((IF(MONTH($A117)=10,YEAR($A117),IF(MONTH($A117)=11,YEAR($A117),IF(MONTH($A117)=12, YEAR($A117),YEAR($A117)-1)))),A3R002_pt1.prn!$A$2:$AA$74,VLOOKUP(MONTH($A117),'Patch Conversion'!$A$1:$B$12,2),FALSE))</f>
        <v/>
      </c>
      <c r="D117" s="9" t="str">
        <f>IF(C117="","",B117)</f>
        <v/>
      </c>
      <c r="G117" s="9">
        <f>VLOOKUP((IF(MONTH($A117)=10,YEAR($A117),IF(MONTH($A117)=11,YEAR($A117),IF(MONTH($A117)=12, YEAR($A117),YEAR($A117)-1)))),A3R002_FirstSim!$A$1:$Z$87,VLOOKUP(MONTH($A117),Conversion!$A$1:$B$12,2),FALSE)</f>
        <v>6.21</v>
      </c>
      <c r="K117" s="12" t="e">
        <f>VLOOKUP((IF(MONTH($A117)=10,YEAR($A117),IF(MONTH($A117)=11,YEAR($A117),IF(MONTH($A117)=12, YEAR($A117),YEAR($A117)-1)))),#REF!,VLOOKUP(MONTH($A117),Conversion!$A$1:$B$12,2),FALSE)</f>
        <v>#REF!</v>
      </c>
      <c r="L117" s="9" t="e">
        <f>VLOOKUP((IF(MONTH($A117)=10,YEAR($A117),IF(MONTH($A117)=11,YEAR($A117),IF(MONTH($A117)=12, YEAR($A117),YEAR($A117)-1)))),#REF!,VLOOKUP(MONTH($A117),'Patch Conversion'!$A$1:$B$12,2),FALSE)</f>
        <v>#REF!</v>
      </c>
      <c r="N117" s="11"/>
      <c r="O117" s="9">
        <f t="shared" si="7"/>
        <v>1.1499999999999999</v>
      </c>
      <c r="P117" s="9" t="str">
        <f t="shared" si="8"/>
        <v/>
      </c>
      <c r="Q117" s="10" t="str">
        <f t="shared" si="9"/>
        <v/>
      </c>
      <c r="S117" s="17">
        <f>VLOOKUP((IF(MONTH($A117)=10,YEAR($A117),IF(MONTH($A117)=11,YEAR($A117),IF(MONTH($A117)=12, YEAR($A117),YEAR($A117)-1)))),'Final Sim'!$A$1:$O$84,VLOOKUP(MONTH($A117),'Conversion WRSM'!$A$1:$B$12,2),FALSE)</f>
        <v>0</v>
      </c>
      <c r="U117" s="9">
        <f t="shared" si="10"/>
        <v>1.1499999999999999</v>
      </c>
      <c r="V117" s="9" t="str">
        <f t="shared" si="11"/>
        <v/>
      </c>
      <c r="W117" s="20" t="str">
        <f t="shared" si="12"/>
        <v/>
      </c>
    </row>
    <row r="118" spans="1:23" s="9" customFormat="1" x14ac:dyDescent="0.25">
      <c r="A118" s="11">
        <v>16528</v>
      </c>
      <c r="B118" s="9">
        <f>VLOOKUP((IF(MONTH($A118)=10,YEAR($A118),IF(MONTH($A118)=11,YEAR($A118),IF(MONTH($A118)=12, YEAR($A118),YEAR($A118)-1)))),A3R002_pt1.prn!$A$2:$AA$74,VLOOKUP(MONTH($A118),Conversion!$A$1:$B$12,2),FALSE)</f>
        <v>2.34</v>
      </c>
      <c r="C118" s="9" t="str">
        <f>IF(VLOOKUP((IF(MONTH($A118)=10,YEAR($A118),IF(MONTH($A118)=11,YEAR($A118),IF(MONTH($A118)=12, YEAR($A118),YEAR($A118)-1)))),A3R002_pt1.prn!$A$2:$AA$74,VLOOKUP(MONTH($A118),'Patch Conversion'!$A$1:$B$12,2),FALSE)="","",VLOOKUP((IF(MONTH($A118)=10,YEAR($A118),IF(MONTH($A118)=11,YEAR($A118),IF(MONTH($A118)=12, YEAR($A118),YEAR($A118)-1)))),A3R002_pt1.prn!$A$2:$AA$74,VLOOKUP(MONTH($A118),'Patch Conversion'!$A$1:$B$12,2),FALSE))</f>
        <v/>
      </c>
      <c r="G118" s="9">
        <f>VLOOKUP((IF(MONTH($A118)=10,YEAR($A118),IF(MONTH($A118)=11,YEAR($A118),IF(MONTH($A118)=12, YEAR($A118),YEAR($A118)-1)))),A3R002_FirstSim!$A$1:$Z$87,VLOOKUP(MONTH($A118),Conversion!$A$1:$B$12,2),FALSE)</f>
        <v>3.24</v>
      </c>
      <c r="K118" s="12" t="e">
        <f>VLOOKUP((IF(MONTH($A118)=10,YEAR($A118),IF(MONTH($A118)=11,YEAR($A118),IF(MONTH($A118)=12, YEAR($A118),YEAR($A118)-1)))),#REF!,VLOOKUP(MONTH($A118),Conversion!$A$1:$B$12,2),FALSE)</f>
        <v>#REF!</v>
      </c>
      <c r="L118" s="9" t="e">
        <f>VLOOKUP((IF(MONTH($A118)=10,YEAR($A118),IF(MONTH($A118)=11,YEAR($A118),IF(MONTH($A118)=12, YEAR($A118),YEAR($A118)-1)))),#REF!,VLOOKUP(MONTH($A118),'Patch Conversion'!$A$1:$B$12,2),FALSE)</f>
        <v>#REF!</v>
      </c>
      <c r="N118" s="11"/>
      <c r="O118" s="9">
        <f t="shared" si="7"/>
        <v>2.34</v>
      </c>
      <c r="P118" s="9" t="str">
        <f t="shared" si="8"/>
        <v/>
      </c>
      <c r="Q118" s="10" t="str">
        <f t="shared" si="9"/>
        <v/>
      </c>
      <c r="S118" s="17">
        <f>VLOOKUP((IF(MONTH($A118)=10,YEAR($A118),IF(MONTH($A118)=11,YEAR($A118),IF(MONTH($A118)=12, YEAR($A118),YEAR($A118)-1)))),'Final Sim'!$A$1:$O$84,VLOOKUP(MONTH($A118),'Conversion WRSM'!$A$1:$B$12,2),FALSE)</f>
        <v>0</v>
      </c>
      <c r="U118" s="9">
        <f t="shared" si="10"/>
        <v>2.34</v>
      </c>
      <c r="V118" s="9" t="str">
        <f t="shared" si="11"/>
        <v/>
      </c>
      <c r="W118" s="20" t="str">
        <f t="shared" si="12"/>
        <v/>
      </c>
    </row>
    <row r="119" spans="1:23" s="9" customFormat="1" x14ac:dyDescent="0.25">
      <c r="A119" s="11">
        <v>16558</v>
      </c>
      <c r="B119" s="9">
        <f>VLOOKUP((IF(MONTH($A119)=10,YEAR($A119),IF(MONTH($A119)=11,YEAR($A119),IF(MONTH($A119)=12, YEAR($A119),YEAR($A119)-1)))),A3R002_pt1.prn!$A$2:$AA$74,VLOOKUP(MONTH($A119),Conversion!$A$1:$B$12,2),FALSE)</f>
        <v>1.19</v>
      </c>
      <c r="C119" s="9" t="str">
        <f>IF(VLOOKUP((IF(MONTH($A119)=10,YEAR($A119),IF(MONTH($A119)=11,YEAR($A119),IF(MONTH($A119)=12, YEAR($A119),YEAR($A119)-1)))),A3R002_pt1.prn!$A$2:$AA$74,VLOOKUP(MONTH($A119),'Patch Conversion'!$A$1:$B$12,2),FALSE)="","",VLOOKUP((IF(MONTH($A119)=10,YEAR($A119),IF(MONTH($A119)=11,YEAR($A119),IF(MONTH($A119)=12, YEAR($A119),YEAR($A119)-1)))),A3R002_pt1.prn!$A$2:$AA$74,VLOOKUP(MONTH($A119),'Patch Conversion'!$A$1:$B$12,2),FALSE))</f>
        <v/>
      </c>
      <c r="G119" s="9">
        <f>VLOOKUP((IF(MONTH($A119)=10,YEAR($A119),IF(MONTH($A119)=11,YEAR($A119),IF(MONTH($A119)=12, YEAR($A119),YEAR($A119)-1)))),A3R002_FirstSim!$A$1:$Z$87,VLOOKUP(MONTH($A119),Conversion!$A$1:$B$12,2),FALSE)</f>
        <v>1.44</v>
      </c>
      <c r="K119" s="12" t="e">
        <f>VLOOKUP((IF(MONTH($A119)=10,YEAR($A119),IF(MONTH($A119)=11,YEAR($A119),IF(MONTH($A119)=12, YEAR($A119),YEAR($A119)-1)))),#REF!,VLOOKUP(MONTH($A119),Conversion!$A$1:$B$12,2),FALSE)</f>
        <v>#REF!</v>
      </c>
      <c r="L119" s="9" t="e">
        <f>VLOOKUP((IF(MONTH($A119)=10,YEAR($A119),IF(MONTH($A119)=11,YEAR($A119),IF(MONTH($A119)=12, YEAR($A119),YEAR($A119)-1)))),#REF!,VLOOKUP(MONTH($A119),'Patch Conversion'!$A$1:$B$12,2),FALSE)</f>
        <v>#REF!</v>
      </c>
      <c r="N119" s="11"/>
      <c r="O119" s="9">
        <f t="shared" si="7"/>
        <v>1.19</v>
      </c>
      <c r="P119" s="9" t="str">
        <f t="shared" si="8"/>
        <v/>
      </c>
      <c r="Q119" s="10" t="str">
        <f t="shared" si="9"/>
        <v/>
      </c>
      <c r="S119" s="17">
        <f>VLOOKUP((IF(MONTH($A119)=10,YEAR($A119),IF(MONTH($A119)=11,YEAR($A119),IF(MONTH($A119)=12, YEAR($A119),YEAR($A119)-1)))),'Final Sim'!$A$1:$O$84,VLOOKUP(MONTH($A119),'Conversion WRSM'!$A$1:$B$12,2),FALSE)</f>
        <v>0</v>
      </c>
      <c r="U119" s="9">
        <f t="shared" si="10"/>
        <v>1.19</v>
      </c>
      <c r="V119" s="9" t="str">
        <f t="shared" si="11"/>
        <v/>
      </c>
      <c r="W119" s="20" t="str">
        <f t="shared" si="12"/>
        <v/>
      </c>
    </row>
    <row r="120" spans="1:23" s="9" customFormat="1" x14ac:dyDescent="0.25">
      <c r="A120" s="11">
        <v>16589</v>
      </c>
      <c r="B120" s="9">
        <f>VLOOKUP((IF(MONTH($A120)=10,YEAR($A120),IF(MONTH($A120)=11,YEAR($A120),IF(MONTH($A120)=12, YEAR($A120),YEAR($A120)-1)))),A3R002_pt1.prn!$A$2:$AA$74,VLOOKUP(MONTH($A120),Conversion!$A$1:$B$12,2),FALSE)</f>
        <v>0.99</v>
      </c>
      <c r="C120" s="9" t="str">
        <f>IF(VLOOKUP((IF(MONTH($A120)=10,YEAR($A120),IF(MONTH($A120)=11,YEAR($A120),IF(MONTH($A120)=12, YEAR($A120),YEAR($A120)-1)))),A3R002_pt1.prn!$A$2:$AA$74,VLOOKUP(MONTH($A120),'Patch Conversion'!$A$1:$B$12,2),FALSE)="","",VLOOKUP((IF(MONTH($A120)=10,YEAR($A120),IF(MONTH($A120)=11,YEAR($A120),IF(MONTH($A120)=12, YEAR($A120),YEAR($A120)-1)))),A3R002_pt1.prn!$A$2:$AA$74,VLOOKUP(MONTH($A120),'Patch Conversion'!$A$1:$B$12,2),FALSE))</f>
        <v/>
      </c>
      <c r="G120" s="9">
        <f>VLOOKUP((IF(MONTH($A120)=10,YEAR($A120),IF(MONTH($A120)=11,YEAR($A120),IF(MONTH($A120)=12, YEAR($A120),YEAR($A120)-1)))),A3R002_FirstSim!$A$1:$Z$87,VLOOKUP(MONTH($A120),Conversion!$A$1:$B$12,2),FALSE)</f>
        <v>1.33</v>
      </c>
      <c r="K120" s="12" t="e">
        <f>VLOOKUP((IF(MONTH($A120)=10,YEAR($A120),IF(MONTH($A120)=11,YEAR($A120),IF(MONTH($A120)=12, YEAR($A120),YEAR($A120)-1)))),#REF!,VLOOKUP(MONTH($A120),Conversion!$A$1:$B$12,2),FALSE)</f>
        <v>#REF!</v>
      </c>
      <c r="L120" s="9" t="e">
        <f>VLOOKUP((IF(MONTH($A120)=10,YEAR($A120),IF(MONTH($A120)=11,YEAR($A120),IF(MONTH($A120)=12, YEAR($A120),YEAR($A120)-1)))),#REF!,VLOOKUP(MONTH($A120),'Patch Conversion'!$A$1:$B$12,2),FALSE)</f>
        <v>#REF!</v>
      </c>
      <c r="N120" s="11"/>
      <c r="O120" s="9">
        <f t="shared" si="7"/>
        <v>0.99</v>
      </c>
      <c r="P120" s="9" t="str">
        <f t="shared" si="8"/>
        <v/>
      </c>
      <c r="Q120" s="10" t="str">
        <f t="shared" si="9"/>
        <v/>
      </c>
      <c r="S120" s="17">
        <f>VLOOKUP((IF(MONTH($A120)=10,YEAR($A120),IF(MONTH($A120)=11,YEAR($A120),IF(MONTH($A120)=12, YEAR($A120),YEAR($A120)-1)))),'Final Sim'!$A$1:$O$84,VLOOKUP(MONTH($A120),'Conversion WRSM'!$A$1:$B$12,2),FALSE)</f>
        <v>0</v>
      </c>
      <c r="U120" s="9">
        <f t="shared" si="10"/>
        <v>0.99</v>
      </c>
      <c r="V120" s="9" t="str">
        <f t="shared" si="11"/>
        <v/>
      </c>
      <c r="W120" s="20" t="str">
        <f t="shared" si="12"/>
        <v/>
      </c>
    </row>
    <row r="121" spans="1:23" s="9" customFormat="1" x14ac:dyDescent="0.25">
      <c r="A121" s="11">
        <v>16619</v>
      </c>
      <c r="B121" s="9">
        <f>VLOOKUP((IF(MONTH($A121)=10,YEAR($A121),IF(MONTH($A121)=11,YEAR($A121),IF(MONTH($A121)=12, YEAR($A121),YEAR($A121)-1)))),A3R002_pt1.prn!$A$2:$AA$74,VLOOKUP(MONTH($A121),Conversion!$A$1:$B$12,2),FALSE)</f>
        <v>1.02</v>
      </c>
      <c r="C121" s="9" t="str">
        <f>IF(VLOOKUP((IF(MONTH($A121)=10,YEAR($A121),IF(MONTH($A121)=11,YEAR($A121),IF(MONTH($A121)=12, YEAR($A121),YEAR($A121)-1)))),A3R002_pt1.prn!$A$2:$AA$74,VLOOKUP(MONTH($A121),'Patch Conversion'!$A$1:$B$12,2),FALSE)="","",VLOOKUP((IF(MONTH($A121)=10,YEAR($A121),IF(MONTH($A121)=11,YEAR($A121),IF(MONTH($A121)=12, YEAR($A121),YEAR($A121)-1)))),A3R002_pt1.prn!$A$2:$AA$74,VLOOKUP(MONTH($A121),'Patch Conversion'!$A$1:$B$12,2),FALSE))</f>
        <v/>
      </c>
      <c r="G121" s="9">
        <f>VLOOKUP((IF(MONTH($A121)=10,YEAR($A121),IF(MONTH($A121)=11,YEAR($A121),IF(MONTH($A121)=12, YEAR($A121),YEAR($A121)-1)))),A3R002_FirstSim!$A$1:$Z$87,VLOOKUP(MONTH($A121),Conversion!$A$1:$B$12,2),FALSE)</f>
        <v>1.27</v>
      </c>
      <c r="K121" s="12" t="e">
        <f>VLOOKUP((IF(MONTH($A121)=10,YEAR($A121),IF(MONTH($A121)=11,YEAR($A121),IF(MONTH($A121)=12, YEAR($A121),YEAR($A121)-1)))),#REF!,VLOOKUP(MONTH($A121),Conversion!$A$1:$B$12,2),FALSE)</f>
        <v>#REF!</v>
      </c>
      <c r="L121" s="9" t="e">
        <f>VLOOKUP((IF(MONTH($A121)=10,YEAR($A121),IF(MONTH($A121)=11,YEAR($A121),IF(MONTH($A121)=12, YEAR($A121),YEAR($A121)-1)))),#REF!,VLOOKUP(MONTH($A121),'Patch Conversion'!$A$1:$B$12,2),FALSE)</f>
        <v>#REF!</v>
      </c>
      <c r="N121" s="11"/>
      <c r="O121" s="9">
        <f t="shared" si="7"/>
        <v>1.02</v>
      </c>
      <c r="P121" s="9" t="str">
        <f t="shared" si="8"/>
        <v/>
      </c>
      <c r="Q121" s="10" t="str">
        <f t="shared" si="9"/>
        <v/>
      </c>
      <c r="S121" s="17">
        <f>VLOOKUP((IF(MONTH($A121)=10,YEAR($A121),IF(MONTH($A121)=11,YEAR($A121),IF(MONTH($A121)=12, YEAR($A121),YEAR($A121)-1)))),'Final Sim'!$A$1:$O$84,VLOOKUP(MONTH($A121),'Conversion WRSM'!$A$1:$B$12,2),FALSE)</f>
        <v>0</v>
      </c>
      <c r="U121" s="9">
        <f t="shared" si="10"/>
        <v>1.02</v>
      </c>
      <c r="V121" s="9" t="str">
        <f t="shared" si="11"/>
        <v/>
      </c>
      <c r="W121" s="20" t="str">
        <f t="shared" si="12"/>
        <v/>
      </c>
    </row>
    <row r="122" spans="1:23" s="9" customFormat="1" x14ac:dyDescent="0.25">
      <c r="A122" s="11">
        <v>16650</v>
      </c>
      <c r="B122" s="9">
        <f>VLOOKUP((IF(MONTH($A122)=10,YEAR($A122),IF(MONTH($A122)=11,YEAR($A122),IF(MONTH($A122)=12, YEAR($A122),YEAR($A122)-1)))),A3R002_pt1.prn!$A$2:$AA$74,VLOOKUP(MONTH($A122),Conversion!$A$1:$B$12,2),FALSE)</f>
        <v>1.04</v>
      </c>
      <c r="C122" s="9" t="str">
        <f>IF(VLOOKUP((IF(MONTH($A122)=10,YEAR($A122),IF(MONTH($A122)=11,YEAR($A122),IF(MONTH($A122)=12, YEAR($A122),YEAR($A122)-1)))),A3R002_pt1.prn!$A$2:$AA$74,VLOOKUP(MONTH($A122),'Patch Conversion'!$A$1:$B$12,2),FALSE)="","",VLOOKUP((IF(MONTH($A122)=10,YEAR($A122),IF(MONTH($A122)=11,YEAR($A122),IF(MONTH($A122)=12, YEAR($A122),YEAR($A122)-1)))),A3R002_pt1.prn!$A$2:$AA$74,VLOOKUP(MONTH($A122),'Patch Conversion'!$A$1:$B$12,2),FALSE))</f>
        <v/>
      </c>
      <c r="G122" s="9">
        <f>VLOOKUP((IF(MONTH($A122)=10,YEAR($A122),IF(MONTH($A122)=11,YEAR($A122),IF(MONTH($A122)=12, YEAR($A122),YEAR($A122)-1)))),A3R002_FirstSim!$A$1:$Z$87,VLOOKUP(MONTH($A122),Conversion!$A$1:$B$12,2),FALSE)</f>
        <v>1.1599999999999999</v>
      </c>
      <c r="K122" s="12" t="e">
        <f>VLOOKUP((IF(MONTH($A122)=10,YEAR($A122),IF(MONTH($A122)=11,YEAR($A122),IF(MONTH($A122)=12, YEAR($A122),YEAR($A122)-1)))),#REF!,VLOOKUP(MONTH($A122),Conversion!$A$1:$B$12,2),FALSE)</f>
        <v>#REF!</v>
      </c>
      <c r="L122" s="9" t="e">
        <f>VLOOKUP((IF(MONTH($A122)=10,YEAR($A122),IF(MONTH($A122)=11,YEAR($A122),IF(MONTH($A122)=12, YEAR($A122),YEAR($A122)-1)))),#REF!,VLOOKUP(MONTH($A122),'Patch Conversion'!$A$1:$B$12,2),FALSE)</f>
        <v>#REF!</v>
      </c>
      <c r="N122" s="11"/>
      <c r="O122" s="9">
        <f t="shared" si="7"/>
        <v>1.04</v>
      </c>
      <c r="P122" s="9" t="str">
        <f t="shared" si="8"/>
        <v/>
      </c>
      <c r="Q122" s="10" t="str">
        <f t="shared" si="9"/>
        <v/>
      </c>
      <c r="S122" s="17">
        <f>VLOOKUP((IF(MONTH($A122)=10,YEAR($A122),IF(MONTH($A122)=11,YEAR($A122),IF(MONTH($A122)=12, YEAR($A122),YEAR($A122)-1)))),'Final Sim'!$A$1:$O$84,VLOOKUP(MONTH($A122),'Conversion WRSM'!$A$1:$B$12,2),FALSE)</f>
        <v>0</v>
      </c>
      <c r="U122" s="9">
        <f t="shared" si="10"/>
        <v>1.04</v>
      </c>
      <c r="V122" s="9" t="str">
        <f t="shared" si="11"/>
        <v/>
      </c>
      <c r="W122" s="20" t="str">
        <f t="shared" si="12"/>
        <v/>
      </c>
    </row>
    <row r="123" spans="1:23" s="9" customFormat="1" x14ac:dyDescent="0.25">
      <c r="A123" s="11">
        <v>16681</v>
      </c>
      <c r="B123" s="9">
        <f>VLOOKUP((IF(MONTH($A123)=10,YEAR($A123),IF(MONTH($A123)=11,YEAR($A123),IF(MONTH($A123)=12, YEAR($A123),YEAR($A123)-1)))),A3R002_pt1.prn!$A$2:$AA$74,VLOOKUP(MONTH($A123),Conversion!$A$1:$B$12,2),FALSE)</f>
        <v>0.75</v>
      </c>
      <c r="C123" s="9" t="str">
        <f>IF(VLOOKUP((IF(MONTH($A123)=10,YEAR($A123),IF(MONTH($A123)=11,YEAR($A123),IF(MONTH($A123)=12, YEAR($A123),YEAR($A123)-1)))),A3R002_pt1.prn!$A$2:$AA$74,VLOOKUP(MONTH($A123),'Patch Conversion'!$A$1:$B$12,2),FALSE)="","",VLOOKUP((IF(MONTH($A123)=10,YEAR($A123),IF(MONTH($A123)=11,YEAR($A123),IF(MONTH($A123)=12, YEAR($A123),YEAR($A123)-1)))),A3R002_pt1.prn!$A$2:$AA$74,VLOOKUP(MONTH($A123),'Patch Conversion'!$A$1:$B$12,2),FALSE))</f>
        <v/>
      </c>
      <c r="G123" s="9">
        <f>VLOOKUP((IF(MONTH($A123)=10,YEAR($A123),IF(MONTH($A123)=11,YEAR($A123),IF(MONTH($A123)=12, YEAR($A123),YEAR($A123)-1)))),A3R002_FirstSim!$A$1:$Z$87,VLOOKUP(MONTH($A123),Conversion!$A$1:$B$12,2),FALSE)</f>
        <v>0.99</v>
      </c>
      <c r="K123" s="12" t="e">
        <f>VLOOKUP((IF(MONTH($A123)=10,YEAR($A123),IF(MONTH($A123)=11,YEAR($A123),IF(MONTH($A123)=12, YEAR($A123),YEAR($A123)-1)))),#REF!,VLOOKUP(MONTH($A123),Conversion!$A$1:$B$12,2),FALSE)</f>
        <v>#REF!</v>
      </c>
      <c r="L123" s="9" t="e">
        <f>VLOOKUP((IF(MONTH($A123)=10,YEAR($A123),IF(MONTH($A123)=11,YEAR($A123),IF(MONTH($A123)=12, YEAR($A123),YEAR($A123)-1)))),#REF!,VLOOKUP(MONTH($A123),'Patch Conversion'!$A$1:$B$12,2),FALSE)</f>
        <v>#REF!</v>
      </c>
      <c r="N123" s="11"/>
      <c r="O123" s="9">
        <f t="shared" si="7"/>
        <v>0.75</v>
      </c>
      <c r="P123" s="9" t="str">
        <f t="shared" si="8"/>
        <v/>
      </c>
      <c r="Q123" s="10" t="str">
        <f t="shared" si="9"/>
        <v/>
      </c>
      <c r="S123" s="17">
        <f>VLOOKUP((IF(MONTH($A123)=10,YEAR($A123),IF(MONTH($A123)=11,YEAR($A123),IF(MONTH($A123)=12, YEAR($A123),YEAR($A123)-1)))),'Final Sim'!$A$1:$O$84,VLOOKUP(MONTH($A123),'Conversion WRSM'!$A$1:$B$12,2),FALSE)</f>
        <v>0</v>
      </c>
      <c r="U123" s="9">
        <f t="shared" si="10"/>
        <v>0.75</v>
      </c>
      <c r="V123" s="9" t="str">
        <f t="shared" si="11"/>
        <v/>
      </c>
      <c r="W123" s="20" t="str">
        <f t="shared" si="12"/>
        <v/>
      </c>
    </row>
    <row r="124" spans="1:23" s="9" customFormat="1" x14ac:dyDescent="0.25">
      <c r="A124" s="11">
        <v>16711</v>
      </c>
      <c r="B124" s="9">
        <f>VLOOKUP((IF(MONTH($A124)=10,YEAR($A124),IF(MONTH($A124)=11,YEAR($A124),IF(MONTH($A124)=12, YEAR($A124),YEAR($A124)-1)))),A3R002_pt1.prn!$A$2:$AA$74,VLOOKUP(MONTH($A124),Conversion!$A$1:$B$12,2),FALSE)</f>
        <v>0.38</v>
      </c>
      <c r="C124" s="9" t="str">
        <f>IF(VLOOKUP((IF(MONTH($A124)=10,YEAR($A124),IF(MONTH($A124)=11,YEAR($A124),IF(MONTH($A124)=12, YEAR($A124),YEAR($A124)-1)))),A3R002_pt1.prn!$A$2:$AA$74,VLOOKUP(MONTH($A124),'Patch Conversion'!$A$1:$B$12,2),FALSE)="","",VLOOKUP((IF(MONTH($A124)=10,YEAR($A124),IF(MONTH($A124)=11,YEAR($A124),IF(MONTH($A124)=12, YEAR($A124),YEAR($A124)-1)))),A3R002_pt1.prn!$A$2:$AA$74,VLOOKUP(MONTH($A124),'Patch Conversion'!$A$1:$B$12,2),FALSE))</f>
        <v/>
      </c>
      <c r="G124" s="9">
        <f>VLOOKUP((IF(MONTH($A124)=10,YEAR($A124),IF(MONTH($A124)=11,YEAR($A124),IF(MONTH($A124)=12, YEAR($A124),YEAR($A124)-1)))),A3R002_FirstSim!$A$1:$Z$87,VLOOKUP(MONTH($A124),Conversion!$A$1:$B$12,2),FALSE)</f>
        <v>0.79</v>
      </c>
      <c r="K124" s="12" t="e">
        <f>VLOOKUP((IF(MONTH($A124)=10,YEAR($A124),IF(MONTH($A124)=11,YEAR($A124),IF(MONTH($A124)=12, YEAR($A124),YEAR($A124)-1)))),#REF!,VLOOKUP(MONTH($A124),Conversion!$A$1:$B$12,2),FALSE)</f>
        <v>#REF!</v>
      </c>
      <c r="L124" s="9" t="e">
        <f>VLOOKUP((IF(MONTH($A124)=10,YEAR($A124),IF(MONTH($A124)=11,YEAR($A124),IF(MONTH($A124)=12, YEAR($A124),YEAR($A124)-1)))),#REF!,VLOOKUP(MONTH($A124),'Patch Conversion'!$A$1:$B$12,2),FALSE)</f>
        <v>#REF!</v>
      </c>
      <c r="N124" s="11"/>
      <c r="O124" s="9">
        <f t="shared" si="7"/>
        <v>0.38</v>
      </c>
      <c r="P124" s="9" t="str">
        <f t="shared" si="8"/>
        <v/>
      </c>
      <c r="Q124" s="10" t="str">
        <f t="shared" si="9"/>
        <v/>
      </c>
      <c r="S124" s="17">
        <f>VLOOKUP((IF(MONTH($A124)=10,YEAR($A124),IF(MONTH($A124)=11,YEAR($A124),IF(MONTH($A124)=12, YEAR($A124),YEAR($A124)-1)))),'Final Sim'!$A$1:$O$84,VLOOKUP(MONTH($A124),'Conversion WRSM'!$A$1:$B$12,2),FALSE)</f>
        <v>0</v>
      </c>
      <c r="U124" s="9">
        <f t="shared" si="10"/>
        <v>0.38</v>
      </c>
      <c r="V124" s="9" t="str">
        <f t="shared" si="11"/>
        <v/>
      </c>
      <c r="W124" s="20" t="str">
        <f t="shared" si="12"/>
        <v/>
      </c>
    </row>
    <row r="125" spans="1:23" s="9" customFormat="1" x14ac:dyDescent="0.25">
      <c r="A125" s="11">
        <v>16742</v>
      </c>
      <c r="B125" s="9">
        <f>VLOOKUP((IF(MONTH($A125)=10,YEAR($A125),IF(MONTH($A125)=11,YEAR($A125),IF(MONTH($A125)=12, YEAR($A125),YEAR($A125)-1)))),A3R002_pt1.prn!$A$2:$AA$74,VLOOKUP(MONTH($A125),Conversion!$A$1:$B$12,2),FALSE)</f>
        <v>0.39</v>
      </c>
      <c r="C125" s="9" t="str">
        <f>IF(VLOOKUP((IF(MONTH($A125)=10,YEAR($A125),IF(MONTH($A125)=11,YEAR($A125),IF(MONTH($A125)=12, YEAR($A125),YEAR($A125)-1)))),A3R002_pt1.prn!$A$2:$AA$74,VLOOKUP(MONTH($A125),'Patch Conversion'!$A$1:$B$12,2),FALSE)="","",VLOOKUP((IF(MONTH($A125)=10,YEAR($A125),IF(MONTH($A125)=11,YEAR($A125),IF(MONTH($A125)=12, YEAR($A125),YEAR($A125)-1)))),A3R002_pt1.prn!$A$2:$AA$74,VLOOKUP(MONTH($A125),'Patch Conversion'!$A$1:$B$12,2),FALSE))</f>
        <v/>
      </c>
      <c r="G125" s="9">
        <f>VLOOKUP((IF(MONTH($A125)=10,YEAR($A125),IF(MONTH($A125)=11,YEAR($A125),IF(MONTH($A125)=12, YEAR($A125),YEAR($A125)-1)))),A3R002_FirstSim!$A$1:$Z$87,VLOOKUP(MONTH($A125),Conversion!$A$1:$B$12,2),FALSE)</f>
        <v>0.66</v>
      </c>
      <c r="K125" s="12" t="e">
        <f>VLOOKUP((IF(MONTH($A125)=10,YEAR($A125),IF(MONTH($A125)=11,YEAR($A125),IF(MONTH($A125)=12, YEAR($A125),YEAR($A125)-1)))),#REF!,VLOOKUP(MONTH($A125),Conversion!$A$1:$B$12,2),FALSE)</f>
        <v>#REF!</v>
      </c>
      <c r="L125" s="9" t="e">
        <f>VLOOKUP((IF(MONTH($A125)=10,YEAR($A125),IF(MONTH($A125)=11,YEAR($A125),IF(MONTH($A125)=12, YEAR($A125),YEAR($A125)-1)))),#REF!,VLOOKUP(MONTH($A125),'Patch Conversion'!$A$1:$B$12,2),FALSE)</f>
        <v>#REF!</v>
      </c>
      <c r="N125" s="11"/>
      <c r="O125" s="9">
        <f t="shared" si="7"/>
        <v>0.39</v>
      </c>
      <c r="P125" s="9" t="str">
        <f t="shared" si="8"/>
        <v/>
      </c>
      <c r="Q125" s="10" t="str">
        <f t="shared" si="9"/>
        <v/>
      </c>
      <c r="S125" s="17">
        <f>VLOOKUP((IF(MONTH($A125)=10,YEAR($A125),IF(MONTH($A125)=11,YEAR($A125),IF(MONTH($A125)=12, YEAR($A125),YEAR($A125)-1)))),'Final Sim'!$A$1:$O$84,VLOOKUP(MONTH($A125),'Conversion WRSM'!$A$1:$B$12,2),FALSE)</f>
        <v>0</v>
      </c>
      <c r="U125" s="9">
        <f t="shared" si="10"/>
        <v>0.39</v>
      </c>
      <c r="V125" s="9" t="str">
        <f t="shared" si="11"/>
        <v/>
      </c>
      <c r="W125" s="20" t="str">
        <f t="shared" si="12"/>
        <v/>
      </c>
    </row>
    <row r="126" spans="1:23" s="9" customFormat="1" x14ac:dyDescent="0.25">
      <c r="A126" s="11">
        <v>16772</v>
      </c>
      <c r="B126" s="9">
        <f>VLOOKUP((IF(MONTH($A126)=10,YEAR($A126),IF(MONTH($A126)=11,YEAR($A126),IF(MONTH($A126)=12, YEAR($A126),YEAR($A126)-1)))),A3R002_pt1.prn!$A$2:$AA$74,VLOOKUP(MONTH($A126),Conversion!$A$1:$B$12,2),FALSE)</f>
        <v>0.24</v>
      </c>
      <c r="C126" s="9" t="str">
        <f>IF(VLOOKUP((IF(MONTH($A126)=10,YEAR($A126),IF(MONTH($A126)=11,YEAR($A126),IF(MONTH($A126)=12, YEAR($A126),YEAR($A126)-1)))),A3R002_pt1.prn!$A$2:$AA$74,VLOOKUP(MONTH($A126),'Patch Conversion'!$A$1:$B$12,2),FALSE)="","",VLOOKUP((IF(MONTH($A126)=10,YEAR($A126),IF(MONTH($A126)=11,YEAR($A126),IF(MONTH($A126)=12, YEAR($A126),YEAR($A126)-1)))),A3R002_pt1.prn!$A$2:$AA$74,VLOOKUP(MONTH($A126),'Patch Conversion'!$A$1:$B$12,2),FALSE))</f>
        <v/>
      </c>
      <c r="D126" s="9" t="str">
        <f>IF(C126="","",B126)</f>
        <v/>
      </c>
      <c r="G126" s="9">
        <f>VLOOKUP((IF(MONTH($A126)=10,YEAR($A126),IF(MONTH($A126)=11,YEAR($A126),IF(MONTH($A126)=12, YEAR($A126),YEAR($A126)-1)))),A3R002_FirstSim!$A$1:$Z$87,VLOOKUP(MONTH($A126),Conversion!$A$1:$B$12,2),FALSE)</f>
        <v>0.62</v>
      </c>
      <c r="K126" s="12" t="e">
        <f>VLOOKUP((IF(MONTH($A126)=10,YEAR($A126),IF(MONTH($A126)=11,YEAR($A126),IF(MONTH($A126)=12, YEAR($A126),YEAR($A126)-1)))),#REF!,VLOOKUP(MONTH($A126),Conversion!$A$1:$B$12,2),FALSE)</f>
        <v>#REF!</v>
      </c>
      <c r="L126" s="9" t="e">
        <f>VLOOKUP((IF(MONTH($A126)=10,YEAR($A126),IF(MONTH($A126)=11,YEAR($A126),IF(MONTH($A126)=12, YEAR($A126),YEAR($A126)-1)))),#REF!,VLOOKUP(MONTH($A126),'Patch Conversion'!$A$1:$B$12,2),FALSE)</f>
        <v>#REF!</v>
      </c>
      <c r="N126" s="11"/>
      <c r="O126" s="9">
        <f t="shared" si="7"/>
        <v>0.24</v>
      </c>
      <c r="P126" s="9" t="str">
        <f t="shared" si="8"/>
        <v/>
      </c>
      <c r="Q126" s="10" t="str">
        <f t="shared" si="9"/>
        <v/>
      </c>
      <c r="S126" s="17">
        <f>VLOOKUP((IF(MONTH($A126)=10,YEAR($A126),IF(MONTH($A126)=11,YEAR($A126),IF(MONTH($A126)=12, YEAR($A126),YEAR($A126)-1)))),'Final Sim'!$A$1:$O$84,VLOOKUP(MONTH($A126),'Conversion WRSM'!$A$1:$B$12,2),FALSE)</f>
        <v>0</v>
      </c>
      <c r="U126" s="9">
        <f t="shared" si="10"/>
        <v>0.24</v>
      </c>
      <c r="V126" s="9" t="str">
        <f t="shared" si="11"/>
        <v/>
      </c>
      <c r="W126" s="20" t="str">
        <f t="shared" si="12"/>
        <v/>
      </c>
    </row>
    <row r="127" spans="1:23" s="9" customFormat="1" x14ac:dyDescent="0.25">
      <c r="A127" s="11">
        <v>16803</v>
      </c>
      <c r="B127" s="9">
        <f>VLOOKUP((IF(MONTH($A127)=10,YEAR($A127),IF(MONTH($A127)=11,YEAR($A127),IF(MONTH($A127)=12, YEAR($A127),YEAR($A127)-1)))),A3R002_pt1.prn!$A$2:$AA$74,VLOOKUP(MONTH($A127),Conversion!$A$1:$B$12,2),FALSE)</f>
        <v>2.5</v>
      </c>
      <c r="C127" s="9" t="str">
        <f>IF(VLOOKUP((IF(MONTH($A127)=10,YEAR($A127),IF(MONTH($A127)=11,YEAR($A127),IF(MONTH($A127)=12, YEAR($A127),YEAR($A127)-1)))),A3R002_pt1.prn!$A$2:$AA$74,VLOOKUP(MONTH($A127),'Patch Conversion'!$A$1:$B$12,2),FALSE)="","",VLOOKUP((IF(MONTH($A127)=10,YEAR($A127),IF(MONTH($A127)=11,YEAR($A127),IF(MONTH($A127)=12, YEAR($A127),YEAR($A127)-1)))),A3R002_pt1.prn!$A$2:$AA$74,VLOOKUP(MONTH($A127),'Patch Conversion'!$A$1:$B$12,2),FALSE))</f>
        <v/>
      </c>
      <c r="G127" s="9">
        <f>VLOOKUP((IF(MONTH($A127)=10,YEAR($A127),IF(MONTH($A127)=11,YEAR($A127),IF(MONTH($A127)=12, YEAR($A127),YEAR($A127)-1)))),A3R002_FirstSim!$A$1:$Z$87,VLOOKUP(MONTH($A127),Conversion!$A$1:$B$12,2),FALSE)</f>
        <v>4.8</v>
      </c>
      <c r="K127" s="12" t="e">
        <f>VLOOKUP((IF(MONTH($A127)=10,YEAR($A127),IF(MONTH($A127)=11,YEAR($A127),IF(MONTH($A127)=12, YEAR($A127),YEAR($A127)-1)))),#REF!,VLOOKUP(MONTH($A127),Conversion!$A$1:$B$12,2),FALSE)</f>
        <v>#REF!</v>
      </c>
      <c r="L127" s="9" t="e">
        <f>VLOOKUP((IF(MONTH($A127)=10,YEAR($A127),IF(MONTH($A127)=11,YEAR($A127),IF(MONTH($A127)=12, YEAR($A127),YEAR($A127)-1)))),#REF!,VLOOKUP(MONTH($A127),'Patch Conversion'!$A$1:$B$12,2),FALSE)</f>
        <v>#REF!</v>
      </c>
      <c r="N127" s="11"/>
      <c r="O127" s="9">
        <f t="shared" si="7"/>
        <v>2.5</v>
      </c>
      <c r="P127" s="9" t="str">
        <f t="shared" si="8"/>
        <v/>
      </c>
      <c r="Q127" s="10" t="str">
        <f t="shared" si="9"/>
        <v/>
      </c>
      <c r="S127" s="17">
        <f>VLOOKUP((IF(MONTH($A127)=10,YEAR($A127),IF(MONTH($A127)=11,YEAR($A127),IF(MONTH($A127)=12, YEAR($A127),YEAR($A127)-1)))),'Final Sim'!$A$1:$O$84,VLOOKUP(MONTH($A127),'Conversion WRSM'!$A$1:$B$12,2),FALSE)</f>
        <v>0</v>
      </c>
      <c r="U127" s="9">
        <f t="shared" si="10"/>
        <v>2.5</v>
      </c>
      <c r="V127" s="9" t="str">
        <f t="shared" si="11"/>
        <v/>
      </c>
      <c r="W127" s="20" t="str">
        <f t="shared" si="12"/>
        <v/>
      </c>
    </row>
    <row r="128" spans="1:23" s="9" customFormat="1" x14ac:dyDescent="0.25">
      <c r="A128" s="11">
        <v>16834</v>
      </c>
      <c r="B128" s="9">
        <f>VLOOKUP((IF(MONTH($A128)=10,YEAR($A128),IF(MONTH($A128)=11,YEAR($A128),IF(MONTH($A128)=12, YEAR($A128),YEAR($A128)-1)))),A3R002_pt1.prn!$A$2:$AA$74,VLOOKUP(MONTH($A128),Conversion!$A$1:$B$12,2),FALSE)</f>
        <v>7.82</v>
      </c>
      <c r="C128" s="9" t="str">
        <f>IF(VLOOKUP((IF(MONTH($A128)=10,YEAR($A128),IF(MONTH($A128)=11,YEAR($A128),IF(MONTH($A128)=12, YEAR($A128),YEAR($A128)-1)))),A3R002_pt1.prn!$A$2:$AA$74,VLOOKUP(MONTH($A128),'Patch Conversion'!$A$1:$B$12,2),FALSE)="","",VLOOKUP((IF(MONTH($A128)=10,YEAR($A128),IF(MONTH($A128)=11,YEAR($A128),IF(MONTH($A128)=12, YEAR($A128),YEAR($A128)-1)))),A3R002_pt1.prn!$A$2:$AA$74,VLOOKUP(MONTH($A128),'Patch Conversion'!$A$1:$B$12,2),FALSE))</f>
        <v/>
      </c>
      <c r="G128" s="9">
        <f>VLOOKUP((IF(MONTH($A128)=10,YEAR($A128),IF(MONTH($A128)=11,YEAR($A128),IF(MONTH($A128)=12, YEAR($A128),YEAR($A128)-1)))),A3R002_FirstSim!$A$1:$Z$87,VLOOKUP(MONTH($A128),Conversion!$A$1:$B$12,2),FALSE)</f>
        <v>3.46</v>
      </c>
      <c r="K128" s="12" t="e">
        <f>VLOOKUP((IF(MONTH($A128)=10,YEAR($A128),IF(MONTH($A128)=11,YEAR($A128),IF(MONTH($A128)=12, YEAR($A128),YEAR($A128)-1)))),#REF!,VLOOKUP(MONTH($A128),Conversion!$A$1:$B$12,2),FALSE)</f>
        <v>#REF!</v>
      </c>
      <c r="L128" s="9" t="e">
        <f>VLOOKUP((IF(MONTH($A128)=10,YEAR($A128),IF(MONTH($A128)=11,YEAR($A128),IF(MONTH($A128)=12, YEAR($A128),YEAR($A128)-1)))),#REF!,VLOOKUP(MONTH($A128),'Patch Conversion'!$A$1:$B$12,2),FALSE)</f>
        <v>#REF!</v>
      </c>
      <c r="N128" s="11"/>
      <c r="O128" s="9">
        <f t="shared" si="7"/>
        <v>7.82</v>
      </c>
      <c r="P128" s="9" t="str">
        <f t="shared" si="8"/>
        <v/>
      </c>
      <c r="Q128" s="10" t="str">
        <f t="shared" si="9"/>
        <v/>
      </c>
      <c r="S128" s="17">
        <f>VLOOKUP((IF(MONTH($A128)=10,YEAR($A128),IF(MONTH($A128)=11,YEAR($A128),IF(MONTH($A128)=12, YEAR($A128),YEAR($A128)-1)))),'Final Sim'!$A$1:$O$84,VLOOKUP(MONTH($A128),'Conversion WRSM'!$A$1:$B$12,2),FALSE)</f>
        <v>0</v>
      </c>
      <c r="U128" s="9">
        <f t="shared" si="10"/>
        <v>7.82</v>
      </c>
      <c r="V128" s="9" t="str">
        <f t="shared" si="11"/>
        <v/>
      </c>
      <c r="W128" s="20" t="str">
        <f t="shared" si="12"/>
        <v/>
      </c>
    </row>
    <row r="129" spans="1:23" s="9" customFormat="1" x14ac:dyDescent="0.25">
      <c r="A129" s="11">
        <v>16862</v>
      </c>
      <c r="B129" s="9">
        <f>VLOOKUP((IF(MONTH($A129)=10,YEAR($A129),IF(MONTH($A129)=11,YEAR($A129),IF(MONTH($A129)=12, YEAR($A129),YEAR($A129)-1)))),A3R002_pt1.prn!$A$2:$AA$74,VLOOKUP(MONTH($A129),Conversion!$A$1:$B$12,2),FALSE)</f>
        <v>18.27</v>
      </c>
      <c r="C129" s="9" t="str">
        <f>IF(VLOOKUP((IF(MONTH($A129)=10,YEAR($A129),IF(MONTH($A129)=11,YEAR($A129),IF(MONTH($A129)=12, YEAR($A129),YEAR($A129)-1)))),A3R002_pt1.prn!$A$2:$AA$74,VLOOKUP(MONTH($A129),'Patch Conversion'!$A$1:$B$12,2),FALSE)="","",VLOOKUP((IF(MONTH($A129)=10,YEAR($A129),IF(MONTH($A129)=11,YEAR($A129),IF(MONTH($A129)=12, YEAR($A129),YEAR($A129)-1)))),A3R002_pt1.prn!$A$2:$AA$74,VLOOKUP(MONTH($A129),'Patch Conversion'!$A$1:$B$12,2),FALSE))</f>
        <v/>
      </c>
      <c r="G129" s="9">
        <f>VLOOKUP((IF(MONTH($A129)=10,YEAR($A129),IF(MONTH($A129)=11,YEAR($A129),IF(MONTH($A129)=12, YEAR($A129),YEAR($A129)-1)))),A3R002_FirstSim!$A$1:$Z$87,VLOOKUP(MONTH($A129),Conversion!$A$1:$B$12,2),FALSE)</f>
        <v>2.58</v>
      </c>
      <c r="K129" s="12" t="e">
        <f>VLOOKUP((IF(MONTH($A129)=10,YEAR($A129),IF(MONTH($A129)=11,YEAR($A129),IF(MONTH($A129)=12, YEAR($A129),YEAR($A129)-1)))),#REF!,VLOOKUP(MONTH($A129),Conversion!$A$1:$B$12,2),FALSE)</f>
        <v>#REF!</v>
      </c>
      <c r="L129" s="9" t="e">
        <f>VLOOKUP((IF(MONTH($A129)=10,YEAR($A129),IF(MONTH($A129)=11,YEAR($A129),IF(MONTH($A129)=12, YEAR($A129),YEAR($A129)-1)))),#REF!,VLOOKUP(MONTH($A129),'Patch Conversion'!$A$1:$B$12,2),FALSE)</f>
        <v>#REF!</v>
      </c>
      <c r="N129" s="11"/>
      <c r="O129" s="9">
        <f t="shared" si="7"/>
        <v>18.27</v>
      </c>
      <c r="P129" s="9" t="str">
        <f t="shared" si="8"/>
        <v/>
      </c>
      <c r="Q129" s="10" t="str">
        <f t="shared" si="9"/>
        <v/>
      </c>
      <c r="S129" s="17">
        <f>VLOOKUP((IF(MONTH($A129)=10,YEAR($A129),IF(MONTH($A129)=11,YEAR($A129),IF(MONTH($A129)=12, YEAR($A129),YEAR($A129)-1)))),'Final Sim'!$A$1:$O$84,VLOOKUP(MONTH($A129),'Conversion WRSM'!$A$1:$B$12,2),FALSE)</f>
        <v>0</v>
      </c>
      <c r="U129" s="9">
        <f t="shared" si="10"/>
        <v>18.27</v>
      </c>
      <c r="V129" s="9" t="str">
        <f t="shared" si="11"/>
        <v/>
      </c>
      <c r="W129" s="20" t="str">
        <f t="shared" si="12"/>
        <v/>
      </c>
    </row>
    <row r="130" spans="1:23" s="9" customFormat="1" x14ac:dyDescent="0.25">
      <c r="A130" s="11">
        <v>16893</v>
      </c>
      <c r="B130" s="9">
        <f>VLOOKUP((IF(MONTH($A130)=10,YEAR($A130),IF(MONTH($A130)=11,YEAR($A130),IF(MONTH($A130)=12, YEAR($A130),YEAR($A130)-1)))),A3R002_pt1.prn!$A$2:$AA$74,VLOOKUP(MONTH($A130),Conversion!$A$1:$B$12,2),FALSE)</f>
        <v>0</v>
      </c>
      <c r="C130" s="9" t="str">
        <f>IF(VLOOKUP((IF(MONTH($A130)=10,YEAR($A130),IF(MONTH($A130)=11,YEAR($A130),IF(MONTH($A130)=12, YEAR($A130),YEAR($A130)-1)))),A3R002_pt1.prn!$A$2:$AA$74,VLOOKUP(MONTH($A130),'Patch Conversion'!$A$1:$B$12,2),FALSE)="","",VLOOKUP((IF(MONTH($A130)=10,YEAR($A130),IF(MONTH($A130)=11,YEAR($A130),IF(MONTH($A130)=12, YEAR($A130),YEAR($A130)-1)))),A3R002_pt1.prn!$A$2:$AA$74,VLOOKUP(MONTH($A130),'Patch Conversion'!$A$1:$B$12,2),FALSE))</f>
        <v>#</v>
      </c>
      <c r="G130" s="9">
        <f>VLOOKUP((IF(MONTH($A130)=10,YEAR($A130),IF(MONTH($A130)=11,YEAR($A130),IF(MONTH($A130)=12, YEAR($A130),YEAR($A130)-1)))),A3R002_FirstSim!$A$1:$Z$87,VLOOKUP(MONTH($A130),Conversion!$A$1:$B$12,2),FALSE)</f>
        <v>1.78</v>
      </c>
      <c r="K130" s="12" t="e">
        <f>VLOOKUP((IF(MONTH($A130)=10,YEAR($A130),IF(MONTH($A130)=11,YEAR($A130),IF(MONTH($A130)=12, YEAR($A130),YEAR($A130)-1)))),#REF!,VLOOKUP(MONTH($A130),Conversion!$A$1:$B$12,2),FALSE)</f>
        <v>#REF!</v>
      </c>
      <c r="L130" s="9" t="e">
        <f>VLOOKUP((IF(MONTH($A130)=10,YEAR($A130),IF(MONTH($A130)=11,YEAR($A130),IF(MONTH($A130)=12, YEAR($A130),YEAR($A130)-1)))),#REF!,VLOOKUP(MONTH($A130),'Patch Conversion'!$A$1:$B$12,2),FALSE)</f>
        <v>#REF!</v>
      </c>
      <c r="N130" s="11"/>
      <c r="O130" s="9">
        <f t="shared" si="7"/>
        <v>1.78</v>
      </c>
      <c r="P130" s="9" t="str">
        <f t="shared" si="8"/>
        <v>*</v>
      </c>
      <c r="Q130" s="10" t="str">
        <f t="shared" si="9"/>
        <v>First Silumation patch</v>
      </c>
      <c r="S130" s="17">
        <f>VLOOKUP((IF(MONTH($A130)=10,YEAR($A130),IF(MONTH($A130)=11,YEAR($A130),IF(MONTH($A130)=12, YEAR($A130),YEAR($A130)-1)))),'Final Sim'!$A$1:$O$84,VLOOKUP(MONTH($A130),'Conversion WRSM'!$A$1:$B$12,2),FALSE)</f>
        <v>0</v>
      </c>
      <c r="U130" s="9">
        <f t="shared" si="10"/>
        <v>0</v>
      </c>
      <c r="V130" s="9" t="str">
        <f t="shared" si="11"/>
        <v>#</v>
      </c>
      <c r="W130" s="20" t="str">
        <f t="shared" si="12"/>
        <v>Observed Estimate Used</v>
      </c>
    </row>
    <row r="131" spans="1:23" s="9" customFormat="1" x14ac:dyDescent="0.25">
      <c r="A131" s="11">
        <v>16923</v>
      </c>
      <c r="B131" s="9">
        <f>VLOOKUP((IF(MONTH($A131)=10,YEAR($A131),IF(MONTH($A131)=11,YEAR($A131),IF(MONTH($A131)=12, YEAR($A131),YEAR($A131)-1)))),A3R002_pt1.prn!$A$2:$AA$74,VLOOKUP(MONTH($A131),Conversion!$A$1:$B$12,2),FALSE)</f>
        <v>0</v>
      </c>
      <c r="C131" s="9" t="str">
        <f>IF(VLOOKUP((IF(MONTH($A131)=10,YEAR($A131),IF(MONTH($A131)=11,YEAR($A131),IF(MONTH($A131)=12, YEAR($A131),YEAR($A131)-1)))),A3R002_pt1.prn!$A$2:$AA$74,VLOOKUP(MONTH($A131),'Patch Conversion'!$A$1:$B$12,2),FALSE)="","",VLOOKUP((IF(MONTH($A131)=10,YEAR($A131),IF(MONTH($A131)=11,YEAR($A131),IF(MONTH($A131)=12, YEAR($A131),YEAR($A131)-1)))),A3R002_pt1.prn!$A$2:$AA$74,VLOOKUP(MONTH($A131),'Patch Conversion'!$A$1:$B$12,2),FALSE))</f>
        <v>#</v>
      </c>
      <c r="G131" s="9">
        <f>VLOOKUP((IF(MONTH($A131)=10,YEAR($A131),IF(MONTH($A131)=11,YEAR($A131),IF(MONTH($A131)=12, YEAR($A131),YEAR($A131)-1)))),A3R002_FirstSim!$A$1:$Z$87,VLOOKUP(MONTH($A131),Conversion!$A$1:$B$12,2),FALSE)</f>
        <v>1.47</v>
      </c>
      <c r="K131" s="12" t="e">
        <f>VLOOKUP((IF(MONTH($A131)=10,YEAR($A131),IF(MONTH($A131)=11,YEAR($A131),IF(MONTH($A131)=12, YEAR($A131),YEAR($A131)-1)))),#REF!,VLOOKUP(MONTH($A131),Conversion!$A$1:$B$12,2),FALSE)</f>
        <v>#REF!</v>
      </c>
      <c r="L131" s="9" t="e">
        <f>VLOOKUP((IF(MONTH($A131)=10,YEAR($A131),IF(MONTH($A131)=11,YEAR($A131),IF(MONTH($A131)=12, YEAR($A131),YEAR($A131)-1)))),#REF!,VLOOKUP(MONTH($A131),'Patch Conversion'!$A$1:$B$12,2),FALSE)</f>
        <v>#REF!</v>
      </c>
      <c r="N131" s="11"/>
      <c r="O131" s="9">
        <f t="shared" si="7"/>
        <v>1.47</v>
      </c>
      <c r="P131" s="9" t="str">
        <f t="shared" si="8"/>
        <v>*</v>
      </c>
      <c r="Q131" s="10" t="str">
        <f t="shared" si="9"/>
        <v>First Silumation patch</v>
      </c>
      <c r="S131" s="17">
        <f>VLOOKUP((IF(MONTH($A131)=10,YEAR($A131),IF(MONTH($A131)=11,YEAR($A131),IF(MONTH($A131)=12, YEAR($A131),YEAR($A131)-1)))),'Final Sim'!$A$1:$O$84,VLOOKUP(MONTH($A131),'Conversion WRSM'!$A$1:$B$12,2),FALSE)</f>
        <v>0</v>
      </c>
      <c r="U131" s="9">
        <f t="shared" si="10"/>
        <v>0</v>
      </c>
      <c r="V131" s="9" t="str">
        <f t="shared" si="11"/>
        <v>#</v>
      </c>
      <c r="W131" s="20" t="str">
        <f t="shared" si="12"/>
        <v>Observed Estimate Used</v>
      </c>
    </row>
    <row r="132" spans="1:23" s="9" customFormat="1" x14ac:dyDescent="0.25">
      <c r="A132" s="11">
        <v>16954</v>
      </c>
      <c r="B132" s="9">
        <f>VLOOKUP((IF(MONTH($A132)=10,YEAR($A132),IF(MONTH($A132)=11,YEAR($A132),IF(MONTH($A132)=12, YEAR($A132),YEAR($A132)-1)))),A3R002_pt1.prn!$A$2:$AA$74,VLOOKUP(MONTH($A132),Conversion!$A$1:$B$12,2),FALSE)</f>
        <v>0</v>
      </c>
      <c r="C132" s="9" t="str">
        <f>IF(VLOOKUP((IF(MONTH($A132)=10,YEAR($A132),IF(MONTH($A132)=11,YEAR($A132),IF(MONTH($A132)=12, YEAR($A132),YEAR($A132)-1)))),A3R002_pt1.prn!$A$2:$AA$74,VLOOKUP(MONTH($A132),'Patch Conversion'!$A$1:$B$12,2),FALSE)="","",VLOOKUP((IF(MONTH($A132)=10,YEAR($A132),IF(MONTH($A132)=11,YEAR($A132),IF(MONTH($A132)=12, YEAR($A132),YEAR($A132)-1)))),A3R002_pt1.prn!$A$2:$AA$74,VLOOKUP(MONTH($A132),'Patch Conversion'!$A$1:$B$12,2),FALSE))</f>
        <v>#</v>
      </c>
      <c r="G132" s="9">
        <f>VLOOKUP((IF(MONTH($A132)=10,YEAR($A132),IF(MONTH($A132)=11,YEAR($A132),IF(MONTH($A132)=12, YEAR($A132),YEAR($A132)-1)))),A3R002_FirstSim!$A$1:$Z$87,VLOOKUP(MONTH($A132),Conversion!$A$1:$B$12,2),FALSE)</f>
        <v>1.36</v>
      </c>
      <c r="K132" s="12" t="e">
        <f>VLOOKUP((IF(MONTH($A132)=10,YEAR($A132),IF(MONTH($A132)=11,YEAR($A132),IF(MONTH($A132)=12, YEAR($A132),YEAR($A132)-1)))),#REF!,VLOOKUP(MONTH($A132),Conversion!$A$1:$B$12,2),FALSE)</f>
        <v>#REF!</v>
      </c>
      <c r="L132" s="9" t="e">
        <f>VLOOKUP((IF(MONTH($A132)=10,YEAR($A132),IF(MONTH($A132)=11,YEAR($A132),IF(MONTH($A132)=12, YEAR($A132),YEAR($A132)-1)))),#REF!,VLOOKUP(MONTH($A132),'Patch Conversion'!$A$1:$B$12,2),FALSE)</f>
        <v>#REF!</v>
      </c>
      <c r="N132" s="11"/>
      <c r="O132" s="9">
        <f t="shared" ref="O132:O195" si="13">IF(C132="",B132,IF(C132="*",B132,IF(G132&lt;B132,B132,G132)))</f>
        <v>1.36</v>
      </c>
      <c r="P132" s="9" t="str">
        <f t="shared" ref="P132:P195" si="14">IF(C132="",C132,IF(C132="*",C132,IF(G132&lt;B132,C132,"*")))</f>
        <v>*</v>
      </c>
      <c r="Q132" s="10" t="str">
        <f t="shared" ref="Q132:Q195" si="15">IF(C132="","",IF(C132="*","Estimated",IF(G132&lt;B132,"First Simulation&lt;Observed, Observed Used","First Silumation patch")))</f>
        <v>First Silumation patch</v>
      </c>
      <c r="S132" s="17">
        <f>VLOOKUP((IF(MONTH($A132)=10,YEAR($A132),IF(MONTH($A132)=11,YEAR($A132),IF(MONTH($A132)=12, YEAR($A132),YEAR($A132)-1)))),'Final Sim'!$A$1:$O$84,VLOOKUP(MONTH($A132),'Conversion WRSM'!$A$1:$B$12,2),FALSE)</f>
        <v>0</v>
      </c>
      <c r="U132" s="9">
        <f t="shared" ref="U132:U195" si="16">IF(C132="",B132,IF(C132="*",B132,IF(S132&gt;B132,S132,B132)))</f>
        <v>0</v>
      </c>
      <c r="V132" s="9" t="str">
        <f t="shared" ref="V132:V195" si="17">IF(C132="","",IF(C132="*","*",IF(S132&gt;B132,"*",C132)))</f>
        <v>#</v>
      </c>
      <c r="W132" s="20" t="str">
        <f t="shared" ref="W132:W195" si="18">IF(C132="","",IF(C132="*","Estimated",IF(S132&gt;B132,"Simulated value used","Observed Estimate Used")))</f>
        <v>Observed Estimate Used</v>
      </c>
    </row>
    <row r="133" spans="1:23" s="9" customFormat="1" x14ac:dyDescent="0.25">
      <c r="A133" s="11">
        <v>16984</v>
      </c>
      <c r="B133" s="9">
        <f>VLOOKUP((IF(MONTH($A133)=10,YEAR($A133),IF(MONTH($A133)=11,YEAR($A133),IF(MONTH($A133)=12, YEAR($A133),YEAR($A133)-1)))),A3R002_pt1.prn!$A$2:$AA$74,VLOOKUP(MONTH($A133),Conversion!$A$1:$B$12,2),FALSE)</f>
        <v>0</v>
      </c>
      <c r="C133" s="9" t="str">
        <f>IF(VLOOKUP((IF(MONTH($A133)=10,YEAR($A133),IF(MONTH($A133)=11,YEAR($A133),IF(MONTH($A133)=12, YEAR($A133),YEAR($A133)-1)))),A3R002_pt1.prn!$A$2:$AA$74,VLOOKUP(MONTH($A133),'Patch Conversion'!$A$1:$B$12,2),FALSE)="","",VLOOKUP((IF(MONTH($A133)=10,YEAR($A133),IF(MONTH($A133)=11,YEAR($A133),IF(MONTH($A133)=12, YEAR($A133),YEAR($A133)-1)))),A3R002_pt1.prn!$A$2:$AA$74,VLOOKUP(MONTH($A133),'Patch Conversion'!$A$1:$B$12,2),FALSE))</f>
        <v>#</v>
      </c>
      <c r="G133" s="9">
        <f>VLOOKUP((IF(MONTH($A133)=10,YEAR($A133),IF(MONTH($A133)=11,YEAR($A133),IF(MONTH($A133)=12, YEAR($A133),YEAR($A133)-1)))),A3R002_FirstSim!$A$1:$Z$87,VLOOKUP(MONTH($A133),Conversion!$A$1:$B$12,2),FALSE)</f>
        <v>1.32</v>
      </c>
      <c r="K133" s="12" t="e">
        <f>VLOOKUP((IF(MONTH($A133)=10,YEAR($A133),IF(MONTH($A133)=11,YEAR($A133),IF(MONTH($A133)=12, YEAR($A133),YEAR($A133)-1)))),#REF!,VLOOKUP(MONTH($A133),Conversion!$A$1:$B$12,2),FALSE)</f>
        <v>#REF!</v>
      </c>
      <c r="L133" s="9" t="e">
        <f>VLOOKUP((IF(MONTH($A133)=10,YEAR($A133),IF(MONTH($A133)=11,YEAR($A133),IF(MONTH($A133)=12, YEAR($A133),YEAR($A133)-1)))),#REF!,VLOOKUP(MONTH($A133),'Patch Conversion'!$A$1:$B$12,2),FALSE)</f>
        <v>#REF!</v>
      </c>
      <c r="N133" s="11"/>
      <c r="O133" s="9">
        <f t="shared" si="13"/>
        <v>1.32</v>
      </c>
      <c r="P133" s="9" t="str">
        <f t="shared" si="14"/>
        <v>*</v>
      </c>
      <c r="Q133" s="10" t="str">
        <f t="shared" si="15"/>
        <v>First Silumation patch</v>
      </c>
      <c r="S133" s="17">
        <f>VLOOKUP((IF(MONTH($A133)=10,YEAR($A133),IF(MONTH($A133)=11,YEAR($A133),IF(MONTH($A133)=12, YEAR($A133),YEAR($A133)-1)))),'Final Sim'!$A$1:$O$84,VLOOKUP(MONTH($A133),'Conversion WRSM'!$A$1:$B$12,2),FALSE)</f>
        <v>0</v>
      </c>
      <c r="U133" s="9">
        <f t="shared" si="16"/>
        <v>0</v>
      </c>
      <c r="V133" s="9" t="str">
        <f t="shared" si="17"/>
        <v>#</v>
      </c>
      <c r="W133" s="20" t="str">
        <f t="shared" si="18"/>
        <v>Observed Estimate Used</v>
      </c>
    </row>
    <row r="134" spans="1:23" s="9" customFormat="1" x14ac:dyDescent="0.25">
      <c r="A134" s="11">
        <v>17015</v>
      </c>
      <c r="B134" s="9">
        <f>VLOOKUP((IF(MONTH($A134)=10,YEAR($A134),IF(MONTH($A134)=11,YEAR($A134),IF(MONTH($A134)=12, YEAR($A134),YEAR($A134)-1)))),A3R002_pt1.prn!$A$2:$AA$74,VLOOKUP(MONTH($A134),Conversion!$A$1:$B$12,2),FALSE)</f>
        <v>0</v>
      </c>
      <c r="C134" s="9" t="str">
        <f>IF(VLOOKUP((IF(MONTH($A134)=10,YEAR($A134),IF(MONTH($A134)=11,YEAR($A134),IF(MONTH($A134)=12, YEAR($A134),YEAR($A134)-1)))),A3R002_pt1.prn!$A$2:$AA$74,VLOOKUP(MONTH($A134),'Patch Conversion'!$A$1:$B$12,2),FALSE)="","",VLOOKUP((IF(MONTH($A134)=10,YEAR($A134),IF(MONTH($A134)=11,YEAR($A134),IF(MONTH($A134)=12, YEAR($A134),YEAR($A134)-1)))),A3R002_pt1.prn!$A$2:$AA$74,VLOOKUP(MONTH($A134),'Patch Conversion'!$A$1:$B$12,2),FALSE))</f>
        <v>#</v>
      </c>
      <c r="G134" s="9">
        <f>VLOOKUP((IF(MONTH($A134)=10,YEAR($A134),IF(MONTH($A134)=11,YEAR($A134),IF(MONTH($A134)=12, YEAR($A134),YEAR($A134)-1)))),A3R002_FirstSim!$A$1:$Z$87,VLOOKUP(MONTH($A134),Conversion!$A$1:$B$12,2),FALSE)</f>
        <v>1.23</v>
      </c>
      <c r="K134" s="12" t="e">
        <f>VLOOKUP((IF(MONTH($A134)=10,YEAR($A134),IF(MONTH($A134)=11,YEAR($A134),IF(MONTH($A134)=12, YEAR($A134),YEAR($A134)-1)))),#REF!,VLOOKUP(MONTH($A134),Conversion!$A$1:$B$12,2),FALSE)</f>
        <v>#REF!</v>
      </c>
      <c r="L134" s="9" t="e">
        <f>VLOOKUP((IF(MONTH($A134)=10,YEAR($A134),IF(MONTH($A134)=11,YEAR($A134),IF(MONTH($A134)=12, YEAR($A134),YEAR($A134)-1)))),#REF!,VLOOKUP(MONTH($A134),'Patch Conversion'!$A$1:$B$12,2),FALSE)</f>
        <v>#REF!</v>
      </c>
      <c r="N134" s="11"/>
      <c r="O134" s="9">
        <f t="shared" si="13"/>
        <v>1.23</v>
      </c>
      <c r="P134" s="9" t="str">
        <f t="shared" si="14"/>
        <v>*</v>
      </c>
      <c r="Q134" s="10" t="str">
        <f t="shared" si="15"/>
        <v>First Silumation patch</v>
      </c>
      <c r="S134" s="17">
        <f>VLOOKUP((IF(MONTH($A134)=10,YEAR($A134),IF(MONTH($A134)=11,YEAR($A134),IF(MONTH($A134)=12, YEAR($A134),YEAR($A134)-1)))),'Final Sim'!$A$1:$O$84,VLOOKUP(MONTH($A134),'Conversion WRSM'!$A$1:$B$12,2),FALSE)</f>
        <v>0</v>
      </c>
      <c r="U134" s="9">
        <f t="shared" si="16"/>
        <v>0</v>
      </c>
      <c r="V134" s="9" t="str">
        <f t="shared" si="17"/>
        <v>#</v>
      </c>
      <c r="W134" s="20" t="str">
        <f t="shared" si="18"/>
        <v>Observed Estimate Used</v>
      </c>
    </row>
    <row r="135" spans="1:23" s="9" customFormat="1" x14ac:dyDescent="0.25">
      <c r="A135" s="11">
        <v>17046</v>
      </c>
      <c r="B135" s="9">
        <f>VLOOKUP((IF(MONTH($A135)=10,YEAR($A135),IF(MONTH($A135)=11,YEAR($A135),IF(MONTH($A135)=12, YEAR($A135),YEAR($A135)-1)))),A3R002_pt1.prn!$A$2:$AA$74,VLOOKUP(MONTH($A135),Conversion!$A$1:$B$12,2),FALSE)</f>
        <v>0</v>
      </c>
      <c r="C135" s="9" t="str">
        <f>IF(VLOOKUP((IF(MONTH($A135)=10,YEAR($A135),IF(MONTH($A135)=11,YEAR($A135),IF(MONTH($A135)=12, YEAR($A135),YEAR($A135)-1)))),A3R002_pt1.prn!$A$2:$AA$74,VLOOKUP(MONTH($A135),'Patch Conversion'!$A$1:$B$12,2),FALSE)="","",VLOOKUP((IF(MONTH($A135)=10,YEAR($A135),IF(MONTH($A135)=11,YEAR($A135),IF(MONTH($A135)=12, YEAR($A135),YEAR($A135)-1)))),A3R002_pt1.prn!$A$2:$AA$74,VLOOKUP(MONTH($A135),'Patch Conversion'!$A$1:$B$12,2),FALSE))</f>
        <v>#</v>
      </c>
      <c r="G135" s="9">
        <f>VLOOKUP((IF(MONTH($A135)=10,YEAR($A135),IF(MONTH($A135)=11,YEAR($A135),IF(MONTH($A135)=12, YEAR($A135),YEAR($A135)-1)))),A3R002_FirstSim!$A$1:$Z$87,VLOOKUP(MONTH($A135),Conversion!$A$1:$B$12,2),FALSE)</f>
        <v>1.06</v>
      </c>
      <c r="K135" s="12" t="e">
        <f>VLOOKUP((IF(MONTH($A135)=10,YEAR($A135),IF(MONTH($A135)=11,YEAR($A135),IF(MONTH($A135)=12, YEAR($A135),YEAR($A135)-1)))),#REF!,VLOOKUP(MONTH($A135),Conversion!$A$1:$B$12,2),FALSE)</f>
        <v>#REF!</v>
      </c>
      <c r="L135" s="9" t="e">
        <f>VLOOKUP((IF(MONTH($A135)=10,YEAR($A135),IF(MONTH($A135)=11,YEAR($A135),IF(MONTH($A135)=12, YEAR($A135),YEAR($A135)-1)))),#REF!,VLOOKUP(MONTH($A135),'Patch Conversion'!$A$1:$B$12,2),FALSE)</f>
        <v>#REF!</v>
      </c>
      <c r="N135" s="11"/>
      <c r="O135" s="9">
        <f t="shared" si="13"/>
        <v>1.06</v>
      </c>
      <c r="P135" s="9" t="str">
        <f t="shared" si="14"/>
        <v>*</v>
      </c>
      <c r="Q135" s="10" t="str">
        <f t="shared" si="15"/>
        <v>First Silumation patch</v>
      </c>
      <c r="S135" s="17">
        <f>VLOOKUP((IF(MONTH($A135)=10,YEAR($A135),IF(MONTH($A135)=11,YEAR($A135),IF(MONTH($A135)=12, YEAR($A135),YEAR($A135)-1)))),'Final Sim'!$A$1:$O$84,VLOOKUP(MONTH($A135),'Conversion WRSM'!$A$1:$B$12,2),FALSE)</f>
        <v>0</v>
      </c>
      <c r="U135" s="9">
        <f t="shared" si="16"/>
        <v>0</v>
      </c>
      <c r="V135" s="9" t="str">
        <f t="shared" si="17"/>
        <v>#</v>
      </c>
      <c r="W135" s="20" t="str">
        <f t="shared" si="18"/>
        <v>Observed Estimate Used</v>
      </c>
    </row>
    <row r="136" spans="1:23" s="9" customFormat="1" x14ac:dyDescent="0.25">
      <c r="A136" s="11">
        <v>17076</v>
      </c>
      <c r="B136" s="9">
        <f>VLOOKUP((IF(MONTH($A136)=10,YEAR($A136),IF(MONTH($A136)=11,YEAR($A136),IF(MONTH($A136)=12, YEAR($A136),YEAR($A136)-1)))),A3R002_pt1.prn!$A$2:$AA$74,VLOOKUP(MONTH($A136),Conversion!$A$1:$B$12,2),FALSE)</f>
        <v>1.33</v>
      </c>
      <c r="C136" s="9" t="str">
        <f>IF(VLOOKUP((IF(MONTH($A136)=10,YEAR($A136),IF(MONTH($A136)=11,YEAR($A136),IF(MONTH($A136)=12, YEAR($A136),YEAR($A136)-1)))),A3R002_pt1.prn!$A$2:$AA$74,VLOOKUP(MONTH($A136),'Patch Conversion'!$A$1:$B$12,2),FALSE)="","",VLOOKUP((IF(MONTH($A136)=10,YEAR($A136),IF(MONTH($A136)=11,YEAR($A136),IF(MONTH($A136)=12, YEAR($A136),YEAR($A136)-1)))),A3R002_pt1.prn!$A$2:$AA$74,VLOOKUP(MONTH($A136),'Patch Conversion'!$A$1:$B$12,2),FALSE))</f>
        <v/>
      </c>
      <c r="G136" s="9">
        <f>VLOOKUP((IF(MONTH($A136)=10,YEAR($A136),IF(MONTH($A136)=11,YEAR($A136),IF(MONTH($A136)=12, YEAR($A136),YEAR($A136)-1)))),A3R002_FirstSim!$A$1:$Z$87,VLOOKUP(MONTH($A136),Conversion!$A$1:$B$12,2),FALSE)</f>
        <v>0.95</v>
      </c>
      <c r="K136" s="12" t="e">
        <f>VLOOKUP((IF(MONTH($A136)=10,YEAR($A136),IF(MONTH($A136)=11,YEAR($A136),IF(MONTH($A136)=12, YEAR($A136),YEAR($A136)-1)))),#REF!,VLOOKUP(MONTH($A136),Conversion!$A$1:$B$12,2),FALSE)</f>
        <v>#REF!</v>
      </c>
      <c r="L136" s="9" t="e">
        <f>VLOOKUP((IF(MONTH($A136)=10,YEAR($A136),IF(MONTH($A136)=11,YEAR($A136),IF(MONTH($A136)=12, YEAR($A136),YEAR($A136)-1)))),#REF!,VLOOKUP(MONTH($A136),'Patch Conversion'!$A$1:$B$12,2),FALSE)</f>
        <v>#REF!</v>
      </c>
      <c r="N136" s="11"/>
      <c r="O136" s="9">
        <f t="shared" si="13"/>
        <v>1.33</v>
      </c>
      <c r="P136" s="9" t="str">
        <f t="shared" si="14"/>
        <v/>
      </c>
      <c r="Q136" s="10" t="str">
        <f t="shared" si="15"/>
        <v/>
      </c>
      <c r="S136" s="17">
        <f>VLOOKUP((IF(MONTH($A136)=10,YEAR($A136),IF(MONTH($A136)=11,YEAR($A136),IF(MONTH($A136)=12, YEAR($A136),YEAR($A136)-1)))),'Final Sim'!$A$1:$O$84,VLOOKUP(MONTH($A136),'Conversion WRSM'!$A$1:$B$12,2),FALSE)</f>
        <v>0</v>
      </c>
      <c r="U136" s="9">
        <f t="shared" si="16"/>
        <v>1.33</v>
      </c>
      <c r="V136" s="9" t="str">
        <f t="shared" si="17"/>
        <v/>
      </c>
      <c r="W136" s="20" t="str">
        <f t="shared" si="18"/>
        <v/>
      </c>
    </row>
    <row r="137" spans="1:23" s="9" customFormat="1" x14ac:dyDescent="0.25">
      <c r="A137" s="11">
        <v>17107</v>
      </c>
      <c r="B137" s="9">
        <f>VLOOKUP((IF(MONTH($A137)=10,YEAR($A137),IF(MONTH($A137)=11,YEAR($A137),IF(MONTH($A137)=12, YEAR($A137),YEAR($A137)-1)))),A3R002_pt1.prn!$A$2:$AA$74,VLOOKUP(MONTH($A137),Conversion!$A$1:$B$12,2),FALSE)</f>
        <v>0.62</v>
      </c>
      <c r="C137" s="9" t="str">
        <f>IF(VLOOKUP((IF(MONTH($A137)=10,YEAR($A137),IF(MONTH($A137)=11,YEAR($A137),IF(MONTH($A137)=12, YEAR($A137),YEAR($A137)-1)))),A3R002_pt1.prn!$A$2:$AA$74,VLOOKUP(MONTH($A137),'Patch Conversion'!$A$1:$B$12,2),FALSE)="","",VLOOKUP((IF(MONTH($A137)=10,YEAR($A137),IF(MONTH($A137)=11,YEAR($A137),IF(MONTH($A137)=12, YEAR($A137),YEAR($A137)-1)))),A3R002_pt1.prn!$A$2:$AA$74,VLOOKUP(MONTH($A137),'Patch Conversion'!$A$1:$B$12,2),FALSE))</f>
        <v/>
      </c>
      <c r="D137" s="9" t="str">
        <f>IF(C137="","",B137)</f>
        <v/>
      </c>
      <c r="G137" s="9">
        <f>VLOOKUP((IF(MONTH($A137)=10,YEAR($A137),IF(MONTH($A137)=11,YEAR($A137),IF(MONTH($A137)=12, YEAR($A137),YEAR($A137)-1)))),A3R002_FirstSim!$A$1:$Z$87,VLOOKUP(MONTH($A137),Conversion!$A$1:$B$12,2),FALSE)</f>
        <v>0.83</v>
      </c>
      <c r="K137" s="12" t="e">
        <f>VLOOKUP((IF(MONTH($A137)=10,YEAR($A137),IF(MONTH($A137)=11,YEAR($A137),IF(MONTH($A137)=12, YEAR($A137),YEAR($A137)-1)))),#REF!,VLOOKUP(MONTH($A137),Conversion!$A$1:$B$12,2),FALSE)</f>
        <v>#REF!</v>
      </c>
      <c r="L137" s="9" t="e">
        <f>VLOOKUP((IF(MONTH($A137)=10,YEAR($A137),IF(MONTH($A137)=11,YEAR($A137),IF(MONTH($A137)=12, YEAR($A137),YEAR($A137)-1)))),#REF!,VLOOKUP(MONTH($A137),'Patch Conversion'!$A$1:$B$12,2),FALSE)</f>
        <v>#REF!</v>
      </c>
      <c r="N137" s="11"/>
      <c r="O137" s="9">
        <f t="shared" si="13"/>
        <v>0.62</v>
      </c>
      <c r="P137" s="9" t="str">
        <f t="shared" si="14"/>
        <v/>
      </c>
      <c r="Q137" s="10" t="str">
        <f t="shared" si="15"/>
        <v/>
      </c>
      <c r="S137" s="17">
        <f>VLOOKUP((IF(MONTH($A137)=10,YEAR($A137),IF(MONTH($A137)=11,YEAR($A137),IF(MONTH($A137)=12, YEAR($A137),YEAR($A137)-1)))),'Final Sim'!$A$1:$O$84,VLOOKUP(MONTH($A137),'Conversion WRSM'!$A$1:$B$12,2),FALSE)</f>
        <v>0</v>
      </c>
      <c r="U137" s="9">
        <f t="shared" si="16"/>
        <v>0.62</v>
      </c>
      <c r="V137" s="9" t="str">
        <f t="shared" si="17"/>
        <v/>
      </c>
      <c r="W137" s="20" t="str">
        <f t="shared" si="18"/>
        <v/>
      </c>
    </row>
    <row r="138" spans="1:23" s="9" customFormat="1" x14ac:dyDescent="0.25">
      <c r="A138" s="11">
        <v>17137</v>
      </c>
      <c r="B138" s="9">
        <f>VLOOKUP((IF(MONTH($A138)=10,YEAR($A138),IF(MONTH($A138)=11,YEAR($A138),IF(MONTH($A138)=12, YEAR($A138),YEAR($A138)-1)))),A3R002_pt1.prn!$A$2:$AA$74,VLOOKUP(MONTH($A138),Conversion!$A$1:$B$12,2),FALSE)</f>
        <v>1.19</v>
      </c>
      <c r="C138" s="9" t="str">
        <f>IF(VLOOKUP((IF(MONTH($A138)=10,YEAR($A138),IF(MONTH($A138)=11,YEAR($A138),IF(MONTH($A138)=12, YEAR($A138),YEAR($A138)-1)))),A3R002_pt1.prn!$A$2:$AA$74,VLOOKUP(MONTH($A138),'Patch Conversion'!$A$1:$B$12,2),FALSE)="","",VLOOKUP((IF(MONTH($A138)=10,YEAR($A138),IF(MONTH($A138)=11,YEAR($A138),IF(MONTH($A138)=12, YEAR($A138),YEAR($A138)-1)))),A3R002_pt1.prn!$A$2:$AA$74,VLOOKUP(MONTH($A138),'Patch Conversion'!$A$1:$B$12,2),FALSE))</f>
        <v/>
      </c>
      <c r="D138" s="9" t="str">
        <f>IF(C138="","",B138)</f>
        <v/>
      </c>
      <c r="G138" s="9">
        <f>VLOOKUP((IF(MONTH($A138)=10,YEAR($A138),IF(MONTH($A138)=11,YEAR($A138),IF(MONTH($A138)=12, YEAR($A138),YEAR($A138)-1)))),A3R002_FirstSim!$A$1:$Z$87,VLOOKUP(MONTH($A138),Conversion!$A$1:$B$12,2),FALSE)</f>
        <v>0.82</v>
      </c>
      <c r="K138" s="12" t="e">
        <f>VLOOKUP((IF(MONTH($A138)=10,YEAR($A138),IF(MONTH($A138)=11,YEAR($A138),IF(MONTH($A138)=12, YEAR($A138),YEAR($A138)-1)))),#REF!,VLOOKUP(MONTH($A138),Conversion!$A$1:$B$12,2),FALSE)</f>
        <v>#REF!</v>
      </c>
      <c r="L138" s="9" t="e">
        <f>VLOOKUP((IF(MONTH($A138)=10,YEAR($A138),IF(MONTH($A138)=11,YEAR($A138),IF(MONTH($A138)=12, YEAR($A138),YEAR($A138)-1)))),#REF!,VLOOKUP(MONTH($A138),'Patch Conversion'!$A$1:$B$12,2),FALSE)</f>
        <v>#REF!</v>
      </c>
      <c r="N138" s="11"/>
      <c r="O138" s="9">
        <f t="shared" si="13"/>
        <v>1.19</v>
      </c>
      <c r="P138" s="9" t="str">
        <f t="shared" si="14"/>
        <v/>
      </c>
      <c r="Q138" s="10" t="str">
        <f t="shared" si="15"/>
        <v/>
      </c>
      <c r="S138" s="17">
        <f>VLOOKUP((IF(MONTH($A138)=10,YEAR($A138),IF(MONTH($A138)=11,YEAR($A138),IF(MONTH($A138)=12, YEAR($A138),YEAR($A138)-1)))),'Final Sim'!$A$1:$O$84,VLOOKUP(MONTH($A138),'Conversion WRSM'!$A$1:$B$12,2),FALSE)</f>
        <v>0</v>
      </c>
      <c r="U138" s="9">
        <f t="shared" si="16"/>
        <v>1.19</v>
      </c>
      <c r="V138" s="9" t="str">
        <f t="shared" si="17"/>
        <v/>
      </c>
      <c r="W138" s="20" t="str">
        <f t="shared" si="18"/>
        <v/>
      </c>
    </row>
    <row r="139" spans="1:23" s="9" customFormat="1" x14ac:dyDescent="0.25">
      <c r="A139" s="11">
        <v>17168</v>
      </c>
      <c r="B139" s="9">
        <f>VLOOKUP((IF(MONTH($A139)=10,YEAR($A139),IF(MONTH($A139)=11,YEAR($A139),IF(MONTH($A139)=12, YEAR($A139),YEAR($A139)-1)))),A3R002_pt1.prn!$A$2:$AA$74,VLOOKUP(MONTH($A139),Conversion!$A$1:$B$12,2),FALSE)</f>
        <v>1.44</v>
      </c>
      <c r="C139" s="9" t="str">
        <f>IF(VLOOKUP((IF(MONTH($A139)=10,YEAR($A139),IF(MONTH($A139)=11,YEAR($A139),IF(MONTH($A139)=12, YEAR($A139),YEAR($A139)-1)))),A3R002_pt1.prn!$A$2:$AA$74,VLOOKUP(MONTH($A139),'Patch Conversion'!$A$1:$B$12,2),FALSE)="","",VLOOKUP((IF(MONTH($A139)=10,YEAR($A139),IF(MONTH($A139)=11,YEAR($A139),IF(MONTH($A139)=12, YEAR($A139),YEAR($A139)-1)))),A3R002_pt1.prn!$A$2:$AA$74,VLOOKUP(MONTH($A139),'Patch Conversion'!$A$1:$B$12,2),FALSE))</f>
        <v/>
      </c>
      <c r="D139" s="9" t="str">
        <f>IF(C139="","",B139)</f>
        <v/>
      </c>
      <c r="G139" s="9">
        <f>VLOOKUP((IF(MONTH($A139)=10,YEAR($A139),IF(MONTH($A139)=11,YEAR($A139),IF(MONTH($A139)=12, YEAR($A139),YEAR($A139)-1)))),A3R002_FirstSim!$A$1:$Z$87,VLOOKUP(MONTH($A139),Conversion!$A$1:$B$12,2),FALSE)</f>
        <v>1.0900000000000001</v>
      </c>
      <c r="K139" s="12" t="e">
        <f>VLOOKUP((IF(MONTH($A139)=10,YEAR($A139),IF(MONTH($A139)=11,YEAR($A139),IF(MONTH($A139)=12, YEAR($A139),YEAR($A139)-1)))),#REF!,VLOOKUP(MONTH($A139),Conversion!$A$1:$B$12,2),FALSE)</f>
        <v>#REF!</v>
      </c>
      <c r="L139" s="9" t="e">
        <f>VLOOKUP((IF(MONTH($A139)=10,YEAR($A139),IF(MONTH($A139)=11,YEAR($A139),IF(MONTH($A139)=12, YEAR($A139),YEAR($A139)-1)))),#REF!,VLOOKUP(MONTH($A139),'Patch Conversion'!$A$1:$B$12,2),FALSE)</f>
        <v>#REF!</v>
      </c>
      <c r="N139" s="11"/>
      <c r="O139" s="9">
        <f t="shared" si="13"/>
        <v>1.44</v>
      </c>
      <c r="P139" s="9" t="str">
        <f t="shared" si="14"/>
        <v/>
      </c>
      <c r="Q139" s="10" t="str">
        <f t="shared" si="15"/>
        <v/>
      </c>
      <c r="S139" s="17">
        <f>VLOOKUP((IF(MONTH($A139)=10,YEAR($A139),IF(MONTH($A139)=11,YEAR($A139),IF(MONTH($A139)=12, YEAR($A139),YEAR($A139)-1)))),'Final Sim'!$A$1:$O$84,VLOOKUP(MONTH($A139),'Conversion WRSM'!$A$1:$B$12,2),FALSE)</f>
        <v>0</v>
      </c>
      <c r="U139" s="9">
        <f t="shared" si="16"/>
        <v>1.44</v>
      </c>
      <c r="V139" s="9" t="str">
        <f t="shared" si="17"/>
        <v/>
      </c>
      <c r="W139" s="20" t="str">
        <f t="shared" si="18"/>
        <v/>
      </c>
    </row>
    <row r="140" spans="1:23" s="9" customFormat="1" x14ac:dyDescent="0.25">
      <c r="A140" s="11">
        <v>17199</v>
      </c>
      <c r="B140" s="9">
        <f>VLOOKUP((IF(MONTH($A140)=10,YEAR($A140),IF(MONTH($A140)=11,YEAR($A140),IF(MONTH($A140)=12, YEAR($A140),YEAR($A140)-1)))),A3R002_pt1.prn!$A$2:$AA$74,VLOOKUP(MONTH($A140),Conversion!$A$1:$B$12,2),FALSE)</f>
        <v>0.49</v>
      </c>
      <c r="C140" s="9" t="str">
        <f>IF(VLOOKUP((IF(MONTH($A140)=10,YEAR($A140),IF(MONTH($A140)=11,YEAR($A140),IF(MONTH($A140)=12, YEAR($A140),YEAR($A140)-1)))),A3R002_pt1.prn!$A$2:$AA$74,VLOOKUP(MONTH($A140),'Patch Conversion'!$A$1:$B$12,2),FALSE)="","",VLOOKUP((IF(MONTH($A140)=10,YEAR($A140),IF(MONTH($A140)=11,YEAR($A140),IF(MONTH($A140)=12, YEAR($A140),YEAR($A140)-1)))),A3R002_pt1.prn!$A$2:$AA$74,VLOOKUP(MONTH($A140),'Patch Conversion'!$A$1:$B$12,2),FALSE))</f>
        <v/>
      </c>
      <c r="G140" s="9">
        <f>VLOOKUP((IF(MONTH($A140)=10,YEAR($A140),IF(MONTH($A140)=11,YEAR($A140),IF(MONTH($A140)=12, YEAR($A140),YEAR($A140)-1)))),A3R002_FirstSim!$A$1:$Z$87,VLOOKUP(MONTH($A140),Conversion!$A$1:$B$12,2),FALSE)</f>
        <v>0.93</v>
      </c>
      <c r="K140" s="12" t="e">
        <f>VLOOKUP((IF(MONTH($A140)=10,YEAR($A140),IF(MONTH($A140)=11,YEAR($A140),IF(MONTH($A140)=12, YEAR($A140),YEAR($A140)-1)))),#REF!,VLOOKUP(MONTH($A140),Conversion!$A$1:$B$12,2),FALSE)</f>
        <v>#REF!</v>
      </c>
      <c r="L140" s="9" t="e">
        <f>VLOOKUP((IF(MONTH($A140)=10,YEAR($A140),IF(MONTH($A140)=11,YEAR($A140),IF(MONTH($A140)=12, YEAR($A140),YEAR($A140)-1)))),#REF!,VLOOKUP(MONTH($A140),'Patch Conversion'!$A$1:$B$12,2),FALSE)</f>
        <v>#REF!</v>
      </c>
      <c r="N140" s="11"/>
      <c r="O140" s="9">
        <f t="shared" si="13"/>
        <v>0.49</v>
      </c>
      <c r="P140" s="9" t="str">
        <f t="shared" si="14"/>
        <v/>
      </c>
      <c r="Q140" s="10" t="str">
        <f t="shared" si="15"/>
        <v/>
      </c>
      <c r="S140" s="17">
        <f>VLOOKUP((IF(MONTH($A140)=10,YEAR($A140),IF(MONTH($A140)=11,YEAR($A140),IF(MONTH($A140)=12, YEAR($A140),YEAR($A140)-1)))),'Final Sim'!$A$1:$O$84,VLOOKUP(MONTH($A140),'Conversion WRSM'!$A$1:$B$12,2),FALSE)</f>
        <v>0</v>
      </c>
      <c r="U140" s="9">
        <f t="shared" si="16"/>
        <v>0.49</v>
      </c>
      <c r="V140" s="9" t="str">
        <f t="shared" si="17"/>
        <v/>
      </c>
      <c r="W140" s="20" t="str">
        <f t="shared" si="18"/>
        <v/>
      </c>
    </row>
    <row r="141" spans="1:23" s="9" customFormat="1" x14ac:dyDescent="0.25">
      <c r="A141" s="11">
        <v>17227</v>
      </c>
      <c r="B141" s="9">
        <f>VLOOKUP((IF(MONTH($A141)=10,YEAR($A141),IF(MONTH($A141)=11,YEAR($A141),IF(MONTH($A141)=12, YEAR($A141),YEAR($A141)-1)))),A3R002_pt1.prn!$A$2:$AA$74,VLOOKUP(MONTH($A141),Conversion!$A$1:$B$12,2),FALSE)</f>
        <v>1.1200000000000001</v>
      </c>
      <c r="C141" s="9" t="str">
        <f>IF(VLOOKUP((IF(MONTH($A141)=10,YEAR($A141),IF(MONTH($A141)=11,YEAR($A141),IF(MONTH($A141)=12, YEAR($A141),YEAR($A141)-1)))),A3R002_pt1.prn!$A$2:$AA$74,VLOOKUP(MONTH($A141),'Patch Conversion'!$A$1:$B$12,2),FALSE)="","",VLOOKUP((IF(MONTH($A141)=10,YEAR($A141),IF(MONTH($A141)=11,YEAR($A141),IF(MONTH($A141)=12, YEAR($A141),YEAR($A141)-1)))),A3R002_pt1.prn!$A$2:$AA$74,VLOOKUP(MONTH($A141),'Patch Conversion'!$A$1:$B$12,2),FALSE))</f>
        <v/>
      </c>
      <c r="D141" s="9" t="str">
        <f>IF(C141="","",B141)</f>
        <v/>
      </c>
      <c r="G141" s="9">
        <f>VLOOKUP((IF(MONTH($A141)=10,YEAR($A141),IF(MONTH($A141)=11,YEAR($A141),IF(MONTH($A141)=12, YEAR($A141),YEAR($A141)-1)))),A3R002_FirstSim!$A$1:$Z$87,VLOOKUP(MONTH($A141),Conversion!$A$1:$B$12,2),FALSE)</f>
        <v>1.29</v>
      </c>
      <c r="K141" s="12" t="e">
        <f>VLOOKUP((IF(MONTH($A141)=10,YEAR($A141),IF(MONTH($A141)=11,YEAR($A141),IF(MONTH($A141)=12, YEAR($A141),YEAR($A141)-1)))),#REF!,VLOOKUP(MONTH($A141),Conversion!$A$1:$B$12,2),FALSE)</f>
        <v>#REF!</v>
      </c>
      <c r="L141" s="9" t="e">
        <f>VLOOKUP((IF(MONTH($A141)=10,YEAR($A141),IF(MONTH($A141)=11,YEAR($A141),IF(MONTH($A141)=12, YEAR($A141),YEAR($A141)-1)))),#REF!,VLOOKUP(MONTH($A141),'Patch Conversion'!$A$1:$B$12,2),FALSE)</f>
        <v>#REF!</v>
      </c>
      <c r="N141" s="11"/>
      <c r="O141" s="9">
        <f t="shared" si="13"/>
        <v>1.1200000000000001</v>
      </c>
      <c r="P141" s="9" t="str">
        <f t="shared" si="14"/>
        <v/>
      </c>
      <c r="Q141" s="10" t="str">
        <f t="shared" si="15"/>
        <v/>
      </c>
      <c r="S141" s="17">
        <f>VLOOKUP((IF(MONTH($A141)=10,YEAR($A141),IF(MONTH($A141)=11,YEAR($A141),IF(MONTH($A141)=12, YEAR($A141),YEAR($A141)-1)))),'Final Sim'!$A$1:$O$84,VLOOKUP(MONTH($A141),'Conversion WRSM'!$A$1:$B$12,2),FALSE)</f>
        <v>0</v>
      </c>
      <c r="U141" s="9">
        <f t="shared" si="16"/>
        <v>1.1200000000000001</v>
      </c>
      <c r="V141" s="9" t="str">
        <f t="shared" si="17"/>
        <v/>
      </c>
      <c r="W141" s="20" t="str">
        <f t="shared" si="18"/>
        <v/>
      </c>
    </row>
    <row r="142" spans="1:23" s="9" customFormat="1" x14ac:dyDescent="0.25">
      <c r="A142" s="11">
        <v>17258</v>
      </c>
      <c r="B142" s="9">
        <f>VLOOKUP((IF(MONTH($A142)=10,YEAR($A142),IF(MONTH($A142)=11,YEAR($A142),IF(MONTH($A142)=12, YEAR($A142),YEAR($A142)-1)))),A3R002_pt1.prn!$A$2:$AA$74,VLOOKUP(MONTH($A142),Conversion!$A$1:$B$12,2),FALSE)</f>
        <v>0.7</v>
      </c>
      <c r="C142" s="9" t="str">
        <f>IF(VLOOKUP((IF(MONTH($A142)=10,YEAR($A142),IF(MONTH($A142)=11,YEAR($A142),IF(MONTH($A142)=12, YEAR($A142),YEAR($A142)-1)))),A3R002_pt1.prn!$A$2:$AA$74,VLOOKUP(MONTH($A142),'Patch Conversion'!$A$1:$B$12,2),FALSE)="","",VLOOKUP((IF(MONTH($A142)=10,YEAR($A142),IF(MONTH($A142)=11,YEAR($A142),IF(MONTH($A142)=12, YEAR($A142),YEAR($A142)-1)))),A3R002_pt1.prn!$A$2:$AA$74,VLOOKUP(MONTH($A142),'Patch Conversion'!$A$1:$B$12,2),FALSE))</f>
        <v/>
      </c>
      <c r="D142" s="9" t="str">
        <f>IF(C142="","",B142)</f>
        <v/>
      </c>
      <c r="G142" s="9">
        <f>VLOOKUP((IF(MONTH($A142)=10,YEAR($A142),IF(MONTH($A142)=11,YEAR($A142),IF(MONTH($A142)=12, YEAR($A142),YEAR($A142)-1)))),A3R002_FirstSim!$A$1:$Z$87,VLOOKUP(MONTH($A142),Conversion!$A$1:$B$12,2),FALSE)</f>
        <v>1.1599999999999999</v>
      </c>
      <c r="K142" s="12" t="e">
        <f>VLOOKUP((IF(MONTH($A142)=10,YEAR($A142),IF(MONTH($A142)=11,YEAR($A142),IF(MONTH($A142)=12, YEAR($A142),YEAR($A142)-1)))),#REF!,VLOOKUP(MONTH($A142),Conversion!$A$1:$B$12,2),FALSE)</f>
        <v>#REF!</v>
      </c>
      <c r="L142" s="9" t="e">
        <f>VLOOKUP((IF(MONTH($A142)=10,YEAR($A142),IF(MONTH($A142)=11,YEAR($A142),IF(MONTH($A142)=12, YEAR($A142),YEAR($A142)-1)))),#REF!,VLOOKUP(MONTH($A142),'Patch Conversion'!$A$1:$B$12,2),FALSE)</f>
        <v>#REF!</v>
      </c>
      <c r="N142" s="11"/>
      <c r="O142" s="9">
        <f t="shared" si="13"/>
        <v>0.7</v>
      </c>
      <c r="P142" s="9" t="str">
        <f t="shared" si="14"/>
        <v/>
      </c>
      <c r="Q142" s="10" t="str">
        <f t="shared" si="15"/>
        <v/>
      </c>
      <c r="S142" s="17">
        <f>VLOOKUP((IF(MONTH($A142)=10,YEAR($A142),IF(MONTH($A142)=11,YEAR($A142),IF(MONTH($A142)=12, YEAR($A142),YEAR($A142)-1)))),'Final Sim'!$A$1:$O$84,VLOOKUP(MONTH($A142),'Conversion WRSM'!$A$1:$B$12,2),FALSE)</f>
        <v>0</v>
      </c>
      <c r="U142" s="9">
        <f t="shared" si="16"/>
        <v>0.7</v>
      </c>
      <c r="V142" s="9" t="str">
        <f t="shared" si="17"/>
        <v/>
      </c>
      <c r="W142" s="20" t="str">
        <f t="shared" si="18"/>
        <v/>
      </c>
    </row>
    <row r="143" spans="1:23" s="9" customFormat="1" x14ac:dyDescent="0.25">
      <c r="A143" s="11">
        <v>17288</v>
      </c>
      <c r="B143" s="9">
        <f>VLOOKUP((IF(MONTH($A143)=10,YEAR($A143),IF(MONTH($A143)=11,YEAR($A143),IF(MONTH($A143)=12, YEAR($A143),YEAR($A143)-1)))),A3R002_pt1.prn!$A$2:$AA$74,VLOOKUP(MONTH($A143),Conversion!$A$1:$B$12,2),FALSE)</f>
        <v>0.28999999999999998</v>
      </c>
      <c r="C143" s="9" t="str">
        <f>IF(VLOOKUP((IF(MONTH($A143)=10,YEAR($A143),IF(MONTH($A143)=11,YEAR($A143),IF(MONTH($A143)=12, YEAR($A143),YEAR($A143)-1)))),A3R002_pt1.prn!$A$2:$AA$74,VLOOKUP(MONTH($A143),'Patch Conversion'!$A$1:$B$12,2),FALSE)="","",VLOOKUP((IF(MONTH($A143)=10,YEAR($A143),IF(MONTH($A143)=11,YEAR($A143),IF(MONTH($A143)=12, YEAR($A143),YEAR($A143)-1)))),A3R002_pt1.prn!$A$2:$AA$74,VLOOKUP(MONTH($A143),'Patch Conversion'!$A$1:$B$12,2),FALSE))</f>
        <v/>
      </c>
      <c r="G143" s="9">
        <f>VLOOKUP((IF(MONTH($A143)=10,YEAR($A143),IF(MONTH($A143)=11,YEAR($A143),IF(MONTH($A143)=12, YEAR($A143),YEAR($A143)-1)))),A3R002_FirstSim!$A$1:$Z$87,VLOOKUP(MONTH($A143),Conversion!$A$1:$B$12,2),FALSE)</f>
        <v>1.04</v>
      </c>
      <c r="K143" s="12" t="e">
        <f>VLOOKUP((IF(MONTH($A143)=10,YEAR($A143),IF(MONTH($A143)=11,YEAR($A143),IF(MONTH($A143)=12, YEAR($A143),YEAR($A143)-1)))),#REF!,VLOOKUP(MONTH($A143),Conversion!$A$1:$B$12,2),FALSE)</f>
        <v>#REF!</v>
      </c>
      <c r="L143" s="9" t="e">
        <f>VLOOKUP((IF(MONTH($A143)=10,YEAR($A143),IF(MONTH($A143)=11,YEAR($A143),IF(MONTH($A143)=12, YEAR($A143),YEAR($A143)-1)))),#REF!,VLOOKUP(MONTH($A143),'Patch Conversion'!$A$1:$B$12,2),FALSE)</f>
        <v>#REF!</v>
      </c>
      <c r="N143" s="11"/>
      <c r="O143" s="9">
        <f t="shared" si="13"/>
        <v>0.28999999999999998</v>
      </c>
      <c r="P143" s="9" t="str">
        <f t="shared" si="14"/>
        <v/>
      </c>
      <c r="Q143" s="10" t="str">
        <f t="shared" si="15"/>
        <v/>
      </c>
      <c r="S143" s="17">
        <f>VLOOKUP((IF(MONTH($A143)=10,YEAR($A143),IF(MONTH($A143)=11,YEAR($A143),IF(MONTH($A143)=12, YEAR($A143),YEAR($A143)-1)))),'Final Sim'!$A$1:$O$84,VLOOKUP(MONTH($A143),'Conversion WRSM'!$A$1:$B$12,2),FALSE)</f>
        <v>0</v>
      </c>
      <c r="U143" s="9">
        <f t="shared" si="16"/>
        <v>0.28999999999999998</v>
      </c>
      <c r="V143" s="9" t="str">
        <f t="shared" si="17"/>
        <v/>
      </c>
      <c r="W143" s="20" t="str">
        <f t="shared" si="18"/>
        <v/>
      </c>
    </row>
    <row r="144" spans="1:23" s="9" customFormat="1" x14ac:dyDescent="0.25">
      <c r="A144" s="11">
        <v>17319</v>
      </c>
      <c r="B144" s="9">
        <f>VLOOKUP((IF(MONTH($A144)=10,YEAR($A144),IF(MONTH($A144)=11,YEAR($A144),IF(MONTH($A144)=12, YEAR($A144),YEAR($A144)-1)))),A3R002_pt1.prn!$A$2:$AA$74,VLOOKUP(MONTH($A144),Conversion!$A$1:$B$12,2),FALSE)</f>
        <v>0.38</v>
      </c>
      <c r="C144" s="9" t="str">
        <f>IF(VLOOKUP((IF(MONTH($A144)=10,YEAR($A144),IF(MONTH($A144)=11,YEAR($A144),IF(MONTH($A144)=12, YEAR($A144),YEAR($A144)-1)))),A3R002_pt1.prn!$A$2:$AA$74,VLOOKUP(MONTH($A144),'Patch Conversion'!$A$1:$B$12,2),FALSE)="","",VLOOKUP((IF(MONTH($A144)=10,YEAR($A144),IF(MONTH($A144)=11,YEAR($A144),IF(MONTH($A144)=12, YEAR($A144),YEAR($A144)-1)))),A3R002_pt1.prn!$A$2:$AA$74,VLOOKUP(MONTH($A144),'Patch Conversion'!$A$1:$B$12,2),FALSE))</f>
        <v/>
      </c>
      <c r="G144" s="9">
        <f>VLOOKUP((IF(MONTH($A144)=10,YEAR($A144),IF(MONTH($A144)=11,YEAR($A144),IF(MONTH($A144)=12, YEAR($A144),YEAR($A144)-1)))),A3R002_FirstSim!$A$1:$Z$87,VLOOKUP(MONTH($A144),Conversion!$A$1:$B$12,2),FALSE)</f>
        <v>0.99</v>
      </c>
      <c r="K144" s="12" t="e">
        <f>VLOOKUP((IF(MONTH($A144)=10,YEAR($A144),IF(MONTH($A144)=11,YEAR($A144),IF(MONTH($A144)=12, YEAR($A144),YEAR($A144)-1)))),#REF!,VLOOKUP(MONTH($A144),Conversion!$A$1:$B$12,2),FALSE)</f>
        <v>#REF!</v>
      </c>
      <c r="L144" s="9" t="e">
        <f>VLOOKUP((IF(MONTH($A144)=10,YEAR($A144),IF(MONTH($A144)=11,YEAR($A144),IF(MONTH($A144)=12, YEAR($A144),YEAR($A144)-1)))),#REF!,VLOOKUP(MONTH($A144),'Patch Conversion'!$A$1:$B$12,2),FALSE)</f>
        <v>#REF!</v>
      </c>
      <c r="N144" s="11"/>
      <c r="O144" s="9">
        <f t="shared" si="13"/>
        <v>0.38</v>
      </c>
      <c r="P144" s="9" t="str">
        <f t="shared" si="14"/>
        <v/>
      </c>
      <c r="Q144" s="10" t="str">
        <f t="shared" si="15"/>
        <v/>
      </c>
      <c r="S144" s="17">
        <f>VLOOKUP((IF(MONTH($A144)=10,YEAR($A144),IF(MONTH($A144)=11,YEAR($A144),IF(MONTH($A144)=12, YEAR($A144),YEAR($A144)-1)))),'Final Sim'!$A$1:$O$84,VLOOKUP(MONTH($A144),'Conversion WRSM'!$A$1:$B$12,2),FALSE)</f>
        <v>0</v>
      </c>
      <c r="U144" s="9">
        <f t="shared" si="16"/>
        <v>0.38</v>
      </c>
      <c r="V144" s="9" t="str">
        <f t="shared" si="17"/>
        <v/>
      </c>
      <c r="W144" s="20" t="str">
        <f t="shared" si="18"/>
        <v/>
      </c>
    </row>
    <row r="145" spans="1:23" s="9" customFormat="1" x14ac:dyDescent="0.25">
      <c r="A145" s="11">
        <v>17349</v>
      </c>
      <c r="B145" s="9">
        <f>VLOOKUP((IF(MONTH($A145)=10,YEAR($A145),IF(MONTH($A145)=11,YEAR($A145),IF(MONTH($A145)=12, YEAR($A145),YEAR($A145)-1)))),A3R002_pt1.prn!$A$2:$AA$74,VLOOKUP(MONTH($A145),Conversion!$A$1:$B$12,2),FALSE)</f>
        <v>0.39</v>
      </c>
      <c r="C145" s="9" t="str">
        <f>IF(VLOOKUP((IF(MONTH($A145)=10,YEAR($A145),IF(MONTH($A145)=11,YEAR($A145),IF(MONTH($A145)=12, YEAR($A145),YEAR($A145)-1)))),A3R002_pt1.prn!$A$2:$AA$74,VLOOKUP(MONTH($A145),'Patch Conversion'!$A$1:$B$12,2),FALSE)="","",VLOOKUP((IF(MONTH($A145)=10,YEAR($A145),IF(MONTH($A145)=11,YEAR($A145),IF(MONTH($A145)=12, YEAR($A145),YEAR($A145)-1)))),A3R002_pt1.prn!$A$2:$AA$74,VLOOKUP(MONTH($A145),'Patch Conversion'!$A$1:$B$12,2),FALSE))</f>
        <v/>
      </c>
      <c r="G145" s="9">
        <f>VLOOKUP((IF(MONTH($A145)=10,YEAR($A145),IF(MONTH($A145)=11,YEAR($A145),IF(MONTH($A145)=12, YEAR($A145),YEAR($A145)-1)))),A3R002_FirstSim!$A$1:$Z$87,VLOOKUP(MONTH($A145),Conversion!$A$1:$B$12,2),FALSE)</f>
        <v>0.98</v>
      </c>
      <c r="K145" s="12" t="e">
        <f>VLOOKUP((IF(MONTH($A145)=10,YEAR($A145),IF(MONTH($A145)=11,YEAR($A145),IF(MONTH($A145)=12, YEAR($A145),YEAR($A145)-1)))),#REF!,VLOOKUP(MONTH($A145),Conversion!$A$1:$B$12,2),FALSE)</f>
        <v>#REF!</v>
      </c>
      <c r="L145" s="9" t="e">
        <f>VLOOKUP((IF(MONTH($A145)=10,YEAR($A145),IF(MONTH($A145)=11,YEAR($A145),IF(MONTH($A145)=12, YEAR($A145),YEAR($A145)-1)))),#REF!,VLOOKUP(MONTH($A145),'Patch Conversion'!$A$1:$B$12,2),FALSE)</f>
        <v>#REF!</v>
      </c>
      <c r="N145" s="11"/>
      <c r="O145" s="9">
        <f t="shared" si="13"/>
        <v>0.39</v>
      </c>
      <c r="P145" s="9" t="str">
        <f t="shared" si="14"/>
        <v/>
      </c>
      <c r="Q145" s="10" t="str">
        <f t="shared" si="15"/>
        <v/>
      </c>
      <c r="S145" s="17">
        <f>VLOOKUP((IF(MONTH($A145)=10,YEAR($A145),IF(MONTH($A145)=11,YEAR($A145),IF(MONTH($A145)=12, YEAR($A145),YEAR($A145)-1)))),'Final Sim'!$A$1:$O$84,VLOOKUP(MONTH($A145),'Conversion WRSM'!$A$1:$B$12,2),FALSE)</f>
        <v>0</v>
      </c>
      <c r="U145" s="9">
        <f t="shared" si="16"/>
        <v>0.39</v>
      </c>
      <c r="V145" s="9" t="str">
        <f t="shared" si="17"/>
        <v/>
      </c>
      <c r="W145" s="20" t="str">
        <f t="shared" si="18"/>
        <v/>
      </c>
    </row>
    <row r="146" spans="1:23" s="9" customFormat="1" x14ac:dyDescent="0.25">
      <c r="A146" s="11">
        <v>17380</v>
      </c>
      <c r="B146" s="9">
        <f>VLOOKUP((IF(MONTH($A146)=10,YEAR($A146),IF(MONTH($A146)=11,YEAR($A146),IF(MONTH($A146)=12, YEAR($A146),YEAR($A146)-1)))),A3R002_pt1.prn!$A$2:$AA$74,VLOOKUP(MONTH($A146),Conversion!$A$1:$B$12,2),FALSE)</f>
        <v>0.34</v>
      </c>
      <c r="C146" s="9" t="str">
        <f>IF(VLOOKUP((IF(MONTH($A146)=10,YEAR($A146),IF(MONTH($A146)=11,YEAR($A146),IF(MONTH($A146)=12, YEAR($A146),YEAR($A146)-1)))),A3R002_pt1.prn!$A$2:$AA$74,VLOOKUP(MONTH($A146),'Patch Conversion'!$A$1:$B$12,2),FALSE)="","",VLOOKUP((IF(MONTH($A146)=10,YEAR($A146),IF(MONTH($A146)=11,YEAR($A146),IF(MONTH($A146)=12, YEAR($A146),YEAR($A146)-1)))),A3R002_pt1.prn!$A$2:$AA$74,VLOOKUP(MONTH($A146),'Patch Conversion'!$A$1:$B$12,2),FALSE))</f>
        <v/>
      </c>
      <c r="G146" s="9">
        <f>VLOOKUP((IF(MONTH($A146)=10,YEAR($A146),IF(MONTH($A146)=11,YEAR($A146),IF(MONTH($A146)=12, YEAR($A146),YEAR($A146)-1)))),A3R002_FirstSim!$A$1:$Z$87,VLOOKUP(MONTH($A146),Conversion!$A$1:$B$12,2),FALSE)</f>
        <v>0.9</v>
      </c>
      <c r="K146" s="12" t="e">
        <f>VLOOKUP((IF(MONTH($A146)=10,YEAR($A146),IF(MONTH($A146)=11,YEAR($A146),IF(MONTH($A146)=12, YEAR($A146),YEAR($A146)-1)))),#REF!,VLOOKUP(MONTH($A146),Conversion!$A$1:$B$12,2),FALSE)</f>
        <v>#REF!</v>
      </c>
      <c r="L146" s="9" t="e">
        <f>VLOOKUP((IF(MONTH($A146)=10,YEAR($A146),IF(MONTH($A146)=11,YEAR($A146),IF(MONTH($A146)=12, YEAR($A146),YEAR($A146)-1)))),#REF!,VLOOKUP(MONTH($A146),'Patch Conversion'!$A$1:$B$12,2),FALSE)</f>
        <v>#REF!</v>
      </c>
      <c r="N146" s="11"/>
      <c r="O146" s="9">
        <f t="shared" si="13"/>
        <v>0.34</v>
      </c>
      <c r="P146" s="9" t="str">
        <f t="shared" si="14"/>
        <v/>
      </c>
      <c r="Q146" s="10" t="str">
        <f t="shared" si="15"/>
        <v/>
      </c>
      <c r="S146" s="17">
        <f>VLOOKUP((IF(MONTH($A146)=10,YEAR($A146),IF(MONTH($A146)=11,YEAR($A146),IF(MONTH($A146)=12, YEAR($A146),YEAR($A146)-1)))),'Final Sim'!$A$1:$O$84,VLOOKUP(MONTH($A146),'Conversion WRSM'!$A$1:$B$12,2),FALSE)</f>
        <v>0</v>
      </c>
      <c r="U146" s="9">
        <f t="shared" si="16"/>
        <v>0.34</v>
      </c>
      <c r="V146" s="9" t="str">
        <f t="shared" si="17"/>
        <v/>
      </c>
      <c r="W146" s="20" t="str">
        <f t="shared" si="18"/>
        <v/>
      </c>
    </row>
    <row r="147" spans="1:23" s="9" customFormat="1" x14ac:dyDescent="0.25">
      <c r="A147" s="11">
        <v>17411</v>
      </c>
      <c r="B147" s="9">
        <f>VLOOKUP((IF(MONTH($A147)=10,YEAR($A147),IF(MONTH($A147)=11,YEAR($A147),IF(MONTH($A147)=12, YEAR($A147),YEAR($A147)-1)))),A3R002_pt1.prn!$A$2:$AA$74,VLOOKUP(MONTH($A147),Conversion!$A$1:$B$12,2),FALSE)</f>
        <v>0.18</v>
      </c>
      <c r="C147" s="9" t="str">
        <f>IF(VLOOKUP((IF(MONTH($A147)=10,YEAR($A147),IF(MONTH($A147)=11,YEAR($A147),IF(MONTH($A147)=12, YEAR($A147),YEAR($A147)-1)))),A3R002_pt1.prn!$A$2:$AA$74,VLOOKUP(MONTH($A147),'Patch Conversion'!$A$1:$B$12,2),FALSE)="","",VLOOKUP((IF(MONTH($A147)=10,YEAR($A147),IF(MONTH($A147)=11,YEAR($A147),IF(MONTH($A147)=12, YEAR($A147),YEAR($A147)-1)))),A3R002_pt1.prn!$A$2:$AA$74,VLOOKUP(MONTH($A147),'Patch Conversion'!$A$1:$B$12,2),FALSE))</f>
        <v/>
      </c>
      <c r="G147" s="9">
        <f>VLOOKUP((IF(MONTH($A147)=10,YEAR($A147),IF(MONTH($A147)=11,YEAR($A147),IF(MONTH($A147)=12, YEAR($A147),YEAR($A147)-1)))),A3R002_FirstSim!$A$1:$Z$87,VLOOKUP(MONTH($A147),Conversion!$A$1:$B$12,2),FALSE)</f>
        <v>0.79</v>
      </c>
      <c r="K147" s="12" t="e">
        <f>VLOOKUP((IF(MONTH($A147)=10,YEAR($A147),IF(MONTH($A147)=11,YEAR($A147),IF(MONTH($A147)=12, YEAR($A147),YEAR($A147)-1)))),#REF!,VLOOKUP(MONTH($A147),Conversion!$A$1:$B$12,2),FALSE)</f>
        <v>#REF!</v>
      </c>
      <c r="L147" s="9" t="e">
        <f>VLOOKUP((IF(MONTH($A147)=10,YEAR($A147),IF(MONTH($A147)=11,YEAR($A147),IF(MONTH($A147)=12, YEAR($A147),YEAR($A147)-1)))),#REF!,VLOOKUP(MONTH($A147),'Patch Conversion'!$A$1:$B$12,2),FALSE)</f>
        <v>#REF!</v>
      </c>
      <c r="N147" s="11"/>
      <c r="O147" s="9">
        <f t="shared" si="13"/>
        <v>0.18</v>
      </c>
      <c r="P147" s="9" t="str">
        <f t="shared" si="14"/>
        <v/>
      </c>
      <c r="Q147" s="10" t="str">
        <f t="shared" si="15"/>
        <v/>
      </c>
      <c r="S147" s="17">
        <f>VLOOKUP((IF(MONTH($A147)=10,YEAR($A147),IF(MONTH($A147)=11,YEAR($A147),IF(MONTH($A147)=12, YEAR($A147),YEAR($A147)-1)))),'Final Sim'!$A$1:$O$84,VLOOKUP(MONTH($A147),'Conversion WRSM'!$A$1:$B$12,2),FALSE)</f>
        <v>0</v>
      </c>
      <c r="U147" s="9">
        <f t="shared" si="16"/>
        <v>0.18</v>
      </c>
      <c r="V147" s="9" t="str">
        <f t="shared" si="17"/>
        <v/>
      </c>
      <c r="W147" s="20" t="str">
        <f t="shared" si="18"/>
        <v/>
      </c>
    </row>
    <row r="148" spans="1:23" s="9" customFormat="1" x14ac:dyDescent="0.25">
      <c r="A148" s="11">
        <v>17441</v>
      </c>
      <c r="B148" s="9">
        <f>VLOOKUP((IF(MONTH($A148)=10,YEAR($A148),IF(MONTH($A148)=11,YEAR($A148),IF(MONTH($A148)=12, YEAR($A148),YEAR($A148)-1)))),A3R002_pt1.prn!$A$2:$AA$74,VLOOKUP(MONTH($A148),Conversion!$A$1:$B$12,2),FALSE)</f>
        <v>0.28000000000000003</v>
      </c>
      <c r="C148" s="9" t="str">
        <f>IF(VLOOKUP((IF(MONTH($A148)=10,YEAR($A148),IF(MONTH($A148)=11,YEAR($A148),IF(MONTH($A148)=12, YEAR($A148),YEAR($A148)-1)))),A3R002_pt1.prn!$A$2:$AA$74,VLOOKUP(MONTH($A148),'Patch Conversion'!$A$1:$B$12,2),FALSE)="","",VLOOKUP((IF(MONTH($A148)=10,YEAR($A148),IF(MONTH($A148)=11,YEAR($A148),IF(MONTH($A148)=12, YEAR($A148),YEAR($A148)-1)))),A3R002_pt1.prn!$A$2:$AA$74,VLOOKUP(MONTH($A148),'Patch Conversion'!$A$1:$B$12,2),FALSE))</f>
        <v/>
      </c>
      <c r="G148" s="9">
        <f>VLOOKUP((IF(MONTH($A148)=10,YEAR($A148),IF(MONTH($A148)=11,YEAR($A148),IF(MONTH($A148)=12, YEAR($A148),YEAR($A148)-1)))),A3R002_FirstSim!$A$1:$Z$87,VLOOKUP(MONTH($A148),Conversion!$A$1:$B$12,2),FALSE)</f>
        <v>0.66</v>
      </c>
      <c r="K148" s="12" t="e">
        <f>VLOOKUP((IF(MONTH($A148)=10,YEAR($A148),IF(MONTH($A148)=11,YEAR($A148),IF(MONTH($A148)=12, YEAR($A148),YEAR($A148)-1)))),#REF!,VLOOKUP(MONTH($A148),Conversion!$A$1:$B$12,2),FALSE)</f>
        <v>#REF!</v>
      </c>
      <c r="L148" s="9" t="e">
        <f>VLOOKUP((IF(MONTH($A148)=10,YEAR($A148),IF(MONTH($A148)=11,YEAR($A148),IF(MONTH($A148)=12, YEAR($A148),YEAR($A148)-1)))),#REF!,VLOOKUP(MONTH($A148),'Patch Conversion'!$A$1:$B$12,2),FALSE)</f>
        <v>#REF!</v>
      </c>
      <c r="N148" s="11"/>
      <c r="O148" s="9">
        <f t="shared" si="13"/>
        <v>0.28000000000000003</v>
      </c>
      <c r="P148" s="9" t="str">
        <f t="shared" si="14"/>
        <v/>
      </c>
      <c r="Q148" s="10" t="str">
        <f t="shared" si="15"/>
        <v/>
      </c>
      <c r="S148" s="17">
        <f>VLOOKUP((IF(MONTH($A148)=10,YEAR($A148),IF(MONTH($A148)=11,YEAR($A148),IF(MONTH($A148)=12, YEAR($A148),YEAR($A148)-1)))),'Final Sim'!$A$1:$O$84,VLOOKUP(MONTH($A148),'Conversion WRSM'!$A$1:$B$12,2),FALSE)</f>
        <v>0</v>
      </c>
      <c r="U148" s="9">
        <f t="shared" si="16"/>
        <v>0.28000000000000003</v>
      </c>
      <c r="V148" s="9" t="str">
        <f t="shared" si="17"/>
        <v/>
      </c>
      <c r="W148" s="20" t="str">
        <f t="shared" si="18"/>
        <v/>
      </c>
    </row>
    <row r="149" spans="1:23" s="9" customFormat="1" x14ac:dyDescent="0.25">
      <c r="A149" s="11">
        <v>17472</v>
      </c>
      <c r="B149" s="9">
        <f>VLOOKUP((IF(MONTH($A149)=10,YEAR($A149),IF(MONTH($A149)=11,YEAR($A149),IF(MONTH($A149)=12, YEAR($A149),YEAR($A149)-1)))),A3R002_pt1.prn!$A$2:$AA$74,VLOOKUP(MONTH($A149),Conversion!$A$1:$B$12,2),FALSE)</f>
        <v>0.47</v>
      </c>
      <c r="C149" s="9" t="str">
        <f>IF(VLOOKUP((IF(MONTH($A149)=10,YEAR($A149),IF(MONTH($A149)=11,YEAR($A149),IF(MONTH($A149)=12, YEAR($A149),YEAR($A149)-1)))),A3R002_pt1.prn!$A$2:$AA$74,VLOOKUP(MONTH($A149),'Patch Conversion'!$A$1:$B$12,2),FALSE)="","",VLOOKUP((IF(MONTH($A149)=10,YEAR($A149),IF(MONTH($A149)=11,YEAR($A149),IF(MONTH($A149)=12, YEAR($A149),YEAR($A149)-1)))),A3R002_pt1.prn!$A$2:$AA$74,VLOOKUP(MONTH($A149),'Patch Conversion'!$A$1:$B$12,2),FALSE))</f>
        <v/>
      </c>
      <c r="G149" s="9">
        <f>VLOOKUP((IF(MONTH($A149)=10,YEAR($A149),IF(MONTH($A149)=11,YEAR($A149),IF(MONTH($A149)=12, YEAR($A149),YEAR($A149)-1)))),A3R002_FirstSim!$A$1:$Z$87,VLOOKUP(MONTH($A149),Conversion!$A$1:$B$12,2),FALSE)</f>
        <v>0.56000000000000005</v>
      </c>
      <c r="K149" s="12" t="e">
        <f>VLOOKUP((IF(MONTH($A149)=10,YEAR($A149),IF(MONTH($A149)=11,YEAR($A149),IF(MONTH($A149)=12, YEAR($A149),YEAR($A149)-1)))),#REF!,VLOOKUP(MONTH($A149),Conversion!$A$1:$B$12,2),FALSE)</f>
        <v>#REF!</v>
      </c>
      <c r="L149" s="9" t="e">
        <f>VLOOKUP((IF(MONTH($A149)=10,YEAR($A149),IF(MONTH($A149)=11,YEAR($A149),IF(MONTH($A149)=12, YEAR($A149),YEAR($A149)-1)))),#REF!,VLOOKUP(MONTH($A149),'Patch Conversion'!$A$1:$B$12,2),FALSE)</f>
        <v>#REF!</v>
      </c>
      <c r="N149" s="11"/>
      <c r="O149" s="9">
        <f t="shared" si="13"/>
        <v>0.47</v>
      </c>
      <c r="P149" s="9" t="str">
        <f t="shared" si="14"/>
        <v/>
      </c>
      <c r="Q149" s="10" t="str">
        <f t="shared" si="15"/>
        <v/>
      </c>
      <c r="S149" s="17">
        <f>VLOOKUP((IF(MONTH($A149)=10,YEAR($A149),IF(MONTH($A149)=11,YEAR($A149),IF(MONTH($A149)=12, YEAR($A149),YEAR($A149)-1)))),'Final Sim'!$A$1:$O$84,VLOOKUP(MONTH($A149),'Conversion WRSM'!$A$1:$B$12,2),FALSE)</f>
        <v>0</v>
      </c>
      <c r="U149" s="9">
        <f t="shared" si="16"/>
        <v>0.47</v>
      </c>
      <c r="V149" s="9" t="str">
        <f t="shared" si="17"/>
        <v/>
      </c>
      <c r="W149" s="20" t="str">
        <f t="shared" si="18"/>
        <v/>
      </c>
    </row>
    <row r="150" spans="1:23" s="9" customFormat="1" x14ac:dyDescent="0.25">
      <c r="A150" s="11">
        <v>17502</v>
      </c>
      <c r="B150" s="9">
        <f>VLOOKUP((IF(MONTH($A150)=10,YEAR($A150),IF(MONTH($A150)=11,YEAR($A150),IF(MONTH($A150)=12, YEAR($A150),YEAR($A150)-1)))),A3R002_pt1.prn!$A$2:$AA$74,VLOOKUP(MONTH($A150),Conversion!$A$1:$B$12,2),FALSE)</f>
        <v>0.38</v>
      </c>
      <c r="C150" s="9" t="str">
        <f>IF(VLOOKUP((IF(MONTH($A150)=10,YEAR($A150),IF(MONTH($A150)=11,YEAR($A150),IF(MONTH($A150)=12, YEAR($A150),YEAR($A150)-1)))),A3R002_pt1.prn!$A$2:$AA$74,VLOOKUP(MONTH($A150),'Patch Conversion'!$A$1:$B$12,2),FALSE)="","",VLOOKUP((IF(MONTH($A150)=10,YEAR($A150),IF(MONTH($A150)=11,YEAR($A150),IF(MONTH($A150)=12, YEAR($A150),YEAR($A150)-1)))),A3R002_pt1.prn!$A$2:$AA$74,VLOOKUP(MONTH($A150),'Patch Conversion'!$A$1:$B$12,2),FALSE))</f>
        <v/>
      </c>
      <c r="G150" s="9">
        <f>VLOOKUP((IF(MONTH($A150)=10,YEAR($A150),IF(MONTH($A150)=11,YEAR($A150),IF(MONTH($A150)=12, YEAR($A150),YEAR($A150)-1)))),A3R002_FirstSim!$A$1:$Z$87,VLOOKUP(MONTH($A150),Conversion!$A$1:$B$12,2),FALSE)</f>
        <v>0.64</v>
      </c>
      <c r="K150" s="12" t="e">
        <f>VLOOKUP((IF(MONTH($A150)=10,YEAR($A150),IF(MONTH($A150)=11,YEAR($A150),IF(MONTH($A150)=12, YEAR($A150),YEAR($A150)-1)))),#REF!,VLOOKUP(MONTH($A150),Conversion!$A$1:$B$12,2),FALSE)</f>
        <v>#REF!</v>
      </c>
      <c r="L150" s="9" t="e">
        <f>VLOOKUP((IF(MONTH($A150)=10,YEAR($A150),IF(MONTH($A150)=11,YEAR($A150),IF(MONTH($A150)=12, YEAR($A150),YEAR($A150)-1)))),#REF!,VLOOKUP(MONTH($A150),'Patch Conversion'!$A$1:$B$12,2),FALSE)</f>
        <v>#REF!</v>
      </c>
      <c r="N150" s="11"/>
      <c r="O150" s="9">
        <f t="shared" si="13"/>
        <v>0.38</v>
      </c>
      <c r="P150" s="9" t="str">
        <f t="shared" si="14"/>
        <v/>
      </c>
      <c r="Q150" s="10" t="str">
        <f t="shared" si="15"/>
        <v/>
      </c>
      <c r="S150" s="17">
        <f>VLOOKUP((IF(MONTH($A150)=10,YEAR($A150),IF(MONTH($A150)=11,YEAR($A150),IF(MONTH($A150)=12, YEAR($A150),YEAR($A150)-1)))),'Final Sim'!$A$1:$O$84,VLOOKUP(MONTH($A150),'Conversion WRSM'!$A$1:$B$12,2),FALSE)</f>
        <v>0</v>
      </c>
      <c r="U150" s="9">
        <f t="shared" si="16"/>
        <v>0.38</v>
      </c>
      <c r="V150" s="9" t="str">
        <f t="shared" si="17"/>
        <v/>
      </c>
      <c r="W150" s="20" t="str">
        <f t="shared" si="18"/>
        <v/>
      </c>
    </row>
    <row r="151" spans="1:23" s="9" customFormat="1" x14ac:dyDescent="0.25">
      <c r="A151" s="11">
        <v>17533</v>
      </c>
      <c r="B151" s="9">
        <f>VLOOKUP((IF(MONTH($A151)=10,YEAR($A151),IF(MONTH($A151)=11,YEAR($A151),IF(MONTH($A151)=12, YEAR($A151),YEAR($A151)-1)))),A3R002_pt1.prn!$A$2:$AA$74,VLOOKUP(MONTH($A151),Conversion!$A$1:$B$12,2),FALSE)</f>
        <v>0.88</v>
      </c>
      <c r="C151" s="9" t="str">
        <f>IF(VLOOKUP((IF(MONTH($A151)=10,YEAR($A151),IF(MONTH($A151)=11,YEAR($A151),IF(MONTH($A151)=12, YEAR($A151),YEAR($A151)-1)))),A3R002_pt1.prn!$A$2:$AA$74,VLOOKUP(MONTH($A151),'Patch Conversion'!$A$1:$B$12,2),FALSE)="","",VLOOKUP((IF(MONTH($A151)=10,YEAR($A151),IF(MONTH($A151)=11,YEAR($A151),IF(MONTH($A151)=12, YEAR($A151),YEAR($A151)-1)))),A3R002_pt1.prn!$A$2:$AA$74,VLOOKUP(MONTH($A151),'Patch Conversion'!$A$1:$B$12,2),FALSE))</f>
        <v/>
      </c>
      <c r="G151" s="9">
        <f>VLOOKUP((IF(MONTH($A151)=10,YEAR($A151),IF(MONTH($A151)=11,YEAR($A151),IF(MONTH($A151)=12, YEAR($A151),YEAR($A151)-1)))),A3R002_FirstSim!$A$1:$Z$87,VLOOKUP(MONTH($A151),Conversion!$A$1:$B$12,2),FALSE)</f>
        <v>1.3</v>
      </c>
      <c r="K151" s="12" t="e">
        <f>VLOOKUP((IF(MONTH($A151)=10,YEAR($A151),IF(MONTH($A151)=11,YEAR($A151),IF(MONTH($A151)=12, YEAR($A151),YEAR($A151)-1)))),#REF!,VLOOKUP(MONTH($A151),Conversion!$A$1:$B$12,2),FALSE)</f>
        <v>#REF!</v>
      </c>
      <c r="L151" s="9" t="e">
        <f>VLOOKUP((IF(MONTH($A151)=10,YEAR($A151),IF(MONTH($A151)=11,YEAR($A151),IF(MONTH($A151)=12, YEAR($A151),YEAR($A151)-1)))),#REF!,VLOOKUP(MONTH($A151),'Patch Conversion'!$A$1:$B$12,2),FALSE)</f>
        <v>#REF!</v>
      </c>
      <c r="N151" s="11"/>
      <c r="O151" s="9">
        <f t="shared" si="13"/>
        <v>0.88</v>
      </c>
      <c r="P151" s="9" t="str">
        <f t="shared" si="14"/>
        <v/>
      </c>
      <c r="Q151" s="10" t="str">
        <f t="shared" si="15"/>
        <v/>
      </c>
      <c r="S151" s="17">
        <f>VLOOKUP((IF(MONTH($A151)=10,YEAR($A151),IF(MONTH($A151)=11,YEAR($A151),IF(MONTH($A151)=12, YEAR($A151),YEAR($A151)-1)))),'Final Sim'!$A$1:$O$84,VLOOKUP(MONTH($A151),'Conversion WRSM'!$A$1:$B$12,2),FALSE)</f>
        <v>0</v>
      </c>
      <c r="U151" s="9">
        <f t="shared" si="16"/>
        <v>0.88</v>
      </c>
      <c r="V151" s="9" t="str">
        <f t="shared" si="17"/>
        <v/>
      </c>
      <c r="W151" s="20" t="str">
        <f t="shared" si="18"/>
        <v/>
      </c>
    </row>
    <row r="152" spans="1:23" s="9" customFormat="1" x14ac:dyDescent="0.25">
      <c r="A152" s="11">
        <v>17564</v>
      </c>
      <c r="B152" s="9">
        <f>VLOOKUP((IF(MONTH($A152)=10,YEAR($A152),IF(MONTH($A152)=11,YEAR($A152),IF(MONTH($A152)=12, YEAR($A152),YEAR($A152)-1)))),A3R002_pt1.prn!$A$2:$AA$74,VLOOKUP(MONTH($A152),Conversion!$A$1:$B$12,2),FALSE)</f>
        <v>0.19</v>
      </c>
      <c r="C152" s="9" t="str">
        <f>IF(VLOOKUP((IF(MONTH($A152)=10,YEAR($A152),IF(MONTH($A152)=11,YEAR($A152),IF(MONTH($A152)=12, YEAR($A152),YEAR($A152)-1)))),A3R002_pt1.prn!$A$2:$AA$74,VLOOKUP(MONTH($A152),'Patch Conversion'!$A$1:$B$12,2),FALSE)="","",VLOOKUP((IF(MONTH($A152)=10,YEAR($A152),IF(MONTH($A152)=11,YEAR($A152),IF(MONTH($A152)=12, YEAR($A152),YEAR($A152)-1)))),A3R002_pt1.prn!$A$2:$AA$74,VLOOKUP(MONTH($A152),'Patch Conversion'!$A$1:$B$12,2),FALSE))</f>
        <v/>
      </c>
      <c r="G152" s="9">
        <f>VLOOKUP((IF(MONTH($A152)=10,YEAR($A152),IF(MONTH($A152)=11,YEAR($A152),IF(MONTH($A152)=12, YEAR($A152),YEAR($A152)-1)))),A3R002_FirstSim!$A$1:$Z$87,VLOOKUP(MONTH($A152),Conversion!$A$1:$B$12,2),FALSE)</f>
        <v>0.85</v>
      </c>
      <c r="K152" s="12" t="e">
        <f>VLOOKUP((IF(MONTH($A152)=10,YEAR($A152),IF(MONTH($A152)=11,YEAR($A152),IF(MONTH($A152)=12, YEAR($A152),YEAR($A152)-1)))),#REF!,VLOOKUP(MONTH($A152),Conversion!$A$1:$B$12,2),FALSE)</f>
        <v>#REF!</v>
      </c>
      <c r="L152" s="9" t="e">
        <f>VLOOKUP((IF(MONTH($A152)=10,YEAR($A152),IF(MONTH($A152)=11,YEAR($A152),IF(MONTH($A152)=12, YEAR($A152),YEAR($A152)-1)))),#REF!,VLOOKUP(MONTH($A152),'Patch Conversion'!$A$1:$B$12,2),FALSE)</f>
        <v>#REF!</v>
      </c>
      <c r="N152" s="11"/>
      <c r="O152" s="9">
        <f t="shared" si="13"/>
        <v>0.19</v>
      </c>
      <c r="P152" s="9" t="str">
        <f t="shared" si="14"/>
        <v/>
      </c>
      <c r="Q152" s="10" t="str">
        <f t="shared" si="15"/>
        <v/>
      </c>
      <c r="S152" s="17">
        <f>VLOOKUP((IF(MONTH($A152)=10,YEAR($A152),IF(MONTH($A152)=11,YEAR($A152),IF(MONTH($A152)=12, YEAR($A152),YEAR($A152)-1)))),'Final Sim'!$A$1:$O$84,VLOOKUP(MONTH($A152),'Conversion WRSM'!$A$1:$B$12,2),FALSE)</f>
        <v>0</v>
      </c>
      <c r="U152" s="9">
        <f t="shared" si="16"/>
        <v>0.19</v>
      </c>
      <c r="V152" s="9" t="str">
        <f t="shared" si="17"/>
        <v/>
      </c>
      <c r="W152" s="20" t="str">
        <f t="shared" si="18"/>
        <v/>
      </c>
    </row>
    <row r="153" spans="1:23" s="9" customFormat="1" x14ac:dyDescent="0.25">
      <c r="A153" s="11">
        <v>17593</v>
      </c>
      <c r="B153" s="9">
        <f>VLOOKUP((IF(MONTH($A153)=10,YEAR($A153),IF(MONTH($A153)=11,YEAR($A153),IF(MONTH($A153)=12, YEAR($A153),YEAR($A153)-1)))),A3R002_pt1.prn!$A$2:$AA$74,VLOOKUP(MONTH($A153),Conversion!$A$1:$B$12,2),FALSE)</f>
        <v>0.45</v>
      </c>
      <c r="C153" s="9" t="str">
        <f>IF(VLOOKUP((IF(MONTH($A153)=10,YEAR($A153),IF(MONTH($A153)=11,YEAR($A153),IF(MONTH($A153)=12, YEAR($A153),YEAR($A153)-1)))),A3R002_pt1.prn!$A$2:$AA$74,VLOOKUP(MONTH($A153),'Patch Conversion'!$A$1:$B$12,2),FALSE)="","",VLOOKUP((IF(MONTH($A153)=10,YEAR($A153),IF(MONTH($A153)=11,YEAR($A153),IF(MONTH($A153)=12, YEAR($A153),YEAR($A153)-1)))),A3R002_pt1.prn!$A$2:$AA$74,VLOOKUP(MONTH($A153),'Patch Conversion'!$A$1:$B$12,2),FALSE))</f>
        <v/>
      </c>
      <c r="G153" s="9">
        <f>VLOOKUP((IF(MONTH($A153)=10,YEAR($A153),IF(MONTH($A153)=11,YEAR($A153),IF(MONTH($A153)=12, YEAR($A153),YEAR($A153)-1)))),A3R002_FirstSim!$A$1:$Z$87,VLOOKUP(MONTH($A153),Conversion!$A$1:$B$12,2),FALSE)</f>
        <v>1.23</v>
      </c>
      <c r="K153" s="12" t="e">
        <f>VLOOKUP((IF(MONTH($A153)=10,YEAR($A153),IF(MONTH($A153)=11,YEAR($A153),IF(MONTH($A153)=12, YEAR($A153),YEAR($A153)-1)))),#REF!,VLOOKUP(MONTH($A153),Conversion!$A$1:$B$12,2),FALSE)</f>
        <v>#REF!</v>
      </c>
      <c r="L153" s="9" t="e">
        <f>VLOOKUP((IF(MONTH($A153)=10,YEAR($A153),IF(MONTH($A153)=11,YEAR($A153),IF(MONTH($A153)=12, YEAR($A153),YEAR($A153)-1)))),#REF!,VLOOKUP(MONTH($A153),'Patch Conversion'!$A$1:$B$12,2),FALSE)</f>
        <v>#REF!</v>
      </c>
      <c r="N153" s="11"/>
      <c r="O153" s="9">
        <f t="shared" si="13"/>
        <v>0.45</v>
      </c>
      <c r="P153" s="9" t="str">
        <f t="shared" si="14"/>
        <v/>
      </c>
      <c r="Q153" s="10" t="str">
        <f t="shared" si="15"/>
        <v/>
      </c>
      <c r="S153" s="17">
        <f>VLOOKUP((IF(MONTH($A153)=10,YEAR($A153),IF(MONTH($A153)=11,YEAR($A153),IF(MONTH($A153)=12, YEAR($A153),YEAR($A153)-1)))),'Final Sim'!$A$1:$O$84,VLOOKUP(MONTH($A153),'Conversion WRSM'!$A$1:$B$12,2),FALSE)</f>
        <v>0</v>
      </c>
      <c r="U153" s="9">
        <f t="shared" si="16"/>
        <v>0.45</v>
      </c>
      <c r="V153" s="9" t="str">
        <f t="shared" si="17"/>
        <v/>
      </c>
      <c r="W153" s="20" t="str">
        <f t="shared" si="18"/>
        <v/>
      </c>
    </row>
    <row r="154" spans="1:23" s="9" customFormat="1" x14ac:dyDescent="0.25">
      <c r="A154" s="11">
        <v>17624</v>
      </c>
      <c r="B154" s="9">
        <f>VLOOKUP((IF(MONTH($A154)=10,YEAR($A154),IF(MONTH($A154)=11,YEAR($A154),IF(MONTH($A154)=12, YEAR($A154),YEAR($A154)-1)))),A3R002_pt1.prn!$A$2:$AA$74,VLOOKUP(MONTH($A154),Conversion!$A$1:$B$12,2),FALSE)</f>
        <v>0.84</v>
      </c>
      <c r="C154" s="9" t="str">
        <f>IF(VLOOKUP((IF(MONTH($A154)=10,YEAR($A154),IF(MONTH($A154)=11,YEAR($A154),IF(MONTH($A154)=12, YEAR($A154),YEAR($A154)-1)))),A3R002_pt1.prn!$A$2:$AA$74,VLOOKUP(MONTH($A154),'Patch Conversion'!$A$1:$B$12,2),FALSE)="","",VLOOKUP((IF(MONTH($A154)=10,YEAR($A154),IF(MONTH($A154)=11,YEAR($A154),IF(MONTH($A154)=12, YEAR($A154),YEAR($A154)-1)))),A3R002_pt1.prn!$A$2:$AA$74,VLOOKUP(MONTH($A154),'Patch Conversion'!$A$1:$B$12,2),FALSE))</f>
        <v/>
      </c>
      <c r="G154" s="9">
        <f>VLOOKUP((IF(MONTH($A154)=10,YEAR($A154),IF(MONTH($A154)=11,YEAR($A154),IF(MONTH($A154)=12, YEAR($A154),YEAR($A154)-1)))),A3R002_FirstSim!$A$1:$Z$87,VLOOKUP(MONTH($A154),Conversion!$A$1:$B$12,2),FALSE)</f>
        <v>1.21</v>
      </c>
      <c r="K154" s="12" t="e">
        <f>VLOOKUP((IF(MONTH($A154)=10,YEAR($A154),IF(MONTH($A154)=11,YEAR($A154),IF(MONTH($A154)=12, YEAR($A154),YEAR($A154)-1)))),#REF!,VLOOKUP(MONTH($A154),Conversion!$A$1:$B$12,2),FALSE)</f>
        <v>#REF!</v>
      </c>
      <c r="L154" s="9" t="e">
        <f>VLOOKUP((IF(MONTH($A154)=10,YEAR($A154),IF(MONTH($A154)=11,YEAR($A154),IF(MONTH($A154)=12, YEAR($A154),YEAR($A154)-1)))),#REF!,VLOOKUP(MONTH($A154),'Patch Conversion'!$A$1:$B$12,2),FALSE)</f>
        <v>#REF!</v>
      </c>
      <c r="N154" s="11"/>
      <c r="O154" s="9">
        <f t="shared" si="13"/>
        <v>0.84</v>
      </c>
      <c r="P154" s="9" t="str">
        <f t="shared" si="14"/>
        <v/>
      </c>
      <c r="Q154" s="10" t="str">
        <f t="shared" si="15"/>
        <v/>
      </c>
      <c r="S154" s="17">
        <f>VLOOKUP((IF(MONTH($A154)=10,YEAR($A154),IF(MONTH($A154)=11,YEAR($A154),IF(MONTH($A154)=12, YEAR($A154),YEAR($A154)-1)))),'Final Sim'!$A$1:$O$84,VLOOKUP(MONTH($A154),'Conversion WRSM'!$A$1:$B$12,2),FALSE)</f>
        <v>0</v>
      </c>
      <c r="U154" s="9">
        <f t="shared" si="16"/>
        <v>0.84</v>
      </c>
      <c r="V154" s="9" t="str">
        <f t="shared" si="17"/>
        <v/>
      </c>
      <c r="W154" s="20" t="str">
        <f t="shared" si="18"/>
        <v/>
      </c>
    </row>
    <row r="155" spans="1:23" s="9" customFormat="1" x14ac:dyDescent="0.25">
      <c r="A155" s="11">
        <v>17654</v>
      </c>
      <c r="B155" s="9">
        <f>VLOOKUP((IF(MONTH($A155)=10,YEAR($A155),IF(MONTH($A155)=11,YEAR($A155),IF(MONTH($A155)=12, YEAR($A155),YEAR($A155)-1)))),A3R002_pt1.prn!$A$2:$AA$74,VLOOKUP(MONTH($A155),Conversion!$A$1:$B$12,2),FALSE)</f>
        <v>0.72</v>
      </c>
      <c r="C155" s="9" t="str">
        <f>IF(VLOOKUP((IF(MONTH($A155)=10,YEAR($A155),IF(MONTH($A155)=11,YEAR($A155),IF(MONTH($A155)=12, YEAR($A155),YEAR($A155)-1)))),A3R002_pt1.prn!$A$2:$AA$74,VLOOKUP(MONTH($A155),'Patch Conversion'!$A$1:$B$12,2),FALSE)="","",VLOOKUP((IF(MONTH($A155)=10,YEAR($A155),IF(MONTH($A155)=11,YEAR($A155),IF(MONTH($A155)=12, YEAR($A155),YEAR($A155)-1)))),A3R002_pt1.prn!$A$2:$AA$74,VLOOKUP(MONTH($A155),'Patch Conversion'!$A$1:$B$12,2),FALSE))</f>
        <v/>
      </c>
      <c r="G155" s="9">
        <f>VLOOKUP((IF(MONTH($A155)=10,YEAR($A155),IF(MONTH($A155)=11,YEAR($A155),IF(MONTH($A155)=12, YEAR($A155),YEAR($A155)-1)))),A3R002_FirstSim!$A$1:$Z$87,VLOOKUP(MONTH($A155),Conversion!$A$1:$B$12,2),FALSE)</f>
        <v>1.26</v>
      </c>
      <c r="K155" s="12" t="e">
        <f>VLOOKUP((IF(MONTH($A155)=10,YEAR($A155),IF(MONTH($A155)=11,YEAR($A155),IF(MONTH($A155)=12, YEAR($A155),YEAR($A155)-1)))),#REF!,VLOOKUP(MONTH($A155),Conversion!$A$1:$B$12,2),FALSE)</f>
        <v>#REF!</v>
      </c>
      <c r="L155" s="9" t="e">
        <f>VLOOKUP((IF(MONTH($A155)=10,YEAR($A155),IF(MONTH($A155)=11,YEAR($A155),IF(MONTH($A155)=12, YEAR($A155),YEAR($A155)-1)))),#REF!,VLOOKUP(MONTH($A155),'Patch Conversion'!$A$1:$B$12,2),FALSE)</f>
        <v>#REF!</v>
      </c>
      <c r="N155" s="11"/>
      <c r="O155" s="9">
        <f t="shared" si="13"/>
        <v>0.72</v>
      </c>
      <c r="P155" s="9" t="str">
        <f t="shared" si="14"/>
        <v/>
      </c>
      <c r="Q155" s="10" t="str">
        <f t="shared" si="15"/>
        <v/>
      </c>
      <c r="S155" s="17">
        <f>VLOOKUP((IF(MONTH($A155)=10,YEAR($A155),IF(MONTH($A155)=11,YEAR($A155),IF(MONTH($A155)=12, YEAR($A155),YEAR($A155)-1)))),'Final Sim'!$A$1:$O$84,VLOOKUP(MONTH($A155),'Conversion WRSM'!$A$1:$B$12,2),FALSE)</f>
        <v>0</v>
      </c>
      <c r="U155" s="9">
        <f t="shared" si="16"/>
        <v>0.72</v>
      </c>
      <c r="V155" s="9" t="str">
        <f t="shared" si="17"/>
        <v/>
      </c>
      <c r="W155" s="20" t="str">
        <f t="shared" si="18"/>
        <v/>
      </c>
    </row>
    <row r="156" spans="1:23" s="9" customFormat="1" x14ac:dyDescent="0.25">
      <c r="A156" s="11">
        <v>17685</v>
      </c>
      <c r="B156" s="9">
        <f>VLOOKUP((IF(MONTH($A156)=10,YEAR($A156),IF(MONTH($A156)=11,YEAR($A156),IF(MONTH($A156)=12, YEAR($A156),YEAR($A156)-1)))),A3R002_pt1.prn!$A$2:$AA$74,VLOOKUP(MONTH($A156),Conversion!$A$1:$B$12,2),FALSE)</f>
        <v>0.32</v>
      </c>
      <c r="C156" s="9" t="str">
        <f>IF(VLOOKUP((IF(MONTH($A156)=10,YEAR($A156),IF(MONTH($A156)=11,YEAR($A156),IF(MONTH($A156)=12, YEAR($A156),YEAR($A156)-1)))),A3R002_pt1.prn!$A$2:$AA$74,VLOOKUP(MONTH($A156),'Patch Conversion'!$A$1:$B$12,2),FALSE)="","",VLOOKUP((IF(MONTH($A156)=10,YEAR($A156),IF(MONTH($A156)=11,YEAR($A156),IF(MONTH($A156)=12, YEAR($A156),YEAR($A156)-1)))),A3R002_pt1.prn!$A$2:$AA$74,VLOOKUP(MONTH($A156),'Patch Conversion'!$A$1:$B$12,2),FALSE))</f>
        <v/>
      </c>
      <c r="G156" s="9">
        <f>VLOOKUP((IF(MONTH($A156)=10,YEAR($A156),IF(MONTH($A156)=11,YEAR($A156),IF(MONTH($A156)=12, YEAR($A156),YEAR($A156)-1)))),A3R002_FirstSim!$A$1:$Z$87,VLOOKUP(MONTH($A156),Conversion!$A$1:$B$12,2),FALSE)</f>
        <v>1.18</v>
      </c>
      <c r="K156" s="12" t="e">
        <f>VLOOKUP((IF(MONTH($A156)=10,YEAR($A156),IF(MONTH($A156)=11,YEAR($A156),IF(MONTH($A156)=12, YEAR($A156),YEAR($A156)-1)))),#REF!,VLOOKUP(MONTH($A156),Conversion!$A$1:$B$12,2),FALSE)</f>
        <v>#REF!</v>
      </c>
      <c r="L156" s="9" t="e">
        <f>VLOOKUP((IF(MONTH($A156)=10,YEAR($A156),IF(MONTH($A156)=11,YEAR($A156),IF(MONTH($A156)=12, YEAR($A156),YEAR($A156)-1)))),#REF!,VLOOKUP(MONTH($A156),'Patch Conversion'!$A$1:$B$12,2),FALSE)</f>
        <v>#REF!</v>
      </c>
      <c r="N156" s="11"/>
      <c r="O156" s="9">
        <f t="shared" si="13"/>
        <v>0.32</v>
      </c>
      <c r="P156" s="9" t="str">
        <f t="shared" si="14"/>
        <v/>
      </c>
      <c r="Q156" s="10" t="str">
        <f t="shared" si="15"/>
        <v/>
      </c>
      <c r="S156" s="17">
        <f>VLOOKUP((IF(MONTH($A156)=10,YEAR($A156),IF(MONTH($A156)=11,YEAR($A156),IF(MONTH($A156)=12, YEAR($A156),YEAR($A156)-1)))),'Final Sim'!$A$1:$O$84,VLOOKUP(MONTH($A156),'Conversion WRSM'!$A$1:$B$12,2),FALSE)</f>
        <v>0</v>
      </c>
      <c r="U156" s="9">
        <f t="shared" si="16"/>
        <v>0.32</v>
      </c>
      <c r="V156" s="9" t="str">
        <f t="shared" si="17"/>
        <v/>
      </c>
      <c r="W156" s="20" t="str">
        <f t="shared" si="18"/>
        <v/>
      </c>
    </row>
    <row r="157" spans="1:23" s="9" customFormat="1" x14ac:dyDescent="0.25">
      <c r="A157" s="11">
        <v>17715</v>
      </c>
      <c r="B157" s="9">
        <f>VLOOKUP((IF(MONTH($A157)=10,YEAR($A157),IF(MONTH($A157)=11,YEAR($A157),IF(MONTH($A157)=12, YEAR($A157),YEAR($A157)-1)))),A3R002_pt1.prn!$A$2:$AA$74,VLOOKUP(MONTH($A157),Conversion!$A$1:$B$12,2),FALSE)</f>
        <v>0.28999999999999998</v>
      </c>
      <c r="C157" s="9" t="str">
        <f>IF(VLOOKUP((IF(MONTH($A157)=10,YEAR($A157),IF(MONTH($A157)=11,YEAR($A157),IF(MONTH($A157)=12, YEAR($A157),YEAR($A157)-1)))),A3R002_pt1.prn!$A$2:$AA$74,VLOOKUP(MONTH($A157),'Patch Conversion'!$A$1:$B$12,2),FALSE)="","",VLOOKUP((IF(MONTH($A157)=10,YEAR($A157),IF(MONTH($A157)=11,YEAR($A157),IF(MONTH($A157)=12, YEAR($A157),YEAR($A157)-1)))),A3R002_pt1.prn!$A$2:$AA$74,VLOOKUP(MONTH($A157),'Patch Conversion'!$A$1:$B$12,2),FALSE))</f>
        <v/>
      </c>
      <c r="G157" s="9">
        <f>VLOOKUP((IF(MONTH($A157)=10,YEAR($A157),IF(MONTH($A157)=11,YEAR($A157),IF(MONTH($A157)=12, YEAR($A157),YEAR($A157)-1)))),A3R002_FirstSim!$A$1:$Z$87,VLOOKUP(MONTH($A157),Conversion!$A$1:$B$12,2),FALSE)</f>
        <v>1.1100000000000001</v>
      </c>
      <c r="K157" s="12" t="e">
        <f>VLOOKUP((IF(MONTH($A157)=10,YEAR($A157),IF(MONTH($A157)=11,YEAR($A157),IF(MONTH($A157)=12, YEAR($A157),YEAR($A157)-1)))),#REF!,VLOOKUP(MONTH($A157),Conversion!$A$1:$B$12,2),FALSE)</f>
        <v>#REF!</v>
      </c>
      <c r="L157" s="9" t="e">
        <f>VLOOKUP((IF(MONTH($A157)=10,YEAR($A157),IF(MONTH($A157)=11,YEAR($A157),IF(MONTH($A157)=12, YEAR($A157),YEAR($A157)-1)))),#REF!,VLOOKUP(MONTH($A157),'Patch Conversion'!$A$1:$B$12,2),FALSE)</f>
        <v>#REF!</v>
      </c>
      <c r="N157" s="11"/>
      <c r="O157" s="9">
        <f t="shared" si="13"/>
        <v>0.28999999999999998</v>
      </c>
      <c r="P157" s="9" t="str">
        <f t="shared" si="14"/>
        <v/>
      </c>
      <c r="Q157" s="10" t="str">
        <f t="shared" si="15"/>
        <v/>
      </c>
      <c r="S157" s="17">
        <f>VLOOKUP((IF(MONTH($A157)=10,YEAR($A157),IF(MONTH($A157)=11,YEAR($A157),IF(MONTH($A157)=12, YEAR($A157),YEAR($A157)-1)))),'Final Sim'!$A$1:$O$84,VLOOKUP(MONTH($A157),'Conversion WRSM'!$A$1:$B$12,2),FALSE)</f>
        <v>0</v>
      </c>
      <c r="U157" s="9">
        <f t="shared" si="16"/>
        <v>0.28999999999999998</v>
      </c>
      <c r="V157" s="9" t="str">
        <f t="shared" si="17"/>
        <v/>
      </c>
      <c r="W157" s="20" t="str">
        <f t="shared" si="18"/>
        <v/>
      </c>
    </row>
    <row r="158" spans="1:23" s="9" customFormat="1" x14ac:dyDescent="0.25">
      <c r="A158" s="11">
        <v>17746</v>
      </c>
      <c r="B158" s="9">
        <f>VLOOKUP((IF(MONTH($A158)=10,YEAR($A158),IF(MONTH($A158)=11,YEAR($A158),IF(MONTH($A158)=12, YEAR($A158),YEAR($A158)-1)))),A3R002_pt1.prn!$A$2:$AA$74,VLOOKUP(MONTH($A158),Conversion!$A$1:$B$12,2),FALSE)</f>
        <v>0.28999999999999998</v>
      </c>
      <c r="C158" s="9" t="str">
        <f>IF(VLOOKUP((IF(MONTH($A158)=10,YEAR($A158),IF(MONTH($A158)=11,YEAR($A158),IF(MONTH($A158)=12, YEAR($A158),YEAR($A158)-1)))),A3R002_pt1.prn!$A$2:$AA$74,VLOOKUP(MONTH($A158),'Patch Conversion'!$A$1:$B$12,2),FALSE)="","",VLOOKUP((IF(MONTH($A158)=10,YEAR($A158),IF(MONTH($A158)=11,YEAR($A158),IF(MONTH($A158)=12, YEAR($A158),YEAR($A158)-1)))),A3R002_pt1.prn!$A$2:$AA$74,VLOOKUP(MONTH($A158),'Patch Conversion'!$A$1:$B$12,2),FALSE))</f>
        <v/>
      </c>
      <c r="G158" s="9">
        <f>VLOOKUP((IF(MONTH($A158)=10,YEAR($A158),IF(MONTH($A158)=11,YEAR($A158),IF(MONTH($A158)=12, YEAR($A158),YEAR($A158)-1)))),A3R002_FirstSim!$A$1:$Z$87,VLOOKUP(MONTH($A158),Conversion!$A$1:$B$12,2),FALSE)</f>
        <v>1.01</v>
      </c>
      <c r="K158" s="12" t="e">
        <f>VLOOKUP((IF(MONTH($A158)=10,YEAR($A158),IF(MONTH($A158)=11,YEAR($A158),IF(MONTH($A158)=12, YEAR($A158),YEAR($A158)-1)))),#REF!,VLOOKUP(MONTH($A158),Conversion!$A$1:$B$12,2),FALSE)</f>
        <v>#REF!</v>
      </c>
      <c r="L158" s="9" t="e">
        <f>VLOOKUP((IF(MONTH($A158)=10,YEAR($A158),IF(MONTH($A158)=11,YEAR($A158),IF(MONTH($A158)=12, YEAR($A158),YEAR($A158)-1)))),#REF!,VLOOKUP(MONTH($A158),'Patch Conversion'!$A$1:$B$12,2),FALSE)</f>
        <v>#REF!</v>
      </c>
      <c r="N158" s="11"/>
      <c r="O158" s="9">
        <f t="shared" si="13"/>
        <v>0.28999999999999998</v>
      </c>
      <c r="P158" s="9" t="str">
        <f t="shared" si="14"/>
        <v/>
      </c>
      <c r="Q158" s="10" t="str">
        <f t="shared" si="15"/>
        <v/>
      </c>
      <c r="S158" s="17">
        <f>VLOOKUP((IF(MONTH($A158)=10,YEAR($A158),IF(MONTH($A158)=11,YEAR($A158),IF(MONTH($A158)=12, YEAR($A158),YEAR($A158)-1)))),'Final Sim'!$A$1:$O$84,VLOOKUP(MONTH($A158),'Conversion WRSM'!$A$1:$B$12,2),FALSE)</f>
        <v>0</v>
      </c>
      <c r="U158" s="9">
        <f t="shared" si="16"/>
        <v>0.28999999999999998</v>
      </c>
      <c r="V158" s="9" t="str">
        <f t="shared" si="17"/>
        <v/>
      </c>
      <c r="W158" s="20" t="str">
        <f t="shared" si="18"/>
        <v/>
      </c>
    </row>
    <row r="159" spans="1:23" s="9" customFormat="1" x14ac:dyDescent="0.25">
      <c r="A159" s="11">
        <v>17777</v>
      </c>
      <c r="B159" s="9">
        <f>VLOOKUP((IF(MONTH($A159)=10,YEAR($A159),IF(MONTH($A159)=11,YEAR($A159),IF(MONTH($A159)=12, YEAR($A159),YEAR($A159)-1)))),A3R002_pt1.prn!$A$2:$AA$74,VLOOKUP(MONTH($A159),Conversion!$A$1:$B$12,2),FALSE)</f>
        <v>0.13</v>
      </c>
      <c r="C159" s="9" t="str">
        <f>IF(VLOOKUP((IF(MONTH($A159)=10,YEAR($A159),IF(MONTH($A159)=11,YEAR($A159),IF(MONTH($A159)=12, YEAR($A159),YEAR($A159)-1)))),A3R002_pt1.prn!$A$2:$AA$74,VLOOKUP(MONTH($A159),'Patch Conversion'!$A$1:$B$12,2),FALSE)="","",VLOOKUP((IF(MONTH($A159)=10,YEAR($A159),IF(MONTH($A159)=11,YEAR($A159),IF(MONTH($A159)=12, YEAR($A159),YEAR($A159)-1)))),A3R002_pt1.prn!$A$2:$AA$74,VLOOKUP(MONTH($A159),'Patch Conversion'!$A$1:$B$12,2),FALSE))</f>
        <v/>
      </c>
      <c r="G159" s="9">
        <f>VLOOKUP((IF(MONTH($A159)=10,YEAR($A159),IF(MONTH($A159)=11,YEAR($A159),IF(MONTH($A159)=12, YEAR($A159),YEAR($A159)-1)))),A3R002_FirstSim!$A$1:$Z$87,VLOOKUP(MONTH($A159),Conversion!$A$1:$B$12,2),FALSE)</f>
        <v>0.82</v>
      </c>
      <c r="K159" s="12" t="e">
        <f>VLOOKUP((IF(MONTH($A159)=10,YEAR($A159),IF(MONTH($A159)=11,YEAR($A159),IF(MONTH($A159)=12, YEAR($A159),YEAR($A159)-1)))),#REF!,VLOOKUP(MONTH($A159),Conversion!$A$1:$B$12,2),FALSE)</f>
        <v>#REF!</v>
      </c>
      <c r="L159" s="9" t="e">
        <f>VLOOKUP((IF(MONTH($A159)=10,YEAR($A159),IF(MONTH($A159)=11,YEAR($A159),IF(MONTH($A159)=12, YEAR($A159),YEAR($A159)-1)))),#REF!,VLOOKUP(MONTH($A159),'Patch Conversion'!$A$1:$B$12,2),FALSE)</f>
        <v>#REF!</v>
      </c>
      <c r="N159" s="11"/>
      <c r="O159" s="9">
        <f t="shared" si="13"/>
        <v>0.13</v>
      </c>
      <c r="P159" s="9" t="str">
        <f t="shared" si="14"/>
        <v/>
      </c>
      <c r="Q159" s="10" t="str">
        <f t="shared" si="15"/>
        <v/>
      </c>
      <c r="S159" s="17">
        <f>VLOOKUP((IF(MONTH($A159)=10,YEAR($A159),IF(MONTH($A159)=11,YEAR($A159),IF(MONTH($A159)=12, YEAR($A159),YEAR($A159)-1)))),'Final Sim'!$A$1:$O$84,VLOOKUP(MONTH($A159),'Conversion WRSM'!$A$1:$B$12,2),FALSE)</f>
        <v>0</v>
      </c>
      <c r="U159" s="9">
        <f t="shared" si="16"/>
        <v>0.13</v>
      </c>
      <c r="V159" s="9" t="str">
        <f t="shared" si="17"/>
        <v/>
      </c>
      <c r="W159" s="20" t="str">
        <f t="shared" si="18"/>
        <v/>
      </c>
    </row>
    <row r="160" spans="1:23" s="9" customFormat="1" x14ac:dyDescent="0.25">
      <c r="A160" s="11">
        <v>17807</v>
      </c>
      <c r="B160" s="9">
        <f>VLOOKUP((IF(MONTH($A160)=10,YEAR($A160),IF(MONTH($A160)=11,YEAR($A160),IF(MONTH($A160)=12, YEAR($A160),YEAR($A160)-1)))),A3R002_pt1.prn!$A$2:$AA$74,VLOOKUP(MONTH($A160),Conversion!$A$1:$B$12,2),FALSE)</f>
        <v>0.32</v>
      </c>
      <c r="C160" s="9" t="str">
        <f>IF(VLOOKUP((IF(MONTH($A160)=10,YEAR($A160),IF(MONTH($A160)=11,YEAR($A160),IF(MONTH($A160)=12, YEAR($A160),YEAR($A160)-1)))),A3R002_pt1.prn!$A$2:$AA$74,VLOOKUP(MONTH($A160),'Patch Conversion'!$A$1:$B$12,2),FALSE)="","",VLOOKUP((IF(MONTH($A160)=10,YEAR($A160),IF(MONTH($A160)=11,YEAR($A160),IF(MONTH($A160)=12, YEAR($A160),YEAR($A160)-1)))),A3R002_pt1.prn!$A$2:$AA$74,VLOOKUP(MONTH($A160),'Patch Conversion'!$A$1:$B$12,2),FALSE))</f>
        <v/>
      </c>
      <c r="G160" s="9">
        <f>VLOOKUP((IF(MONTH($A160)=10,YEAR($A160),IF(MONTH($A160)=11,YEAR($A160),IF(MONTH($A160)=12, YEAR($A160),YEAR($A160)-1)))),A3R002_FirstSim!$A$1:$Z$87,VLOOKUP(MONTH($A160),Conversion!$A$1:$B$12,2),FALSE)</f>
        <v>0.7</v>
      </c>
      <c r="K160" s="12" t="e">
        <f>VLOOKUP((IF(MONTH($A160)=10,YEAR($A160),IF(MONTH($A160)=11,YEAR($A160),IF(MONTH($A160)=12, YEAR($A160),YEAR($A160)-1)))),#REF!,VLOOKUP(MONTH($A160),Conversion!$A$1:$B$12,2),FALSE)</f>
        <v>#REF!</v>
      </c>
      <c r="L160" s="9" t="e">
        <f>VLOOKUP((IF(MONTH($A160)=10,YEAR($A160),IF(MONTH($A160)=11,YEAR($A160),IF(MONTH($A160)=12, YEAR($A160),YEAR($A160)-1)))),#REF!,VLOOKUP(MONTH($A160),'Patch Conversion'!$A$1:$B$12,2),FALSE)</f>
        <v>#REF!</v>
      </c>
      <c r="N160" s="11"/>
      <c r="O160" s="9">
        <f t="shared" si="13"/>
        <v>0.32</v>
      </c>
      <c r="P160" s="9" t="str">
        <f t="shared" si="14"/>
        <v/>
      </c>
      <c r="Q160" s="10" t="str">
        <f t="shared" si="15"/>
        <v/>
      </c>
      <c r="S160" s="17">
        <f>VLOOKUP((IF(MONTH($A160)=10,YEAR($A160),IF(MONTH($A160)=11,YEAR($A160),IF(MONTH($A160)=12, YEAR($A160),YEAR($A160)-1)))),'Final Sim'!$A$1:$O$84,VLOOKUP(MONTH($A160),'Conversion WRSM'!$A$1:$B$12,2),FALSE)</f>
        <v>0</v>
      </c>
      <c r="U160" s="9">
        <f t="shared" si="16"/>
        <v>0.32</v>
      </c>
      <c r="V160" s="9" t="str">
        <f t="shared" si="17"/>
        <v/>
      </c>
      <c r="W160" s="20" t="str">
        <f t="shared" si="18"/>
        <v/>
      </c>
    </row>
    <row r="161" spans="1:23" s="9" customFormat="1" x14ac:dyDescent="0.25">
      <c r="A161" s="11">
        <v>17838</v>
      </c>
      <c r="B161" s="9">
        <f>VLOOKUP((IF(MONTH($A161)=10,YEAR($A161),IF(MONTH($A161)=11,YEAR($A161),IF(MONTH($A161)=12, YEAR($A161),YEAR($A161)-1)))),A3R002_pt1.prn!$A$2:$AA$74,VLOOKUP(MONTH($A161),Conversion!$A$1:$B$12,2),FALSE)</f>
        <v>0.35</v>
      </c>
      <c r="C161" s="9" t="str">
        <f>IF(VLOOKUP((IF(MONTH($A161)=10,YEAR($A161),IF(MONTH($A161)=11,YEAR($A161),IF(MONTH($A161)=12, YEAR($A161),YEAR($A161)-1)))),A3R002_pt1.prn!$A$2:$AA$74,VLOOKUP(MONTH($A161),'Patch Conversion'!$A$1:$B$12,2),FALSE)="","",VLOOKUP((IF(MONTH($A161)=10,YEAR($A161),IF(MONTH($A161)=11,YEAR($A161),IF(MONTH($A161)=12, YEAR($A161),YEAR($A161)-1)))),A3R002_pt1.prn!$A$2:$AA$74,VLOOKUP(MONTH($A161),'Patch Conversion'!$A$1:$B$12,2),FALSE))</f>
        <v/>
      </c>
      <c r="G161" s="9">
        <f>VLOOKUP((IF(MONTH($A161)=10,YEAR($A161),IF(MONTH($A161)=11,YEAR($A161),IF(MONTH($A161)=12, YEAR($A161),YEAR($A161)-1)))),A3R002_FirstSim!$A$1:$Z$87,VLOOKUP(MONTH($A161),Conversion!$A$1:$B$12,2),FALSE)</f>
        <v>0.66</v>
      </c>
      <c r="K161" s="12" t="e">
        <f>VLOOKUP((IF(MONTH($A161)=10,YEAR($A161),IF(MONTH($A161)=11,YEAR($A161),IF(MONTH($A161)=12, YEAR($A161),YEAR($A161)-1)))),#REF!,VLOOKUP(MONTH($A161),Conversion!$A$1:$B$12,2),FALSE)</f>
        <v>#REF!</v>
      </c>
      <c r="L161" s="9" t="e">
        <f>VLOOKUP((IF(MONTH($A161)=10,YEAR($A161),IF(MONTH($A161)=11,YEAR($A161),IF(MONTH($A161)=12, YEAR($A161),YEAR($A161)-1)))),#REF!,VLOOKUP(MONTH($A161),'Patch Conversion'!$A$1:$B$12,2),FALSE)</f>
        <v>#REF!</v>
      </c>
      <c r="N161" s="11"/>
      <c r="O161" s="9">
        <f t="shared" si="13"/>
        <v>0.35</v>
      </c>
      <c r="P161" s="9" t="str">
        <f t="shared" si="14"/>
        <v/>
      </c>
      <c r="Q161" s="10" t="str">
        <f t="shared" si="15"/>
        <v/>
      </c>
      <c r="S161" s="17">
        <f>VLOOKUP((IF(MONTH($A161)=10,YEAR($A161),IF(MONTH($A161)=11,YEAR($A161),IF(MONTH($A161)=12, YEAR($A161),YEAR($A161)-1)))),'Final Sim'!$A$1:$O$84,VLOOKUP(MONTH($A161),'Conversion WRSM'!$A$1:$B$12,2),FALSE)</f>
        <v>0</v>
      </c>
      <c r="U161" s="9">
        <f t="shared" si="16"/>
        <v>0.35</v>
      </c>
      <c r="V161" s="9" t="str">
        <f t="shared" si="17"/>
        <v/>
      </c>
      <c r="W161" s="20" t="str">
        <f t="shared" si="18"/>
        <v/>
      </c>
    </row>
    <row r="162" spans="1:23" s="9" customFormat="1" x14ac:dyDescent="0.25">
      <c r="A162" s="11">
        <v>17868</v>
      </c>
      <c r="B162" s="9">
        <f>VLOOKUP((IF(MONTH($A162)=10,YEAR($A162),IF(MONTH($A162)=11,YEAR($A162),IF(MONTH($A162)=12, YEAR($A162),YEAR($A162)-1)))),A3R002_pt1.prn!$A$2:$AA$74,VLOOKUP(MONTH($A162),Conversion!$A$1:$B$12,2),FALSE)</f>
        <v>0.12</v>
      </c>
      <c r="C162" s="9" t="str">
        <f>IF(VLOOKUP((IF(MONTH($A162)=10,YEAR($A162),IF(MONTH($A162)=11,YEAR($A162),IF(MONTH($A162)=12, YEAR($A162),YEAR($A162)-1)))),A3R002_pt1.prn!$A$2:$AA$74,VLOOKUP(MONTH($A162),'Patch Conversion'!$A$1:$B$12,2),FALSE)="","",VLOOKUP((IF(MONTH($A162)=10,YEAR($A162),IF(MONTH($A162)=11,YEAR($A162),IF(MONTH($A162)=12, YEAR($A162),YEAR($A162)-1)))),A3R002_pt1.prn!$A$2:$AA$74,VLOOKUP(MONTH($A162),'Patch Conversion'!$A$1:$B$12,2),FALSE))</f>
        <v/>
      </c>
      <c r="G162" s="9">
        <f>VLOOKUP((IF(MONTH($A162)=10,YEAR($A162),IF(MONTH($A162)=11,YEAR($A162),IF(MONTH($A162)=12, YEAR($A162),YEAR($A162)-1)))),A3R002_FirstSim!$A$1:$Z$87,VLOOKUP(MONTH($A162),Conversion!$A$1:$B$12,2),FALSE)</f>
        <v>0.53</v>
      </c>
      <c r="K162" s="12" t="e">
        <f>VLOOKUP((IF(MONTH($A162)=10,YEAR($A162),IF(MONTH($A162)=11,YEAR($A162),IF(MONTH($A162)=12, YEAR($A162),YEAR($A162)-1)))),#REF!,VLOOKUP(MONTH($A162),Conversion!$A$1:$B$12,2),FALSE)</f>
        <v>#REF!</v>
      </c>
      <c r="L162" s="9" t="e">
        <f>VLOOKUP((IF(MONTH($A162)=10,YEAR($A162),IF(MONTH($A162)=11,YEAR($A162),IF(MONTH($A162)=12, YEAR($A162),YEAR($A162)-1)))),#REF!,VLOOKUP(MONTH($A162),'Patch Conversion'!$A$1:$B$12,2),FALSE)</f>
        <v>#REF!</v>
      </c>
      <c r="N162" s="11"/>
      <c r="O162" s="9">
        <f t="shared" si="13"/>
        <v>0.12</v>
      </c>
      <c r="P162" s="9" t="str">
        <f t="shared" si="14"/>
        <v/>
      </c>
      <c r="Q162" s="10" t="str">
        <f t="shared" si="15"/>
        <v/>
      </c>
      <c r="S162" s="17">
        <f>VLOOKUP((IF(MONTH($A162)=10,YEAR($A162),IF(MONTH($A162)=11,YEAR($A162),IF(MONTH($A162)=12, YEAR($A162),YEAR($A162)-1)))),'Final Sim'!$A$1:$O$84,VLOOKUP(MONTH($A162),'Conversion WRSM'!$A$1:$B$12,2),FALSE)</f>
        <v>0</v>
      </c>
      <c r="U162" s="9">
        <f t="shared" si="16"/>
        <v>0.12</v>
      </c>
      <c r="V162" s="9" t="str">
        <f t="shared" si="17"/>
        <v/>
      </c>
      <c r="W162" s="20" t="str">
        <f t="shared" si="18"/>
        <v/>
      </c>
    </row>
    <row r="163" spans="1:23" s="9" customFormat="1" x14ac:dyDescent="0.25">
      <c r="A163" s="11">
        <v>17899</v>
      </c>
      <c r="B163" s="9">
        <f>VLOOKUP((IF(MONTH($A163)=10,YEAR($A163),IF(MONTH($A163)=11,YEAR($A163),IF(MONTH($A163)=12, YEAR($A163),YEAR($A163)-1)))),A3R002_pt1.prn!$A$2:$AA$74,VLOOKUP(MONTH($A163),Conversion!$A$1:$B$12,2),FALSE)</f>
        <v>0.41</v>
      </c>
      <c r="C163" s="9" t="str">
        <f>IF(VLOOKUP((IF(MONTH($A163)=10,YEAR($A163),IF(MONTH($A163)=11,YEAR($A163),IF(MONTH($A163)=12, YEAR($A163),YEAR($A163)-1)))),A3R002_pt1.prn!$A$2:$AA$74,VLOOKUP(MONTH($A163),'Patch Conversion'!$A$1:$B$12,2),FALSE)="","",VLOOKUP((IF(MONTH($A163)=10,YEAR($A163),IF(MONTH($A163)=11,YEAR($A163),IF(MONTH($A163)=12, YEAR($A163),YEAR($A163)-1)))),A3R002_pt1.prn!$A$2:$AA$74,VLOOKUP(MONTH($A163),'Patch Conversion'!$A$1:$B$12,2),FALSE))</f>
        <v/>
      </c>
      <c r="G163" s="9">
        <f>VLOOKUP((IF(MONTH($A163)=10,YEAR($A163),IF(MONTH($A163)=11,YEAR($A163),IF(MONTH($A163)=12, YEAR($A163),YEAR($A163)-1)))),A3R002_FirstSim!$A$1:$Z$87,VLOOKUP(MONTH($A163),Conversion!$A$1:$B$12,2),FALSE)</f>
        <v>0.71</v>
      </c>
      <c r="K163" s="12" t="e">
        <f>VLOOKUP((IF(MONTH($A163)=10,YEAR($A163),IF(MONTH($A163)=11,YEAR($A163),IF(MONTH($A163)=12, YEAR($A163),YEAR($A163)-1)))),#REF!,VLOOKUP(MONTH($A163),Conversion!$A$1:$B$12,2),FALSE)</f>
        <v>#REF!</v>
      </c>
      <c r="L163" s="9" t="e">
        <f>VLOOKUP((IF(MONTH($A163)=10,YEAR($A163),IF(MONTH($A163)=11,YEAR($A163),IF(MONTH($A163)=12, YEAR($A163),YEAR($A163)-1)))),#REF!,VLOOKUP(MONTH($A163),'Patch Conversion'!$A$1:$B$12,2),FALSE)</f>
        <v>#REF!</v>
      </c>
      <c r="N163" s="11"/>
      <c r="O163" s="9">
        <f t="shared" si="13"/>
        <v>0.41</v>
      </c>
      <c r="P163" s="9" t="str">
        <f t="shared" si="14"/>
        <v/>
      </c>
      <c r="Q163" s="10" t="str">
        <f t="shared" si="15"/>
        <v/>
      </c>
      <c r="S163" s="17">
        <f>VLOOKUP((IF(MONTH($A163)=10,YEAR($A163),IF(MONTH($A163)=11,YEAR($A163),IF(MONTH($A163)=12, YEAR($A163),YEAR($A163)-1)))),'Final Sim'!$A$1:$O$84,VLOOKUP(MONTH($A163),'Conversion WRSM'!$A$1:$B$12,2),FALSE)</f>
        <v>0</v>
      </c>
      <c r="U163" s="9">
        <f t="shared" si="16"/>
        <v>0.41</v>
      </c>
      <c r="V163" s="9" t="str">
        <f t="shared" si="17"/>
        <v/>
      </c>
      <c r="W163" s="20" t="str">
        <f t="shared" si="18"/>
        <v/>
      </c>
    </row>
    <row r="164" spans="1:23" s="9" customFormat="1" x14ac:dyDescent="0.25">
      <c r="A164" s="11">
        <v>17930</v>
      </c>
      <c r="B164" s="9">
        <f>VLOOKUP((IF(MONTH($A164)=10,YEAR($A164),IF(MONTH($A164)=11,YEAR($A164),IF(MONTH($A164)=12, YEAR($A164),YEAR($A164)-1)))),A3R002_pt1.prn!$A$2:$AA$74,VLOOKUP(MONTH($A164),Conversion!$A$1:$B$12,2),FALSE)</f>
        <v>0.05</v>
      </c>
      <c r="C164" s="9" t="str">
        <f>IF(VLOOKUP((IF(MONTH($A164)=10,YEAR($A164),IF(MONTH($A164)=11,YEAR($A164),IF(MONTH($A164)=12, YEAR($A164),YEAR($A164)-1)))),A3R002_pt1.prn!$A$2:$AA$74,VLOOKUP(MONTH($A164),'Patch Conversion'!$A$1:$B$12,2),FALSE)="","",VLOOKUP((IF(MONTH($A164)=10,YEAR($A164),IF(MONTH($A164)=11,YEAR($A164),IF(MONTH($A164)=12, YEAR($A164),YEAR($A164)-1)))),A3R002_pt1.prn!$A$2:$AA$74,VLOOKUP(MONTH($A164),'Patch Conversion'!$A$1:$B$12,2),FALSE))</f>
        <v/>
      </c>
      <c r="G164" s="9">
        <f>VLOOKUP((IF(MONTH($A164)=10,YEAR($A164),IF(MONTH($A164)=11,YEAR($A164),IF(MONTH($A164)=12, YEAR($A164),YEAR($A164)-1)))),A3R002_FirstSim!$A$1:$Z$87,VLOOKUP(MONTH($A164),Conversion!$A$1:$B$12,2),FALSE)</f>
        <v>0.56000000000000005</v>
      </c>
      <c r="K164" s="12" t="e">
        <f>VLOOKUP((IF(MONTH($A164)=10,YEAR($A164),IF(MONTH($A164)=11,YEAR($A164),IF(MONTH($A164)=12, YEAR($A164),YEAR($A164)-1)))),#REF!,VLOOKUP(MONTH($A164),Conversion!$A$1:$B$12,2),FALSE)</f>
        <v>#REF!</v>
      </c>
      <c r="L164" s="9" t="e">
        <f>VLOOKUP((IF(MONTH($A164)=10,YEAR($A164),IF(MONTH($A164)=11,YEAR($A164),IF(MONTH($A164)=12, YEAR($A164),YEAR($A164)-1)))),#REF!,VLOOKUP(MONTH($A164),'Patch Conversion'!$A$1:$B$12,2),FALSE)</f>
        <v>#REF!</v>
      </c>
      <c r="N164" s="11"/>
      <c r="O164" s="9">
        <f t="shared" si="13"/>
        <v>0.05</v>
      </c>
      <c r="P164" s="9" t="str">
        <f t="shared" si="14"/>
        <v/>
      </c>
      <c r="Q164" s="10" t="str">
        <f t="shared" si="15"/>
        <v/>
      </c>
      <c r="S164" s="17">
        <f>VLOOKUP((IF(MONTH($A164)=10,YEAR($A164),IF(MONTH($A164)=11,YEAR($A164),IF(MONTH($A164)=12, YEAR($A164),YEAR($A164)-1)))),'Final Sim'!$A$1:$O$84,VLOOKUP(MONTH($A164),'Conversion WRSM'!$A$1:$B$12,2),FALSE)</f>
        <v>0</v>
      </c>
      <c r="U164" s="9">
        <f t="shared" si="16"/>
        <v>0.05</v>
      </c>
      <c r="V164" s="9" t="str">
        <f t="shared" si="17"/>
        <v/>
      </c>
      <c r="W164" s="20" t="str">
        <f t="shared" si="18"/>
        <v/>
      </c>
    </row>
    <row r="165" spans="1:23" s="9" customFormat="1" x14ac:dyDescent="0.25">
      <c r="A165" s="11">
        <v>17958</v>
      </c>
      <c r="B165" s="9">
        <f>VLOOKUP((IF(MONTH($A165)=10,YEAR($A165),IF(MONTH($A165)=11,YEAR($A165),IF(MONTH($A165)=12, YEAR($A165),YEAR($A165)-1)))),A3R002_pt1.prn!$A$2:$AA$74,VLOOKUP(MONTH($A165),Conversion!$A$1:$B$12,2),FALSE)</f>
        <v>0.19</v>
      </c>
      <c r="C165" s="9" t="str">
        <f>IF(VLOOKUP((IF(MONTH($A165)=10,YEAR($A165),IF(MONTH($A165)=11,YEAR($A165),IF(MONTH($A165)=12, YEAR($A165),YEAR($A165)-1)))),A3R002_pt1.prn!$A$2:$AA$74,VLOOKUP(MONTH($A165),'Patch Conversion'!$A$1:$B$12,2),FALSE)="","",VLOOKUP((IF(MONTH($A165)=10,YEAR($A165),IF(MONTH($A165)=11,YEAR($A165),IF(MONTH($A165)=12, YEAR($A165),YEAR($A165)-1)))),A3R002_pt1.prn!$A$2:$AA$74,VLOOKUP(MONTH($A165),'Patch Conversion'!$A$1:$B$12,2),FALSE))</f>
        <v/>
      </c>
      <c r="G165" s="9">
        <f>VLOOKUP((IF(MONTH($A165)=10,YEAR($A165),IF(MONTH($A165)=11,YEAR($A165),IF(MONTH($A165)=12, YEAR($A165),YEAR($A165)-1)))),A3R002_FirstSim!$A$1:$Z$87,VLOOKUP(MONTH($A165),Conversion!$A$1:$B$12,2),FALSE)</f>
        <v>0.52</v>
      </c>
      <c r="K165" s="12" t="e">
        <f>VLOOKUP((IF(MONTH($A165)=10,YEAR($A165),IF(MONTH($A165)=11,YEAR($A165),IF(MONTH($A165)=12, YEAR($A165),YEAR($A165)-1)))),#REF!,VLOOKUP(MONTH($A165),Conversion!$A$1:$B$12,2),FALSE)</f>
        <v>#REF!</v>
      </c>
      <c r="L165" s="9" t="e">
        <f>VLOOKUP((IF(MONTH($A165)=10,YEAR($A165),IF(MONTH($A165)=11,YEAR($A165),IF(MONTH($A165)=12, YEAR($A165),YEAR($A165)-1)))),#REF!,VLOOKUP(MONTH($A165),'Patch Conversion'!$A$1:$B$12,2),FALSE)</f>
        <v>#REF!</v>
      </c>
      <c r="N165" s="11"/>
      <c r="O165" s="9">
        <f t="shared" si="13"/>
        <v>0.19</v>
      </c>
      <c r="P165" s="9" t="str">
        <f t="shared" si="14"/>
        <v/>
      </c>
      <c r="Q165" s="10" t="str">
        <f t="shared" si="15"/>
        <v/>
      </c>
      <c r="S165" s="17">
        <f>VLOOKUP((IF(MONTH($A165)=10,YEAR($A165),IF(MONTH($A165)=11,YEAR($A165),IF(MONTH($A165)=12, YEAR($A165),YEAR($A165)-1)))),'Final Sim'!$A$1:$O$84,VLOOKUP(MONTH($A165),'Conversion WRSM'!$A$1:$B$12,2),FALSE)</f>
        <v>0</v>
      </c>
      <c r="U165" s="9">
        <f t="shared" si="16"/>
        <v>0.19</v>
      </c>
      <c r="V165" s="9" t="str">
        <f t="shared" si="17"/>
        <v/>
      </c>
      <c r="W165" s="20" t="str">
        <f t="shared" si="18"/>
        <v/>
      </c>
    </row>
    <row r="166" spans="1:23" s="9" customFormat="1" x14ac:dyDescent="0.25">
      <c r="A166" s="11">
        <v>17989</v>
      </c>
      <c r="B166" s="9">
        <f>VLOOKUP((IF(MONTH($A166)=10,YEAR($A166),IF(MONTH($A166)=11,YEAR($A166),IF(MONTH($A166)=12, YEAR($A166),YEAR($A166)-1)))),A3R002_pt1.prn!$A$2:$AA$74,VLOOKUP(MONTH($A166),Conversion!$A$1:$B$12,2),FALSE)</f>
        <v>0.01</v>
      </c>
      <c r="C166" s="9" t="str">
        <f>IF(VLOOKUP((IF(MONTH($A166)=10,YEAR($A166),IF(MONTH($A166)=11,YEAR($A166),IF(MONTH($A166)=12, YEAR($A166),YEAR($A166)-1)))),A3R002_pt1.prn!$A$2:$AA$74,VLOOKUP(MONTH($A166),'Patch Conversion'!$A$1:$B$12,2),FALSE)="","",VLOOKUP((IF(MONTH($A166)=10,YEAR($A166),IF(MONTH($A166)=11,YEAR($A166),IF(MONTH($A166)=12, YEAR($A166),YEAR($A166)-1)))),A3R002_pt1.prn!$A$2:$AA$74,VLOOKUP(MONTH($A166),'Patch Conversion'!$A$1:$B$12,2),FALSE))</f>
        <v/>
      </c>
      <c r="G166" s="9">
        <f>VLOOKUP((IF(MONTH($A166)=10,YEAR($A166),IF(MONTH($A166)=11,YEAR($A166),IF(MONTH($A166)=12, YEAR($A166),YEAR($A166)-1)))),A3R002_FirstSim!$A$1:$Z$87,VLOOKUP(MONTH($A166),Conversion!$A$1:$B$12,2),FALSE)</f>
        <v>0.49</v>
      </c>
      <c r="K166" s="12" t="e">
        <f>VLOOKUP((IF(MONTH($A166)=10,YEAR($A166),IF(MONTH($A166)=11,YEAR($A166),IF(MONTH($A166)=12, YEAR($A166),YEAR($A166)-1)))),#REF!,VLOOKUP(MONTH($A166),Conversion!$A$1:$B$12,2),FALSE)</f>
        <v>#REF!</v>
      </c>
      <c r="L166" s="9" t="e">
        <f>VLOOKUP((IF(MONTH($A166)=10,YEAR($A166),IF(MONTH($A166)=11,YEAR($A166),IF(MONTH($A166)=12, YEAR($A166),YEAR($A166)-1)))),#REF!,VLOOKUP(MONTH($A166),'Patch Conversion'!$A$1:$B$12,2),FALSE)</f>
        <v>#REF!</v>
      </c>
      <c r="N166" s="11"/>
      <c r="O166" s="9">
        <f t="shared" si="13"/>
        <v>0.01</v>
      </c>
      <c r="P166" s="9" t="str">
        <f t="shared" si="14"/>
        <v/>
      </c>
      <c r="Q166" s="10" t="str">
        <f t="shared" si="15"/>
        <v/>
      </c>
      <c r="S166" s="17">
        <f>VLOOKUP((IF(MONTH($A166)=10,YEAR($A166),IF(MONTH($A166)=11,YEAR($A166),IF(MONTH($A166)=12, YEAR($A166),YEAR($A166)-1)))),'Final Sim'!$A$1:$O$84,VLOOKUP(MONTH($A166),'Conversion WRSM'!$A$1:$B$12,2),FALSE)</f>
        <v>0</v>
      </c>
      <c r="U166" s="9">
        <f t="shared" si="16"/>
        <v>0.01</v>
      </c>
      <c r="V166" s="9" t="str">
        <f t="shared" si="17"/>
        <v/>
      </c>
      <c r="W166" s="20" t="str">
        <f t="shared" si="18"/>
        <v/>
      </c>
    </row>
    <row r="167" spans="1:23" s="9" customFormat="1" x14ac:dyDescent="0.25">
      <c r="A167" s="11">
        <v>18019</v>
      </c>
      <c r="B167" s="9">
        <f>VLOOKUP((IF(MONTH($A167)=10,YEAR($A167),IF(MONTH($A167)=11,YEAR($A167),IF(MONTH($A167)=12, YEAR($A167),YEAR($A167)-1)))),A3R002_pt1.prn!$A$2:$AA$74,VLOOKUP(MONTH($A167),Conversion!$A$1:$B$12,2),FALSE)</f>
        <v>0.05</v>
      </c>
      <c r="C167" s="9" t="str">
        <f>IF(VLOOKUP((IF(MONTH($A167)=10,YEAR($A167),IF(MONTH($A167)=11,YEAR($A167),IF(MONTH($A167)=12, YEAR($A167),YEAR($A167)-1)))),A3R002_pt1.prn!$A$2:$AA$74,VLOOKUP(MONTH($A167),'Patch Conversion'!$A$1:$B$12,2),FALSE)="","",VLOOKUP((IF(MONTH($A167)=10,YEAR($A167),IF(MONTH($A167)=11,YEAR($A167),IF(MONTH($A167)=12, YEAR($A167),YEAR($A167)-1)))),A3R002_pt1.prn!$A$2:$AA$74,VLOOKUP(MONTH($A167),'Patch Conversion'!$A$1:$B$12,2),FALSE))</f>
        <v/>
      </c>
      <c r="G167" s="9">
        <f>VLOOKUP((IF(MONTH($A167)=10,YEAR($A167),IF(MONTH($A167)=11,YEAR($A167),IF(MONTH($A167)=12, YEAR($A167),YEAR($A167)-1)))),A3R002_FirstSim!$A$1:$Z$87,VLOOKUP(MONTH($A167),Conversion!$A$1:$B$12,2),FALSE)</f>
        <v>0.48</v>
      </c>
      <c r="K167" s="12" t="e">
        <f>VLOOKUP((IF(MONTH($A167)=10,YEAR($A167),IF(MONTH($A167)=11,YEAR($A167),IF(MONTH($A167)=12, YEAR($A167),YEAR($A167)-1)))),#REF!,VLOOKUP(MONTH($A167),Conversion!$A$1:$B$12,2),FALSE)</f>
        <v>#REF!</v>
      </c>
      <c r="L167" s="9" t="e">
        <f>VLOOKUP((IF(MONTH($A167)=10,YEAR($A167),IF(MONTH($A167)=11,YEAR($A167),IF(MONTH($A167)=12, YEAR($A167),YEAR($A167)-1)))),#REF!,VLOOKUP(MONTH($A167),'Patch Conversion'!$A$1:$B$12,2),FALSE)</f>
        <v>#REF!</v>
      </c>
      <c r="N167" s="11"/>
      <c r="O167" s="9">
        <f t="shared" si="13"/>
        <v>0.05</v>
      </c>
      <c r="P167" s="9" t="str">
        <f t="shared" si="14"/>
        <v/>
      </c>
      <c r="Q167" s="10" t="str">
        <f t="shared" si="15"/>
        <v/>
      </c>
      <c r="S167" s="17">
        <f>VLOOKUP((IF(MONTH($A167)=10,YEAR($A167),IF(MONTH($A167)=11,YEAR($A167),IF(MONTH($A167)=12, YEAR($A167),YEAR($A167)-1)))),'Final Sim'!$A$1:$O$84,VLOOKUP(MONTH($A167),'Conversion WRSM'!$A$1:$B$12,2),FALSE)</f>
        <v>0</v>
      </c>
      <c r="U167" s="9">
        <f t="shared" si="16"/>
        <v>0.05</v>
      </c>
      <c r="V167" s="9" t="str">
        <f t="shared" si="17"/>
        <v/>
      </c>
      <c r="W167" s="20" t="str">
        <f t="shared" si="18"/>
        <v/>
      </c>
    </row>
    <row r="168" spans="1:23" s="9" customFormat="1" x14ac:dyDescent="0.25">
      <c r="A168" s="11">
        <v>18050</v>
      </c>
      <c r="B168" s="9">
        <f>VLOOKUP((IF(MONTH($A168)=10,YEAR($A168),IF(MONTH($A168)=11,YEAR($A168),IF(MONTH($A168)=12, YEAR($A168),YEAR($A168)-1)))),A3R002_pt1.prn!$A$2:$AA$74,VLOOKUP(MONTH($A168),Conversion!$A$1:$B$12,2),FALSE)</f>
        <v>0.11</v>
      </c>
      <c r="C168" s="9" t="str">
        <f>IF(VLOOKUP((IF(MONTH($A168)=10,YEAR($A168),IF(MONTH($A168)=11,YEAR($A168),IF(MONTH($A168)=12, YEAR($A168),YEAR($A168)-1)))),A3R002_pt1.prn!$A$2:$AA$74,VLOOKUP(MONTH($A168),'Patch Conversion'!$A$1:$B$12,2),FALSE)="","",VLOOKUP((IF(MONTH($A168)=10,YEAR($A168),IF(MONTH($A168)=11,YEAR($A168),IF(MONTH($A168)=12, YEAR($A168),YEAR($A168)-1)))),A3R002_pt1.prn!$A$2:$AA$74,VLOOKUP(MONTH($A168),'Patch Conversion'!$A$1:$B$12,2),FALSE))</f>
        <v/>
      </c>
      <c r="G168" s="9">
        <f>VLOOKUP((IF(MONTH($A168)=10,YEAR($A168),IF(MONTH($A168)=11,YEAR($A168),IF(MONTH($A168)=12, YEAR($A168),YEAR($A168)-1)))),A3R002_FirstSim!$A$1:$Z$87,VLOOKUP(MONTH($A168),Conversion!$A$1:$B$12,2),FALSE)</f>
        <v>0.53</v>
      </c>
      <c r="K168" s="12" t="e">
        <f>VLOOKUP((IF(MONTH($A168)=10,YEAR($A168),IF(MONTH($A168)=11,YEAR($A168),IF(MONTH($A168)=12, YEAR($A168),YEAR($A168)-1)))),#REF!,VLOOKUP(MONTH($A168),Conversion!$A$1:$B$12,2),FALSE)</f>
        <v>#REF!</v>
      </c>
      <c r="L168" s="9" t="e">
        <f>VLOOKUP((IF(MONTH($A168)=10,YEAR($A168),IF(MONTH($A168)=11,YEAR($A168),IF(MONTH($A168)=12, YEAR($A168),YEAR($A168)-1)))),#REF!,VLOOKUP(MONTH($A168),'Patch Conversion'!$A$1:$B$12,2),FALSE)</f>
        <v>#REF!</v>
      </c>
      <c r="N168" s="11"/>
      <c r="O168" s="9">
        <f t="shared" si="13"/>
        <v>0.11</v>
      </c>
      <c r="P168" s="9" t="str">
        <f t="shared" si="14"/>
        <v/>
      </c>
      <c r="Q168" s="10" t="str">
        <f t="shared" si="15"/>
        <v/>
      </c>
      <c r="S168" s="17">
        <f>VLOOKUP((IF(MONTH($A168)=10,YEAR($A168),IF(MONTH($A168)=11,YEAR($A168),IF(MONTH($A168)=12, YEAR($A168),YEAR($A168)-1)))),'Final Sim'!$A$1:$O$84,VLOOKUP(MONTH($A168),'Conversion WRSM'!$A$1:$B$12,2),FALSE)</f>
        <v>0</v>
      </c>
      <c r="U168" s="9">
        <f t="shared" si="16"/>
        <v>0.11</v>
      </c>
      <c r="V168" s="9" t="str">
        <f t="shared" si="17"/>
        <v/>
      </c>
      <c r="W168" s="20" t="str">
        <f t="shared" si="18"/>
        <v/>
      </c>
    </row>
    <row r="169" spans="1:23" s="9" customFormat="1" x14ac:dyDescent="0.25">
      <c r="A169" s="11">
        <v>18080</v>
      </c>
      <c r="B169" s="9">
        <f>VLOOKUP((IF(MONTH($A169)=10,YEAR($A169),IF(MONTH($A169)=11,YEAR($A169),IF(MONTH($A169)=12, YEAR($A169),YEAR($A169)-1)))),A3R002_pt1.prn!$A$2:$AA$74,VLOOKUP(MONTH($A169),Conversion!$A$1:$B$12,2),FALSE)</f>
        <v>0.03</v>
      </c>
      <c r="C169" s="9" t="str">
        <f>IF(VLOOKUP((IF(MONTH($A169)=10,YEAR($A169),IF(MONTH($A169)=11,YEAR($A169),IF(MONTH($A169)=12, YEAR($A169),YEAR($A169)-1)))),A3R002_pt1.prn!$A$2:$AA$74,VLOOKUP(MONTH($A169),'Patch Conversion'!$A$1:$B$12,2),FALSE)="","",VLOOKUP((IF(MONTH($A169)=10,YEAR($A169),IF(MONTH($A169)=11,YEAR($A169),IF(MONTH($A169)=12, YEAR($A169),YEAR($A169)-1)))),A3R002_pt1.prn!$A$2:$AA$74,VLOOKUP(MONTH($A169),'Patch Conversion'!$A$1:$B$12,2),FALSE))</f>
        <v/>
      </c>
      <c r="G169" s="9">
        <f>VLOOKUP((IF(MONTH($A169)=10,YEAR($A169),IF(MONTH($A169)=11,YEAR($A169),IF(MONTH($A169)=12, YEAR($A169),YEAR($A169)-1)))),A3R002_FirstSim!$A$1:$Z$87,VLOOKUP(MONTH($A169),Conversion!$A$1:$B$12,2),FALSE)</f>
        <v>0.57999999999999996</v>
      </c>
      <c r="K169" s="12" t="e">
        <f>VLOOKUP((IF(MONTH($A169)=10,YEAR($A169),IF(MONTH($A169)=11,YEAR($A169),IF(MONTH($A169)=12, YEAR($A169),YEAR($A169)-1)))),#REF!,VLOOKUP(MONTH($A169),Conversion!$A$1:$B$12,2),FALSE)</f>
        <v>#REF!</v>
      </c>
      <c r="L169" s="9" t="e">
        <f>VLOOKUP((IF(MONTH($A169)=10,YEAR($A169),IF(MONTH($A169)=11,YEAR($A169),IF(MONTH($A169)=12, YEAR($A169),YEAR($A169)-1)))),#REF!,VLOOKUP(MONTH($A169),'Patch Conversion'!$A$1:$B$12,2),FALSE)</f>
        <v>#REF!</v>
      </c>
      <c r="N169" s="11"/>
      <c r="O169" s="9">
        <f t="shared" si="13"/>
        <v>0.03</v>
      </c>
      <c r="P169" s="9" t="str">
        <f t="shared" si="14"/>
        <v/>
      </c>
      <c r="Q169" s="10" t="str">
        <f t="shared" si="15"/>
        <v/>
      </c>
      <c r="S169" s="17">
        <f>VLOOKUP((IF(MONTH($A169)=10,YEAR($A169),IF(MONTH($A169)=11,YEAR($A169),IF(MONTH($A169)=12, YEAR($A169),YEAR($A169)-1)))),'Final Sim'!$A$1:$O$84,VLOOKUP(MONTH($A169),'Conversion WRSM'!$A$1:$B$12,2),FALSE)</f>
        <v>0</v>
      </c>
      <c r="U169" s="9">
        <f t="shared" si="16"/>
        <v>0.03</v>
      </c>
      <c r="V169" s="9" t="str">
        <f t="shared" si="17"/>
        <v/>
      </c>
      <c r="W169" s="20" t="str">
        <f t="shared" si="18"/>
        <v/>
      </c>
    </row>
    <row r="170" spans="1:23" s="9" customFormat="1" x14ac:dyDescent="0.25">
      <c r="A170" s="11">
        <v>18111</v>
      </c>
      <c r="B170" s="9">
        <f>VLOOKUP((IF(MONTH($A170)=10,YEAR($A170),IF(MONTH($A170)=11,YEAR($A170),IF(MONTH($A170)=12, YEAR($A170),YEAR($A170)-1)))),A3R002_pt1.prn!$A$2:$AA$74,VLOOKUP(MONTH($A170),Conversion!$A$1:$B$12,2),FALSE)</f>
        <v>0.02</v>
      </c>
      <c r="C170" s="9" t="str">
        <f>IF(VLOOKUP((IF(MONTH($A170)=10,YEAR($A170),IF(MONTH($A170)=11,YEAR($A170),IF(MONTH($A170)=12, YEAR($A170),YEAR($A170)-1)))),A3R002_pt1.prn!$A$2:$AA$74,VLOOKUP(MONTH($A170),'Patch Conversion'!$A$1:$B$12,2),FALSE)="","",VLOOKUP((IF(MONTH($A170)=10,YEAR($A170),IF(MONTH($A170)=11,YEAR($A170),IF(MONTH($A170)=12, YEAR($A170),YEAR($A170)-1)))),A3R002_pt1.prn!$A$2:$AA$74,VLOOKUP(MONTH($A170),'Patch Conversion'!$A$1:$B$12,2),FALSE))</f>
        <v/>
      </c>
      <c r="G170" s="9">
        <f>VLOOKUP((IF(MONTH($A170)=10,YEAR($A170),IF(MONTH($A170)=11,YEAR($A170),IF(MONTH($A170)=12, YEAR($A170),YEAR($A170)-1)))),A3R002_FirstSim!$A$1:$Z$87,VLOOKUP(MONTH($A170),Conversion!$A$1:$B$12,2),FALSE)</f>
        <v>0.54</v>
      </c>
      <c r="K170" s="12" t="e">
        <f>VLOOKUP((IF(MONTH($A170)=10,YEAR($A170),IF(MONTH($A170)=11,YEAR($A170),IF(MONTH($A170)=12, YEAR($A170),YEAR($A170)-1)))),#REF!,VLOOKUP(MONTH($A170),Conversion!$A$1:$B$12,2),FALSE)</f>
        <v>#REF!</v>
      </c>
      <c r="L170" s="9" t="e">
        <f>VLOOKUP((IF(MONTH($A170)=10,YEAR($A170),IF(MONTH($A170)=11,YEAR($A170),IF(MONTH($A170)=12, YEAR($A170),YEAR($A170)-1)))),#REF!,VLOOKUP(MONTH($A170),'Patch Conversion'!$A$1:$B$12,2),FALSE)</f>
        <v>#REF!</v>
      </c>
      <c r="N170" s="11"/>
      <c r="O170" s="9">
        <f t="shared" si="13"/>
        <v>0.02</v>
      </c>
      <c r="P170" s="9" t="str">
        <f t="shared" si="14"/>
        <v/>
      </c>
      <c r="Q170" s="10" t="str">
        <f t="shared" si="15"/>
        <v/>
      </c>
      <c r="S170" s="17">
        <f>VLOOKUP((IF(MONTH($A170)=10,YEAR($A170),IF(MONTH($A170)=11,YEAR($A170),IF(MONTH($A170)=12, YEAR($A170),YEAR($A170)-1)))),'Final Sim'!$A$1:$O$84,VLOOKUP(MONTH($A170),'Conversion WRSM'!$A$1:$B$12,2),FALSE)</f>
        <v>0</v>
      </c>
      <c r="U170" s="9">
        <f t="shared" si="16"/>
        <v>0.02</v>
      </c>
      <c r="V170" s="9" t="str">
        <f t="shared" si="17"/>
        <v/>
      </c>
      <c r="W170" s="20" t="str">
        <f t="shared" si="18"/>
        <v/>
      </c>
    </row>
    <row r="171" spans="1:23" s="9" customFormat="1" x14ac:dyDescent="0.25">
      <c r="A171" s="11">
        <v>18142</v>
      </c>
      <c r="B171" s="9">
        <f>VLOOKUP((IF(MONTH($A171)=10,YEAR($A171),IF(MONTH($A171)=11,YEAR($A171),IF(MONTH($A171)=12, YEAR($A171),YEAR($A171)-1)))),A3R002_pt1.prn!$A$2:$AA$74,VLOOKUP(MONTH($A171),Conversion!$A$1:$B$12,2),FALSE)</f>
        <v>0.06</v>
      </c>
      <c r="C171" s="9" t="str">
        <f>IF(VLOOKUP((IF(MONTH($A171)=10,YEAR($A171),IF(MONTH($A171)=11,YEAR($A171),IF(MONTH($A171)=12, YEAR($A171),YEAR($A171)-1)))),A3R002_pt1.prn!$A$2:$AA$74,VLOOKUP(MONTH($A171),'Patch Conversion'!$A$1:$B$12,2),FALSE)="","",VLOOKUP((IF(MONTH($A171)=10,YEAR($A171),IF(MONTH($A171)=11,YEAR($A171),IF(MONTH($A171)=12, YEAR($A171),YEAR($A171)-1)))),A3R002_pt1.prn!$A$2:$AA$74,VLOOKUP(MONTH($A171),'Patch Conversion'!$A$1:$B$12,2),FALSE))</f>
        <v/>
      </c>
      <c r="G171" s="9">
        <f>VLOOKUP((IF(MONTH($A171)=10,YEAR($A171),IF(MONTH($A171)=11,YEAR($A171),IF(MONTH($A171)=12, YEAR($A171),YEAR($A171)-1)))),A3R002_FirstSim!$A$1:$Z$87,VLOOKUP(MONTH($A171),Conversion!$A$1:$B$12,2),FALSE)</f>
        <v>0.44</v>
      </c>
      <c r="K171" s="12" t="e">
        <f>VLOOKUP((IF(MONTH($A171)=10,YEAR($A171),IF(MONTH($A171)=11,YEAR($A171),IF(MONTH($A171)=12, YEAR($A171),YEAR($A171)-1)))),#REF!,VLOOKUP(MONTH($A171),Conversion!$A$1:$B$12,2),FALSE)</f>
        <v>#REF!</v>
      </c>
      <c r="L171" s="9" t="e">
        <f>VLOOKUP((IF(MONTH($A171)=10,YEAR($A171),IF(MONTH($A171)=11,YEAR($A171),IF(MONTH($A171)=12, YEAR($A171),YEAR($A171)-1)))),#REF!,VLOOKUP(MONTH($A171),'Patch Conversion'!$A$1:$B$12,2),FALSE)</f>
        <v>#REF!</v>
      </c>
      <c r="N171" s="11"/>
      <c r="O171" s="9">
        <f t="shared" si="13"/>
        <v>0.06</v>
      </c>
      <c r="P171" s="9" t="str">
        <f t="shared" si="14"/>
        <v/>
      </c>
      <c r="Q171" s="10" t="str">
        <f t="shared" si="15"/>
        <v/>
      </c>
      <c r="S171" s="17">
        <f>VLOOKUP((IF(MONTH($A171)=10,YEAR($A171),IF(MONTH($A171)=11,YEAR($A171),IF(MONTH($A171)=12, YEAR($A171),YEAR($A171)-1)))),'Final Sim'!$A$1:$O$84,VLOOKUP(MONTH($A171),'Conversion WRSM'!$A$1:$B$12,2),FALSE)</f>
        <v>0</v>
      </c>
      <c r="U171" s="9">
        <f t="shared" si="16"/>
        <v>0.06</v>
      </c>
      <c r="V171" s="9" t="str">
        <f t="shared" si="17"/>
        <v/>
      </c>
      <c r="W171" s="20" t="str">
        <f t="shared" si="18"/>
        <v/>
      </c>
    </row>
    <row r="172" spans="1:23" s="9" customFormat="1" x14ac:dyDescent="0.25">
      <c r="A172" s="11">
        <v>18172</v>
      </c>
      <c r="B172" s="9">
        <f>VLOOKUP((IF(MONTH($A172)=10,YEAR($A172),IF(MONTH($A172)=11,YEAR($A172),IF(MONTH($A172)=12, YEAR($A172),YEAR($A172)-1)))),A3R002_pt1.prn!$A$2:$AA$74,VLOOKUP(MONTH($A172),Conversion!$A$1:$B$12,2),FALSE)</f>
        <v>0.06</v>
      </c>
      <c r="C172" s="9" t="str">
        <f>IF(VLOOKUP((IF(MONTH($A172)=10,YEAR($A172),IF(MONTH($A172)=11,YEAR($A172),IF(MONTH($A172)=12, YEAR($A172),YEAR($A172)-1)))),A3R002_pt1.prn!$A$2:$AA$74,VLOOKUP(MONTH($A172),'Patch Conversion'!$A$1:$B$12,2),FALSE)="","",VLOOKUP((IF(MONTH($A172)=10,YEAR($A172),IF(MONTH($A172)=11,YEAR($A172),IF(MONTH($A172)=12, YEAR($A172),YEAR($A172)-1)))),A3R002_pt1.prn!$A$2:$AA$74,VLOOKUP(MONTH($A172),'Patch Conversion'!$A$1:$B$12,2),FALSE))</f>
        <v/>
      </c>
      <c r="G172" s="9">
        <f>VLOOKUP((IF(MONTH($A172)=10,YEAR($A172),IF(MONTH($A172)=11,YEAR($A172),IF(MONTH($A172)=12, YEAR($A172),YEAR($A172)-1)))),A3R002_FirstSim!$A$1:$Z$87,VLOOKUP(MONTH($A172),Conversion!$A$1:$B$12,2),FALSE)</f>
        <v>0.4</v>
      </c>
      <c r="K172" s="12" t="e">
        <f>VLOOKUP((IF(MONTH($A172)=10,YEAR($A172),IF(MONTH($A172)=11,YEAR($A172),IF(MONTH($A172)=12, YEAR($A172),YEAR($A172)-1)))),#REF!,VLOOKUP(MONTH($A172),Conversion!$A$1:$B$12,2),FALSE)</f>
        <v>#REF!</v>
      </c>
      <c r="L172" s="9" t="e">
        <f>VLOOKUP((IF(MONTH($A172)=10,YEAR($A172),IF(MONTH($A172)=11,YEAR($A172),IF(MONTH($A172)=12, YEAR($A172),YEAR($A172)-1)))),#REF!,VLOOKUP(MONTH($A172),'Patch Conversion'!$A$1:$B$12,2),FALSE)</f>
        <v>#REF!</v>
      </c>
      <c r="N172" s="11"/>
      <c r="O172" s="9">
        <f t="shared" si="13"/>
        <v>0.06</v>
      </c>
      <c r="P172" s="9" t="str">
        <f t="shared" si="14"/>
        <v/>
      </c>
      <c r="Q172" s="10" t="str">
        <f t="shared" si="15"/>
        <v/>
      </c>
      <c r="S172" s="17">
        <f>VLOOKUP((IF(MONTH($A172)=10,YEAR($A172),IF(MONTH($A172)=11,YEAR($A172),IF(MONTH($A172)=12, YEAR($A172),YEAR($A172)-1)))),'Final Sim'!$A$1:$O$84,VLOOKUP(MONTH($A172),'Conversion WRSM'!$A$1:$B$12,2),FALSE)</f>
        <v>0</v>
      </c>
      <c r="U172" s="9">
        <f t="shared" si="16"/>
        <v>0.06</v>
      </c>
      <c r="V172" s="9" t="str">
        <f t="shared" si="17"/>
        <v/>
      </c>
      <c r="W172" s="20" t="str">
        <f t="shared" si="18"/>
        <v/>
      </c>
    </row>
    <row r="173" spans="1:23" s="9" customFormat="1" x14ac:dyDescent="0.25">
      <c r="A173" s="11">
        <v>18203</v>
      </c>
      <c r="B173" s="9">
        <f>VLOOKUP((IF(MONTH($A173)=10,YEAR($A173),IF(MONTH($A173)=11,YEAR($A173),IF(MONTH($A173)=12, YEAR($A173),YEAR($A173)-1)))),A3R002_pt1.prn!$A$2:$AA$74,VLOOKUP(MONTH($A173),Conversion!$A$1:$B$12,2),FALSE)</f>
        <v>0.31</v>
      </c>
      <c r="C173" s="9" t="str">
        <f>IF(VLOOKUP((IF(MONTH($A173)=10,YEAR($A173),IF(MONTH($A173)=11,YEAR($A173),IF(MONTH($A173)=12, YEAR($A173),YEAR($A173)-1)))),A3R002_pt1.prn!$A$2:$AA$74,VLOOKUP(MONTH($A173),'Patch Conversion'!$A$1:$B$12,2),FALSE)="","",VLOOKUP((IF(MONTH($A173)=10,YEAR($A173),IF(MONTH($A173)=11,YEAR($A173),IF(MONTH($A173)=12, YEAR($A173),YEAR($A173)-1)))),A3R002_pt1.prn!$A$2:$AA$74,VLOOKUP(MONTH($A173),'Patch Conversion'!$A$1:$B$12,2),FALSE))</f>
        <v/>
      </c>
      <c r="G173" s="9">
        <f>VLOOKUP((IF(MONTH($A173)=10,YEAR($A173),IF(MONTH($A173)=11,YEAR($A173),IF(MONTH($A173)=12, YEAR($A173),YEAR($A173)-1)))),A3R002_FirstSim!$A$1:$Z$87,VLOOKUP(MONTH($A173),Conversion!$A$1:$B$12,2),FALSE)</f>
        <v>0.4</v>
      </c>
      <c r="K173" s="12" t="e">
        <f>VLOOKUP((IF(MONTH($A173)=10,YEAR($A173),IF(MONTH($A173)=11,YEAR($A173),IF(MONTH($A173)=12, YEAR($A173),YEAR($A173)-1)))),#REF!,VLOOKUP(MONTH($A173),Conversion!$A$1:$B$12,2),FALSE)</f>
        <v>#REF!</v>
      </c>
      <c r="L173" s="9" t="e">
        <f>VLOOKUP((IF(MONTH($A173)=10,YEAR($A173),IF(MONTH($A173)=11,YEAR($A173),IF(MONTH($A173)=12, YEAR($A173),YEAR($A173)-1)))),#REF!,VLOOKUP(MONTH($A173),'Patch Conversion'!$A$1:$B$12,2),FALSE)</f>
        <v>#REF!</v>
      </c>
      <c r="N173" s="11"/>
      <c r="O173" s="9">
        <f t="shared" si="13"/>
        <v>0.31</v>
      </c>
      <c r="P173" s="9" t="str">
        <f t="shared" si="14"/>
        <v/>
      </c>
      <c r="Q173" s="10" t="str">
        <f t="shared" si="15"/>
        <v/>
      </c>
      <c r="S173" s="17">
        <f>VLOOKUP((IF(MONTH($A173)=10,YEAR($A173),IF(MONTH($A173)=11,YEAR($A173),IF(MONTH($A173)=12, YEAR($A173),YEAR($A173)-1)))),'Final Sim'!$A$1:$O$84,VLOOKUP(MONTH($A173),'Conversion WRSM'!$A$1:$B$12,2),FALSE)</f>
        <v>0</v>
      </c>
      <c r="U173" s="9">
        <f t="shared" si="16"/>
        <v>0.31</v>
      </c>
      <c r="V173" s="9" t="str">
        <f t="shared" si="17"/>
        <v/>
      </c>
      <c r="W173" s="20" t="str">
        <f t="shared" si="18"/>
        <v/>
      </c>
    </row>
    <row r="174" spans="1:23" s="9" customFormat="1" x14ac:dyDescent="0.25">
      <c r="A174" s="11">
        <v>18233</v>
      </c>
      <c r="B174" s="9">
        <f>VLOOKUP((IF(MONTH($A174)=10,YEAR($A174),IF(MONTH($A174)=11,YEAR($A174),IF(MONTH($A174)=12, YEAR($A174),YEAR($A174)-1)))),A3R002_pt1.prn!$A$2:$AA$74,VLOOKUP(MONTH($A174),Conversion!$A$1:$B$12,2),FALSE)</f>
        <v>0.75</v>
      </c>
      <c r="C174" s="9" t="str">
        <f>IF(VLOOKUP((IF(MONTH($A174)=10,YEAR($A174),IF(MONTH($A174)=11,YEAR($A174),IF(MONTH($A174)=12, YEAR($A174),YEAR($A174)-1)))),A3R002_pt1.prn!$A$2:$AA$74,VLOOKUP(MONTH($A174),'Patch Conversion'!$A$1:$B$12,2),FALSE)="","",VLOOKUP((IF(MONTH($A174)=10,YEAR($A174),IF(MONTH($A174)=11,YEAR($A174),IF(MONTH($A174)=12, YEAR($A174),YEAR($A174)-1)))),A3R002_pt1.prn!$A$2:$AA$74,VLOOKUP(MONTH($A174),'Patch Conversion'!$A$1:$B$12,2),FALSE))</f>
        <v/>
      </c>
      <c r="G174" s="9">
        <f>VLOOKUP((IF(MONTH($A174)=10,YEAR($A174),IF(MONTH($A174)=11,YEAR($A174),IF(MONTH($A174)=12, YEAR($A174),YEAR($A174)-1)))),A3R002_FirstSim!$A$1:$Z$87,VLOOKUP(MONTH($A174),Conversion!$A$1:$B$12,2),FALSE)</f>
        <v>1.55</v>
      </c>
      <c r="K174" s="12" t="e">
        <f>VLOOKUP((IF(MONTH($A174)=10,YEAR($A174),IF(MONTH($A174)=11,YEAR($A174),IF(MONTH($A174)=12, YEAR($A174),YEAR($A174)-1)))),#REF!,VLOOKUP(MONTH($A174),Conversion!$A$1:$B$12,2),FALSE)</f>
        <v>#REF!</v>
      </c>
      <c r="L174" s="9" t="e">
        <f>VLOOKUP((IF(MONTH($A174)=10,YEAR($A174),IF(MONTH($A174)=11,YEAR($A174),IF(MONTH($A174)=12, YEAR($A174),YEAR($A174)-1)))),#REF!,VLOOKUP(MONTH($A174),'Patch Conversion'!$A$1:$B$12,2),FALSE)</f>
        <v>#REF!</v>
      </c>
      <c r="N174" s="11"/>
      <c r="O174" s="9">
        <f t="shared" si="13"/>
        <v>0.75</v>
      </c>
      <c r="P174" s="9" t="str">
        <f t="shared" si="14"/>
        <v/>
      </c>
      <c r="Q174" s="10" t="str">
        <f t="shared" si="15"/>
        <v/>
      </c>
      <c r="S174" s="17">
        <f>VLOOKUP((IF(MONTH($A174)=10,YEAR($A174),IF(MONTH($A174)=11,YEAR($A174),IF(MONTH($A174)=12, YEAR($A174),YEAR($A174)-1)))),'Final Sim'!$A$1:$O$84,VLOOKUP(MONTH($A174),'Conversion WRSM'!$A$1:$B$12,2),FALSE)</f>
        <v>0</v>
      </c>
      <c r="U174" s="9">
        <f t="shared" si="16"/>
        <v>0.75</v>
      </c>
      <c r="V174" s="9" t="str">
        <f t="shared" si="17"/>
        <v/>
      </c>
      <c r="W174" s="20" t="str">
        <f t="shared" si="18"/>
        <v/>
      </c>
    </row>
    <row r="175" spans="1:23" s="9" customFormat="1" x14ac:dyDescent="0.25">
      <c r="A175" s="11">
        <v>18264</v>
      </c>
      <c r="B175" s="9">
        <f>VLOOKUP((IF(MONTH($A175)=10,YEAR($A175),IF(MONTH($A175)=11,YEAR($A175),IF(MONTH($A175)=12, YEAR($A175),YEAR($A175)-1)))),A3R002_pt1.prn!$A$2:$AA$74,VLOOKUP(MONTH($A175),Conversion!$A$1:$B$12,2),FALSE)</f>
        <v>0.27</v>
      </c>
      <c r="C175" s="9" t="str">
        <f>IF(VLOOKUP((IF(MONTH($A175)=10,YEAR($A175),IF(MONTH($A175)=11,YEAR($A175),IF(MONTH($A175)=12, YEAR($A175),YEAR($A175)-1)))),A3R002_pt1.prn!$A$2:$AA$74,VLOOKUP(MONTH($A175),'Patch Conversion'!$A$1:$B$12,2),FALSE)="","",VLOOKUP((IF(MONTH($A175)=10,YEAR($A175),IF(MONTH($A175)=11,YEAR($A175),IF(MONTH($A175)=12, YEAR($A175),YEAR($A175)-1)))),A3R002_pt1.prn!$A$2:$AA$74,VLOOKUP(MONTH($A175),'Patch Conversion'!$A$1:$B$12,2),FALSE))</f>
        <v/>
      </c>
      <c r="G175" s="9">
        <f>VLOOKUP((IF(MONTH($A175)=10,YEAR($A175),IF(MONTH($A175)=11,YEAR($A175),IF(MONTH($A175)=12, YEAR($A175),YEAR($A175)-1)))),A3R002_FirstSim!$A$1:$Z$87,VLOOKUP(MONTH($A175),Conversion!$A$1:$B$12,2),FALSE)</f>
        <v>0.92</v>
      </c>
      <c r="K175" s="12" t="e">
        <f>VLOOKUP((IF(MONTH($A175)=10,YEAR($A175),IF(MONTH($A175)=11,YEAR($A175),IF(MONTH($A175)=12, YEAR($A175),YEAR($A175)-1)))),#REF!,VLOOKUP(MONTH($A175),Conversion!$A$1:$B$12,2),FALSE)</f>
        <v>#REF!</v>
      </c>
      <c r="L175" s="9" t="e">
        <f>VLOOKUP((IF(MONTH($A175)=10,YEAR($A175),IF(MONTH($A175)=11,YEAR($A175),IF(MONTH($A175)=12, YEAR($A175),YEAR($A175)-1)))),#REF!,VLOOKUP(MONTH($A175),'Patch Conversion'!$A$1:$B$12,2),FALSE)</f>
        <v>#REF!</v>
      </c>
      <c r="N175" s="11"/>
      <c r="O175" s="9">
        <f t="shared" si="13"/>
        <v>0.27</v>
      </c>
      <c r="P175" s="9" t="str">
        <f t="shared" si="14"/>
        <v/>
      </c>
      <c r="Q175" s="10" t="str">
        <f t="shared" si="15"/>
        <v/>
      </c>
      <c r="S175" s="17">
        <f>VLOOKUP((IF(MONTH($A175)=10,YEAR($A175),IF(MONTH($A175)=11,YEAR($A175),IF(MONTH($A175)=12, YEAR($A175),YEAR($A175)-1)))),'Final Sim'!$A$1:$O$84,VLOOKUP(MONTH($A175),'Conversion WRSM'!$A$1:$B$12,2),FALSE)</f>
        <v>0</v>
      </c>
      <c r="U175" s="9">
        <f t="shared" si="16"/>
        <v>0.27</v>
      </c>
      <c r="V175" s="9" t="str">
        <f t="shared" si="17"/>
        <v/>
      </c>
      <c r="W175" s="20" t="str">
        <f t="shared" si="18"/>
        <v/>
      </c>
    </row>
    <row r="176" spans="1:23" s="9" customFormat="1" x14ac:dyDescent="0.25">
      <c r="A176" s="11">
        <v>18295</v>
      </c>
      <c r="B176" s="9">
        <f>VLOOKUP((IF(MONTH($A176)=10,YEAR($A176),IF(MONTH($A176)=11,YEAR($A176),IF(MONTH($A176)=12, YEAR($A176),YEAR($A176)-1)))),A3R002_pt1.prn!$A$2:$AA$74,VLOOKUP(MONTH($A176),Conversion!$A$1:$B$12,2),FALSE)</f>
        <v>0.18</v>
      </c>
      <c r="C176" s="9" t="str">
        <f>IF(VLOOKUP((IF(MONTH($A176)=10,YEAR($A176),IF(MONTH($A176)=11,YEAR($A176),IF(MONTH($A176)=12, YEAR($A176),YEAR($A176)-1)))),A3R002_pt1.prn!$A$2:$AA$74,VLOOKUP(MONTH($A176),'Patch Conversion'!$A$1:$B$12,2),FALSE)="","",VLOOKUP((IF(MONTH($A176)=10,YEAR($A176),IF(MONTH($A176)=11,YEAR($A176),IF(MONTH($A176)=12, YEAR($A176),YEAR($A176)-1)))),A3R002_pt1.prn!$A$2:$AA$74,VLOOKUP(MONTH($A176),'Patch Conversion'!$A$1:$B$12,2),FALSE))</f>
        <v/>
      </c>
      <c r="D176" s="9" t="str">
        <f>IF(C176="","",B176)</f>
        <v/>
      </c>
      <c r="G176" s="9">
        <f>VLOOKUP((IF(MONTH($A176)=10,YEAR($A176),IF(MONTH($A176)=11,YEAR($A176),IF(MONTH($A176)=12, YEAR($A176),YEAR($A176)-1)))),A3R002_FirstSim!$A$1:$Z$87,VLOOKUP(MONTH($A176),Conversion!$A$1:$B$12,2),FALSE)</f>
        <v>0.48</v>
      </c>
      <c r="K176" s="12" t="e">
        <f>VLOOKUP((IF(MONTH($A176)=10,YEAR($A176),IF(MONTH($A176)=11,YEAR($A176),IF(MONTH($A176)=12, YEAR($A176),YEAR($A176)-1)))),#REF!,VLOOKUP(MONTH($A176),Conversion!$A$1:$B$12,2),FALSE)</f>
        <v>#REF!</v>
      </c>
      <c r="L176" s="9" t="e">
        <f>VLOOKUP((IF(MONTH($A176)=10,YEAR($A176),IF(MONTH($A176)=11,YEAR($A176),IF(MONTH($A176)=12, YEAR($A176),YEAR($A176)-1)))),#REF!,VLOOKUP(MONTH($A176),'Patch Conversion'!$A$1:$B$12,2),FALSE)</f>
        <v>#REF!</v>
      </c>
      <c r="N176" s="11"/>
      <c r="O176" s="9">
        <f t="shared" si="13"/>
        <v>0.18</v>
      </c>
      <c r="P176" s="9" t="str">
        <f t="shared" si="14"/>
        <v/>
      </c>
      <c r="Q176" s="10" t="str">
        <f t="shared" si="15"/>
        <v/>
      </c>
      <c r="S176" s="17">
        <f>VLOOKUP((IF(MONTH($A176)=10,YEAR($A176),IF(MONTH($A176)=11,YEAR($A176),IF(MONTH($A176)=12, YEAR($A176),YEAR($A176)-1)))),'Final Sim'!$A$1:$O$84,VLOOKUP(MONTH($A176),'Conversion WRSM'!$A$1:$B$12,2),FALSE)</f>
        <v>0</v>
      </c>
      <c r="U176" s="9">
        <f t="shared" si="16"/>
        <v>0.18</v>
      </c>
      <c r="V176" s="9" t="str">
        <f t="shared" si="17"/>
        <v/>
      </c>
      <c r="W176" s="20" t="str">
        <f t="shared" si="18"/>
        <v/>
      </c>
    </row>
    <row r="177" spans="1:23" s="9" customFormat="1" x14ac:dyDescent="0.25">
      <c r="A177" s="11">
        <v>18323</v>
      </c>
      <c r="B177" s="9">
        <f>VLOOKUP((IF(MONTH($A177)=10,YEAR($A177),IF(MONTH($A177)=11,YEAR($A177),IF(MONTH($A177)=12, YEAR($A177),YEAR($A177)-1)))),A3R002_pt1.prn!$A$2:$AA$74,VLOOKUP(MONTH($A177),Conversion!$A$1:$B$12,2),FALSE)</f>
        <v>0.27</v>
      </c>
      <c r="C177" s="9" t="str">
        <f>IF(VLOOKUP((IF(MONTH($A177)=10,YEAR($A177),IF(MONTH($A177)=11,YEAR($A177),IF(MONTH($A177)=12, YEAR($A177),YEAR($A177)-1)))),A3R002_pt1.prn!$A$2:$AA$74,VLOOKUP(MONTH($A177),'Patch Conversion'!$A$1:$B$12,2),FALSE)="","",VLOOKUP((IF(MONTH($A177)=10,YEAR($A177),IF(MONTH($A177)=11,YEAR($A177),IF(MONTH($A177)=12, YEAR($A177),YEAR($A177)-1)))),A3R002_pt1.prn!$A$2:$AA$74,VLOOKUP(MONTH($A177),'Patch Conversion'!$A$1:$B$12,2),FALSE))</f>
        <v/>
      </c>
      <c r="G177" s="9">
        <f>VLOOKUP((IF(MONTH($A177)=10,YEAR($A177),IF(MONTH($A177)=11,YEAR($A177),IF(MONTH($A177)=12, YEAR($A177),YEAR($A177)-1)))),A3R002_FirstSim!$A$1:$Z$87,VLOOKUP(MONTH($A177),Conversion!$A$1:$B$12,2),FALSE)</f>
        <v>0.53</v>
      </c>
      <c r="K177" s="12" t="e">
        <f>VLOOKUP((IF(MONTH($A177)=10,YEAR($A177),IF(MONTH($A177)=11,YEAR($A177),IF(MONTH($A177)=12, YEAR($A177),YEAR($A177)-1)))),#REF!,VLOOKUP(MONTH($A177),Conversion!$A$1:$B$12,2),FALSE)</f>
        <v>#REF!</v>
      </c>
      <c r="L177" s="9" t="e">
        <f>VLOOKUP((IF(MONTH($A177)=10,YEAR($A177),IF(MONTH($A177)=11,YEAR($A177),IF(MONTH($A177)=12, YEAR($A177),YEAR($A177)-1)))),#REF!,VLOOKUP(MONTH($A177),'Patch Conversion'!$A$1:$B$12,2),FALSE)</f>
        <v>#REF!</v>
      </c>
      <c r="N177" s="11"/>
      <c r="O177" s="9">
        <f t="shared" si="13"/>
        <v>0.27</v>
      </c>
      <c r="P177" s="9" t="str">
        <f t="shared" si="14"/>
        <v/>
      </c>
      <c r="Q177" s="10" t="str">
        <f t="shared" si="15"/>
        <v/>
      </c>
      <c r="S177" s="17">
        <f>VLOOKUP((IF(MONTH($A177)=10,YEAR($A177),IF(MONTH($A177)=11,YEAR($A177),IF(MONTH($A177)=12, YEAR($A177),YEAR($A177)-1)))),'Final Sim'!$A$1:$O$84,VLOOKUP(MONTH($A177),'Conversion WRSM'!$A$1:$B$12,2),FALSE)</f>
        <v>0</v>
      </c>
      <c r="U177" s="9">
        <f t="shared" si="16"/>
        <v>0.27</v>
      </c>
      <c r="V177" s="9" t="str">
        <f t="shared" si="17"/>
        <v/>
      </c>
      <c r="W177" s="20" t="str">
        <f t="shared" si="18"/>
        <v/>
      </c>
    </row>
    <row r="178" spans="1:23" s="9" customFormat="1" x14ac:dyDescent="0.25">
      <c r="A178" s="11">
        <v>18354</v>
      </c>
      <c r="B178" s="9">
        <f>VLOOKUP((IF(MONTH($A178)=10,YEAR($A178),IF(MONTH($A178)=11,YEAR($A178),IF(MONTH($A178)=12, YEAR($A178),YEAR($A178)-1)))),A3R002_pt1.prn!$A$2:$AA$74,VLOOKUP(MONTH($A178),Conversion!$A$1:$B$12,2),FALSE)</f>
        <v>0.06</v>
      </c>
      <c r="C178" s="9" t="str">
        <f>IF(VLOOKUP((IF(MONTH($A178)=10,YEAR($A178),IF(MONTH($A178)=11,YEAR($A178),IF(MONTH($A178)=12, YEAR($A178),YEAR($A178)-1)))),A3R002_pt1.prn!$A$2:$AA$74,VLOOKUP(MONTH($A178),'Patch Conversion'!$A$1:$B$12,2),FALSE)="","",VLOOKUP((IF(MONTH($A178)=10,YEAR($A178),IF(MONTH($A178)=11,YEAR($A178),IF(MONTH($A178)=12, YEAR($A178),YEAR($A178)-1)))),A3R002_pt1.prn!$A$2:$AA$74,VLOOKUP(MONTH($A178),'Patch Conversion'!$A$1:$B$12,2),FALSE))</f>
        <v/>
      </c>
      <c r="G178" s="9">
        <f>VLOOKUP((IF(MONTH($A178)=10,YEAR($A178),IF(MONTH($A178)=11,YEAR($A178),IF(MONTH($A178)=12, YEAR($A178),YEAR($A178)-1)))),A3R002_FirstSim!$A$1:$Z$87,VLOOKUP(MONTH($A178),Conversion!$A$1:$B$12,2),FALSE)</f>
        <v>0.57999999999999996</v>
      </c>
      <c r="K178" s="12" t="e">
        <f>VLOOKUP((IF(MONTH($A178)=10,YEAR($A178),IF(MONTH($A178)=11,YEAR($A178),IF(MONTH($A178)=12, YEAR($A178),YEAR($A178)-1)))),#REF!,VLOOKUP(MONTH($A178),Conversion!$A$1:$B$12,2),FALSE)</f>
        <v>#REF!</v>
      </c>
      <c r="L178" s="9" t="e">
        <f>VLOOKUP((IF(MONTH($A178)=10,YEAR($A178),IF(MONTH($A178)=11,YEAR($A178),IF(MONTH($A178)=12, YEAR($A178),YEAR($A178)-1)))),#REF!,VLOOKUP(MONTH($A178),'Patch Conversion'!$A$1:$B$12,2),FALSE)</f>
        <v>#REF!</v>
      </c>
      <c r="N178" s="11"/>
      <c r="O178" s="9">
        <f t="shared" si="13"/>
        <v>0.06</v>
      </c>
      <c r="P178" s="9" t="str">
        <f t="shared" si="14"/>
        <v/>
      </c>
      <c r="Q178" s="10" t="str">
        <f t="shared" si="15"/>
        <v/>
      </c>
      <c r="S178" s="17">
        <f>VLOOKUP((IF(MONTH($A178)=10,YEAR($A178),IF(MONTH($A178)=11,YEAR($A178),IF(MONTH($A178)=12, YEAR($A178),YEAR($A178)-1)))),'Final Sim'!$A$1:$O$84,VLOOKUP(MONTH($A178),'Conversion WRSM'!$A$1:$B$12,2),FALSE)</f>
        <v>0</v>
      </c>
      <c r="U178" s="9">
        <f t="shared" si="16"/>
        <v>0.06</v>
      </c>
      <c r="V178" s="9" t="str">
        <f t="shared" si="17"/>
        <v/>
      </c>
      <c r="W178" s="20" t="str">
        <f t="shared" si="18"/>
        <v/>
      </c>
    </row>
    <row r="179" spans="1:23" s="9" customFormat="1" x14ac:dyDescent="0.25">
      <c r="A179" s="11">
        <v>18384</v>
      </c>
      <c r="B179" s="9">
        <f>VLOOKUP((IF(MONTH($A179)=10,YEAR($A179),IF(MONTH($A179)=11,YEAR($A179),IF(MONTH($A179)=12, YEAR($A179),YEAR($A179)-1)))),A3R002_pt1.prn!$A$2:$AA$74,VLOOKUP(MONTH($A179),Conversion!$A$1:$B$12,2),FALSE)</f>
        <v>0.04</v>
      </c>
      <c r="C179" s="9" t="str">
        <f>IF(VLOOKUP((IF(MONTH($A179)=10,YEAR($A179),IF(MONTH($A179)=11,YEAR($A179),IF(MONTH($A179)=12, YEAR($A179),YEAR($A179)-1)))),A3R002_pt1.prn!$A$2:$AA$74,VLOOKUP(MONTH($A179),'Patch Conversion'!$A$1:$B$12,2),FALSE)="","",VLOOKUP((IF(MONTH($A179)=10,YEAR($A179),IF(MONTH($A179)=11,YEAR($A179),IF(MONTH($A179)=12, YEAR($A179),YEAR($A179)-1)))),A3R002_pt1.prn!$A$2:$AA$74,VLOOKUP(MONTH($A179),'Patch Conversion'!$A$1:$B$12,2),FALSE))</f>
        <v/>
      </c>
      <c r="G179" s="9">
        <f>VLOOKUP((IF(MONTH($A179)=10,YEAR($A179),IF(MONTH($A179)=11,YEAR($A179),IF(MONTH($A179)=12, YEAR($A179),YEAR($A179)-1)))),A3R002_FirstSim!$A$1:$Z$87,VLOOKUP(MONTH($A179),Conversion!$A$1:$B$12,2),FALSE)</f>
        <v>0.61</v>
      </c>
      <c r="K179" s="12" t="e">
        <f>VLOOKUP((IF(MONTH($A179)=10,YEAR($A179),IF(MONTH($A179)=11,YEAR($A179),IF(MONTH($A179)=12, YEAR($A179),YEAR($A179)-1)))),#REF!,VLOOKUP(MONTH($A179),Conversion!$A$1:$B$12,2),FALSE)</f>
        <v>#REF!</v>
      </c>
      <c r="L179" s="9" t="e">
        <f>VLOOKUP((IF(MONTH($A179)=10,YEAR($A179),IF(MONTH($A179)=11,YEAR($A179),IF(MONTH($A179)=12, YEAR($A179),YEAR($A179)-1)))),#REF!,VLOOKUP(MONTH($A179),'Patch Conversion'!$A$1:$B$12,2),FALSE)</f>
        <v>#REF!</v>
      </c>
      <c r="N179" s="11"/>
      <c r="O179" s="9">
        <f t="shared" si="13"/>
        <v>0.04</v>
      </c>
      <c r="P179" s="9" t="str">
        <f t="shared" si="14"/>
        <v/>
      </c>
      <c r="Q179" s="10" t="str">
        <f t="shared" si="15"/>
        <v/>
      </c>
      <c r="S179" s="17">
        <f>VLOOKUP((IF(MONTH($A179)=10,YEAR($A179),IF(MONTH($A179)=11,YEAR($A179),IF(MONTH($A179)=12, YEAR($A179),YEAR($A179)-1)))),'Final Sim'!$A$1:$O$84,VLOOKUP(MONTH($A179),'Conversion WRSM'!$A$1:$B$12,2),FALSE)</f>
        <v>0</v>
      </c>
      <c r="U179" s="9">
        <f t="shared" si="16"/>
        <v>0.04</v>
      </c>
      <c r="V179" s="9" t="str">
        <f t="shared" si="17"/>
        <v/>
      </c>
      <c r="W179" s="20" t="str">
        <f t="shared" si="18"/>
        <v/>
      </c>
    </row>
    <row r="180" spans="1:23" s="9" customFormat="1" x14ac:dyDescent="0.25">
      <c r="A180" s="11">
        <v>18415</v>
      </c>
      <c r="B180" s="9">
        <f>VLOOKUP((IF(MONTH($A180)=10,YEAR($A180),IF(MONTH($A180)=11,YEAR($A180),IF(MONTH($A180)=12, YEAR($A180),YEAR($A180)-1)))),A3R002_pt1.prn!$A$2:$AA$74,VLOOKUP(MONTH($A180),Conversion!$A$1:$B$12,2),FALSE)</f>
        <v>0.05</v>
      </c>
      <c r="C180" s="9" t="str">
        <f>IF(VLOOKUP((IF(MONTH($A180)=10,YEAR($A180),IF(MONTH($A180)=11,YEAR($A180),IF(MONTH($A180)=12, YEAR($A180),YEAR($A180)-1)))),A3R002_pt1.prn!$A$2:$AA$74,VLOOKUP(MONTH($A180),'Patch Conversion'!$A$1:$B$12,2),FALSE)="","",VLOOKUP((IF(MONTH($A180)=10,YEAR($A180),IF(MONTH($A180)=11,YEAR($A180),IF(MONTH($A180)=12, YEAR($A180),YEAR($A180)-1)))),A3R002_pt1.prn!$A$2:$AA$74,VLOOKUP(MONTH($A180),'Patch Conversion'!$A$1:$B$12,2),FALSE))</f>
        <v/>
      </c>
      <c r="G180" s="9">
        <f>VLOOKUP((IF(MONTH($A180)=10,YEAR($A180),IF(MONTH($A180)=11,YEAR($A180),IF(MONTH($A180)=12, YEAR($A180),YEAR($A180)-1)))),A3R002_FirstSim!$A$1:$Z$87,VLOOKUP(MONTH($A180),Conversion!$A$1:$B$12,2),FALSE)</f>
        <v>0.64</v>
      </c>
      <c r="K180" s="12" t="e">
        <f>VLOOKUP((IF(MONTH($A180)=10,YEAR($A180),IF(MONTH($A180)=11,YEAR($A180),IF(MONTH($A180)=12, YEAR($A180),YEAR($A180)-1)))),#REF!,VLOOKUP(MONTH($A180),Conversion!$A$1:$B$12,2),FALSE)</f>
        <v>#REF!</v>
      </c>
      <c r="L180" s="9" t="e">
        <f>VLOOKUP((IF(MONTH($A180)=10,YEAR($A180),IF(MONTH($A180)=11,YEAR($A180),IF(MONTH($A180)=12, YEAR($A180),YEAR($A180)-1)))),#REF!,VLOOKUP(MONTH($A180),'Patch Conversion'!$A$1:$B$12,2),FALSE)</f>
        <v>#REF!</v>
      </c>
      <c r="N180" s="11"/>
      <c r="O180" s="9">
        <f t="shared" si="13"/>
        <v>0.05</v>
      </c>
      <c r="P180" s="9" t="str">
        <f t="shared" si="14"/>
        <v/>
      </c>
      <c r="Q180" s="10" t="str">
        <f t="shared" si="15"/>
        <v/>
      </c>
      <c r="S180" s="17">
        <f>VLOOKUP((IF(MONTH($A180)=10,YEAR($A180),IF(MONTH($A180)=11,YEAR($A180),IF(MONTH($A180)=12, YEAR($A180),YEAR($A180)-1)))),'Final Sim'!$A$1:$O$84,VLOOKUP(MONTH($A180),'Conversion WRSM'!$A$1:$B$12,2),FALSE)</f>
        <v>0</v>
      </c>
      <c r="U180" s="9">
        <f t="shared" si="16"/>
        <v>0.05</v>
      </c>
      <c r="V180" s="9" t="str">
        <f t="shared" si="17"/>
        <v/>
      </c>
      <c r="W180" s="20" t="str">
        <f t="shared" si="18"/>
        <v/>
      </c>
    </row>
    <row r="181" spans="1:23" s="9" customFormat="1" x14ac:dyDescent="0.25">
      <c r="A181" s="11">
        <v>18445</v>
      </c>
      <c r="B181" s="9">
        <f>VLOOKUP((IF(MONTH($A181)=10,YEAR($A181),IF(MONTH($A181)=11,YEAR($A181),IF(MONTH($A181)=12, YEAR($A181),YEAR($A181)-1)))),A3R002_pt1.prn!$A$2:$AA$74,VLOOKUP(MONTH($A181),Conversion!$A$1:$B$12,2),FALSE)</f>
        <v>0.05</v>
      </c>
      <c r="C181" s="9" t="str">
        <f>IF(VLOOKUP((IF(MONTH($A181)=10,YEAR($A181),IF(MONTH($A181)=11,YEAR($A181),IF(MONTH($A181)=12, YEAR($A181),YEAR($A181)-1)))),A3R002_pt1.prn!$A$2:$AA$74,VLOOKUP(MONTH($A181),'Patch Conversion'!$A$1:$B$12,2),FALSE)="","",VLOOKUP((IF(MONTH($A181)=10,YEAR($A181),IF(MONTH($A181)=11,YEAR($A181),IF(MONTH($A181)=12, YEAR($A181),YEAR($A181)-1)))),A3R002_pt1.prn!$A$2:$AA$74,VLOOKUP(MONTH($A181),'Patch Conversion'!$A$1:$B$12,2),FALSE))</f>
        <v/>
      </c>
      <c r="G181" s="9">
        <f>VLOOKUP((IF(MONTH($A181)=10,YEAR($A181),IF(MONTH($A181)=11,YEAR($A181),IF(MONTH($A181)=12, YEAR($A181),YEAR($A181)-1)))),A3R002_FirstSim!$A$1:$Z$87,VLOOKUP(MONTH($A181),Conversion!$A$1:$B$12,2),FALSE)</f>
        <v>0.69</v>
      </c>
      <c r="K181" s="12" t="e">
        <f>VLOOKUP((IF(MONTH($A181)=10,YEAR($A181),IF(MONTH($A181)=11,YEAR($A181),IF(MONTH($A181)=12, YEAR($A181),YEAR($A181)-1)))),#REF!,VLOOKUP(MONTH($A181),Conversion!$A$1:$B$12,2),FALSE)</f>
        <v>#REF!</v>
      </c>
      <c r="L181" s="9" t="e">
        <f>VLOOKUP((IF(MONTH($A181)=10,YEAR($A181),IF(MONTH($A181)=11,YEAR($A181),IF(MONTH($A181)=12, YEAR($A181),YEAR($A181)-1)))),#REF!,VLOOKUP(MONTH($A181),'Patch Conversion'!$A$1:$B$12,2),FALSE)</f>
        <v>#REF!</v>
      </c>
      <c r="N181" s="11"/>
      <c r="O181" s="9">
        <f t="shared" si="13"/>
        <v>0.05</v>
      </c>
      <c r="P181" s="9" t="str">
        <f t="shared" si="14"/>
        <v/>
      </c>
      <c r="Q181" s="10" t="str">
        <f t="shared" si="15"/>
        <v/>
      </c>
      <c r="S181" s="17">
        <f>VLOOKUP((IF(MONTH($A181)=10,YEAR($A181),IF(MONTH($A181)=11,YEAR($A181),IF(MONTH($A181)=12, YEAR($A181),YEAR($A181)-1)))),'Final Sim'!$A$1:$O$84,VLOOKUP(MONTH($A181),'Conversion WRSM'!$A$1:$B$12,2),FALSE)</f>
        <v>0</v>
      </c>
      <c r="U181" s="9">
        <f t="shared" si="16"/>
        <v>0.05</v>
      </c>
      <c r="V181" s="9" t="str">
        <f t="shared" si="17"/>
        <v/>
      </c>
      <c r="W181" s="20" t="str">
        <f t="shared" si="18"/>
        <v/>
      </c>
    </row>
    <row r="182" spans="1:23" s="9" customFormat="1" x14ac:dyDescent="0.25">
      <c r="A182" s="11">
        <v>18476</v>
      </c>
      <c r="B182" s="9">
        <f>VLOOKUP((IF(MONTH($A182)=10,YEAR($A182),IF(MONTH($A182)=11,YEAR($A182),IF(MONTH($A182)=12, YEAR($A182),YEAR($A182)-1)))),A3R002_pt1.prn!$A$2:$AA$74,VLOOKUP(MONTH($A182),Conversion!$A$1:$B$12,2),FALSE)</f>
        <v>0.05</v>
      </c>
      <c r="C182" s="9" t="str">
        <f>IF(VLOOKUP((IF(MONTH($A182)=10,YEAR($A182),IF(MONTH($A182)=11,YEAR($A182),IF(MONTH($A182)=12, YEAR($A182),YEAR($A182)-1)))),A3R002_pt1.prn!$A$2:$AA$74,VLOOKUP(MONTH($A182),'Patch Conversion'!$A$1:$B$12,2),FALSE)="","",VLOOKUP((IF(MONTH($A182)=10,YEAR($A182),IF(MONTH($A182)=11,YEAR($A182),IF(MONTH($A182)=12, YEAR($A182),YEAR($A182)-1)))),A3R002_pt1.prn!$A$2:$AA$74,VLOOKUP(MONTH($A182),'Patch Conversion'!$A$1:$B$12,2),FALSE))</f>
        <v/>
      </c>
      <c r="G182" s="9">
        <f>VLOOKUP((IF(MONTH($A182)=10,YEAR($A182),IF(MONTH($A182)=11,YEAR($A182),IF(MONTH($A182)=12, YEAR($A182),YEAR($A182)-1)))),A3R002_FirstSim!$A$1:$Z$87,VLOOKUP(MONTH($A182),Conversion!$A$1:$B$12,2),FALSE)</f>
        <v>0.61</v>
      </c>
      <c r="K182" s="12" t="e">
        <f>VLOOKUP((IF(MONTH($A182)=10,YEAR($A182),IF(MONTH($A182)=11,YEAR($A182),IF(MONTH($A182)=12, YEAR($A182),YEAR($A182)-1)))),#REF!,VLOOKUP(MONTH($A182),Conversion!$A$1:$B$12,2),FALSE)</f>
        <v>#REF!</v>
      </c>
      <c r="L182" s="9" t="e">
        <f>VLOOKUP((IF(MONTH($A182)=10,YEAR($A182),IF(MONTH($A182)=11,YEAR($A182),IF(MONTH($A182)=12, YEAR($A182),YEAR($A182)-1)))),#REF!,VLOOKUP(MONTH($A182),'Patch Conversion'!$A$1:$B$12,2),FALSE)</f>
        <v>#REF!</v>
      </c>
      <c r="N182" s="11"/>
      <c r="O182" s="9">
        <f t="shared" si="13"/>
        <v>0.05</v>
      </c>
      <c r="P182" s="9" t="str">
        <f t="shared" si="14"/>
        <v/>
      </c>
      <c r="Q182" s="10" t="str">
        <f t="shared" si="15"/>
        <v/>
      </c>
      <c r="S182" s="17">
        <f>VLOOKUP((IF(MONTH($A182)=10,YEAR($A182),IF(MONTH($A182)=11,YEAR($A182),IF(MONTH($A182)=12, YEAR($A182),YEAR($A182)-1)))),'Final Sim'!$A$1:$O$84,VLOOKUP(MONTH($A182),'Conversion WRSM'!$A$1:$B$12,2),FALSE)</f>
        <v>0</v>
      </c>
      <c r="U182" s="9">
        <f t="shared" si="16"/>
        <v>0.05</v>
      </c>
      <c r="V182" s="9" t="str">
        <f t="shared" si="17"/>
        <v/>
      </c>
      <c r="W182" s="20" t="str">
        <f t="shared" si="18"/>
        <v/>
      </c>
    </row>
    <row r="183" spans="1:23" s="9" customFormat="1" x14ac:dyDescent="0.25">
      <c r="A183" s="11">
        <v>18507</v>
      </c>
      <c r="B183" s="9">
        <f>VLOOKUP((IF(MONTH($A183)=10,YEAR($A183),IF(MONTH($A183)=11,YEAR($A183),IF(MONTH($A183)=12, YEAR($A183),YEAR($A183)-1)))),A3R002_pt1.prn!$A$2:$AA$74,VLOOKUP(MONTH($A183),Conversion!$A$1:$B$12,2),FALSE)</f>
        <v>0.05</v>
      </c>
      <c r="C183" s="9" t="str">
        <f>IF(VLOOKUP((IF(MONTH($A183)=10,YEAR($A183),IF(MONTH($A183)=11,YEAR($A183),IF(MONTH($A183)=12, YEAR($A183),YEAR($A183)-1)))),A3R002_pt1.prn!$A$2:$AA$74,VLOOKUP(MONTH($A183),'Patch Conversion'!$A$1:$B$12,2),FALSE)="","",VLOOKUP((IF(MONTH($A183)=10,YEAR($A183),IF(MONTH($A183)=11,YEAR($A183),IF(MONTH($A183)=12, YEAR($A183),YEAR($A183)-1)))),A3R002_pt1.prn!$A$2:$AA$74,VLOOKUP(MONTH($A183),'Patch Conversion'!$A$1:$B$12,2),FALSE))</f>
        <v/>
      </c>
      <c r="G183" s="9">
        <f>VLOOKUP((IF(MONTH($A183)=10,YEAR($A183),IF(MONTH($A183)=11,YEAR($A183),IF(MONTH($A183)=12, YEAR($A183),YEAR($A183)-1)))),A3R002_FirstSim!$A$1:$Z$87,VLOOKUP(MONTH($A183),Conversion!$A$1:$B$12,2),FALSE)</f>
        <v>0.47</v>
      </c>
      <c r="K183" s="12" t="e">
        <f>VLOOKUP((IF(MONTH($A183)=10,YEAR($A183),IF(MONTH($A183)=11,YEAR($A183),IF(MONTH($A183)=12, YEAR($A183),YEAR($A183)-1)))),#REF!,VLOOKUP(MONTH($A183),Conversion!$A$1:$B$12,2),FALSE)</f>
        <v>#REF!</v>
      </c>
      <c r="L183" s="9" t="e">
        <f>VLOOKUP((IF(MONTH($A183)=10,YEAR($A183),IF(MONTH($A183)=11,YEAR($A183),IF(MONTH($A183)=12, YEAR($A183),YEAR($A183)-1)))),#REF!,VLOOKUP(MONTH($A183),'Patch Conversion'!$A$1:$B$12,2),FALSE)</f>
        <v>#REF!</v>
      </c>
      <c r="N183" s="11"/>
      <c r="O183" s="9">
        <f t="shared" si="13"/>
        <v>0.05</v>
      </c>
      <c r="P183" s="9" t="str">
        <f t="shared" si="14"/>
        <v/>
      </c>
      <c r="Q183" s="10" t="str">
        <f t="shared" si="15"/>
        <v/>
      </c>
      <c r="S183" s="17">
        <f>VLOOKUP((IF(MONTH($A183)=10,YEAR($A183),IF(MONTH($A183)=11,YEAR($A183),IF(MONTH($A183)=12, YEAR($A183),YEAR($A183)-1)))),'Final Sim'!$A$1:$O$84,VLOOKUP(MONTH($A183),'Conversion WRSM'!$A$1:$B$12,2),FALSE)</f>
        <v>0</v>
      </c>
      <c r="U183" s="9">
        <f t="shared" si="16"/>
        <v>0.05</v>
      </c>
      <c r="V183" s="9" t="str">
        <f t="shared" si="17"/>
        <v/>
      </c>
      <c r="W183" s="20" t="str">
        <f t="shared" si="18"/>
        <v/>
      </c>
    </row>
    <row r="184" spans="1:23" s="9" customFormat="1" x14ac:dyDescent="0.25">
      <c r="A184" s="11">
        <v>18537</v>
      </c>
      <c r="B184" s="9">
        <f>VLOOKUP((IF(MONTH($A184)=10,YEAR($A184),IF(MONTH($A184)=11,YEAR($A184),IF(MONTH($A184)=12, YEAR($A184),YEAR($A184)-1)))),A3R002_pt1.prn!$A$2:$AA$74,VLOOKUP(MONTH($A184),Conversion!$A$1:$B$12,2),FALSE)</f>
        <v>0.12</v>
      </c>
      <c r="C184" s="9" t="str">
        <f>IF(VLOOKUP((IF(MONTH($A184)=10,YEAR($A184),IF(MONTH($A184)=11,YEAR($A184),IF(MONTH($A184)=12, YEAR($A184),YEAR($A184)-1)))),A3R002_pt1.prn!$A$2:$AA$74,VLOOKUP(MONTH($A184),'Patch Conversion'!$A$1:$B$12,2),FALSE)="","",VLOOKUP((IF(MONTH($A184)=10,YEAR($A184),IF(MONTH($A184)=11,YEAR($A184),IF(MONTH($A184)=12, YEAR($A184),YEAR($A184)-1)))),A3R002_pt1.prn!$A$2:$AA$74,VLOOKUP(MONTH($A184),'Patch Conversion'!$A$1:$B$12,2),FALSE))</f>
        <v/>
      </c>
      <c r="G184" s="9">
        <f>VLOOKUP((IF(MONTH($A184)=10,YEAR($A184),IF(MONTH($A184)=11,YEAR($A184),IF(MONTH($A184)=12, YEAR($A184),YEAR($A184)-1)))),A3R002_FirstSim!$A$1:$Z$87,VLOOKUP(MONTH($A184),Conversion!$A$1:$B$12,2),FALSE)</f>
        <v>0.45</v>
      </c>
      <c r="K184" s="12" t="e">
        <f>VLOOKUP((IF(MONTH($A184)=10,YEAR($A184),IF(MONTH($A184)=11,YEAR($A184),IF(MONTH($A184)=12, YEAR($A184),YEAR($A184)-1)))),#REF!,VLOOKUP(MONTH($A184),Conversion!$A$1:$B$12,2),FALSE)</f>
        <v>#REF!</v>
      </c>
      <c r="L184" s="9" t="e">
        <f>VLOOKUP((IF(MONTH($A184)=10,YEAR($A184),IF(MONTH($A184)=11,YEAR($A184),IF(MONTH($A184)=12, YEAR($A184),YEAR($A184)-1)))),#REF!,VLOOKUP(MONTH($A184),'Patch Conversion'!$A$1:$B$12,2),FALSE)</f>
        <v>#REF!</v>
      </c>
      <c r="N184" s="11"/>
      <c r="O184" s="9">
        <f t="shared" si="13"/>
        <v>0.12</v>
      </c>
      <c r="P184" s="9" t="str">
        <f t="shared" si="14"/>
        <v/>
      </c>
      <c r="Q184" s="10" t="str">
        <f t="shared" si="15"/>
        <v/>
      </c>
      <c r="S184" s="17">
        <f>VLOOKUP((IF(MONTH($A184)=10,YEAR($A184),IF(MONTH($A184)=11,YEAR($A184),IF(MONTH($A184)=12, YEAR($A184),YEAR($A184)-1)))),'Final Sim'!$A$1:$O$84,VLOOKUP(MONTH($A184),'Conversion WRSM'!$A$1:$B$12,2),FALSE)</f>
        <v>0</v>
      </c>
      <c r="U184" s="9">
        <f t="shared" si="16"/>
        <v>0.12</v>
      </c>
      <c r="V184" s="9" t="str">
        <f t="shared" si="17"/>
        <v/>
      </c>
      <c r="W184" s="20" t="str">
        <f t="shared" si="18"/>
        <v/>
      </c>
    </row>
    <row r="185" spans="1:23" s="9" customFormat="1" x14ac:dyDescent="0.25">
      <c r="A185" s="11">
        <v>18568</v>
      </c>
      <c r="B185" s="9">
        <f>VLOOKUP((IF(MONTH($A185)=10,YEAR($A185),IF(MONTH($A185)=11,YEAR($A185),IF(MONTH($A185)=12, YEAR($A185),YEAR($A185)-1)))),A3R002_pt1.prn!$A$2:$AA$74,VLOOKUP(MONTH($A185),Conversion!$A$1:$B$12,2),FALSE)</f>
        <v>0.04</v>
      </c>
      <c r="C185" s="9" t="str">
        <f>IF(VLOOKUP((IF(MONTH($A185)=10,YEAR($A185),IF(MONTH($A185)=11,YEAR($A185),IF(MONTH($A185)=12, YEAR($A185),YEAR($A185)-1)))),A3R002_pt1.prn!$A$2:$AA$74,VLOOKUP(MONTH($A185),'Patch Conversion'!$A$1:$B$12,2),FALSE)="","",VLOOKUP((IF(MONTH($A185)=10,YEAR($A185),IF(MONTH($A185)=11,YEAR($A185),IF(MONTH($A185)=12, YEAR($A185),YEAR($A185)-1)))),A3R002_pt1.prn!$A$2:$AA$74,VLOOKUP(MONTH($A185),'Patch Conversion'!$A$1:$B$12,2),FALSE))</f>
        <v/>
      </c>
      <c r="G185" s="9">
        <f>VLOOKUP((IF(MONTH($A185)=10,YEAR($A185),IF(MONTH($A185)=11,YEAR($A185),IF(MONTH($A185)=12, YEAR($A185),YEAR($A185)-1)))),A3R002_FirstSim!$A$1:$Z$87,VLOOKUP(MONTH($A185),Conversion!$A$1:$B$12,2),FALSE)</f>
        <v>0.42</v>
      </c>
      <c r="K185" s="12" t="e">
        <f>VLOOKUP((IF(MONTH($A185)=10,YEAR($A185),IF(MONTH($A185)=11,YEAR($A185),IF(MONTH($A185)=12, YEAR($A185),YEAR($A185)-1)))),#REF!,VLOOKUP(MONTH($A185),Conversion!$A$1:$B$12,2),FALSE)</f>
        <v>#REF!</v>
      </c>
      <c r="L185" s="9" t="e">
        <f>VLOOKUP((IF(MONTH($A185)=10,YEAR($A185),IF(MONTH($A185)=11,YEAR($A185),IF(MONTH($A185)=12, YEAR($A185),YEAR($A185)-1)))),#REF!,VLOOKUP(MONTH($A185),'Patch Conversion'!$A$1:$B$12,2),FALSE)</f>
        <v>#REF!</v>
      </c>
      <c r="N185" s="11"/>
      <c r="O185" s="9">
        <f t="shared" si="13"/>
        <v>0.04</v>
      </c>
      <c r="P185" s="9" t="str">
        <f t="shared" si="14"/>
        <v/>
      </c>
      <c r="Q185" s="10" t="str">
        <f t="shared" si="15"/>
        <v/>
      </c>
      <c r="S185" s="17">
        <f>VLOOKUP((IF(MONTH($A185)=10,YEAR($A185),IF(MONTH($A185)=11,YEAR($A185),IF(MONTH($A185)=12, YEAR($A185),YEAR($A185)-1)))),'Final Sim'!$A$1:$O$84,VLOOKUP(MONTH($A185),'Conversion WRSM'!$A$1:$B$12,2),FALSE)</f>
        <v>0</v>
      </c>
      <c r="U185" s="9">
        <f t="shared" si="16"/>
        <v>0.04</v>
      </c>
      <c r="V185" s="9" t="str">
        <f t="shared" si="17"/>
        <v/>
      </c>
      <c r="W185" s="20" t="str">
        <f t="shared" si="18"/>
        <v/>
      </c>
    </row>
    <row r="186" spans="1:23" s="9" customFormat="1" x14ac:dyDescent="0.25">
      <c r="A186" s="11">
        <v>18598</v>
      </c>
      <c r="B186" s="9">
        <f>VLOOKUP((IF(MONTH($A186)=10,YEAR($A186),IF(MONTH($A186)=11,YEAR($A186),IF(MONTH($A186)=12, YEAR($A186),YEAR($A186)-1)))),A3R002_pt1.prn!$A$2:$AA$74,VLOOKUP(MONTH($A186),Conversion!$A$1:$B$12,2),FALSE)</f>
        <v>0.63</v>
      </c>
      <c r="C186" s="9" t="str">
        <f>IF(VLOOKUP((IF(MONTH($A186)=10,YEAR($A186),IF(MONTH($A186)=11,YEAR($A186),IF(MONTH($A186)=12, YEAR($A186),YEAR($A186)-1)))),A3R002_pt1.prn!$A$2:$AA$74,VLOOKUP(MONTH($A186),'Patch Conversion'!$A$1:$B$12,2),FALSE)="","",VLOOKUP((IF(MONTH($A186)=10,YEAR($A186),IF(MONTH($A186)=11,YEAR($A186),IF(MONTH($A186)=12, YEAR($A186),YEAR($A186)-1)))),A3R002_pt1.prn!$A$2:$AA$74,VLOOKUP(MONTH($A186),'Patch Conversion'!$A$1:$B$12,2),FALSE))</f>
        <v/>
      </c>
      <c r="G186" s="9">
        <f>VLOOKUP((IF(MONTH($A186)=10,YEAR($A186),IF(MONTH($A186)=11,YEAR($A186),IF(MONTH($A186)=12, YEAR($A186),YEAR($A186)-1)))),A3R002_FirstSim!$A$1:$Z$87,VLOOKUP(MONTH($A186),Conversion!$A$1:$B$12,2),FALSE)</f>
        <v>0.53</v>
      </c>
      <c r="K186" s="12" t="e">
        <f>VLOOKUP((IF(MONTH($A186)=10,YEAR($A186),IF(MONTH($A186)=11,YEAR($A186),IF(MONTH($A186)=12, YEAR($A186),YEAR($A186)-1)))),#REF!,VLOOKUP(MONTH($A186),Conversion!$A$1:$B$12,2),FALSE)</f>
        <v>#REF!</v>
      </c>
      <c r="L186" s="9" t="e">
        <f>VLOOKUP((IF(MONTH($A186)=10,YEAR($A186),IF(MONTH($A186)=11,YEAR($A186),IF(MONTH($A186)=12, YEAR($A186),YEAR($A186)-1)))),#REF!,VLOOKUP(MONTH($A186),'Patch Conversion'!$A$1:$B$12,2),FALSE)</f>
        <v>#REF!</v>
      </c>
      <c r="N186" s="11"/>
      <c r="O186" s="9">
        <f t="shared" si="13"/>
        <v>0.63</v>
      </c>
      <c r="P186" s="9" t="str">
        <f t="shared" si="14"/>
        <v/>
      </c>
      <c r="Q186" s="10" t="str">
        <f t="shared" si="15"/>
        <v/>
      </c>
      <c r="S186" s="17">
        <f>VLOOKUP((IF(MONTH($A186)=10,YEAR($A186),IF(MONTH($A186)=11,YEAR($A186),IF(MONTH($A186)=12, YEAR($A186),YEAR($A186)-1)))),'Final Sim'!$A$1:$O$84,VLOOKUP(MONTH($A186),'Conversion WRSM'!$A$1:$B$12,2),FALSE)</f>
        <v>0</v>
      </c>
      <c r="U186" s="9">
        <f t="shared" si="16"/>
        <v>0.63</v>
      </c>
      <c r="V186" s="9" t="str">
        <f t="shared" si="17"/>
        <v/>
      </c>
      <c r="W186" s="20" t="str">
        <f t="shared" si="18"/>
        <v/>
      </c>
    </row>
    <row r="187" spans="1:23" s="9" customFormat="1" x14ac:dyDescent="0.25">
      <c r="A187" s="11">
        <v>18629</v>
      </c>
      <c r="B187" s="9">
        <f>VLOOKUP((IF(MONTH($A187)=10,YEAR($A187),IF(MONTH($A187)=11,YEAR($A187),IF(MONTH($A187)=12, YEAR($A187),YEAR($A187)-1)))),A3R002_pt1.prn!$A$2:$AA$74,VLOOKUP(MONTH($A187),Conversion!$A$1:$B$12,2),FALSE)</f>
        <v>0.18</v>
      </c>
      <c r="C187" s="9" t="str">
        <f>IF(VLOOKUP((IF(MONTH($A187)=10,YEAR($A187),IF(MONTH($A187)=11,YEAR($A187),IF(MONTH($A187)=12, YEAR($A187),YEAR($A187)-1)))),A3R002_pt1.prn!$A$2:$AA$74,VLOOKUP(MONTH($A187),'Patch Conversion'!$A$1:$B$12,2),FALSE)="","",VLOOKUP((IF(MONTH($A187)=10,YEAR($A187),IF(MONTH($A187)=11,YEAR($A187),IF(MONTH($A187)=12, YEAR($A187),YEAR($A187)-1)))),A3R002_pt1.prn!$A$2:$AA$74,VLOOKUP(MONTH($A187),'Patch Conversion'!$A$1:$B$12,2),FALSE))</f>
        <v/>
      </c>
      <c r="G187" s="9">
        <f>VLOOKUP((IF(MONTH($A187)=10,YEAR($A187),IF(MONTH($A187)=11,YEAR($A187),IF(MONTH($A187)=12, YEAR($A187),YEAR($A187)-1)))),A3R002_FirstSim!$A$1:$Z$87,VLOOKUP(MONTH($A187),Conversion!$A$1:$B$12,2),FALSE)</f>
        <v>0.46</v>
      </c>
      <c r="K187" s="12" t="e">
        <f>VLOOKUP((IF(MONTH($A187)=10,YEAR($A187),IF(MONTH($A187)=11,YEAR($A187),IF(MONTH($A187)=12, YEAR($A187),YEAR($A187)-1)))),#REF!,VLOOKUP(MONTH($A187),Conversion!$A$1:$B$12,2),FALSE)</f>
        <v>#REF!</v>
      </c>
      <c r="L187" s="9" t="e">
        <f>VLOOKUP((IF(MONTH($A187)=10,YEAR($A187),IF(MONTH($A187)=11,YEAR($A187),IF(MONTH($A187)=12, YEAR($A187),YEAR($A187)-1)))),#REF!,VLOOKUP(MONTH($A187),'Patch Conversion'!$A$1:$B$12,2),FALSE)</f>
        <v>#REF!</v>
      </c>
      <c r="N187" s="11"/>
      <c r="O187" s="9">
        <f t="shared" si="13"/>
        <v>0.18</v>
      </c>
      <c r="P187" s="9" t="str">
        <f t="shared" si="14"/>
        <v/>
      </c>
      <c r="Q187" s="10" t="str">
        <f t="shared" si="15"/>
        <v/>
      </c>
      <c r="S187" s="17">
        <f>VLOOKUP((IF(MONTH($A187)=10,YEAR($A187),IF(MONTH($A187)=11,YEAR($A187),IF(MONTH($A187)=12, YEAR($A187),YEAR($A187)-1)))),'Final Sim'!$A$1:$O$84,VLOOKUP(MONTH($A187),'Conversion WRSM'!$A$1:$B$12,2),FALSE)</f>
        <v>0</v>
      </c>
      <c r="U187" s="9">
        <f t="shared" si="16"/>
        <v>0.18</v>
      </c>
      <c r="V187" s="9" t="str">
        <f t="shared" si="17"/>
        <v/>
      </c>
      <c r="W187" s="20" t="str">
        <f t="shared" si="18"/>
        <v/>
      </c>
    </row>
    <row r="188" spans="1:23" s="9" customFormat="1" x14ac:dyDescent="0.25">
      <c r="A188" s="11">
        <v>18660</v>
      </c>
      <c r="B188" s="9">
        <f>VLOOKUP((IF(MONTH($A188)=10,YEAR($A188),IF(MONTH($A188)=11,YEAR($A188),IF(MONTH($A188)=12, YEAR($A188),YEAR($A188)-1)))),A3R002_pt1.prn!$A$2:$AA$74,VLOOKUP(MONTH($A188),Conversion!$A$1:$B$12,2),FALSE)</f>
        <v>0.06</v>
      </c>
      <c r="C188" s="9" t="str">
        <f>IF(VLOOKUP((IF(MONTH($A188)=10,YEAR($A188),IF(MONTH($A188)=11,YEAR($A188),IF(MONTH($A188)=12, YEAR($A188),YEAR($A188)-1)))),A3R002_pt1.prn!$A$2:$AA$74,VLOOKUP(MONTH($A188),'Patch Conversion'!$A$1:$B$12,2),FALSE)="","",VLOOKUP((IF(MONTH($A188)=10,YEAR($A188),IF(MONTH($A188)=11,YEAR($A188),IF(MONTH($A188)=12, YEAR($A188),YEAR($A188)-1)))),A3R002_pt1.prn!$A$2:$AA$74,VLOOKUP(MONTH($A188),'Patch Conversion'!$A$1:$B$12,2),FALSE))</f>
        <v/>
      </c>
      <c r="G188" s="9">
        <f>VLOOKUP((IF(MONTH($A188)=10,YEAR($A188),IF(MONTH($A188)=11,YEAR($A188),IF(MONTH($A188)=12, YEAR($A188),YEAR($A188)-1)))),A3R002_FirstSim!$A$1:$Z$87,VLOOKUP(MONTH($A188),Conversion!$A$1:$B$12,2),FALSE)</f>
        <v>0.43</v>
      </c>
      <c r="K188" s="12" t="e">
        <f>VLOOKUP((IF(MONTH($A188)=10,YEAR($A188),IF(MONTH($A188)=11,YEAR($A188),IF(MONTH($A188)=12, YEAR($A188),YEAR($A188)-1)))),#REF!,VLOOKUP(MONTH($A188),Conversion!$A$1:$B$12,2),FALSE)</f>
        <v>#REF!</v>
      </c>
      <c r="L188" s="9" t="e">
        <f>VLOOKUP((IF(MONTH($A188)=10,YEAR($A188),IF(MONTH($A188)=11,YEAR($A188),IF(MONTH($A188)=12, YEAR($A188),YEAR($A188)-1)))),#REF!,VLOOKUP(MONTH($A188),'Patch Conversion'!$A$1:$B$12,2),FALSE)</f>
        <v>#REF!</v>
      </c>
      <c r="N188" s="11"/>
      <c r="O188" s="9">
        <f t="shared" si="13"/>
        <v>0.06</v>
      </c>
      <c r="P188" s="9" t="str">
        <f t="shared" si="14"/>
        <v/>
      </c>
      <c r="Q188" s="10" t="str">
        <f t="shared" si="15"/>
        <v/>
      </c>
      <c r="S188" s="17">
        <f>VLOOKUP((IF(MONTH($A188)=10,YEAR($A188),IF(MONTH($A188)=11,YEAR($A188),IF(MONTH($A188)=12, YEAR($A188),YEAR($A188)-1)))),'Final Sim'!$A$1:$O$84,VLOOKUP(MONTH($A188),'Conversion WRSM'!$A$1:$B$12,2),FALSE)</f>
        <v>0</v>
      </c>
      <c r="U188" s="9">
        <f t="shared" si="16"/>
        <v>0.06</v>
      </c>
      <c r="V188" s="9" t="str">
        <f t="shared" si="17"/>
        <v/>
      </c>
      <c r="W188" s="20" t="str">
        <f t="shared" si="18"/>
        <v/>
      </c>
    </row>
    <row r="189" spans="1:23" s="9" customFormat="1" x14ac:dyDescent="0.25">
      <c r="A189" s="11">
        <v>18688</v>
      </c>
      <c r="B189" s="9">
        <f>VLOOKUP((IF(MONTH($A189)=10,YEAR($A189),IF(MONTH($A189)=11,YEAR($A189),IF(MONTH($A189)=12, YEAR($A189),YEAR($A189)-1)))),A3R002_pt1.prn!$A$2:$AA$74,VLOOKUP(MONTH($A189),Conversion!$A$1:$B$12,2),FALSE)</f>
        <v>0.13</v>
      </c>
      <c r="C189" s="9" t="str">
        <f>IF(VLOOKUP((IF(MONTH($A189)=10,YEAR($A189),IF(MONTH($A189)=11,YEAR($A189),IF(MONTH($A189)=12, YEAR($A189),YEAR($A189)-1)))),A3R002_pt1.prn!$A$2:$AA$74,VLOOKUP(MONTH($A189),'Patch Conversion'!$A$1:$B$12,2),FALSE)="","",VLOOKUP((IF(MONTH($A189)=10,YEAR($A189),IF(MONTH($A189)=11,YEAR($A189),IF(MONTH($A189)=12, YEAR($A189),YEAR($A189)-1)))),A3R002_pt1.prn!$A$2:$AA$74,VLOOKUP(MONTH($A189),'Patch Conversion'!$A$1:$B$12,2),FALSE))</f>
        <v/>
      </c>
      <c r="G189" s="9">
        <f>VLOOKUP((IF(MONTH($A189)=10,YEAR($A189),IF(MONTH($A189)=11,YEAR($A189),IF(MONTH($A189)=12, YEAR($A189),YEAR($A189)-1)))),A3R002_FirstSim!$A$1:$Z$87,VLOOKUP(MONTH($A189),Conversion!$A$1:$B$12,2),FALSE)</f>
        <v>0.42</v>
      </c>
      <c r="K189" s="12" t="e">
        <f>VLOOKUP((IF(MONTH($A189)=10,YEAR($A189),IF(MONTH($A189)=11,YEAR($A189),IF(MONTH($A189)=12, YEAR($A189),YEAR($A189)-1)))),#REF!,VLOOKUP(MONTH($A189),Conversion!$A$1:$B$12,2),FALSE)</f>
        <v>#REF!</v>
      </c>
      <c r="L189" s="9" t="e">
        <f>VLOOKUP((IF(MONTH($A189)=10,YEAR($A189),IF(MONTH($A189)=11,YEAR($A189),IF(MONTH($A189)=12, YEAR($A189),YEAR($A189)-1)))),#REF!,VLOOKUP(MONTH($A189),'Patch Conversion'!$A$1:$B$12,2),FALSE)</f>
        <v>#REF!</v>
      </c>
      <c r="N189" s="11"/>
      <c r="O189" s="9">
        <f t="shared" si="13"/>
        <v>0.13</v>
      </c>
      <c r="P189" s="9" t="str">
        <f t="shared" si="14"/>
        <v/>
      </c>
      <c r="Q189" s="10" t="str">
        <f t="shared" si="15"/>
        <v/>
      </c>
      <c r="S189" s="17">
        <f>VLOOKUP((IF(MONTH($A189)=10,YEAR($A189),IF(MONTH($A189)=11,YEAR($A189),IF(MONTH($A189)=12, YEAR($A189),YEAR($A189)-1)))),'Final Sim'!$A$1:$O$84,VLOOKUP(MONTH($A189),'Conversion WRSM'!$A$1:$B$12,2),FALSE)</f>
        <v>0</v>
      </c>
      <c r="U189" s="9">
        <f t="shared" si="16"/>
        <v>0.13</v>
      </c>
      <c r="V189" s="9" t="str">
        <f t="shared" si="17"/>
        <v/>
      </c>
      <c r="W189" s="20" t="str">
        <f t="shared" si="18"/>
        <v/>
      </c>
    </row>
    <row r="190" spans="1:23" s="9" customFormat="1" x14ac:dyDescent="0.25">
      <c r="A190" s="11">
        <v>18719</v>
      </c>
      <c r="B190" s="9">
        <f>VLOOKUP((IF(MONTH($A190)=10,YEAR($A190),IF(MONTH($A190)=11,YEAR($A190),IF(MONTH($A190)=12, YEAR($A190),YEAR($A190)-1)))),A3R002_pt1.prn!$A$2:$AA$74,VLOOKUP(MONTH($A190),Conversion!$A$1:$B$12,2),FALSE)</f>
        <v>0.22</v>
      </c>
      <c r="C190" s="9" t="str">
        <f>IF(VLOOKUP((IF(MONTH($A190)=10,YEAR($A190),IF(MONTH($A190)=11,YEAR($A190),IF(MONTH($A190)=12, YEAR($A190),YEAR($A190)-1)))),A3R002_pt1.prn!$A$2:$AA$74,VLOOKUP(MONTH($A190),'Patch Conversion'!$A$1:$B$12,2),FALSE)="","",VLOOKUP((IF(MONTH($A190)=10,YEAR($A190),IF(MONTH($A190)=11,YEAR($A190),IF(MONTH($A190)=12, YEAR($A190),YEAR($A190)-1)))),A3R002_pt1.prn!$A$2:$AA$74,VLOOKUP(MONTH($A190),'Patch Conversion'!$A$1:$B$12,2),FALSE))</f>
        <v/>
      </c>
      <c r="G190" s="9">
        <f>VLOOKUP((IF(MONTH($A190)=10,YEAR($A190),IF(MONTH($A190)=11,YEAR($A190),IF(MONTH($A190)=12, YEAR($A190),YEAR($A190)-1)))),A3R002_FirstSim!$A$1:$Z$87,VLOOKUP(MONTH($A190),Conversion!$A$1:$B$12,2),FALSE)</f>
        <v>0.73</v>
      </c>
      <c r="K190" s="12" t="e">
        <f>VLOOKUP((IF(MONTH($A190)=10,YEAR($A190),IF(MONTH($A190)=11,YEAR($A190),IF(MONTH($A190)=12, YEAR($A190),YEAR($A190)-1)))),#REF!,VLOOKUP(MONTH($A190),Conversion!$A$1:$B$12,2),FALSE)</f>
        <v>#REF!</v>
      </c>
      <c r="L190" s="9" t="e">
        <f>VLOOKUP((IF(MONTH($A190)=10,YEAR($A190),IF(MONTH($A190)=11,YEAR($A190),IF(MONTH($A190)=12, YEAR($A190),YEAR($A190)-1)))),#REF!,VLOOKUP(MONTH($A190),'Patch Conversion'!$A$1:$B$12,2),FALSE)</f>
        <v>#REF!</v>
      </c>
      <c r="N190" s="11"/>
      <c r="O190" s="9">
        <f t="shared" si="13"/>
        <v>0.22</v>
      </c>
      <c r="P190" s="9" t="str">
        <f t="shared" si="14"/>
        <v/>
      </c>
      <c r="Q190" s="10" t="str">
        <f t="shared" si="15"/>
        <v/>
      </c>
      <c r="S190" s="17">
        <f>VLOOKUP((IF(MONTH($A190)=10,YEAR($A190),IF(MONTH($A190)=11,YEAR($A190),IF(MONTH($A190)=12, YEAR($A190),YEAR($A190)-1)))),'Final Sim'!$A$1:$O$84,VLOOKUP(MONTH($A190),'Conversion WRSM'!$A$1:$B$12,2),FALSE)</f>
        <v>0</v>
      </c>
      <c r="U190" s="9">
        <f t="shared" si="16"/>
        <v>0.22</v>
      </c>
      <c r="V190" s="9" t="str">
        <f t="shared" si="17"/>
        <v/>
      </c>
      <c r="W190" s="20" t="str">
        <f t="shared" si="18"/>
        <v/>
      </c>
    </row>
    <row r="191" spans="1:23" s="9" customFormat="1" x14ac:dyDescent="0.25">
      <c r="A191" s="11">
        <v>18749</v>
      </c>
      <c r="B191" s="9">
        <f>VLOOKUP((IF(MONTH($A191)=10,YEAR($A191),IF(MONTH($A191)=11,YEAR($A191),IF(MONTH($A191)=12, YEAR($A191),YEAR($A191)-1)))),A3R002_pt1.prn!$A$2:$AA$74,VLOOKUP(MONTH($A191),Conversion!$A$1:$B$12,2),FALSE)</f>
        <v>0.14000000000000001</v>
      </c>
      <c r="C191" s="9" t="str">
        <f>IF(VLOOKUP((IF(MONTH($A191)=10,YEAR($A191),IF(MONTH($A191)=11,YEAR($A191),IF(MONTH($A191)=12, YEAR($A191),YEAR($A191)-1)))),A3R002_pt1.prn!$A$2:$AA$74,VLOOKUP(MONTH($A191),'Patch Conversion'!$A$1:$B$12,2),FALSE)="","",VLOOKUP((IF(MONTH($A191)=10,YEAR($A191),IF(MONTH($A191)=11,YEAR($A191),IF(MONTH($A191)=12, YEAR($A191),YEAR($A191)-1)))),A3R002_pt1.prn!$A$2:$AA$74,VLOOKUP(MONTH($A191),'Patch Conversion'!$A$1:$B$12,2),FALSE))</f>
        <v/>
      </c>
      <c r="G191" s="9">
        <f>VLOOKUP((IF(MONTH($A191)=10,YEAR($A191),IF(MONTH($A191)=11,YEAR($A191),IF(MONTH($A191)=12, YEAR($A191),YEAR($A191)-1)))),A3R002_FirstSim!$A$1:$Z$87,VLOOKUP(MONTH($A191),Conversion!$A$1:$B$12,2),FALSE)</f>
        <v>0.71</v>
      </c>
      <c r="K191" s="12" t="e">
        <f>VLOOKUP((IF(MONTH($A191)=10,YEAR($A191),IF(MONTH($A191)=11,YEAR($A191),IF(MONTH($A191)=12, YEAR($A191),YEAR($A191)-1)))),#REF!,VLOOKUP(MONTH($A191),Conversion!$A$1:$B$12,2),FALSE)</f>
        <v>#REF!</v>
      </c>
      <c r="L191" s="9" t="e">
        <f>VLOOKUP((IF(MONTH($A191)=10,YEAR($A191),IF(MONTH($A191)=11,YEAR($A191),IF(MONTH($A191)=12, YEAR($A191),YEAR($A191)-1)))),#REF!,VLOOKUP(MONTH($A191),'Patch Conversion'!$A$1:$B$12,2),FALSE)</f>
        <v>#REF!</v>
      </c>
      <c r="N191" s="11"/>
      <c r="O191" s="9">
        <f t="shared" si="13"/>
        <v>0.14000000000000001</v>
      </c>
      <c r="P191" s="9" t="str">
        <f t="shared" si="14"/>
        <v/>
      </c>
      <c r="Q191" s="10" t="str">
        <f t="shared" si="15"/>
        <v/>
      </c>
      <c r="S191" s="17">
        <f>VLOOKUP((IF(MONTH($A191)=10,YEAR($A191),IF(MONTH($A191)=11,YEAR($A191),IF(MONTH($A191)=12, YEAR($A191),YEAR($A191)-1)))),'Final Sim'!$A$1:$O$84,VLOOKUP(MONTH($A191),'Conversion WRSM'!$A$1:$B$12,2),FALSE)</f>
        <v>0</v>
      </c>
      <c r="U191" s="9">
        <f t="shared" si="16"/>
        <v>0.14000000000000001</v>
      </c>
      <c r="V191" s="9" t="str">
        <f t="shared" si="17"/>
        <v/>
      </c>
      <c r="W191" s="20" t="str">
        <f t="shared" si="18"/>
        <v/>
      </c>
    </row>
    <row r="192" spans="1:23" s="9" customFormat="1" x14ac:dyDescent="0.25">
      <c r="A192" s="11">
        <v>18780</v>
      </c>
      <c r="B192" s="9">
        <f>VLOOKUP((IF(MONTH($A192)=10,YEAR($A192),IF(MONTH($A192)=11,YEAR($A192),IF(MONTH($A192)=12, YEAR($A192),YEAR($A192)-1)))),A3R002_pt1.prn!$A$2:$AA$74,VLOOKUP(MONTH($A192),Conversion!$A$1:$B$12,2),FALSE)</f>
        <v>0.02</v>
      </c>
      <c r="C192" s="9" t="str">
        <f>IF(VLOOKUP((IF(MONTH($A192)=10,YEAR($A192),IF(MONTH($A192)=11,YEAR($A192),IF(MONTH($A192)=12, YEAR($A192),YEAR($A192)-1)))),A3R002_pt1.prn!$A$2:$AA$74,VLOOKUP(MONTH($A192),'Patch Conversion'!$A$1:$B$12,2),FALSE)="","",VLOOKUP((IF(MONTH($A192)=10,YEAR($A192),IF(MONTH($A192)=11,YEAR($A192),IF(MONTH($A192)=12, YEAR($A192),YEAR($A192)-1)))),A3R002_pt1.prn!$A$2:$AA$74,VLOOKUP(MONTH($A192),'Patch Conversion'!$A$1:$B$12,2),FALSE))</f>
        <v/>
      </c>
      <c r="G192" s="9">
        <f>VLOOKUP((IF(MONTH($A192)=10,YEAR($A192),IF(MONTH($A192)=11,YEAR($A192),IF(MONTH($A192)=12, YEAR($A192),YEAR($A192)-1)))),A3R002_FirstSim!$A$1:$Z$87,VLOOKUP(MONTH($A192),Conversion!$A$1:$B$12,2),FALSE)</f>
        <v>0.68</v>
      </c>
      <c r="K192" s="12" t="e">
        <f>VLOOKUP((IF(MONTH($A192)=10,YEAR($A192),IF(MONTH($A192)=11,YEAR($A192),IF(MONTH($A192)=12, YEAR($A192),YEAR($A192)-1)))),#REF!,VLOOKUP(MONTH($A192),Conversion!$A$1:$B$12,2),FALSE)</f>
        <v>#REF!</v>
      </c>
      <c r="L192" s="9" t="e">
        <f>VLOOKUP((IF(MONTH($A192)=10,YEAR($A192),IF(MONTH($A192)=11,YEAR($A192),IF(MONTH($A192)=12, YEAR($A192),YEAR($A192)-1)))),#REF!,VLOOKUP(MONTH($A192),'Patch Conversion'!$A$1:$B$12,2),FALSE)</f>
        <v>#REF!</v>
      </c>
      <c r="N192" s="11"/>
      <c r="O192" s="9">
        <f t="shared" si="13"/>
        <v>0.02</v>
      </c>
      <c r="P192" s="9" t="str">
        <f t="shared" si="14"/>
        <v/>
      </c>
      <c r="Q192" s="10" t="str">
        <f t="shared" si="15"/>
        <v/>
      </c>
      <c r="S192" s="17">
        <f>VLOOKUP((IF(MONTH($A192)=10,YEAR($A192),IF(MONTH($A192)=11,YEAR($A192),IF(MONTH($A192)=12, YEAR($A192),YEAR($A192)-1)))),'Final Sim'!$A$1:$O$84,VLOOKUP(MONTH($A192),'Conversion WRSM'!$A$1:$B$12,2),FALSE)</f>
        <v>0</v>
      </c>
      <c r="U192" s="9">
        <f t="shared" si="16"/>
        <v>0.02</v>
      </c>
      <c r="V192" s="9" t="str">
        <f t="shared" si="17"/>
        <v/>
      </c>
      <c r="W192" s="20" t="str">
        <f t="shared" si="18"/>
        <v/>
      </c>
    </row>
    <row r="193" spans="1:23" s="9" customFormat="1" x14ac:dyDescent="0.25">
      <c r="A193" s="11">
        <v>18810</v>
      </c>
      <c r="B193" s="9">
        <f>VLOOKUP((IF(MONTH($A193)=10,YEAR($A193),IF(MONTH($A193)=11,YEAR($A193),IF(MONTH($A193)=12, YEAR($A193),YEAR($A193)-1)))),A3R002_pt1.prn!$A$2:$AA$74,VLOOKUP(MONTH($A193),Conversion!$A$1:$B$12,2),FALSE)</f>
        <v>0.03</v>
      </c>
      <c r="C193" s="9" t="str">
        <f>IF(VLOOKUP((IF(MONTH($A193)=10,YEAR($A193),IF(MONTH($A193)=11,YEAR($A193),IF(MONTH($A193)=12, YEAR($A193),YEAR($A193)-1)))),A3R002_pt1.prn!$A$2:$AA$74,VLOOKUP(MONTH($A193),'Patch Conversion'!$A$1:$B$12,2),FALSE)="","",VLOOKUP((IF(MONTH($A193)=10,YEAR($A193),IF(MONTH($A193)=11,YEAR($A193),IF(MONTH($A193)=12, YEAR($A193),YEAR($A193)-1)))),A3R002_pt1.prn!$A$2:$AA$74,VLOOKUP(MONTH($A193),'Patch Conversion'!$A$1:$B$12,2),FALSE))</f>
        <v/>
      </c>
      <c r="G193" s="9">
        <f>VLOOKUP((IF(MONTH($A193)=10,YEAR($A193),IF(MONTH($A193)=11,YEAR($A193),IF(MONTH($A193)=12, YEAR($A193),YEAR($A193)-1)))),A3R002_FirstSim!$A$1:$Z$87,VLOOKUP(MONTH($A193),Conversion!$A$1:$B$12,2),FALSE)</f>
        <v>0.62</v>
      </c>
      <c r="K193" s="12" t="e">
        <f>VLOOKUP((IF(MONTH($A193)=10,YEAR($A193),IF(MONTH($A193)=11,YEAR($A193),IF(MONTH($A193)=12, YEAR($A193),YEAR($A193)-1)))),#REF!,VLOOKUP(MONTH($A193),Conversion!$A$1:$B$12,2),FALSE)</f>
        <v>#REF!</v>
      </c>
      <c r="L193" s="9" t="e">
        <f>VLOOKUP((IF(MONTH($A193)=10,YEAR($A193),IF(MONTH($A193)=11,YEAR($A193),IF(MONTH($A193)=12, YEAR($A193),YEAR($A193)-1)))),#REF!,VLOOKUP(MONTH($A193),'Patch Conversion'!$A$1:$B$12,2),FALSE)</f>
        <v>#REF!</v>
      </c>
      <c r="N193" s="11"/>
      <c r="O193" s="9">
        <f t="shared" si="13"/>
        <v>0.03</v>
      </c>
      <c r="P193" s="9" t="str">
        <f t="shared" si="14"/>
        <v/>
      </c>
      <c r="Q193" s="10" t="str">
        <f t="shared" si="15"/>
        <v/>
      </c>
      <c r="S193" s="17">
        <f>VLOOKUP((IF(MONTH($A193)=10,YEAR($A193),IF(MONTH($A193)=11,YEAR($A193),IF(MONTH($A193)=12, YEAR($A193),YEAR($A193)-1)))),'Final Sim'!$A$1:$O$84,VLOOKUP(MONTH($A193),'Conversion WRSM'!$A$1:$B$12,2),FALSE)</f>
        <v>0</v>
      </c>
      <c r="U193" s="9">
        <f t="shared" si="16"/>
        <v>0.03</v>
      </c>
      <c r="V193" s="9" t="str">
        <f t="shared" si="17"/>
        <v/>
      </c>
      <c r="W193" s="20" t="str">
        <f t="shared" si="18"/>
        <v/>
      </c>
    </row>
    <row r="194" spans="1:23" s="9" customFormat="1" x14ac:dyDescent="0.25">
      <c r="A194" s="11">
        <v>18841</v>
      </c>
      <c r="B194" s="9">
        <f>VLOOKUP((IF(MONTH($A194)=10,YEAR($A194),IF(MONTH($A194)=11,YEAR($A194),IF(MONTH($A194)=12, YEAR($A194),YEAR($A194)-1)))),A3R002_pt1.prn!$A$2:$AA$74,VLOOKUP(MONTH($A194),Conversion!$A$1:$B$12,2),FALSE)</f>
        <v>0.04</v>
      </c>
      <c r="C194" s="9" t="str">
        <f>IF(VLOOKUP((IF(MONTH($A194)=10,YEAR($A194),IF(MONTH($A194)=11,YEAR($A194),IF(MONTH($A194)=12, YEAR($A194),YEAR($A194)-1)))),A3R002_pt1.prn!$A$2:$AA$74,VLOOKUP(MONTH($A194),'Patch Conversion'!$A$1:$B$12,2),FALSE)="","",VLOOKUP((IF(MONTH($A194)=10,YEAR($A194),IF(MONTH($A194)=11,YEAR($A194),IF(MONTH($A194)=12, YEAR($A194),YEAR($A194)-1)))),A3R002_pt1.prn!$A$2:$AA$74,VLOOKUP(MONTH($A194),'Patch Conversion'!$A$1:$B$12,2),FALSE))</f>
        <v/>
      </c>
      <c r="G194" s="9">
        <f>VLOOKUP((IF(MONTH($A194)=10,YEAR($A194),IF(MONTH($A194)=11,YEAR($A194),IF(MONTH($A194)=12, YEAR($A194),YEAR($A194)-1)))),A3R002_FirstSim!$A$1:$Z$87,VLOOKUP(MONTH($A194),Conversion!$A$1:$B$12,2),FALSE)</f>
        <v>0.55000000000000004</v>
      </c>
      <c r="K194" s="12" t="e">
        <f>VLOOKUP((IF(MONTH($A194)=10,YEAR($A194),IF(MONTH($A194)=11,YEAR($A194),IF(MONTH($A194)=12, YEAR($A194),YEAR($A194)-1)))),#REF!,VLOOKUP(MONTH($A194),Conversion!$A$1:$B$12,2),FALSE)</f>
        <v>#REF!</v>
      </c>
      <c r="L194" s="9" t="e">
        <f>VLOOKUP((IF(MONTH($A194)=10,YEAR($A194),IF(MONTH($A194)=11,YEAR($A194),IF(MONTH($A194)=12, YEAR($A194),YEAR($A194)-1)))),#REF!,VLOOKUP(MONTH($A194),'Patch Conversion'!$A$1:$B$12,2),FALSE)</f>
        <v>#REF!</v>
      </c>
      <c r="N194" s="11"/>
      <c r="O194" s="9">
        <f t="shared" si="13"/>
        <v>0.04</v>
      </c>
      <c r="P194" s="9" t="str">
        <f t="shared" si="14"/>
        <v/>
      </c>
      <c r="Q194" s="10" t="str">
        <f t="shared" si="15"/>
        <v/>
      </c>
      <c r="S194" s="17">
        <f>VLOOKUP((IF(MONTH($A194)=10,YEAR($A194),IF(MONTH($A194)=11,YEAR($A194),IF(MONTH($A194)=12, YEAR($A194),YEAR($A194)-1)))),'Final Sim'!$A$1:$O$84,VLOOKUP(MONTH($A194),'Conversion WRSM'!$A$1:$B$12,2),FALSE)</f>
        <v>0</v>
      </c>
      <c r="U194" s="9">
        <f t="shared" si="16"/>
        <v>0.04</v>
      </c>
      <c r="V194" s="9" t="str">
        <f t="shared" si="17"/>
        <v/>
      </c>
      <c r="W194" s="20" t="str">
        <f t="shared" si="18"/>
        <v/>
      </c>
    </row>
    <row r="195" spans="1:23" s="9" customFormat="1" x14ac:dyDescent="0.25">
      <c r="A195" s="11">
        <v>18872</v>
      </c>
      <c r="B195" s="9">
        <f>VLOOKUP((IF(MONTH($A195)=10,YEAR($A195),IF(MONTH($A195)=11,YEAR($A195),IF(MONTH($A195)=12, YEAR($A195),YEAR($A195)-1)))),A3R002_pt1.prn!$A$2:$AA$74,VLOOKUP(MONTH($A195),Conversion!$A$1:$B$12,2),FALSE)</f>
        <v>0.04</v>
      </c>
      <c r="C195" s="9" t="str">
        <f>IF(VLOOKUP((IF(MONTH($A195)=10,YEAR($A195),IF(MONTH($A195)=11,YEAR($A195),IF(MONTH($A195)=12, YEAR($A195),YEAR($A195)-1)))),A3R002_pt1.prn!$A$2:$AA$74,VLOOKUP(MONTH($A195),'Patch Conversion'!$A$1:$B$12,2),FALSE)="","",VLOOKUP((IF(MONTH($A195)=10,YEAR($A195),IF(MONTH($A195)=11,YEAR($A195),IF(MONTH($A195)=12, YEAR($A195),YEAR($A195)-1)))),A3R002_pt1.prn!$A$2:$AA$74,VLOOKUP(MONTH($A195),'Patch Conversion'!$A$1:$B$12,2),FALSE))</f>
        <v/>
      </c>
      <c r="G195" s="9">
        <f>VLOOKUP((IF(MONTH($A195)=10,YEAR($A195),IF(MONTH($A195)=11,YEAR($A195),IF(MONTH($A195)=12, YEAR($A195),YEAR($A195)-1)))),A3R002_FirstSim!$A$1:$Z$87,VLOOKUP(MONTH($A195),Conversion!$A$1:$B$12,2),FALSE)</f>
        <v>0.48</v>
      </c>
      <c r="K195" s="12" t="e">
        <f>VLOOKUP((IF(MONTH($A195)=10,YEAR($A195),IF(MONTH($A195)=11,YEAR($A195),IF(MONTH($A195)=12, YEAR($A195),YEAR($A195)-1)))),#REF!,VLOOKUP(MONTH($A195),Conversion!$A$1:$B$12,2),FALSE)</f>
        <v>#REF!</v>
      </c>
      <c r="L195" s="9" t="e">
        <f>VLOOKUP((IF(MONTH($A195)=10,YEAR($A195),IF(MONTH($A195)=11,YEAR($A195),IF(MONTH($A195)=12, YEAR($A195),YEAR($A195)-1)))),#REF!,VLOOKUP(MONTH($A195),'Patch Conversion'!$A$1:$B$12,2),FALSE)</f>
        <v>#REF!</v>
      </c>
      <c r="N195" s="11"/>
      <c r="O195" s="9">
        <f t="shared" si="13"/>
        <v>0.04</v>
      </c>
      <c r="P195" s="9" t="str">
        <f t="shared" si="14"/>
        <v/>
      </c>
      <c r="Q195" s="10" t="str">
        <f t="shared" si="15"/>
        <v/>
      </c>
      <c r="S195" s="17">
        <f>VLOOKUP((IF(MONTH($A195)=10,YEAR($A195),IF(MONTH($A195)=11,YEAR($A195),IF(MONTH($A195)=12, YEAR($A195),YEAR($A195)-1)))),'Final Sim'!$A$1:$O$84,VLOOKUP(MONTH($A195),'Conversion WRSM'!$A$1:$B$12,2),FALSE)</f>
        <v>0</v>
      </c>
      <c r="U195" s="9">
        <f t="shared" si="16"/>
        <v>0.04</v>
      </c>
      <c r="V195" s="9" t="str">
        <f t="shared" si="17"/>
        <v/>
      </c>
      <c r="W195" s="20" t="str">
        <f t="shared" si="18"/>
        <v/>
      </c>
    </row>
    <row r="196" spans="1:23" s="9" customFormat="1" x14ac:dyDescent="0.25">
      <c r="A196" s="11">
        <v>18902</v>
      </c>
      <c r="B196" s="9">
        <f>VLOOKUP((IF(MONTH($A196)=10,YEAR($A196),IF(MONTH($A196)=11,YEAR($A196),IF(MONTH($A196)=12, YEAR($A196),YEAR($A196)-1)))),A3R002_pt1.prn!$A$2:$AA$74,VLOOKUP(MONTH($A196),Conversion!$A$1:$B$12,2),FALSE)</f>
        <v>0.13</v>
      </c>
      <c r="C196" s="9" t="str">
        <f>IF(VLOOKUP((IF(MONTH($A196)=10,YEAR($A196),IF(MONTH($A196)=11,YEAR($A196),IF(MONTH($A196)=12, YEAR($A196),YEAR($A196)-1)))),A3R002_pt1.prn!$A$2:$AA$74,VLOOKUP(MONTH($A196),'Patch Conversion'!$A$1:$B$12,2),FALSE)="","",VLOOKUP((IF(MONTH($A196)=10,YEAR($A196),IF(MONTH($A196)=11,YEAR($A196),IF(MONTH($A196)=12, YEAR($A196),YEAR($A196)-1)))),A3R002_pt1.prn!$A$2:$AA$74,VLOOKUP(MONTH($A196),'Patch Conversion'!$A$1:$B$12,2),FALSE))</f>
        <v/>
      </c>
      <c r="G196" s="9">
        <f>VLOOKUP((IF(MONTH($A196)=10,YEAR($A196),IF(MONTH($A196)=11,YEAR($A196),IF(MONTH($A196)=12, YEAR($A196),YEAR($A196)-1)))),A3R002_FirstSim!$A$1:$Z$87,VLOOKUP(MONTH($A196),Conversion!$A$1:$B$12,2),FALSE)</f>
        <v>0.46</v>
      </c>
      <c r="K196" s="12" t="e">
        <f>VLOOKUP((IF(MONTH($A196)=10,YEAR($A196),IF(MONTH($A196)=11,YEAR($A196),IF(MONTH($A196)=12, YEAR($A196),YEAR($A196)-1)))),#REF!,VLOOKUP(MONTH($A196),Conversion!$A$1:$B$12,2),FALSE)</f>
        <v>#REF!</v>
      </c>
      <c r="L196" s="9" t="e">
        <f>VLOOKUP((IF(MONTH($A196)=10,YEAR($A196),IF(MONTH($A196)=11,YEAR($A196),IF(MONTH($A196)=12, YEAR($A196),YEAR($A196)-1)))),#REF!,VLOOKUP(MONTH($A196),'Patch Conversion'!$A$1:$B$12,2),FALSE)</f>
        <v>#REF!</v>
      </c>
      <c r="N196" s="11"/>
      <c r="O196" s="9">
        <f t="shared" ref="O196:O259" si="19">IF(C196="",B196,IF(C196="*",B196,IF(G196&lt;B196,B196,G196)))</f>
        <v>0.13</v>
      </c>
      <c r="P196" s="9" t="str">
        <f t="shared" ref="P196:P259" si="20">IF(C196="",C196,IF(C196="*",C196,IF(G196&lt;B196,C196,"*")))</f>
        <v/>
      </c>
      <c r="Q196" s="10" t="str">
        <f t="shared" ref="Q196:Q259" si="21">IF(C196="","",IF(C196="*","Estimated",IF(G196&lt;B196,"First Simulation&lt;Observed, Observed Used","First Silumation patch")))</f>
        <v/>
      </c>
      <c r="S196" s="17">
        <f>VLOOKUP((IF(MONTH($A196)=10,YEAR($A196),IF(MONTH($A196)=11,YEAR($A196),IF(MONTH($A196)=12, YEAR($A196),YEAR($A196)-1)))),'Final Sim'!$A$1:$O$84,VLOOKUP(MONTH($A196),'Conversion WRSM'!$A$1:$B$12,2),FALSE)</f>
        <v>0</v>
      </c>
      <c r="U196" s="9">
        <f t="shared" ref="U196:U259" si="22">IF(C196="",B196,IF(C196="*",B196,IF(S196&gt;B196,S196,B196)))</f>
        <v>0.13</v>
      </c>
      <c r="V196" s="9" t="str">
        <f t="shared" ref="V196:V259" si="23">IF(C196="","",IF(C196="*","*",IF(S196&gt;B196,"*",C196)))</f>
        <v/>
      </c>
      <c r="W196" s="20" t="str">
        <f t="shared" ref="W196:W259" si="24">IF(C196="","",IF(C196="*","Estimated",IF(S196&gt;B196,"Simulated value used","Observed Estimate Used")))</f>
        <v/>
      </c>
    </row>
    <row r="197" spans="1:23" s="9" customFormat="1" x14ac:dyDescent="0.25">
      <c r="A197" s="11">
        <v>18933</v>
      </c>
      <c r="B197" s="9">
        <f>VLOOKUP((IF(MONTH($A197)=10,YEAR($A197),IF(MONTH($A197)=11,YEAR($A197),IF(MONTH($A197)=12, YEAR($A197),YEAR($A197)-1)))),A3R002_pt1.prn!$A$2:$AA$74,VLOOKUP(MONTH($A197),Conversion!$A$1:$B$12,2),FALSE)</f>
        <v>0.02</v>
      </c>
      <c r="C197" s="9" t="str">
        <f>IF(VLOOKUP((IF(MONTH($A197)=10,YEAR($A197),IF(MONTH($A197)=11,YEAR($A197),IF(MONTH($A197)=12, YEAR($A197),YEAR($A197)-1)))),A3R002_pt1.prn!$A$2:$AA$74,VLOOKUP(MONTH($A197),'Patch Conversion'!$A$1:$B$12,2),FALSE)="","",VLOOKUP((IF(MONTH($A197)=10,YEAR($A197),IF(MONTH($A197)=11,YEAR($A197),IF(MONTH($A197)=12, YEAR($A197),YEAR($A197)-1)))),A3R002_pt1.prn!$A$2:$AA$74,VLOOKUP(MONTH($A197),'Patch Conversion'!$A$1:$B$12,2),FALSE))</f>
        <v/>
      </c>
      <c r="G197" s="9">
        <f>VLOOKUP((IF(MONTH($A197)=10,YEAR($A197),IF(MONTH($A197)=11,YEAR($A197),IF(MONTH($A197)=12, YEAR($A197),YEAR($A197)-1)))),A3R002_FirstSim!$A$1:$Z$87,VLOOKUP(MONTH($A197),Conversion!$A$1:$B$12,2),FALSE)</f>
        <v>0.41</v>
      </c>
      <c r="K197" s="12" t="e">
        <f>VLOOKUP((IF(MONTH($A197)=10,YEAR($A197),IF(MONTH($A197)=11,YEAR($A197),IF(MONTH($A197)=12, YEAR($A197),YEAR($A197)-1)))),#REF!,VLOOKUP(MONTH($A197),Conversion!$A$1:$B$12,2),FALSE)</f>
        <v>#REF!</v>
      </c>
      <c r="L197" s="9" t="e">
        <f>VLOOKUP((IF(MONTH($A197)=10,YEAR($A197),IF(MONTH($A197)=11,YEAR($A197),IF(MONTH($A197)=12, YEAR($A197),YEAR($A197)-1)))),#REF!,VLOOKUP(MONTH($A197),'Patch Conversion'!$A$1:$B$12,2),FALSE)</f>
        <v>#REF!</v>
      </c>
      <c r="N197" s="11"/>
      <c r="O197" s="9">
        <f t="shared" si="19"/>
        <v>0.02</v>
      </c>
      <c r="P197" s="9" t="str">
        <f t="shared" si="20"/>
        <v/>
      </c>
      <c r="Q197" s="10" t="str">
        <f t="shared" si="21"/>
        <v/>
      </c>
      <c r="S197" s="17">
        <f>VLOOKUP((IF(MONTH($A197)=10,YEAR($A197),IF(MONTH($A197)=11,YEAR($A197),IF(MONTH($A197)=12, YEAR($A197),YEAR($A197)-1)))),'Final Sim'!$A$1:$O$84,VLOOKUP(MONTH($A197),'Conversion WRSM'!$A$1:$B$12,2),FALSE)</f>
        <v>0</v>
      </c>
      <c r="U197" s="9">
        <f t="shared" si="22"/>
        <v>0.02</v>
      </c>
      <c r="V197" s="9" t="str">
        <f t="shared" si="23"/>
        <v/>
      </c>
      <c r="W197" s="20" t="str">
        <f t="shared" si="24"/>
        <v/>
      </c>
    </row>
    <row r="198" spans="1:23" s="9" customFormat="1" x14ac:dyDescent="0.25">
      <c r="A198" s="11">
        <v>18963</v>
      </c>
      <c r="B198" s="9">
        <f>VLOOKUP((IF(MONTH($A198)=10,YEAR($A198),IF(MONTH($A198)=11,YEAR($A198),IF(MONTH($A198)=12, YEAR($A198),YEAR($A198)-1)))),A3R002_pt1.prn!$A$2:$AA$74,VLOOKUP(MONTH($A198),Conversion!$A$1:$B$12,2),FALSE)</f>
        <v>0.06</v>
      </c>
      <c r="C198" s="9" t="str">
        <f>IF(VLOOKUP((IF(MONTH($A198)=10,YEAR($A198),IF(MONTH($A198)=11,YEAR($A198),IF(MONTH($A198)=12, YEAR($A198),YEAR($A198)-1)))),A3R002_pt1.prn!$A$2:$AA$74,VLOOKUP(MONTH($A198),'Patch Conversion'!$A$1:$B$12,2),FALSE)="","",VLOOKUP((IF(MONTH($A198)=10,YEAR($A198),IF(MONTH($A198)=11,YEAR($A198),IF(MONTH($A198)=12, YEAR($A198),YEAR($A198)-1)))),A3R002_pt1.prn!$A$2:$AA$74,VLOOKUP(MONTH($A198),'Patch Conversion'!$A$1:$B$12,2),FALSE))</f>
        <v/>
      </c>
      <c r="G198" s="9">
        <f>VLOOKUP((IF(MONTH($A198)=10,YEAR($A198),IF(MONTH($A198)=11,YEAR($A198),IF(MONTH($A198)=12, YEAR($A198),YEAR($A198)-1)))),A3R002_FirstSim!$A$1:$Z$87,VLOOKUP(MONTH($A198),Conversion!$A$1:$B$12,2),FALSE)</f>
        <v>0.38</v>
      </c>
      <c r="K198" s="12" t="e">
        <f>VLOOKUP((IF(MONTH($A198)=10,YEAR($A198),IF(MONTH($A198)=11,YEAR($A198),IF(MONTH($A198)=12, YEAR($A198),YEAR($A198)-1)))),#REF!,VLOOKUP(MONTH($A198),Conversion!$A$1:$B$12,2),FALSE)</f>
        <v>#REF!</v>
      </c>
      <c r="L198" s="9" t="e">
        <f>VLOOKUP((IF(MONTH($A198)=10,YEAR($A198),IF(MONTH($A198)=11,YEAR($A198),IF(MONTH($A198)=12, YEAR($A198),YEAR($A198)-1)))),#REF!,VLOOKUP(MONTH($A198),'Patch Conversion'!$A$1:$B$12,2),FALSE)</f>
        <v>#REF!</v>
      </c>
      <c r="N198" s="11"/>
      <c r="O198" s="9">
        <f t="shared" si="19"/>
        <v>0.06</v>
      </c>
      <c r="P198" s="9" t="str">
        <f t="shared" si="20"/>
        <v/>
      </c>
      <c r="Q198" s="10" t="str">
        <f t="shared" si="21"/>
        <v/>
      </c>
      <c r="S198" s="17">
        <f>VLOOKUP((IF(MONTH($A198)=10,YEAR($A198),IF(MONTH($A198)=11,YEAR($A198),IF(MONTH($A198)=12, YEAR($A198),YEAR($A198)-1)))),'Final Sim'!$A$1:$O$84,VLOOKUP(MONTH($A198),'Conversion WRSM'!$A$1:$B$12,2),FALSE)</f>
        <v>0</v>
      </c>
      <c r="U198" s="9">
        <f t="shared" si="22"/>
        <v>0.06</v>
      </c>
      <c r="V198" s="9" t="str">
        <f t="shared" si="23"/>
        <v/>
      </c>
      <c r="W198" s="20" t="str">
        <f t="shared" si="24"/>
        <v/>
      </c>
    </row>
    <row r="199" spans="1:23" s="9" customFormat="1" x14ac:dyDescent="0.25">
      <c r="A199" s="11">
        <v>18994</v>
      </c>
      <c r="B199" s="9">
        <f>VLOOKUP((IF(MONTH($A199)=10,YEAR($A199),IF(MONTH($A199)=11,YEAR($A199),IF(MONTH($A199)=12, YEAR($A199),YEAR($A199)-1)))),A3R002_pt1.prn!$A$2:$AA$74,VLOOKUP(MONTH($A199),Conversion!$A$1:$B$12,2),FALSE)</f>
        <v>7.0000000000000007E-2</v>
      </c>
      <c r="C199" s="9" t="str">
        <f>IF(VLOOKUP((IF(MONTH($A199)=10,YEAR($A199),IF(MONTH($A199)=11,YEAR($A199),IF(MONTH($A199)=12, YEAR($A199),YEAR($A199)-1)))),A3R002_pt1.prn!$A$2:$AA$74,VLOOKUP(MONTH($A199),'Patch Conversion'!$A$1:$B$12,2),FALSE)="","",VLOOKUP((IF(MONTH($A199)=10,YEAR($A199),IF(MONTH($A199)=11,YEAR($A199),IF(MONTH($A199)=12, YEAR($A199),YEAR($A199)-1)))),A3R002_pt1.prn!$A$2:$AA$74,VLOOKUP(MONTH($A199),'Patch Conversion'!$A$1:$B$12,2),FALSE))</f>
        <v/>
      </c>
      <c r="G199" s="9">
        <f>VLOOKUP((IF(MONTH($A199)=10,YEAR($A199),IF(MONTH($A199)=11,YEAR($A199),IF(MONTH($A199)=12, YEAR($A199),YEAR($A199)-1)))),A3R002_FirstSim!$A$1:$Z$87,VLOOKUP(MONTH($A199),Conversion!$A$1:$B$12,2),FALSE)</f>
        <v>0.37</v>
      </c>
      <c r="K199" s="12" t="e">
        <f>VLOOKUP((IF(MONTH($A199)=10,YEAR($A199),IF(MONTH($A199)=11,YEAR($A199),IF(MONTH($A199)=12, YEAR($A199),YEAR($A199)-1)))),#REF!,VLOOKUP(MONTH($A199),Conversion!$A$1:$B$12,2),FALSE)</f>
        <v>#REF!</v>
      </c>
      <c r="L199" s="9" t="e">
        <f>VLOOKUP((IF(MONTH($A199)=10,YEAR($A199),IF(MONTH($A199)=11,YEAR($A199),IF(MONTH($A199)=12, YEAR($A199),YEAR($A199)-1)))),#REF!,VLOOKUP(MONTH($A199),'Patch Conversion'!$A$1:$B$12,2),FALSE)</f>
        <v>#REF!</v>
      </c>
      <c r="N199" s="11"/>
      <c r="O199" s="9">
        <f t="shared" si="19"/>
        <v>7.0000000000000007E-2</v>
      </c>
      <c r="P199" s="9" t="str">
        <f t="shared" si="20"/>
        <v/>
      </c>
      <c r="Q199" s="10" t="str">
        <f t="shared" si="21"/>
        <v/>
      </c>
      <c r="S199" s="17">
        <f>VLOOKUP((IF(MONTH($A199)=10,YEAR($A199),IF(MONTH($A199)=11,YEAR($A199),IF(MONTH($A199)=12, YEAR($A199),YEAR($A199)-1)))),'Final Sim'!$A$1:$O$84,VLOOKUP(MONTH($A199),'Conversion WRSM'!$A$1:$B$12,2),FALSE)</f>
        <v>0</v>
      </c>
      <c r="U199" s="9">
        <f t="shared" si="22"/>
        <v>7.0000000000000007E-2</v>
      </c>
      <c r="V199" s="9" t="str">
        <f t="shared" si="23"/>
        <v/>
      </c>
      <c r="W199" s="20" t="str">
        <f t="shared" si="24"/>
        <v/>
      </c>
    </row>
    <row r="200" spans="1:23" s="9" customFormat="1" x14ac:dyDescent="0.25">
      <c r="A200" s="11">
        <v>19025</v>
      </c>
      <c r="B200" s="9">
        <f>VLOOKUP((IF(MONTH($A200)=10,YEAR($A200),IF(MONTH($A200)=11,YEAR($A200),IF(MONTH($A200)=12, YEAR($A200),YEAR($A200)-1)))),A3R002_pt1.prn!$A$2:$AA$74,VLOOKUP(MONTH($A200),Conversion!$A$1:$B$12,2),FALSE)</f>
        <v>0.36</v>
      </c>
      <c r="C200" s="9" t="str">
        <f>IF(VLOOKUP((IF(MONTH($A200)=10,YEAR($A200),IF(MONTH($A200)=11,YEAR($A200),IF(MONTH($A200)=12, YEAR($A200),YEAR($A200)-1)))),A3R002_pt1.prn!$A$2:$AA$74,VLOOKUP(MONTH($A200),'Patch Conversion'!$A$1:$B$12,2),FALSE)="","",VLOOKUP((IF(MONTH($A200)=10,YEAR($A200),IF(MONTH($A200)=11,YEAR($A200),IF(MONTH($A200)=12, YEAR($A200),YEAR($A200)-1)))),A3R002_pt1.prn!$A$2:$AA$74,VLOOKUP(MONTH($A200),'Patch Conversion'!$A$1:$B$12,2),FALSE))</f>
        <v/>
      </c>
      <c r="G200" s="9">
        <f>VLOOKUP((IF(MONTH($A200)=10,YEAR($A200),IF(MONTH($A200)=11,YEAR($A200),IF(MONTH($A200)=12, YEAR($A200),YEAR($A200)-1)))),A3R002_FirstSim!$A$1:$Z$87,VLOOKUP(MONTH($A200),Conversion!$A$1:$B$12,2),FALSE)</f>
        <v>0.37</v>
      </c>
      <c r="K200" s="12" t="e">
        <f>VLOOKUP((IF(MONTH($A200)=10,YEAR($A200),IF(MONTH($A200)=11,YEAR($A200),IF(MONTH($A200)=12, YEAR($A200),YEAR($A200)-1)))),#REF!,VLOOKUP(MONTH($A200),Conversion!$A$1:$B$12,2),FALSE)</f>
        <v>#REF!</v>
      </c>
      <c r="L200" s="9" t="e">
        <f>VLOOKUP((IF(MONTH($A200)=10,YEAR($A200),IF(MONTH($A200)=11,YEAR($A200),IF(MONTH($A200)=12, YEAR($A200),YEAR($A200)-1)))),#REF!,VLOOKUP(MONTH($A200),'Patch Conversion'!$A$1:$B$12,2),FALSE)</f>
        <v>#REF!</v>
      </c>
      <c r="N200" s="11"/>
      <c r="O200" s="9">
        <f t="shared" si="19"/>
        <v>0.36</v>
      </c>
      <c r="P200" s="9" t="str">
        <f t="shared" si="20"/>
        <v/>
      </c>
      <c r="Q200" s="10" t="str">
        <f t="shared" si="21"/>
        <v/>
      </c>
      <c r="S200" s="17">
        <f>VLOOKUP((IF(MONTH($A200)=10,YEAR($A200),IF(MONTH($A200)=11,YEAR($A200),IF(MONTH($A200)=12, YEAR($A200),YEAR($A200)-1)))),'Final Sim'!$A$1:$O$84,VLOOKUP(MONTH($A200),'Conversion WRSM'!$A$1:$B$12,2),FALSE)</f>
        <v>0</v>
      </c>
      <c r="U200" s="9">
        <f t="shared" si="22"/>
        <v>0.36</v>
      </c>
      <c r="V200" s="9" t="str">
        <f t="shared" si="23"/>
        <v/>
      </c>
      <c r="W200" s="20" t="str">
        <f t="shared" si="24"/>
        <v/>
      </c>
    </row>
    <row r="201" spans="1:23" s="9" customFormat="1" x14ac:dyDescent="0.25">
      <c r="A201" s="11">
        <v>19054</v>
      </c>
      <c r="B201" s="9">
        <f>VLOOKUP((IF(MONTH($A201)=10,YEAR($A201),IF(MONTH($A201)=11,YEAR($A201),IF(MONTH($A201)=12, YEAR($A201),YEAR($A201)-1)))),A3R002_pt1.prn!$A$2:$AA$74,VLOOKUP(MONTH($A201),Conversion!$A$1:$B$12,2),FALSE)</f>
        <v>0.27</v>
      </c>
      <c r="C201" s="9" t="str">
        <f>IF(VLOOKUP((IF(MONTH($A201)=10,YEAR($A201),IF(MONTH($A201)=11,YEAR($A201),IF(MONTH($A201)=12, YEAR($A201),YEAR($A201)-1)))),A3R002_pt1.prn!$A$2:$AA$74,VLOOKUP(MONTH($A201),'Patch Conversion'!$A$1:$B$12,2),FALSE)="","",VLOOKUP((IF(MONTH($A201)=10,YEAR($A201),IF(MONTH($A201)=11,YEAR($A201),IF(MONTH($A201)=12, YEAR($A201),YEAR($A201)-1)))),A3R002_pt1.prn!$A$2:$AA$74,VLOOKUP(MONTH($A201),'Patch Conversion'!$A$1:$B$12,2),FALSE))</f>
        <v/>
      </c>
      <c r="G201" s="9">
        <f>VLOOKUP((IF(MONTH($A201)=10,YEAR($A201),IF(MONTH($A201)=11,YEAR($A201),IF(MONTH($A201)=12, YEAR($A201),YEAR($A201)-1)))),A3R002_FirstSim!$A$1:$Z$87,VLOOKUP(MONTH($A201),Conversion!$A$1:$B$12,2),FALSE)</f>
        <v>0.4</v>
      </c>
      <c r="K201" s="12" t="e">
        <f>VLOOKUP((IF(MONTH($A201)=10,YEAR($A201),IF(MONTH($A201)=11,YEAR($A201),IF(MONTH($A201)=12, YEAR($A201),YEAR($A201)-1)))),#REF!,VLOOKUP(MONTH($A201),Conversion!$A$1:$B$12,2),FALSE)</f>
        <v>#REF!</v>
      </c>
      <c r="L201" s="9" t="e">
        <f>VLOOKUP((IF(MONTH($A201)=10,YEAR($A201),IF(MONTH($A201)=11,YEAR($A201),IF(MONTH($A201)=12, YEAR($A201),YEAR($A201)-1)))),#REF!,VLOOKUP(MONTH($A201),'Patch Conversion'!$A$1:$B$12,2),FALSE)</f>
        <v>#REF!</v>
      </c>
      <c r="N201" s="11"/>
      <c r="O201" s="9">
        <f t="shared" si="19"/>
        <v>0.27</v>
      </c>
      <c r="P201" s="9" t="str">
        <f t="shared" si="20"/>
        <v/>
      </c>
      <c r="Q201" s="10" t="str">
        <f t="shared" si="21"/>
        <v/>
      </c>
      <c r="S201" s="17">
        <f>VLOOKUP((IF(MONTH($A201)=10,YEAR($A201),IF(MONTH($A201)=11,YEAR($A201),IF(MONTH($A201)=12, YEAR($A201),YEAR($A201)-1)))),'Final Sim'!$A$1:$O$84,VLOOKUP(MONTH($A201),'Conversion WRSM'!$A$1:$B$12,2),FALSE)</f>
        <v>0</v>
      </c>
      <c r="U201" s="9">
        <f t="shared" si="22"/>
        <v>0.27</v>
      </c>
      <c r="V201" s="9" t="str">
        <f t="shared" si="23"/>
        <v/>
      </c>
      <c r="W201" s="20" t="str">
        <f t="shared" si="24"/>
        <v/>
      </c>
    </row>
    <row r="202" spans="1:23" s="9" customFormat="1" x14ac:dyDescent="0.25">
      <c r="A202" s="11">
        <v>19085</v>
      </c>
      <c r="B202" s="9">
        <f>VLOOKUP((IF(MONTH($A202)=10,YEAR($A202),IF(MONTH($A202)=11,YEAR($A202),IF(MONTH($A202)=12, YEAR($A202),YEAR($A202)-1)))),A3R002_pt1.prn!$A$2:$AA$74,VLOOKUP(MONTH($A202),Conversion!$A$1:$B$12,2),FALSE)</f>
        <v>0.04</v>
      </c>
      <c r="C202" s="9" t="str">
        <f>IF(VLOOKUP((IF(MONTH($A202)=10,YEAR($A202),IF(MONTH($A202)=11,YEAR($A202),IF(MONTH($A202)=12, YEAR($A202),YEAR($A202)-1)))),A3R002_pt1.prn!$A$2:$AA$74,VLOOKUP(MONTH($A202),'Patch Conversion'!$A$1:$B$12,2),FALSE)="","",VLOOKUP((IF(MONTH($A202)=10,YEAR($A202),IF(MONTH($A202)=11,YEAR($A202),IF(MONTH($A202)=12, YEAR($A202),YEAR($A202)-1)))),A3R002_pt1.prn!$A$2:$AA$74,VLOOKUP(MONTH($A202),'Patch Conversion'!$A$1:$B$12,2),FALSE))</f>
        <v/>
      </c>
      <c r="G202" s="9">
        <f>VLOOKUP((IF(MONTH($A202)=10,YEAR($A202),IF(MONTH($A202)=11,YEAR($A202),IF(MONTH($A202)=12, YEAR($A202),YEAR($A202)-1)))),A3R002_FirstSim!$A$1:$Z$87,VLOOKUP(MONTH($A202),Conversion!$A$1:$B$12,2),FALSE)</f>
        <v>0.4</v>
      </c>
      <c r="K202" s="12" t="e">
        <f>VLOOKUP((IF(MONTH($A202)=10,YEAR($A202),IF(MONTH($A202)=11,YEAR($A202),IF(MONTH($A202)=12, YEAR($A202),YEAR($A202)-1)))),#REF!,VLOOKUP(MONTH($A202),Conversion!$A$1:$B$12,2),FALSE)</f>
        <v>#REF!</v>
      </c>
      <c r="L202" s="9" t="e">
        <f>VLOOKUP((IF(MONTH($A202)=10,YEAR($A202),IF(MONTH($A202)=11,YEAR($A202),IF(MONTH($A202)=12, YEAR($A202),YEAR($A202)-1)))),#REF!,VLOOKUP(MONTH($A202),'Patch Conversion'!$A$1:$B$12,2),FALSE)</f>
        <v>#REF!</v>
      </c>
      <c r="N202" s="11"/>
      <c r="O202" s="9">
        <f t="shared" si="19"/>
        <v>0.04</v>
      </c>
      <c r="P202" s="9" t="str">
        <f t="shared" si="20"/>
        <v/>
      </c>
      <c r="Q202" s="10" t="str">
        <f t="shared" si="21"/>
        <v/>
      </c>
      <c r="S202" s="17">
        <f>VLOOKUP((IF(MONTH($A202)=10,YEAR($A202),IF(MONTH($A202)=11,YEAR($A202),IF(MONTH($A202)=12, YEAR($A202),YEAR($A202)-1)))),'Final Sim'!$A$1:$O$84,VLOOKUP(MONTH($A202),'Conversion WRSM'!$A$1:$B$12,2),FALSE)</f>
        <v>0</v>
      </c>
      <c r="U202" s="9">
        <f t="shared" si="22"/>
        <v>0.04</v>
      </c>
      <c r="V202" s="9" t="str">
        <f t="shared" si="23"/>
        <v/>
      </c>
      <c r="W202" s="20" t="str">
        <f t="shared" si="24"/>
        <v/>
      </c>
    </row>
    <row r="203" spans="1:23" s="9" customFormat="1" x14ac:dyDescent="0.25">
      <c r="A203" s="11">
        <v>19115</v>
      </c>
      <c r="B203" s="9">
        <f>VLOOKUP((IF(MONTH($A203)=10,YEAR($A203),IF(MONTH($A203)=11,YEAR($A203),IF(MONTH($A203)=12, YEAR($A203),YEAR($A203)-1)))),A3R002_pt1.prn!$A$2:$AA$74,VLOOKUP(MONTH($A203),Conversion!$A$1:$B$12,2),FALSE)</f>
        <v>0.01</v>
      </c>
      <c r="C203" s="9" t="str">
        <f>IF(VLOOKUP((IF(MONTH($A203)=10,YEAR($A203),IF(MONTH($A203)=11,YEAR($A203),IF(MONTH($A203)=12, YEAR($A203),YEAR($A203)-1)))),A3R002_pt1.prn!$A$2:$AA$74,VLOOKUP(MONTH($A203),'Patch Conversion'!$A$1:$B$12,2),FALSE)="","",VLOOKUP((IF(MONTH($A203)=10,YEAR($A203),IF(MONTH($A203)=11,YEAR($A203),IF(MONTH($A203)=12, YEAR($A203),YEAR($A203)-1)))),A3R002_pt1.prn!$A$2:$AA$74,VLOOKUP(MONTH($A203),'Patch Conversion'!$A$1:$B$12,2),FALSE))</f>
        <v/>
      </c>
      <c r="G203" s="9">
        <f>VLOOKUP((IF(MONTH($A203)=10,YEAR($A203),IF(MONTH($A203)=11,YEAR($A203),IF(MONTH($A203)=12, YEAR($A203),YEAR($A203)-1)))),A3R002_FirstSim!$A$1:$Z$87,VLOOKUP(MONTH($A203),Conversion!$A$1:$B$12,2),FALSE)</f>
        <v>0.36</v>
      </c>
      <c r="K203" s="12" t="e">
        <f>VLOOKUP((IF(MONTH($A203)=10,YEAR($A203),IF(MONTH($A203)=11,YEAR($A203),IF(MONTH($A203)=12, YEAR($A203),YEAR($A203)-1)))),#REF!,VLOOKUP(MONTH($A203),Conversion!$A$1:$B$12,2),FALSE)</f>
        <v>#REF!</v>
      </c>
      <c r="L203" s="9" t="e">
        <f>VLOOKUP((IF(MONTH($A203)=10,YEAR($A203),IF(MONTH($A203)=11,YEAR($A203),IF(MONTH($A203)=12, YEAR($A203),YEAR($A203)-1)))),#REF!,VLOOKUP(MONTH($A203),'Patch Conversion'!$A$1:$B$12,2),FALSE)</f>
        <v>#REF!</v>
      </c>
      <c r="N203" s="11"/>
      <c r="O203" s="9">
        <f t="shared" si="19"/>
        <v>0.01</v>
      </c>
      <c r="P203" s="9" t="str">
        <f t="shared" si="20"/>
        <v/>
      </c>
      <c r="Q203" s="10" t="str">
        <f t="shared" si="21"/>
        <v/>
      </c>
      <c r="S203" s="17">
        <f>VLOOKUP((IF(MONTH($A203)=10,YEAR($A203),IF(MONTH($A203)=11,YEAR($A203),IF(MONTH($A203)=12, YEAR($A203),YEAR($A203)-1)))),'Final Sim'!$A$1:$O$84,VLOOKUP(MONTH($A203),'Conversion WRSM'!$A$1:$B$12,2),FALSE)</f>
        <v>0</v>
      </c>
      <c r="U203" s="9">
        <f t="shared" si="22"/>
        <v>0.01</v>
      </c>
      <c r="V203" s="9" t="str">
        <f t="shared" si="23"/>
        <v/>
      </c>
      <c r="W203" s="20" t="str">
        <f t="shared" si="24"/>
        <v/>
      </c>
    </row>
    <row r="204" spans="1:23" s="9" customFormat="1" x14ac:dyDescent="0.25">
      <c r="A204" s="11">
        <v>19146</v>
      </c>
      <c r="B204" s="9">
        <f>VLOOKUP((IF(MONTH($A204)=10,YEAR($A204),IF(MONTH($A204)=11,YEAR($A204),IF(MONTH($A204)=12, YEAR($A204),YEAR($A204)-1)))),A3R002_pt1.prn!$A$2:$AA$74,VLOOKUP(MONTH($A204),Conversion!$A$1:$B$12,2),FALSE)</f>
        <v>0.02</v>
      </c>
      <c r="C204" s="9" t="str">
        <f>IF(VLOOKUP((IF(MONTH($A204)=10,YEAR($A204),IF(MONTH($A204)=11,YEAR($A204),IF(MONTH($A204)=12, YEAR($A204),YEAR($A204)-1)))),A3R002_pt1.prn!$A$2:$AA$74,VLOOKUP(MONTH($A204),'Patch Conversion'!$A$1:$B$12,2),FALSE)="","",VLOOKUP((IF(MONTH($A204)=10,YEAR($A204),IF(MONTH($A204)=11,YEAR($A204),IF(MONTH($A204)=12, YEAR($A204),YEAR($A204)-1)))),A3R002_pt1.prn!$A$2:$AA$74,VLOOKUP(MONTH($A204),'Patch Conversion'!$A$1:$B$12,2),FALSE))</f>
        <v/>
      </c>
      <c r="G204" s="9">
        <f>VLOOKUP((IF(MONTH($A204)=10,YEAR($A204),IF(MONTH($A204)=11,YEAR($A204),IF(MONTH($A204)=12, YEAR($A204),YEAR($A204)-1)))),A3R002_FirstSim!$A$1:$Z$87,VLOOKUP(MONTH($A204),Conversion!$A$1:$B$12,2),FALSE)</f>
        <v>0.35</v>
      </c>
      <c r="K204" s="12" t="e">
        <f>VLOOKUP((IF(MONTH($A204)=10,YEAR($A204),IF(MONTH($A204)=11,YEAR($A204),IF(MONTH($A204)=12, YEAR($A204),YEAR($A204)-1)))),#REF!,VLOOKUP(MONTH($A204),Conversion!$A$1:$B$12,2),FALSE)</f>
        <v>#REF!</v>
      </c>
      <c r="L204" s="9" t="e">
        <f>VLOOKUP((IF(MONTH($A204)=10,YEAR($A204),IF(MONTH($A204)=11,YEAR($A204),IF(MONTH($A204)=12, YEAR($A204),YEAR($A204)-1)))),#REF!,VLOOKUP(MONTH($A204),'Patch Conversion'!$A$1:$B$12,2),FALSE)</f>
        <v>#REF!</v>
      </c>
      <c r="N204" s="11"/>
      <c r="O204" s="9">
        <f t="shared" si="19"/>
        <v>0.02</v>
      </c>
      <c r="P204" s="9" t="str">
        <f t="shared" si="20"/>
        <v/>
      </c>
      <c r="Q204" s="10" t="str">
        <f t="shared" si="21"/>
        <v/>
      </c>
      <c r="S204" s="17">
        <f>VLOOKUP((IF(MONTH($A204)=10,YEAR($A204),IF(MONTH($A204)=11,YEAR($A204),IF(MONTH($A204)=12, YEAR($A204),YEAR($A204)-1)))),'Final Sim'!$A$1:$O$84,VLOOKUP(MONTH($A204),'Conversion WRSM'!$A$1:$B$12,2),FALSE)</f>
        <v>0</v>
      </c>
      <c r="U204" s="9">
        <f t="shared" si="22"/>
        <v>0.02</v>
      </c>
      <c r="V204" s="9" t="str">
        <f t="shared" si="23"/>
        <v/>
      </c>
      <c r="W204" s="20" t="str">
        <f t="shared" si="24"/>
        <v/>
      </c>
    </row>
    <row r="205" spans="1:23" s="9" customFormat="1" x14ac:dyDescent="0.25">
      <c r="A205" s="11">
        <v>19176</v>
      </c>
      <c r="B205" s="9">
        <f>VLOOKUP((IF(MONTH($A205)=10,YEAR($A205),IF(MONTH($A205)=11,YEAR($A205),IF(MONTH($A205)=12, YEAR($A205),YEAR($A205)-1)))),A3R002_pt1.prn!$A$2:$AA$74,VLOOKUP(MONTH($A205),Conversion!$A$1:$B$12,2),FALSE)</f>
        <v>0.01</v>
      </c>
      <c r="C205" s="9" t="str">
        <f>IF(VLOOKUP((IF(MONTH($A205)=10,YEAR($A205),IF(MONTH($A205)=11,YEAR($A205),IF(MONTH($A205)=12, YEAR($A205),YEAR($A205)-1)))),A3R002_pt1.prn!$A$2:$AA$74,VLOOKUP(MONTH($A205),'Patch Conversion'!$A$1:$B$12,2),FALSE)="","",VLOOKUP((IF(MONTH($A205)=10,YEAR($A205),IF(MONTH($A205)=11,YEAR($A205),IF(MONTH($A205)=12, YEAR($A205),YEAR($A205)-1)))),A3R002_pt1.prn!$A$2:$AA$74,VLOOKUP(MONTH($A205),'Patch Conversion'!$A$1:$B$12,2),FALSE))</f>
        <v/>
      </c>
      <c r="G205" s="9">
        <f>VLOOKUP((IF(MONTH($A205)=10,YEAR($A205),IF(MONTH($A205)=11,YEAR($A205),IF(MONTH($A205)=12, YEAR($A205),YEAR($A205)-1)))),A3R002_FirstSim!$A$1:$Z$87,VLOOKUP(MONTH($A205),Conversion!$A$1:$B$12,2),FALSE)</f>
        <v>0.33</v>
      </c>
      <c r="K205" s="12" t="e">
        <f>VLOOKUP((IF(MONTH($A205)=10,YEAR($A205),IF(MONTH($A205)=11,YEAR($A205),IF(MONTH($A205)=12, YEAR($A205),YEAR($A205)-1)))),#REF!,VLOOKUP(MONTH($A205),Conversion!$A$1:$B$12,2),FALSE)</f>
        <v>#REF!</v>
      </c>
      <c r="L205" s="9" t="e">
        <f>VLOOKUP((IF(MONTH($A205)=10,YEAR($A205),IF(MONTH($A205)=11,YEAR($A205),IF(MONTH($A205)=12, YEAR($A205),YEAR($A205)-1)))),#REF!,VLOOKUP(MONTH($A205),'Patch Conversion'!$A$1:$B$12,2),FALSE)</f>
        <v>#REF!</v>
      </c>
      <c r="N205" s="11"/>
      <c r="O205" s="9">
        <f t="shared" si="19"/>
        <v>0.01</v>
      </c>
      <c r="P205" s="9" t="str">
        <f t="shared" si="20"/>
        <v/>
      </c>
      <c r="Q205" s="10" t="str">
        <f t="shared" si="21"/>
        <v/>
      </c>
      <c r="S205" s="17">
        <f>VLOOKUP((IF(MONTH($A205)=10,YEAR($A205),IF(MONTH($A205)=11,YEAR($A205),IF(MONTH($A205)=12, YEAR($A205),YEAR($A205)-1)))),'Final Sim'!$A$1:$O$84,VLOOKUP(MONTH($A205),'Conversion WRSM'!$A$1:$B$12,2),FALSE)</f>
        <v>0</v>
      </c>
      <c r="U205" s="9">
        <f t="shared" si="22"/>
        <v>0.01</v>
      </c>
      <c r="V205" s="9" t="str">
        <f t="shared" si="23"/>
        <v/>
      </c>
      <c r="W205" s="20" t="str">
        <f t="shared" si="24"/>
        <v/>
      </c>
    </row>
    <row r="206" spans="1:23" s="9" customFormat="1" x14ac:dyDescent="0.25">
      <c r="A206" s="11">
        <v>19207</v>
      </c>
      <c r="B206" s="9">
        <f>VLOOKUP((IF(MONTH($A206)=10,YEAR($A206),IF(MONTH($A206)=11,YEAR($A206),IF(MONTH($A206)=12, YEAR($A206),YEAR($A206)-1)))),A3R002_pt1.prn!$A$2:$AA$74,VLOOKUP(MONTH($A206),Conversion!$A$1:$B$12,2),FALSE)</f>
        <v>0.03</v>
      </c>
      <c r="C206" s="9" t="str">
        <f>IF(VLOOKUP((IF(MONTH($A206)=10,YEAR($A206),IF(MONTH($A206)=11,YEAR($A206),IF(MONTH($A206)=12, YEAR($A206),YEAR($A206)-1)))),A3R002_pt1.prn!$A$2:$AA$74,VLOOKUP(MONTH($A206),'Patch Conversion'!$A$1:$B$12,2),FALSE)="","",VLOOKUP((IF(MONTH($A206)=10,YEAR($A206),IF(MONTH($A206)=11,YEAR($A206),IF(MONTH($A206)=12, YEAR($A206),YEAR($A206)-1)))),A3R002_pt1.prn!$A$2:$AA$74,VLOOKUP(MONTH($A206),'Patch Conversion'!$A$1:$B$12,2),FALSE))</f>
        <v/>
      </c>
      <c r="G206" s="9">
        <f>VLOOKUP((IF(MONTH($A206)=10,YEAR($A206),IF(MONTH($A206)=11,YEAR($A206),IF(MONTH($A206)=12, YEAR($A206),YEAR($A206)-1)))),A3R002_FirstSim!$A$1:$Z$87,VLOOKUP(MONTH($A206),Conversion!$A$1:$B$12,2),FALSE)</f>
        <v>0.3</v>
      </c>
      <c r="K206" s="12" t="e">
        <f>VLOOKUP((IF(MONTH($A206)=10,YEAR($A206),IF(MONTH($A206)=11,YEAR($A206),IF(MONTH($A206)=12, YEAR($A206),YEAR($A206)-1)))),#REF!,VLOOKUP(MONTH($A206),Conversion!$A$1:$B$12,2),FALSE)</f>
        <v>#REF!</v>
      </c>
      <c r="L206" s="9" t="e">
        <f>VLOOKUP((IF(MONTH($A206)=10,YEAR($A206),IF(MONTH($A206)=11,YEAR($A206),IF(MONTH($A206)=12, YEAR($A206),YEAR($A206)-1)))),#REF!,VLOOKUP(MONTH($A206),'Patch Conversion'!$A$1:$B$12,2),FALSE)</f>
        <v>#REF!</v>
      </c>
      <c r="N206" s="11"/>
      <c r="O206" s="9">
        <f t="shared" si="19"/>
        <v>0.03</v>
      </c>
      <c r="P206" s="9" t="str">
        <f t="shared" si="20"/>
        <v/>
      </c>
      <c r="Q206" s="10" t="str">
        <f t="shared" si="21"/>
        <v/>
      </c>
      <c r="S206" s="17">
        <f>VLOOKUP((IF(MONTH($A206)=10,YEAR($A206),IF(MONTH($A206)=11,YEAR($A206),IF(MONTH($A206)=12, YEAR($A206),YEAR($A206)-1)))),'Final Sim'!$A$1:$O$84,VLOOKUP(MONTH($A206),'Conversion WRSM'!$A$1:$B$12,2),FALSE)</f>
        <v>0</v>
      </c>
      <c r="U206" s="9">
        <f t="shared" si="22"/>
        <v>0.03</v>
      </c>
      <c r="V206" s="9" t="str">
        <f t="shared" si="23"/>
        <v/>
      </c>
      <c r="W206" s="20" t="str">
        <f t="shared" si="24"/>
        <v/>
      </c>
    </row>
    <row r="207" spans="1:23" s="9" customFormat="1" x14ac:dyDescent="0.25">
      <c r="A207" s="11">
        <v>19238</v>
      </c>
      <c r="B207" s="9">
        <f>VLOOKUP((IF(MONTH($A207)=10,YEAR($A207),IF(MONTH($A207)=11,YEAR($A207),IF(MONTH($A207)=12, YEAR($A207),YEAR($A207)-1)))),A3R002_pt1.prn!$A$2:$AA$74,VLOOKUP(MONTH($A207),Conversion!$A$1:$B$12,2),FALSE)</f>
        <v>0.02</v>
      </c>
      <c r="C207" s="9" t="str">
        <f>IF(VLOOKUP((IF(MONTH($A207)=10,YEAR($A207),IF(MONTH($A207)=11,YEAR($A207),IF(MONTH($A207)=12, YEAR($A207),YEAR($A207)-1)))),A3R002_pt1.prn!$A$2:$AA$74,VLOOKUP(MONTH($A207),'Patch Conversion'!$A$1:$B$12,2),FALSE)="","",VLOOKUP((IF(MONTH($A207)=10,YEAR($A207),IF(MONTH($A207)=11,YEAR($A207),IF(MONTH($A207)=12, YEAR($A207),YEAR($A207)-1)))),A3R002_pt1.prn!$A$2:$AA$74,VLOOKUP(MONTH($A207),'Patch Conversion'!$A$1:$B$12,2),FALSE))</f>
        <v/>
      </c>
      <c r="G207" s="9">
        <f>VLOOKUP((IF(MONTH($A207)=10,YEAR($A207),IF(MONTH($A207)=11,YEAR($A207),IF(MONTH($A207)=12, YEAR($A207),YEAR($A207)-1)))),A3R002_FirstSim!$A$1:$Z$87,VLOOKUP(MONTH($A207),Conversion!$A$1:$B$12,2),FALSE)</f>
        <v>0.28000000000000003</v>
      </c>
      <c r="K207" s="12" t="e">
        <f>VLOOKUP((IF(MONTH($A207)=10,YEAR($A207),IF(MONTH($A207)=11,YEAR($A207),IF(MONTH($A207)=12, YEAR($A207),YEAR($A207)-1)))),#REF!,VLOOKUP(MONTH($A207),Conversion!$A$1:$B$12,2),FALSE)</f>
        <v>#REF!</v>
      </c>
      <c r="L207" s="9" t="e">
        <f>VLOOKUP((IF(MONTH($A207)=10,YEAR($A207),IF(MONTH($A207)=11,YEAR($A207),IF(MONTH($A207)=12, YEAR($A207),YEAR($A207)-1)))),#REF!,VLOOKUP(MONTH($A207),'Patch Conversion'!$A$1:$B$12,2),FALSE)</f>
        <v>#REF!</v>
      </c>
      <c r="N207" s="11"/>
      <c r="O207" s="9">
        <f t="shared" si="19"/>
        <v>0.02</v>
      </c>
      <c r="P207" s="9" t="str">
        <f t="shared" si="20"/>
        <v/>
      </c>
      <c r="Q207" s="10" t="str">
        <f t="shared" si="21"/>
        <v/>
      </c>
      <c r="S207" s="17">
        <f>VLOOKUP((IF(MONTH($A207)=10,YEAR($A207),IF(MONTH($A207)=11,YEAR($A207),IF(MONTH($A207)=12, YEAR($A207),YEAR($A207)-1)))),'Final Sim'!$A$1:$O$84,VLOOKUP(MONTH($A207),'Conversion WRSM'!$A$1:$B$12,2),FALSE)</f>
        <v>0</v>
      </c>
      <c r="U207" s="9">
        <f t="shared" si="22"/>
        <v>0.02</v>
      </c>
      <c r="V207" s="9" t="str">
        <f t="shared" si="23"/>
        <v/>
      </c>
      <c r="W207" s="20" t="str">
        <f t="shared" si="24"/>
        <v/>
      </c>
    </row>
    <row r="208" spans="1:23" s="9" customFormat="1" x14ac:dyDescent="0.25">
      <c r="A208" s="11">
        <v>19268</v>
      </c>
      <c r="B208" s="9">
        <f>VLOOKUP((IF(MONTH($A208)=10,YEAR($A208),IF(MONTH($A208)=11,YEAR($A208),IF(MONTH($A208)=12, YEAR($A208),YEAR($A208)-1)))),A3R002_pt1.prn!$A$2:$AA$74,VLOOKUP(MONTH($A208),Conversion!$A$1:$B$12,2),FALSE)</f>
        <v>0.03</v>
      </c>
      <c r="C208" s="9" t="str">
        <f>IF(VLOOKUP((IF(MONTH($A208)=10,YEAR($A208),IF(MONTH($A208)=11,YEAR($A208),IF(MONTH($A208)=12, YEAR($A208),YEAR($A208)-1)))),A3R002_pt1.prn!$A$2:$AA$74,VLOOKUP(MONTH($A208),'Patch Conversion'!$A$1:$B$12,2),FALSE)="","",VLOOKUP((IF(MONTH($A208)=10,YEAR($A208),IF(MONTH($A208)=11,YEAR($A208),IF(MONTH($A208)=12, YEAR($A208),YEAR($A208)-1)))),A3R002_pt1.prn!$A$2:$AA$74,VLOOKUP(MONTH($A208),'Patch Conversion'!$A$1:$B$12,2),FALSE))</f>
        <v/>
      </c>
      <c r="D208" s="9" t="str">
        <f t="shared" ref="D208:D215" si="25">IF(C208="","",B208)</f>
        <v/>
      </c>
      <c r="G208" s="9">
        <f>VLOOKUP((IF(MONTH($A208)=10,YEAR($A208),IF(MONTH($A208)=11,YEAR($A208),IF(MONTH($A208)=12, YEAR($A208),YEAR($A208)-1)))),A3R002_FirstSim!$A$1:$Z$87,VLOOKUP(MONTH($A208),Conversion!$A$1:$B$12,2),FALSE)</f>
        <v>0.25</v>
      </c>
      <c r="K208" s="12" t="e">
        <f>VLOOKUP((IF(MONTH($A208)=10,YEAR($A208),IF(MONTH($A208)=11,YEAR($A208),IF(MONTH($A208)=12, YEAR($A208),YEAR($A208)-1)))),#REF!,VLOOKUP(MONTH($A208),Conversion!$A$1:$B$12,2),FALSE)</f>
        <v>#REF!</v>
      </c>
      <c r="L208" s="9" t="e">
        <f>VLOOKUP((IF(MONTH($A208)=10,YEAR($A208),IF(MONTH($A208)=11,YEAR($A208),IF(MONTH($A208)=12, YEAR($A208),YEAR($A208)-1)))),#REF!,VLOOKUP(MONTH($A208),'Patch Conversion'!$A$1:$B$12,2),FALSE)</f>
        <v>#REF!</v>
      </c>
      <c r="N208" s="11"/>
      <c r="O208" s="9">
        <f t="shared" si="19"/>
        <v>0.03</v>
      </c>
      <c r="P208" s="9" t="str">
        <f t="shared" si="20"/>
        <v/>
      </c>
      <c r="Q208" s="10" t="str">
        <f t="shared" si="21"/>
        <v/>
      </c>
      <c r="S208" s="17">
        <f>VLOOKUP((IF(MONTH($A208)=10,YEAR($A208),IF(MONTH($A208)=11,YEAR($A208),IF(MONTH($A208)=12, YEAR($A208),YEAR($A208)-1)))),'Final Sim'!$A$1:$O$84,VLOOKUP(MONTH($A208),'Conversion WRSM'!$A$1:$B$12,2),FALSE)</f>
        <v>0</v>
      </c>
      <c r="U208" s="9">
        <f t="shared" si="22"/>
        <v>0.03</v>
      </c>
      <c r="V208" s="9" t="str">
        <f t="shared" si="23"/>
        <v/>
      </c>
      <c r="W208" s="20" t="str">
        <f t="shared" si="24"/>
        <v/>
      </c>
    </row>
    <row r="209" spans="1:23" s="9" customFormat="1" x14ac:dyDescent="0.25">
      <c r="A209" s="11">
        <v>19299</v>
      </c>
      <c r="B209" s="9">
        <f>VLOOKUP((IF(MONTH($A209)=10,YEAR($A209),IF(MONTH($A209)=11,YEAR($A209),IF(MONTH($A209)=12, YEAR($A209),YEAR($A209)-1)))),A3R002_pt1.prn!$A$2:$AA$74,VLOOKUP(MONTH($A209),Conversion!$A$1:$B$12,2),FALSE)</f>
        <v>0.79</v>
      </c>
      <c r="C209" s="9" t="str">
        <f>IF(VLOOKUP((IF(MONTH($A209)=10,YEAR($A209),IF(MONTH($A209)=11,YEAR($A209),IF(MONTH($A209)=12, YEAR($A209),YEAR($A209)-1)))),A3R002_pt1.prn!$A$2:$AA$74,VLOOKUP(MONTH($A209),'Patch Conversion'!$A$1:$B$12,2),FALSE)="","",VLOOKUP((IF(MONTH($A209)=10,YEAR($A209),IF(MONTH($A209)=11,YEAR($A209),IF(MONTH($A209)=12, YEAR($A209),YEAR($A209)-1)))),A3R002_pt1.prn!$A$2:$AA$74,VLOOKUP(MONTH($A209),'Patch Conversion'!$A$1:$B$12,2),FALSE))</f>
        <v/>
      </c>
      <c r="D209" s="9" t="str">
        <f t="shared" si="25"/>
        <v/>
      </c>
      <c r="G209" s="9">
        <f>VLOOKUP((IF(MONTH($A209)=10,YEAR($A209),IF(MONTH($A209)=11,YEAR($A209),IF(MONTH($A209)=12, YEAR($A209),YEAR($A209)-1)))),A3R002_FirstSim!$A$1:$Z$87,VLOOKUP(MONTH($A209),Conversion!$A$1:$B$12,2),FALSE)</f>
        <v>0.3</v>
      </c>
      <c r="K209" s="12" t="e">
        <f>VLOOKUP((IF(MONTH($A209)=10,YEAR($A209),IF(MONTH($A209)=11,YEAR($A209),IF(MONTH($A209)=12, YEAR($A209),YEAR($A209)-1)))),#REF!,VLOOKUP(MONTH($A209),Conversion!$A$1:$B$12,2),FALSE)</f>
        <v>#REF!</v>
      </c>
      <c r="L209" s="9" t="e">
        <f>VLOOKUP((IF(MONTH($A209)=10,YEAR($A209),IF(MONTH($A209)=11,YEAR($A209),IF(MONTH($A209)=12, YEAR($A209),YEAR($A209)-1)))),#REF!,VLOOKUP(MONTH($A209),'Patch Conversion'!$A$1:$B$12,2),FALSE)</f>
        <v>#REF!</v>
      </c>
      <c r="N209" s="11"/>
      <c r="O209" s="9">
        <f t="shared" si="19"/>
        <v>0.79</v>
      </c>
      <c r="P209" s="9" t="str">
        <f t="shared" si="20"/>
        <v/>
      </c>
      <c r="Q209" s="10" t="str">
        <f t="shared" si="21"/>
        <v/>
      </c>
      <c r="S209" s="17">
        <f>VLOOKUP((IF(MONTH($A209)=10,YEAR($A209),IF(MONTH($A209)=11,YEAR($A209),IF(MONTH($A209)=12, YEAR($A209),YEAR($A209)-1)))),'Final Sim'!$A$1:$O$84,VLOOKUP(MONTH($A209),'Conversion WRSM'!$A$1:$B$12,2),FALSE)</f>
        <v>0</v>
      </c>
      <c r="U209" s="9">
        <f t="shared" si="22"/>
        <v>0.79</v>
      </c>
      <c r="V209" s="9" t="str">
        <f t="shared" si="23"/>
        <v/>
      </c>
      <c r="W209" s="20" t="str">
        <f t="shared" si="24"/>
        <v/>
      </c>
    </row>
    <row r="210" spans="1:23" s="9" customFormat="1" x14ac:dyDescent="0.25">
      <c r="A210" s="11">
        <v>19329</v>
      </c>
      <c r="B210" s="9">
        <f>VLOOKUP((IF(MONTH($A210)=10,YEAR($A210),IF(MONTH($A210)=11,YEAR($A210),IF(MONTH($A210)=12, YEAR($A210),YEAR($A210)-1)))),A3R002_pt1.prn!$A$2:$AA$74,VLOOKUP(MONTH($A210),Conversion!$A$1:$B$12,2),FALSE)</f>
        <v>0.46</v>
      </c>
      <c r="C210" s="9" t="str">
        <f>IF(VLOOKUP((IF(MONTH($A210)=10,YEAR($A210),IF(MONTH($A210)=11,YEAR($A210),IF(MONTH($A210)=12, YEAR($A210),YEAR($A210)-1)))),A3R002_pt1.prn!$A$2:$AA$74,VLOOKUP(MONTH($A210),'Patch Conversion'!$A$1:$B$12,2),FALSE)="","",VLOOKUP((IF(MONTH($A210)=10,YEAR($A210),IF(MONTH($A210)=11,YEAR($A210),IF(MONTH($A210)=12, YEAR($A210),YEAR($A210)-1)))),A3R002_pt1.prn!$A$2:$AA$74,VLOOKUP(MONTH($A210),'Patch Conversion'!$A$1:$B$12,2),FALSE))</f>
        <v/>
      </c>
      <c r="D210" s="9" t="str">
        <f t="shared" si="25"/>
        <v/>
      </c>
      <c r="G210" s="9">
        <f>VLOOKUP((IF(MONTH($A210)=10,YEAR($A210),IF(MONTH($A210)=11,YEAR($A210),IF(MONTH($A210)=12, YEAR($A210),YEAR($A210)-1)))),A3R002_FirstSim!$A$1:$Z$87,VLOOKUP(MONTH($A210),Conversion!$A$1:$B$12,2),FALSE)</f>
        <v>0.35</v>
      </c>
      <c r="K210" s="12" t="e">
        <f>VLOOKUP((IF(MONTH($A210)=10,YEAR($A210),IF(MONTH($A210)=11,YEAR($A210),IF(MONTH($A210)=12, YEAR($A210),YEAR($A210)-1)))),#REF!,VLOOKUP(MONTH($A210),Conversion!$A$1:$B$12,2),FALSE)</f>
        <v>#REF!</v>
      </c>
      <c r="L210" s="9" t="e">
        <f>VLOOKUP((IF(MONTH($A210)=10,YEAR($A210),IF(MONTH($A210)=11,YEAR($A210),IF(MONTH($A210)=12, YEAR($A210),YEAR($A210)-1)))),#REF!,VLOOKUP(MONTH($A210),'Patch Conversion'!$A$1:$B$12,2),FALSE)</f>
        <v>#REF!</v>
      </c>
      <c r="N210" s="11"/>
      <c r="O210" s="9">
        <f t="shared" si="19"/>
        <v>0.46</v>
      </c>
      <c r="P210" s="9" t="str">
        <f t="shared" si="20"/>
        <v/>
      </c>
      <c r="Q210" s="10" t="str">
        <f t="shared" si="21"/>
        <v/>
      </c>
      <c r="S210" s="17">
        <f>VLOOKUP((IF(MONTH($A210)=10,YEAR($A210),IF(MONTH($A210)=11,YEAR($A210),IF(MONTH($A210)=12, YEAR($A210),YEAR($A210)-1)))),'Final Sim'!$A$1:$O$84,VLOOKUP(MONTH($A210),'Conversion WRSM'!$A$1:$B$12,2),FALSE)</f>
        <v>0</v>
      </c>
      <c r="U210" s="9">
        <f t="shared" si="22"/>
        <v>0.46</v>
      </c>
      <c r="V210" s="9" t="str">
        <f t="shared" si="23"/>
        <v/>
      </c>
      <c r="W210" s="20" t="str">
        <f t="shared" si="24"/>
        <v/>
      </c>
    </row>
    <row r="211" spans="1:23" s="9" customFormat="1" x14ac:dyDescent="0.25">
      <c r="A211" s="11">
        <v>19360</v>
      </c>
      <c r="B211" s="9">
        <f>VLOOKUP((IF(MONTH($A211)=10,YEAR($A211),IF(MONTH($A211)=11,YEAR($A211),IF(MONTH($A211)=12, YEAR($A211),YEAR($A211)-1)))),A3R002_pt1.prn!$A$2:$AA$74,VLOOKUP(MONTH($A211),Conversion!$A$1:$B$12,2),FALSE)</f>
        <v>0.52</v>
      </c>
      <c r="C211" s="9" t="str">
        <f>IF(VLOOKUP((IF(MONTH($A211)=10,YEAR($A211),IF(MONTH($A211)=11,YEAR($A211),IF(MONTH($A211)=12, YEAR($A211),YEAR($A211)-1)))),A3R002_pt1.prn!$A$2:$AA$74,VLOOKUP(MONTH($A211),'Patch Conversion'!$A$1:$B$12,2),FALSE)="","",VLOOKUP((IF(MONTH($A211)=10,YEAR($A211),IF(MONTH($A211)=11,YEAR($A211),IF(MONTH($A211)=12, YEAR($A211),YEAR($A211)-1)))),A3R002_pt1.prn!$A$2:$AA$74,VLOOKUP(MONTH($A211),'Patch Conversion'!$A$1:$B$12,2),FALSE))</f>
        <v/>
      </c>
      <c r="D211" s="9" t="str">
        <f t="shared" si="25"/>
        <v/>
      </c>
      <c r="G211" s="9">
        <f>VLOOKUP((IF(MONTH($A211)=10,YEAR($A211),IF(MONTH($A211)=11,YEAR($A211),IF(MONTH($A211)=12, YEAR($A211),YEAR($A211)-1)))),A3R002_FirstSim!$A$1:$Z$87,VLOOKUP(MONTH($A211),Conversion!$A$1:$B$12,2),FALSE)</f>
        <v>0.26</v>
      </c>
      <c r="K211" s="12" t="e">
        <f>VLOOKUP((IF(MONTH($A211)=10,YEAR($A211),IF(MONTH($A211)=11,YEAR($A211),IF(MONTH($A211)=12, YEAR($A211),YEAR($A211)-1)))),#REF!,VLOOKUP(MONTH($A211),Conversion!$A$1:$B$12,2),FALSE)</f>
        <v>#REF!</v>
      </c>
      <c r="L211" s="9" t="e">
        <f>VLOOKUP((IF(MONTH($A211)=10,YEAR($A211),IF(MONTH($A211)=11,YEAR($A211),IF(MONTH($A211)=12, YEAR($A211),YEAR($A211)-1)))),#REF!,VLOOKUP(MONTH($A211),'Patch Conversion'!$A$1:$B$12,2),FALSE)</f>
        <v>#REF!</v>
      </c>
      <c r="N211" s="11"/>
      <c r="O211" s="9">
        <f t="shared" si="19"/>
        <v>0.52</v>
      </c>
      <c r="P211" s="9" t="str">
        <f t="shared" si="20"/>
        <v/>
      </c>
      <c r="Q211" s="10" t="str">
        <f t="shared" si="21"/>
        <v/>
      </c>
      <c r="S211" s="17">
        <f>VLOOKUP((IF(MONTH($A211)=10,YEAR($A211),IF(MONTH($A211)=11,YEAR($A211),IF(MONTH($A211)=12, YEAR($A211),YEAR($A211)-1)))),'Final Sim'!$A$1:$O$84,VLOOKUP(MONTH($A211),'Conversion WRSM'!$A$1:$B$12,2),FALSE)</f>
        <v>0</v>
      </c>
      <c r="U211" s="9">
        <f t="shared" si="22"/>
        <v>0.52</v>
      </c>
      <c r="V211" s="9" t="str">
        <f t="shared" si="23"/>
        <v/>
      </c>
      <c r="W211" s="20" t="str">
        <f t="shared" si="24"/>
        <v/>
      </c>
    </row>
    <row r="212" spans="1:23" s="9" customFormat="1" x14ac:dyDescent="0.25">
      <c r="A212" s="11">
        <v>19391</v>
      </c>
      <c r="B212" s="9">
        <f>VLOOKUP((IF(MONTH($A212)=10,YEAR($A212),IF(MONTH($A212)=11,YEAR($A212),IF(MONTH($A212)=12, YEAR($A212),YEAR($A212)-1)))),A3R002_pt1.prn!$A$2:$AA$74,VLOOKUP(MONTH($A212),Conversion!$A$1:$B$12,2),FALSE)</f>
        <v>0.98</v>
      </c>
      <c r="C212" s="9" t="str">
        <f>IF(VLOOKUP((IF(MONTH($A212)=10,YEAR($A212),IF(MONTH($A212)=11,YEAR($A212),IF(MONTH($A212)=12, YEAR($A212),YEAR($A212)-1)))),A3R002_pt1.prn!$A$2:$AA$74,VLOOKUP(MONTH($A212),'Patch Conversion'!$A$1:$B$12,2),FALSE)="","",VLOOKUP((IF(MONTH($A212)=10,YEAR($A212),IF(MONTH($A212)=11,YEAR($A212),IF(MONTH($A212)=12, YEAR($A212),YEAR($A212)-1)))),A3R002_pt1.prn!$A$2:$AA$74,VLOOKUP(MONTH($A212),'Patch Conversion'!$A$1:$B$12,2),FALSE))</f>
        <v/>
      </c>
      <c r="D212" s="9" t="str">
        <f t="shared" si="25"/>
        <v/>
      </c>
      <c r="G212" s="9">
        <f>VLOOKUP((IF(MONTH($A212)=10,YEAR($A212),IF(MONTH($A212)=11,YEAR($A212),IF(MONTH($A212)=12, YEAR($A212),YEAR($A212)-1)))),A3R002_FirstSim!$A$1:$Z$87,VLOOKUP(MONTH($A212),Conversion!$A$1:$B$12,2),FALSE)</f>
        <v>0.32</v>
      </c>
      <c r="K212" s="12" t="e">
        <f>VLOOKUP((IF(MONTH($A212)=10,YEAR($A212),IF(MONTH($A212)=11,YEAR($A212),IF(MONTH($A212)=12, YEAR($A212),YEAR($A212)-1)))),#REF!,VLOOKUP(MONTH($A212),Conversion!$A$1:$B$12,2),FALSE)</f>
        <v>#REF!</v>
      </c>
      <c r="L212" s="9" t="e">
        <f>VLOOKUP((IF(MONTH($A212)=10,YEAR($A212),IF(MONTH($A212)=11,YEAR($A212),IF(MONTH($A212)=12, YEAR($A212),YEAR($A212)-1)))),#REF!,VLOOKUP(MONTH($A212),'Patch Conversion'!$A$1:$B$12,2),FALSE)</f>
        <v>#REF!</v>
      </c>
      <c r="N212" s="11"/>
      <c r="O212" s="9">
        <f t="shared" si="19"/>
        <v>0.98</v>
      </c>
      <c r="P212" s="9" t="str">
        <f t="shared" si="20"/>
        <v/>
      </c>
      <c r="Q212" s="10" t="str">
        <f t="shared" si="21"/>
        <v/>
      </c>
      <c r="S212" s="17">
        <f>VLOOKUP((IF(MONTH($A212)=10,YEAR($A212),IF(MONTH($A212)=11,YEAR($A212),IF(MONTH($A212)=12, YEAR($A212),YEAR($A212)-1)))),'Final Sim'!$A$1:$O$84,VLOOKUP(MONTH($A212),'Conversion WRSM'!$A$1:$B$12,2),FALSE)</f>
        <v>0</v>
      </c>
      <c r="U212" s="9">
        <f t="shared" si="22"/>
        <v>0.98</v>
      </c>
      <c r="V212" s="9" t="str">
        <f t="shared" si="23"/>
        <v/>
      </c>
      <c r="W212" s="20" t="str">
        <f t="shared" si="24"/>
        <v/>
      </c>
    </row>
    <row r="213" spans="1:23" s="9" customFormat="1" x14ac:dyDescent="0.25">
      <c r="A213" s="11">
        <v>19419</v>
      </c>
      <c r="B213" s="9">
        <f>VLOOKUP((IF(MONTH($A213)=10,YEAR($A213),IF(MONTH($A213)=11,YEAR($A213),IF(MONTH($A213)=12, YEAR($A213),YEAR($A213)-1)))),A3R002_pt1.prn!$A$2:$AA$74,VLOOKUP(MONTH($A213),Conversion!$A$1:$B$12,2),FALSE)</f>
        <v>0</v>
      </c>
      <c r="C213" s="9" t="str">
        <f>IF(VLOOKUP((IF(MONTH($A213)=10,YEAR($A213),IF(MONTH($A213)=11,YEAR($A213),IF(MONTH($A213)=12, YEAR($A213),YEAR($A213)-1)))),A3R002_pt1.prn!$A$2:$AA$74,VLOOKUP(MONTH($A213),'Patch Conversion'!$A$1:$B$12,2),FALSE)="","",VLOOKUP((IF(MONTH($A213)=10,YEAR($A213),IF(MONTH($A213)=11,YEAR($A213),IF(MONTH($A213)=12, YEAR($A213),YEAR($A213)-1)))),A3R002_pt1.prn!$A$2:$AA$74,VLOOKUP(MONTH($A213),'Patch Conversion'!$A$1:$B$12,2),FALSE))</f>
        <v>#</v>
      </c>
      <c r="D213" s="9">
        <f t="shared" si="25"/>
        <v>0</v>
      </c>
      <c r="G213" s="9">
        <f>VLOOKUP((IF(MONTH($A213)=10,YEAR($A213),IF(MONTH($A213)=11,YEAR($A213),IF(MONTH($A213)=12, YEAR($A213),YEAR($A213)-1)))),A3R002_FirstSim!$A$1:$Z$87,VLOOKUP(MONTH($A213),Conversion!$A$1:$B$12,2),FALSE)</f>
        <v>0.36</v>
      </c>
      <c r="K213" s="12" t="e">
        <f>VLOOKUP((IF(MONTH($A213)=10,YEAR($A213),IF(MONTH($A213)=11,YEAR($A213),IF(MONTH($A213)=12, YEAR($A213),YEAR($A213)-1)))),#REF!,VLOOKUP(MONTH($A213),Conversion!$A$1:$B$12,2),FALSE)</f>
        <v>#REF!</v>
      </c>
      <c r="L213" s="9" t="e">
        <f>VLOOKUP((IF(MONTH($A213)=10,YEAR($A213),IF(MONTH($A213)=11,YEAR($A213),IF(MONTH($A213)=12, YEAR($A213),YEAR($A213)-1)))),#REF!,VLOOKUP(MONTH($A213),'Patch Conversion'!$A$1:$B$12,2),FALSE)</f>
        <v>#REF!</v>
      </c>
      <c r="N213" s="11"/>
      <c r="O213" s="9">
        <f t="shared" si="19"/>
        <v>0.36</v>
      </c>
      <c r="P213" s="9" t="str">
        <f t="shared" si="20"/>
        <v>*</v>
      </c>
      <c r="Q213" s="10" t="str">
        <f t="shared" si="21"/>
        <v>First Silumation patch</v>
      </c>
      <c r="S213" s="17">
        <f>VLOOKUP((IF(MONTH($A213)=10,YEAR($A213),IF(MONTH($A213)=11,YEAR($A213),IF(MONTH($A213)=12, YEAR($A213),YEAR($A213)-1)))),'Final Sim'!$A$1:$O$84,VLOOKUP(MONTH($A213),'Conversion WRSM'!$A$1:$B$12,2),FALSE)</f>
        <v>0</v>
      </c>
      <c r="U213" s="9">
        <f t="shared" si="22"/>
        <v>0</v>
      </c>
      <c r="V213" s="9" t="str">
        <f t="shared" si="23"/>
        <v>#</v>
      </c>
      <c r="W213" s="20" t="str">
        <f t="shared" si="24"/>
        <v>Observed Estimate Used</v>
      </c>
    </row>
    <row r="214" spans="1:23" s="9" customFormat="1" x14ac:dyDescent="0.25">
      <c r="A214" s="11">
        <v>19450</v>
      </c>
      <c r="B214" s="9">
        <f>VLOOKUP((IF(MONTH($A214)=10,YEAR($A214),IF(MONTH($A214)=11,YEAR($A214),IF(MONTH($A214)=12, YEAR($A214),YEAR($A214)-1)))),A3R002_pt1.prn!$A$2:$AA$74,VLOOKUP(MONTH($A214),Conversion!$A$1:$B$12,2),FALSE)</f>
        <v>0.01</v>
      </c>
      <c r="C214" s="9" t="str">
        <f>IF(VLOOKUP((IF(MONTH($A214)=10,YEAR($A214),IF(MONTH($A214)=11,YEAR($A214),IF(MONTH($A214)=12, YEAR($A214),YEAR($A214)-1)))),A3R002_pt1.prn!$A$2:$AA$74,VLOOKUP(MONTH($A214),'Patch Conversion'!$A$1:$B$12,2),FALSE)="","",VLOOKUP((IF(MONTH($A214)=10,YEAR($A214),IF(MONTH($A214)=11,YEAR($A214),IF(MONTH($A214)=12, YEAR($A214),YEAR($A214)-1)))),A3R002_pt1.prn!$A$2:$AA$74,VLOOKUP(MONTH($A214),'Patch Conversion'!$A$1:$B$12,2),FALSE))</f>
        <v/>
      </c>
      <c r="D214" s="9" t="str">
        <f t="shared" si="25"/>
        <v/>
      </c>
      <c r="G214" s="9">
        <f>VLOOKUP((IF(MONTH($A214)=10,YEAR($A214),IF(MONTH($A214)=11,YEAR($A214),IF(MONTH($A214)=12, YEAR($A214),YEAR($A214)-1)))),A3R002_FirstSim!$A$1:$Z$87,VLOOKUP(MONTH($A214),Conversion!$A$1:$B$12,2),FALSE)</f>
        <v>0.4</v>
      </c>
      <c r="K214" s="12" t="e">
        <f>VLOOKUP((IF(MONTH($A214)=10,YEAR($A214),IF(MONTH($A214)=11,YEAR($A214),IF(MONTH($A214)=12, YEAR($A214),YEAR($A214)-1)))),#REF!,VLOOKUP(MONTH($A214),Conversion!$A$1:$B$12,2),FALSE)</f>
        <v>#REF!</v>
      </c>
      <c r="L214" s="9" t="e">
        <f>VLOOKUP((IF(MONTH($A214)=10,YEAR($A214),IF(MONTH($A214)=11,YEAR($A214),IF(MONTH($A214)=12, YEAR($A214),YEAR($A214)-1)))),#REF!,VLOOKUP(MONTH($A214),'Patch Conversion'!$A$1:$B$12,2),FALSE)</f>
        <v>#REF!</v>
      </c>
      <c r="N214" s="11"/>
      <c r="O214" s="9">
        <f t="shared" si="19"/>
        <v>0.01</v>
      </c>
      <c r="P214" s="9" t="str">
        <f t="shared" si="20"/>
        <v/>
      </c>
      <c r="Q214" s="10" t="str">
        <f t="shared" si="21"/>
        <v/>
      </c>
      <c r="S214" s="17">
        <f>VLOOKUP((IF(MONTH($A214)=10,YEAR($A214),IF(MONTH($A214)=11,YEAR($A214),IF(MONTH($A214)=12, YEAR($A214),YEAR($A214)-1)))),'Final Sim'!$A$1:$O$84,VLOOKUP(MONTH($A214),'Conversion WRSM'!$A$1:$B$12,2),FALSE)</f>
        <v>0</v>
      </c>
      <c r="U214" s="9">
        <f t="shared" si="22"/>
        <v>0.01</v>
      </c>
      <c r="V214" s="9" t="str">
        <f t="shared" si="23"/>
        <v/>
      </c>
      <c r="W214" s="20" t="str">
        <f t="shared" si="24"/>
        <v/>
      </c>
    </row>
    <row r="215" spans="1:23" s="9" customFormat="1" x14ac:dyDescent="0.25">
      <c r="A215" s="11">
        <v>19480</v>
      </c>
      <c r="B215" s="9">
        <f>VLOOKUP((IF(MONTH($A215)=10,YEAR($A215),IF(MONTH($A215)=11,YEAR($A215),IF(MONTH($A215)=12, YEAR($A215),YEAR($A215)-1)))),A3R002_pt1.prn!$A$2:$AA$74,VLOOKUP(MONTH($A215),Conversion!$A$1:$B$12,2),FALSE)</f>
        <v>0.22</v>
      </c>
      <c r="C215" s="9" t="str">
        <f>IF(VLOOKUP((IF(MONTH($A215)=10,YEAR($A215),IF(MONTH($A215)=11,YEAR($A215),IF(MONTH($A215)=12, YEAR($A215),YEAR($A215)-1)))),A3R002_pt1.prn!$A$2:$AA$74,VLOOKUP(MONTH($A215),'Patch Conversion'!$A$1:$B$12,2),FALSE)="","",VLOOKUP((IF(MONTH($A215)=10,YEAR($A215),IF(MONTH($A215)=11,YEAR($A215),IF(MONTH($A215)=12, YEAR($A215),YEAR($A215)-1)))),A3R002_pt1.prn!$A$2:$AA$74,VLOOKUP(MONTH($A215),'Patch Conversion'!$A$1:$B$12,2),FALSE))</f>
        <v/>
      </c>
      <c r="D215" s="9" t="str">
        <f t="shared" si="25"/>
        <v/>
      </c>
      <c r="G215" s="9">
        <f>VLOOKUP((IF(MONTH($A215)=10,YEAR($A215),IF(MONTH($A215)=11,YEAR($A215),IF(MONTH($A215)=12, YEAR($A215),YEAR($A215)-1)))),A3R002_FirstSim!$A$1:$Z$87,VLOOKUP(MONTH($A215),Conversion!$A$1:$B$12,2),FALSE)</f>
        <v>0.36</v>
      </c>
      <c r="K215" s="12" t="e">
        <f>VLOOKUP((IF(MONTH($A215)=10,YEAR($A215),IF(MONTH($A215)=11,YEAR($A215),IF(MONTH($A215)=12, YEAR($A215),YEAR($A215)-1)))),#REF!,VLOOKUP(MONTH($A215),Conversion!$A$1:$B$12,2),FALSE)</f>
        <v>#REF!</v>
      </c>
      <c r="L215" s="9" t="e">
        <f>VLOOKUP((IF(MONTH($A215)=10,YEAR($A215),IF(MONTH($A215)=11,YEAR($A215),IF(MONTH($A215)=12, YEAR($A215),YEAR($A215)-1)))),#REF!,VLOOKUP(MONTH($A215),'Patch Conversion'!$A$1:$B$12,2),FALSE)</f>
        <v>#REF!</v>
      </c>
      <c r="N215" s="11"/>
      <c r="O215" s="9">
        <f t="shared" si="19"/>
        <v>0.22</v>
      </c>
      <c r="P215" s="9" t="str">
        <f t="shared" si="20"/>
        <v/>
      </c>
      <c r="Q215" s="10" t="str">
        <f t="shared" si="21"/>
        <v/>
      </c>
      <c r="S215" s="17">
        <f>VLOOKUP((IF(MONTH($A215)=10,YEAR($A215),IF(MONTH($A215)=11,YEAR($A215),IF(MONTH($A215)=12, YEAR($A215),YEAR($A215)-1)))),'Final Sim'!$A$1:$O$84,VLOOKUP(MONTH($A215),'Conversion WRSM'!$A$1:$B$12,2),FALSE)</f>
        <v>0</v>
      </c>
      <c r="U215" s="9">
        <f t="shared" si="22"/>
        <v>0.22</v>
      </c>
      <c r="V215" s="9" t="str">
        <f t="shared" si="23"/>
        <v/>
      </c>
      <c r="W215" s="20" t="str">
        <f t="shared" si="24"/>
        <v/>
      </c>
    </row>
    <row r="216" spans="1:23" s="9" customFormat="1" x14ac:dyDescent="0.25">
      <c r="A216" s="11">
        <v>19511</v>
      </c>
      <c r="B216" s="9">
        <f>VLOOKUP((IF(MONTH($A216)=10,YEAR($A216),IF(MONTH($A216)=11,YEAR($A216),IF(MONTH($A216)=12, YEAR($A216),YEAR($A216)-1)))),A3R002_pt1.prn!$A$2:$AA$74,VLOOKUP(MONTH($A216),Conversion!$A$1:$B$12,2),FALSE)</f>
        <v>0.13</v>
      </c>
      <c r="C216" s="9" t="str">
        <f>IF(VLOOKUP((IF(MONTH($A216)=10,YEAR($A216),IF(MONTH($A216)=11,YEAR($A216),IF(MONTH($A216)=12, YEAR($A216),YEAR($A216)-1)))),A3R002_pt1.prn!$A$2:$AA$74,VLOOKUP(MONTH($A216),'Patch Conversion'!$A$1:$B$12,2),FALSE)="","",VLOOKUP((IF(MONTH($A216)=10,YEAR($A216),IF(MONTH($A216)=11,YEAR($A216),IF(MONTH($A216)=12, YEAR($A216),YEAR($A216)-1)))),A3R002_pt1.prn!$A$2:$AA$74,VLOOKUP(MONTH($A216),'Patch Conversion'!$A$1:$B$12,2),FALSE))</f>
        <v/>
      </c>
      <c r="G216" s="9">
        <f>VLOOKUP((IF(MONTH($A216)=10,YEAR($A216),IF(MONTH($A216)=11,YEAR($A216),IF(MONTH($A216)=12, YEAR($A216),YEAR($A216)-1)))),A3R002_FirstSim!$A$1:$Z$87,VLOOKUP(MONTH($A216),Conversion!$A$1:$B$12,2),FALSE)</f>
        <v>0.33</v>
      </c>
      <c r="K216" s="12" t="e">
        <f>VLOOKUP((IF(MONTH($A216)=10,YEAR($A216),IF(MONTH($A216)=11,YEAR($A216),IF(MONTH($A216)=12, YEAR($A216),YEAR($A216)-1)))),#REF!,VLOOKUP(MONTH($A216),Conversion!$A$1:$B$12,2),FALSE)</f>
        <v>#REF!</v>
      </c>
      <c r="L216" s="9" t="e">
        <f>VLOOKUP((IF(MONTH($A216)=10,YEAR($A216),IF(MONTH($A216)=11,YEAR($A216),IF(MONTH($A216)=12, YEAR($A216),YEAR($A216)-1)))),#REF!,VLOOKUP(MONTH($A216),'Patch Conversion'!$A$1:$B$12,2),FALSE)</f>
        <v>#REF!</v>
      </c>
      <c r="N216" s="11"/>
      <c r="O216" s="9">
        <f t="shared" si="19"/>
        <v>0.13</v>
      </c>
      <c r="P216" s="9" t="str">
        <f t="shared" si="20"/>
        <v/>
      </c>
      <c r="Q216" s="10" t="str">
        <f t="shared" si="21"/>
        <v/>
      </c>
      <c r="S216" s="17">
        <f>VLOOKUP((IF(MONTH($A216)=10,YEAR($A216),IF(MONTH($A216)=11,YEAR($A216),IF(MONTH($A216)=12, YEAR($A216),YEAR($A216)-1)))),'Final Sim'!$A$1:$O$84,VLOOKUP(MONTH($A216),'Conversion WRSM'!$A$1:$B$12,2),FALSE)</f>
        <v>0</v>
      </c>
      <c r="U216" s="9">
        <f t="shared" si="22"/>
        <v>0.13</v>
      </c>
      <c r="V216" s="9" t="str">
        <f t="shared" si="23"/>
        <v/>
      </c>
      <c r="W216" s="20" t="str">
        <f t="shared" si="24"/>
        <v/>
      </c>
    </row>
    <row r="217" spans="1:23" s="9" customFormat="1" x14ac:dyDescent="0.25">
      <c r="A217" s="11">
        <v>19541</v>
      </c>
      <c r="B217" s="9">
        <f>VLOOKUP((IF(MONTH($A217)=10,YEAR($A217),IF(MONTH($A217)=11,YEAR($A217),IF(MONTH($A217)=12, YEAR($A217),YEAR($A217)-1)))),A3R002_pt1.prn!$A$2:$AA$74,VLOOKUP(MONTH($A217),Conversion!$A$1:$B$12,2),FALSE)</f>
        <v>0.16</v>
      </c>
      <c r="C217" s="9" t="str">
        <f>IF(VLOOKUP((IF(MONTH($A217)=10,YEAR($A217),IF(MONTH($A217)=11,YEAR($A217),IF(MONTH($A217)=12, YEAR($A217),YEAR($A217)-1)))),A3R002_pt1.prn!$A$2:$AA$74,VLOOKUP(MONTH($A217),'Patch Conversion'!$A$1:$B$12,2),FALSE)="","",VLOOKUP((IF(MONTH($A217)=10,YEAR($A217),IF(MONTH($A217)=11,YEAR($A217),IF(MONTH($A217)=12, YEAR($A217),YEAR($A217)-1)))),A3R002_pt1.prn!$A$2:$AA$74,VLOOKUP(MONTH($A217),'Patch Conversion'!$A$1:$B$12,2),FALSE))</f>
        <v/>
      </c>
      <c r="G217" s="9">
        <f>VLOOKUP((IF(MONTH($A217)=10,YEAR($A217),IF(MONTH($A217)=11,YEAR($A217),IF(MONTH($A217)=12, YEAR($A217),YEAR($A217)-1)))),A3R002_FirstSim!$A$1:$Z$87,VLOOKUP(MONTH($A217),Conversion!$A$1:$B$12,2),FALSE)</f>
        <v>0.31</v>
      </c>
      <c r="K217" s="12" t="e">
        <f>VLOOKUP((IF(MONTH($A217)=10,YEAR($A217),IF(MONTH($A217)=11,YEAR($A217),IF(MONTH($A217)=12, YEAR($A217),YEAR($A217)-1)))),#REF!,VLOOKUP(MONTH($A217),Conversion!$A$1:$B$12,2),FALSE)</f>
        <v>#REF!</v>
      </c>
      <c r="L217" s="9" t="e">
        <f>VLOOKUP((IF(MONTH($A217)=10,YEAR($A217),IF(MONTH($A217)=11,YEAR($A217),IF(MONTH($A217)=12, YEAR($A217),YEAR($A217)-1)))),#REF!,VLOOKUP(MONTH($A217),'Patch Conversion'!$A$1:$B$12,2),FALSE)</f>
        <v>#REF!</v>
      </c>
      <c r="N217" s="11"/>
      <c r="O217" s="9">
        <f t="shared" si="19"/>
        <v>0.16</v>
      </c>
      <c r="P217" s="9" t="str">
        <f t="shared" si="20"/>
        <v/>
      </c>
      <c r="Q217" s="10" t="str">
        <f t="shared" si="21"/>
        <v/>
      </c>
      <c r="S217" s="17">
        <f>VLOOKUP((IF(MONTH($A217)=10,YEAR($A217),IF(MONTH($A217)=11,YEAR($A217),IF(MONTH($A217)=12, YEAR($A217),YEAR($A217)-1)))),'Final Sim'!$A$1:$O$84,VLOOKUP(MONTH($A217),'Conversion WRSM'!$A$1:$B$12,2),FALSE)</f>
        <v>0</v>
      </c>
      <c r="U217" s="9">
        <f t="shared" si="22"/>
        <v>0.16</v>
      </c>
      <c r="V217" s="9" t="str">
        <f t="shared" si="23"/>
        <v/>
      </c>
      <c r="W217" s="20" t="str">
        <f t="shared" si="24"/>
        <v/>
      </c>
    </row>
    <row r="218" spans="1:23" s="9" customFormat="1" x14ac:dyDescent="0.25">
      <c r="A218" s="11">
        <v>19572</v>
      </c>
      <c r="B218" s="9">
        <f>VLOOKUP((IF(MONTH($A218)=10,YEAR($A218),IF(MONTH($A218)=11,YEAR($A218),IF(MONTH($A218)=12, YEAR($A218),YEAR($A218)-1)))),A3R002_pt1.prn!$A$2:$AA$74,VLOOKUP(MONTH($A218),Conversion!$A$1:$B$12,2),FALSE)</f>
        <v>0.41</v>
      </c>
      <c r="C218" s="9" t="str">
        <f>IF(VLOOKUP((IF(MONTH($A218)=10,YEAR($A218),IF(MONTH($A218)=11,YEAR($A218),IF(MONTH($A218)=12, YEAR($A218),YEAR($A218)-1)))),A3R002_pt1.prn!$A$2:$AA$74,VLOOKUP(MONTH($A218),'Patch Conversion'!$A$1:$B$12,2),FALSE)="","",VLOOKUP((IF(MONTH($A218)=10,YEAR($A218),IF(MONTH($A218)=11,YEAR($A218),IF(MONTH($A218)=12, YEAR($A218),YEAR($A218)-1)))),A3R002_pt1.prn!$A$2:$AA$74,VLOOKUP(MONTH($A218),'Patch Conversion'!$A$1:$B$12,2),FALSE))</f>
        <v/>
      </c>
      <c r="G218" s="9">
        <f>VLOOKUP((IF(MONTH($A218)=10,YEAR($A218),IF(MONTH($A218)=11,YEAR($A218),IF(MONTH($A218)=12, YEAR($A218),YEAR($A218)-1)))),A3R002_FirstSim!$A$1:$Z$87,VLOOKUP(MONTH($A218),Conversion!$A$1:$B$12,2),FALSE)</f>
        <v>0.3</v>
      </c>
      <c r="K218" s="12" t="e">
        <f>VLOOKUP((IF(MONTH($A218)=10,YEAR($A218),IF(MONTH($A218)=11,YEAR($A218),IF(MONTH($A218)=12, YEAR($A218),YEAR($A218)-1)))),#REF!,VLOOKUP(MONTH($A218),Conversion!$A$1:$B$12,2),FALSE)</f>
        <v>#REF!</v>
      </c>
      <c r="L218" s="9" t="e">
        <f>VLOOKUP((IF(MONTH($A218)=10,YEAR($A218),IF(MONTH($A218)=11,YEAR($A218),IF(MONTH($A218)=12, YEAR($A218),YEAR($A218)-1)))),#REF!,VLOOKUP(MONTH($A218),'Patch Conversion'!$A$1:$B$12,2),FALSE)</f>
        <v>#REF!</v>
      </c>
      <c r="N218" s="11"/>
      <c r="O218" s="9">
        <f t="shared" si="19"/>
        <v>0.41</v>
      </c>
      <c r="P218" s="9" t="str">
        <f t="shared" si="20"/>
        <v/>
      </c>
      <c r="Q218" s="10" t="str">
        <f t="shared" si="21"/>
        <v/>
      </c>
      <c r="S218" s="17">
        <f>VLOOKUP((IF(MONTH($A218)=10,YEAR($A218),IF(MONTH($A218)=11,YEAR($A218),IF(MONTH($A218)=12, YEAR($A218),YEAR($A218)-1)))),'Final Sim'!$A$1:$O$84,VLOOKUP(MONTH($A218),'Conversion WRSM'!$A$1:$B$12,2),FALSE)</f>
        <v>0</v>
      </c>
      <c r="U218" s="9">
        <f t="shared" si="22"/>
        <v>0.41</v>
      </c>
      <c r="V218" s="9" t="str">
        <f t="shared" si="23"/>
        <v/>
      </c>
      <c r="W218" s="20" t="str">
        <f t="shared" si="24"/>
        <v/>
      </c>
    </row>
    <row r="219" spans="1:23" s="9" customFormat="1" x14ac:dyDescent="0.25">
      <c r="A219" s="11">
        <v>19603</v>
      </c>
      <c r="B219" s="9">
        <f>VLOOKUP((IF(MONTH($A219)=10,YEAR($A219),IF(MONTH($A219)=11,YEAR($A219),IF(MONTH($A219)=12, YEAR($A219),YEAR($A219)-1)))),A3R002_pt1.prn!$A$2:$AA$74,VLOOKUP(MONTH($A219),Conversion!$A$1:$B$12,2),FALSE)</f>
        <v>0.51</v>
      </c>
      <c r="C219" s="9" t="str">
        <f>IF(VLOOKUP((IF(MONTH($A219)=10,YEAR($A219),IF(MONTH($A219)=11,YEAR($A219),IF(MONTH($A219)=12, YEAR($A219),YEAR($A219)-1)))),A3R002_pt1.prn!$A$2:$AA$74,VLOOKUP(MONTH($A219),'Patch Conversion'!$A$1:$B$12,2),FALSE)="","",VLOOKUP((IF(MONTH($A219)=10,YEAR($A219),IF(MONTH($A219)=11,YEAR($A219),IF(MONTH($A219)=12, YEAR($A219),YEAR($A219)-1)))),A3R002_pt1.prn!$A$2:$AA$74,VLOOKUP(MONTH($A219),'Patch Conversion'!$A$1:$B$12,2),FALSE))</f>
        <v/>
      </c>
      <c r="G219" s="9">
        <f>VLOOKUP((IF(MONTH($A219)=10,YEAR($A219),IF(MONTH($A219)=11,YEAR($A219),IF(MONTH($A219)=12, YEAR($A219),YEAR($A219)-1)))),A3R002_FirstSim!$A$1:$Z$87,VLOOKUP(MONTH($A219),Conversion!$A$1:$B$12,2),FALSE)</f>
        <v>0.25</v>
      </c>
      <c r="K219" s="12" t="e">
        <f>VLOOKUP((IF(MONTH($A219)=10,YEAR($A219),IF(MONTH($A219)=11,YEAR($A219),IF(MONTH($A219)=12, YEAR($A219),YEAR($A219)-1)))),#REF!,VLOOKUP(MONTH($A219),Conversion!$A$1:$B$12,2),FALSE)</f>
        <v>#REF!</v>
      </c>
      <c r="L219" s="9" t="e">
        <f>VLOOKUP((IF(MONTH($A219)=10,YEAR($A219),IF(MONTH($A219)=11,YEAR($A219),IF(MONTH($A219)=12, YEAR($A219),YEAR($A219)-1)))),#REF!,VLOOKUP(MONTH($A219),'Patch Conversion'!$A$1:$B$12,2),FALSE)</f>
        <v>#REF!</v>
      </c>
      <c r="N219" s="11"/>
      <c r="O219" s="9">
        <f t="shared" si="19"/>
        <v>0.51</v>
      </c>
      <c r="P219" s="9" t="str">
        <f t="shared" si="20"/>
        <v/>
      </c>
      <c r="Q219" s="10" t="str">
        <f t="shared" si="21"/>
        <v/>
      </c>
      <c r="S219" s="17">
        <f>VLOOKUP((IF(MONTH($A219)=10,YEAR($A219),IF(MONTH($A219)=11,YEAR($A219),IF(MONTH($A219)=12, YEAR($A219),YEAR($A219)-1)))),'Final Sim'!$A$1:$O$84,VLOOKUP(MONTH($A219),'Conversion WRSM'!$A$1:$B$12,2),FALSE)</f>
        <v>0</v>
      </c>
      <c r="U219" s="9">
        <f t="shared" si="22"/>
        <v>0.51</v>
      </c>
      <c r="V219" s="9" t="str">
        <f t="shared" si="23"/>
        <v/>
      </c>
      <c r="W219" s="20" t="str">
        <f t="shared" si="24"/>
        <v/>
      </c>
    </row>
    <row r="220" spans="1:23" s="9" customFormat="1" x14ac:dyDescent="0.25">
      <c r="A220" s="11">
        <v>19633</v>
      </c>
      <c r="B220" s="9">
        <f>VLOOKUP((IF(MONTH($A220)=10,YEAR($A220),IF(MONTH($A220)=11,YEAR($A220),IF(MONTH($A220)=12, YEAR($A220),YEAR($A220)-1)))),A3R002_pt1.prn!$A$2:$AA$74,VLOOKUP(MONTH($A220),Conversion!$A$1:$B$12,2),FALSE)</f>
        <v>0.12</v>
      </c>
      <c r="C220" s="9" t="str">
        <f>IF(VLOOKUP((IF(MONTH($A220)=10,YEAR($A220),IF(MONTH($A220)=11,YEAR($A220),IF(MONTH($A220)=12, YEAR($A220),YEAR($A220)-1)))),A3R002_pt1.prn!$A$2:$AA$74,VLOOKUP(MONTH($A220),'Patch Conversion'!$A$1:$B$12,2),FALSE)="","",VLOOKUP((IF(MONTH($A220)=10,YEAR($A220),IF(MONTH($A220)=11,YEAR($A220),IF(MONTH($A220)=12, YEAR($A220),YEAR($A220)-1)))),A3R002_pt1.prn!$A$2:$AA$74,VLOOKUP(MONTH($A220),'Patch Conversion'!$A$1:$B$12,2),FALSE))</f>
        <v/>
      </c>
      <c r="G220" s="9">
        <f>VLOOKUP((IF(MONTH($A220)=10,YEAR($A220),IF(MONTH($A220)=11,YEAR($A220),IF(MONTH($A220)=12, YEAR($A220),YEAR($A220)-1)))),A3R002_FirstSim!$A$1:$Z$87,VLOOKUP(MONTH($A220),Conversion!$A$1:$B$12,2),FALSE)</f>
        <v>0.23</v>
      </c>
      <c r="K220" s="12" t="e">
        <f>VLOOKUP((IF(MONTH($A220)=10,YEAR($A220),IF(MONTH($A220)=11,YEAR($A220),IF(MONTH($A220)=12, YEAR($A220),YEAR($A220)-1)))),#REF!,VLOOKUP(MONTH($A220),Conversion!$A$1:$B$12,2),FALSE)</f>
        <v>#REF!</v>
      </c>
      <c r="L220" s="9" t="e">
        <f>VLOOKUP((IF(MONTH($A220)=10,YEAR($A220),IF(MONTH($A220)=11,YEAR($A220),IF(MONTH($A220)=12, YEAR($A220),YEAR($A220)-1)))),#REF!,VLOOKUP(MONTH($A220),'Patch Conversion'!$A$1:$B$12,2),FALSE)</f>
        <v>#REF!</v>
      </c>
      <c r="N220" s="11"/>
      <c r="O220" s="9">
        <f t="shared" si="19"/>
        <v>0.12</v>
      </c>
      <c r="P220" s="9" t="str">
        <f t="shared" si="20"/>
        <v/>
      </c>
      <c r="Q220" s="10" t="str">
        <f t="shared" si="21"/>
        <v/>
      </c>
      <c r="S220" s="17">
        <f>VLOOKUP((IF(MONTH($A220)=10,YEAR($A220),IF(MONTH($A220)=11,YEAR($A220),IF(MONTH($A220)=12, YEAR($A220),YEAR($A220)-1)))),'Final Sim'!$A$1:$O$84,VLOOKUP(MONTH($A220),'Conversion WRSM'!$A$1:$B$12,2),FALSE)</f>
        <v>0</v>
      </c>
      <c r="U220" s="9">
        <f t="shared" si="22"/>
        <v>0.12</v>
      </c>
      <c r="V220" s="9" t="str">
        <f t="shared" si="23"/>
        <v/>
      </c>
      <c r="W220" s="20" t="str">
        <f t="shared" si="24"/>
        <v/>
      </c>
    </row>
    <row r="221" spans="1:23" s="9" customFormat="1" x14ac:dyDescent="0.25">
      <c r="A221" s="11">
        <v>19664</v>
      </c>
      <c r="B221" s="9">
        <f>VLOOKUP((IF(MONTH($A221)=10,YEAR($A221),IF(MONTH($A221)=11,YEAR($A221),IF(MONTH($A221)=12, YEAR($A221),YEAR($A221)-1)))),A3R002_pt1.prn!$A$2:$AA$74,VLOOKUP(MONTH($A221),Conversion!$A$1:$B$12,2),FALSE)</f>
        <v>0.13</v>
      </c>
      <c r="C221" s="9" t="str">
        <f>IF(VLOOKUP((IF(MONTH($A221)=10,YEAR($A221),IF(MONTH($A221)=11,YEAR($A221),IF(MONTH($A221)=12, YEAR($A221),YEAR($A221)-1)))),A3R002_pt1.prn!$A$2:$AA$74,VLOOKUP(MONTH($A221),'Patch Conversion'!$A$1:$B$12,2),FALSE)="","",VLOOKUP((IF(MONTH($A221)=10,YEAR($A221),IF(MONTH($A221)=11,YEAR($A221),IF(MONTH($A221)=12, YEAR($A221),YEAR($A221)-1)))),A3R002_pt1.prn!$A$2:$AA$74,VLOOKUP(MONTH($A221),'Patch Conversion'!$A$1:$B$12,2),FALSE))</f>
        <v/>
      </c>
      <c r="G221" s="9">
        <f>VLOOKUP((IF(MONTH($A221)=10,YEAR($A221),IF(MONTH($A221)=11,YEAR($A221),IF(MONTH($A221)=12, YEAR($A221),YEAR($A221)-1)))),A3R002_FirstSim!$A$1:$Z$87,VLOOKUP(MONTH($A221),Conversion!$A$1:$B$12,2),FALSE)</f>
        <v>0.43</v>
      </c>
      <c r="K221" s="12" t="e">
        <f>VLOOKUP((IF(MONTH($A221)=10,YEAR($A221),IF(MONTH($A221)=11,YEAR($A221),IF(MONTH($A221)=12, YEAR($A221),YEAR($A221)-1)))),#REF!,VLOOKUP(MONTH($A221),Conversion!$A$1:$B$12,2),FALSE)</f>
        <v>#REF!</v>
      </c>
      <c r="L221" s="9" t="e">
        <f>VLOOKUP((IF(MONTH($A221)=10,YEAR($A221),IF(MONTH($A221)=11,YEAR($A221),IF(MONTH($A221)=12, YEAR($A221),YEAR($A221)-1)))),#REF!,VLOOKUP(MONTH($A221),'Patch Conversion'!$A$1:$B$12,2),FALSE)</f>
        <v>#REF!</v>
      </c>
      <c r="N221" s="11"/>
      <c r="O221" s="9">
        <f t="shared" si="19"/>
        <v>0.13</v>
      </c>
      <c r="P221" s="9" t="str">
        <f t="shared" si="20"/>
        <v/>
      </c>
      <c r="Q221" s="10" t="str">
        <f t="shared" si="21"/>
        <v/>
      </c>
      <c r="S221" s="17">
        <f>VLOOKUP((IF(MONTH($A221)=10,YEAR($A221),IF(MONTH($A221)=11,YEAR($A221),IF(MONTH($A221)=12, YEAR($A221),YEAR($A221)-1)))),'Final Sim'!$A$1:$O$84,VLOOKUP(MONTH($A221),'Conversion WRSM'!$A$1:$B$12,2),FALSE)</f>
        <v>0</v>
      </c>
      <c r="U221" s="9">
        <f t="shared" si="22"/>
        <v>0.13</v>
      </c>
      <c r="V221" s="9" t="str">
        <f t="shared" si="23"/>
        <v/>
      </c>
      <c r="W221" s="20" t="str">
        <f t="shared" si="24"/>
        <v/>
      </c>
    </row>
    <row r="222" spans="1:23" s="9" customFormat="1" x14ac:dyDescent="0.25">
      <c r="A222" s="11">
        <v>19694</v>
      </c>
      <c r="B222" s="9">
        <f>VLOOKUP((IF(MONTH($A222)=10,YEAR($A222),IF(MONTH($A222)=11,YEAR($A222),IF(MONTH($A222)=12, YEAR($A222),YEAR($A222)-1)))),A3R002_pt1.prn!$A$2:$AA$74,VLOOKUP(MONTH($A222),Conversion!$A$1:$B$12,2),FALSE)</f>
        <v>0</v>
      </c>
      <c r="C222" s="9" t="str">
        <f>IF(VLOOKUP((IF(MONTH($A222)=10,YEAR($A222),IF(MONTH($A222)=11,YEAR($A222),IF(MONTH($A222)=12, YEAR($A222),YEAR($A222)-1)))),A3R002_pt1.prn!$A$2:$AA$74,VLOOKUP(MONTH($A222),'Patch Conversion'!$A$1:$B$12,2),FALSE)="","",VLOOKUP((IF(MONTH($A222)=10,YEAR($A222),IF(MONTH($A222)=11,YEAR($A222),IF(MONTH($A222)=12, YEAR($A222),YEAR($A222)-1)))),A3R002_pt1.prn!$A$2:$AA$74,VLOOKUP(MONTH($A222),'Patch Conversion'!$A$1:$B$12,2),FALSE))</f>
        <v>#</v>
      </c>
      <c r="D222" s="9">
        <f>IF(C222="","",B222)</f>
        <v>0</v>
      </c>
      <c r="G222" s="9">
        <f>VLOOKUP((IF(MONTH($A222)=10,YEAR($A222),IF(MONTH($A222)=11,YEAR($A222),IF(MONTH($A222)=12, YEAR($A222),YEAR($A222)-1)))),A3R002_FirstSim!$A$1:$Z$87,VLOOKUP(MONTH($A222),Conversion!$A$1:$B$12,2),FALSE)</f>
        <v>0.36</v>
      </c>
      <c r="K222" s="12" t="e">
        <f>VLOOKUP((IF(MONTH($A222)=10,YEAR($A222),IF(MONTH($A222)=11,YEAR($A222),IF(MONTH($A222)=12, YEAR($A222),YEAR($A222)-1)))),#REF!,VLOOKUP(MONTH($A222),Conversion!$A$1:$B$12,2),FALSE)</f>
        <v>#REF!</v>
      </c>
      <c r="L222" s="9" t="e">
        <f>VLOOKUP((IF(MONTH($A222)=10,YEAR($A222),IF(MONTH($A222)=11,YEAR($A222),IF(MONTH($A222)=12, YEAR($A222),YEAR($A222)-1)))),#REF!,VLOOKUP(MONTH($A222),'Patch Conversion'!$A$1:$B$12,2),FALSE)</f>
        <v>#REF!</v>
      </c>
      <c r="N222" s="11"/>
      <c r="O222" s="9">
        <f t="shared" si="19"/>
        <v>0.36</v>
      </c>
      <c r="P222" s="9" t="str">
        <f t="shared" si="20"/>
        <v>*</v>
      </c>
      <c r="Q222" s="10" t="str">
        <f t="shared" si="21"/>
        <v>First Silumation patch</v>
      </c>
      <c r="S222" s="17">
        <f>VLOOKUP((IF(MONTH($A222)=10,YEAR($A222),IF(MONTH($A222)=11,YEAR($A222),IF(MONTH($A222)=12, YEAR($A222),YEAR($A222)-1)))),'Final Sim'!$A$1:$O$84,VLOOKUP(MONTH($A222),'Conversion WRSM'!$A$1:$B$12,2),FALSE)</f>
        <v>0</v>
      </c>
      <c r="U222" s="9">
        <f t="shared" si="22"/>
        <v>0</v>
      </c>
      <c r="V222" s="9" t="str">
        <f t="shared" si="23"/>
        <v>#</v>
      </c>
      <c r="W222" s="20" t="str">
        <f t="shared" si="24"/>
        <v>Observed Estimate Used</v>
      </c>
    </row>
    <row r="223" spans="1:23" s="9" customFormat="1" x14ac:dyDescent="0.25">
      <c r="A223" s="11">
        <v>19725</v>
      </c>
      <c r="B223" s="9">
        <f>VLOOKUP((IF(MONTH($A223)=10,YEAR($A223),IF(MONTH($A223)=11,YEAR($A223),IF(MONTH($A223)=12, YEAR($A223),YEAR($A223)-1)))),A3R002_pt1.prn!$A$2:$AA$74,VLOOKUP(MONTH($A223),Conversion!$A$1:$B$12,2),FALSE)</f>
        <v>0</v>
      </c>
      <c r="C223" s="9" t="str">
        <f>IF(VLOOKUP((IF(MONTH($A223)=10,YEAR($A223),IF(MONTH($A223)=11,YEAR($A223),IF(MONTH($A223)=12, YEAR($A223),YEAR($A223)-1)))),A3R002_pt1.prn!$A$2:$AA$74,VLOOKUP(MONTH($A223),'Patch Conversion'!$A$1:$B$12,2),FALSE)="","",VLOOKUP((IF(MONTH($A223)=10,YEAR($A223),IF(MONTH($A223)=11,YEAR($A223),IF(MONTH($A223)=12, YEAR($A223),YEAR($A223)-1)))),A3R002_pt1.prn!$A$2:$AA$74,VLOOKUP(MONTH($A223),'Patch Conversion'!$A$1:$B$12,2),FALSE))</f>
        <v>#</v>
      </c>
      <c r="G223" s="9">
        <f>VLOOKUP((IF(MONTH($A223)=10,YEAR($A223),IF(MONTH($A223)=11,YEAR($A223),IF(MONTH($A223)=12, YEAR($A223),YEAR($A223)-1)))),A3R002_FirstSim!$A$1:$Z$87,VLOOKUP(MONTH($A223),Conversion!$A$1:$B$12,2),FALSE)</f>
        <v>0.86</v>
      </c>
      <c r="K223" s="12" t="e">
        <f>VLOOKUP((IF(MONTH($A223)=10,YEAR($A223),IF(MONTH($A223)=11,YEAR($A223),IF(MONTH($A223)=12, YEAR($A223),YEAR($A223)-1)))),#REF!,VLOOKUP(MONTH($A223),Conversion!$A$1:$B$12,2),FALSE)</f>
        <v>#REF!</v>
      </c>
      <c r="L223" s="9" t="e">
        <f>VLOOKUP((IF(MONTH($A223)=10,YEAR($A223),IF(MONTH($A223)=11,YEAR($A223),IF(MONTH($A223)=12, YEAR($A223),YEAR($A223)-1)))),#REF!,VLOOKUP(MONTH($A223),'Patch Conversion'!$A$1:$B$12,2),FALSE)</f>
        <v>#REF!</v>
      </c>
      <c r="N223" s="11"/>
      <c r="O223" s="9">
        <f t="shared" si="19"/>
        <v>0.86</v>
      </c>
      <c r="P223" s="9" t="str">
        <f t="shared" si="20"/>
        <v>*</v>
      </c>
      <c r="Q223" s="10" t="str">
        <f t="shared" si="21"/>
        <v>First Silumation patch</v>
      </c>
      <c r="S223" s="17">
        <f>VLOOKUP((IF(MONTH($A223)=10,YEAR($A223),IF(MONTH($A223)=11,YEAR($A223),IF(MONTH($A223)=12, YEAR($A223),YEAR($A223)-1)))),'Final Sim'!$A$1:$O$84,VLOOKUP(MONTH($A223),'Conversion WRSM'!$A$1:$B$12,2),FALSE)</f>
        <v>0</v>
      </c>
      <c r="U223" s="9">
        <f t="shared" si="22"/>
        <v>0</v>
      </c>
      <c r="V223" s="9" t="str">
        <f t="shared" si="23"/>
        <v>#</v>
      </c>
      <c r="W223" s="20" t="str">
        <f t="shared" si="24"/>
        <v>Observed Estimate Used</v>
      </c>
    </row>
    <row r="224" spans="1:23" s="9" customFormat="1" x14ac:dyDescent="0.25">
      <c r="A224" s="11">
        <v>19756</v>
      </c>
      <c r="B224" s="9">
        <f>VLOOKUP((IF(MONTH($A224)=10,YEAR($A224),IF(MONTH($A224)=11,YEAR($A224),IF(MONTH($A224)=12, YEAR($A224),YEAR($A224)-1)))),A3R002_pt1.prn!$A$2:$AA$74,VLOOKUP(MONTH($A224),Conversion!$A$1:$B$12,2),FALSE)</f>
        <v>0</v>
      </c>
      <c r="C224" s="9" t="str">
        <f>IF(VLOOKUP((IF(MONTH($A224)=10,YEAR($A224),IF(MONTH($A224)=11,YEAR($A224),IF(MONTH($A224)=12, YEAR($A224),YEAR($A224)-1)))),A3R002_pt1.prn!$A$2:$AA$74,VLOOKUP(MONTH($A224),'Patch Conversion'!$A$1:$B$12,2),FALSE)="","",VLOOKUP((IF(MONTH($A224)=10,YEAR($A224),IF(MONTH($A224)=11,YEAR($A224),IF(MONTH($A224)=12, YEAR($A224),YEAR($A224)-1)))),A3R002_pt1.prn!$A$2:$AA$74,VLOOKUP(MONTH($A224),'Patch Conversion'!$A$1:$B$12,2),FALSE))</f>
        <v>#</v>
      </c>
      <c r="G224" s="9">
        <f>VLOOKUP((IF(MONTH($A224)=10,YEAR($A224),IF(MONTH($A224)=11,YEAR($A224),IF(MONTH($A224)=12, YEAR($A224),YEAR($A224)-1)))),A3R002_FirstSim!$A$1:$Z$87,VLOOKUP(MONTH($A224),Conversion!$A$1:$B$12,2),FALSE)</f>
        <v>0.71</v>
      </c>
      <c r="K224" s="12" t="e">
        <f>VLOOKUP((IF(MONTH($A224)=10,YEAR($A224),IF(MONTH($A224)=11,YEAR($A224),IF(MONTH($A224)=12, YEAR($A224),YEAR($A224)-1)))),#REF!,VLOOKUP(MONTH($A224),Conversion!$A$1:$B$12,2),FALSE)</f>
        <v>#REF!</v>
      </c>
      <c r="L224" s="9" t="e">
        <f>VLOOKUP((IF(MONTH($A224)=10,YEAR($A224),IF(MONTH($A224)=11,YEAR($A224),IF(MONTH($A224)=12, YEAR($A224),YEAR($A224)-1)))),#REF!,VLOOKUP(MONTH($A224),'Patch Conversion'!$A$1:$B$12,2),FALSE)</f>
        <v>#REF!</v>
      </c>
      <c r="N224" s="11"/>
      <c r="O224" s="9">
        <f t="shared" si="19"/>
        <v>0.71</v>
      </c>
      <c r="P224" s="9" t="str">
        <f t="shared" si="20"/>
        <v>*</v>
      </c>
      <c r="Q224" s="10" t="str">
        <f t="shared" si="21"/>
        <v>First Silumation patch</v>
      </c>
      <c r="S224" s="17">
        <f>VLOOKUP((IF(MONTH($A224)=10,YEAR($A224),IF(MONTH($A224)=11,YEAR($A224),IF(MONTH($A224)=12, YEAR($A224),YEAR($A224)-1)))),'Final Sim'!$A$1:$O$84,VLOOKUP(MONTH($A224),'Conversion WRSM'!$A$1:$B$12,2),FALSE)</f>
        <v>0</v>
      </c>
      <c r="U224" s="9">
        <f t="shared" si="22"/>
        <v>0</v>
      </c>
      <c r="V224" s="9" t="str">
        <f t="shared" si="23"/>
        <v>#</v>
      </c>
      <c r="W224" s="20" t="str">
        <f t="shared" si="24"/>
        <v>Observed Estimate Used</v>
      </c>
    </row>
    <row r="225" spans="1:23" s="9" customFormat="1" x14ac:dyDescent="0.25">
      <c r="A225" s="11">
        <v>19784</v>
      </c>
      <c r="B225" s="9">
        <f>VLOOKUP((IF(MONTH($A225)=10,YEAR($A225),IF(MONTH($A225)=11,YEAR($A225),IF(MONTH($A225)=12, YEAR($A225),YEAR($A225)-1)))),A3R002_pt1.prn!$A$2:$AA$74,VLOOKUP(MONTH($A225),Conversion!$A$1:$B$12,2),FALSE)</f>
        <v>0.53</v>
      </c>
      <c r="C225" s="9" t="str">
        <f>IF(VLOOKUP((IF(MONTH($A225)=10,YEAR($A225),IF(MONTH($A225)=11,YEAR($A225),IF(MONTH($A225)=12, YEAR($A225),YEAR($A225)-1)))),A3R002_pt1.prn!$A$2:$AA$74,VLOOKUP(MONTH($A225),'Patch Conversion'!$A$1:$B$12,2),FALSE)="","",VLOOKUP((IF(MONTH($A225)=10,YEAR($A225),IF(MONTH($A225)=11,YEAR($A225),IF(MONTH($A225)=12, YEAR($A225),YEAR($A225)-1)))),A3R002_pt1.prn!$A$2:$AA$74,VLOOKUP(MONTH($A225),'Patch Conversion'!$A$1:$B$12,2),FALSE))</f>
        <v/>
      </c>
      <c r="G225" s="9">
        <f>VLOOKUP((IF(MONTH($A225)=10,YEAR($A225),IF(MONTH($A225)=11,YEAR($A225),IF(MONTH($A225)=12, YEAR($A225),YEAR($A225)-1)))),A3R002_FirstSim!$A$1:$Z$87,VLOOKUP(MONTH($A225),Conversion!$A$1:$B$12,2),FALSE)</f>
        <v>0.52</v>
      </c>
      <c r="K225" s="12" t="e">
        <f>VLOOKUP((IF(MONTH($A225)=10,YEAR($A225),IF(MONTH($A225)=11,YEAR($A225),IF(MONTH($A225)=12, YEAR($A225),YEAR($A225)-1)))),#REF!,VLOOKUP(MONTH($A225),Conversion!$A$1:$B$12,2),FALSE)</f>
        <v>#REF!</v>
      </c>
      <c r="L225" s="9" t="e">
        <f>VLOOKUP((IF(MONTH($A225)=10,YEAR($A225),IF(MONTH($A225)=11,YEAR($A225),IF(MONTH($A225)=12, YEAR($A225),YEAR($A225)-1)))),#REF!,VLOOKUP(MONTH($A225),'Patch Conversion'!$A$1:$B$12,2),FALSE)</f>
        <v>#REF!</v>
      </c>
      <c r="N225" s="11"/>
      <c r="O225" s="9">
        <f t="shared" si="19"/>
        <v>0.53</v>
      </c>
      <c r="P225" s="9" t="str">
        <f t="shared" si="20"/>
        <v/>
      </c>
      <c r="Q225" s="10" t="str">
        <f t="shared" si="21"/>
        <v/>
      </c>
      <c r="S225" s="17">
        <f>VLOOKUP((IF(MONTH($A225)=10,YEAR($A225),IF(MONTH($A225)=11,YEAR($A225),IF(MONTH($A225)=12, YEAR($A225),YEAR($A225)-1)))),'Final Sim'!$A$1:$O$84,VLOOKUP(MONTH($A225),'Conversion WRSM'!$A$1:$B$12,2),FALSE)</f>
        <v>0</v>
      </c>
      <c r="U225" s="9">
        <f t="shared" si="22"/>
        <v>0.53</v>
      </c>
      <c r="V225" s="9" t="str">
        <f t="shared" si="23"/>
        <v/>
      </c>
      <c r="W225" s="20" t="str">
        <f t="shared" si="24"/>
        <v/>
      </c>
    </row>
    <row r="226" spans="1:23" s="9" customFormat="1" x14ac:dyDescent="0.25">
      <c r="A226" s="11">
        <v>19815</v>
      </c>
      <c r="B226" s="9">
        <f>VLOOKUP((IF(MONTH($A226)=10,YEAR($A226),IF(MONTH($A226)=11,YEAR($A226),IF(MONTH($A226)=12, YEAR($A226),YEAR($A226)-1)))),A3R002_pt1.prn!$A$2:$AA$74,VLOOKUP(MONTH($A226),Conversion!$A$1:$B$12,2),FALSE)</f>
        <v>0</v>
      </c>
      <c r="C226" s="9" t="str">
        <f>IF(VLOOKUP((IF(MONTH($A226)=10,YEAR($A226),IF(MONTH($A226)=11,YEAR($A226),IF(MONTH($A226)=12, YEAR($A226),YEAR($A226)-1)))),A3R002_pt1.prn!$A$2:$AA$74,VLOOKUP(MONTH($A226),'Patch Conversion'!$A$1:$B$12,2),FALSE)="","",VLOOKUP((IF(MONTH($A226)=10,YEAR($A226),IF(MONTH($A226)=11,YEAR($A226),IF(MONTH($A226)=12, YEAR($A226),YEAR($A226)-1)))),A3R002_pt1.prn!$A$2:$AA$74,VLOOKUP(MONTH($A226),'Patch Conversion'!$A$1:$B$12,2),FALSE))</f>
        <v>#</v>
      </c>
      <c r="G226" s="9">
        <f>VLOOKUP((IF(MONTH($A226)=10,YEAR($A226),IF(MONTH($A226)=11,YEAR($A226),IF(MONTH($A226)=12, YEAR($A226),YEAR($A226)-1)))),A3R002_FirstSim!$A$1:$Z$87,VLOOKUP(MONTH($A226),Conversion!$A$1:$B$12,2),FALSE)</f>
        <v>0.56999999999999995</v>
      </c>
      <c r="K226" s="12" t="e">
        <f>VLOOKUP((IF(MONTH($A226)=10,YEAR($A226),IF(MONTH($A226)=11,YEAR($A226),IF(MONTH($A226)=12, YEAR($A226),YEAR($A226)-1)))),#REF!,VLOOKUP(MONTH($A226),Conversion!$A$1:$B$12,2),FALSE)</f>
        <v>#REF!</v>
      </c>
      <c r="L226" s="9" t="e">
        <f>VLOOKUP((IF(MONTH($A226)=10,YEAR($A226),IF(MONTH($A226)=11,YEAR($A226),IF(MONTH($A226)=12, YEAR($A226),YEAR($A226)-1)))),#REF!,VLOOKUP(MONTH($A226),'Patch Conversion'!$A$1:$B$12,2),FALSE)</f>
        <v>#REF!</v>
      </c>
      <c r="N226" s="11"/>
      <c r="O226" s="9">
        <f t="shared" si="19"/>
        <v>0.56999999999999995</v>
      </c>
      <c r="P226" s="9" t="str">
        <f t="shared" si="20"/>
        <v>*</v>
      </c>
      <c r="Q226" s="10" t="str">
        <f t="shared" si="21"/>
        <v>First Silumation patch</v>
      </c>
      <c r="S226" s="17">
        <f>VLOOKUP((IF(MONTH($A226)=10,YEAR($A226),IF(MONTH($A226)=11,YEAR($A226),IF(MONTH($A226)=12, YEAR($A226),YEAR($A226)-1)))),'Final Sim'!$A$1:$O$84,VLOOKUP(MONTH($A226),'Conversion WRSM'!$A$1:$B$12,2),FALSE)</f>
        <v>0</v>
      </c>
      <c r="U226" s="9">
        <f t="shared" si="22"/>
        <v>0</v>
      </c>
      <c r="V226" s="9" t="str">
        <f t="shared" si="23"/>
        <v>#</v>
      </c>
      <c r="W226" s="20" t="str">
        <f t="shared" si="24"/>
        <v>Observed Estimate Used</v>
      </c>
    </row>
    <row r="227" spans="1:23" s="9" customFormat="1" x14ac:dyDescent="0.25">
      <c r="A227" s="11">
        <v>19845</v>
      </c>
      <c r="B227" s="9">
        <f>VLOOKUP((IF(MONTH($A227)=10,YEAR($A227),IF(MONTH($A227)=11,YEAR($A227),IF(MONTH($A227)=12, YEAR($A227),YEAR($A227)-1)))),A3R002_pt1.prn!$A$2:$AA$74,VLOOKUP(MONTH($A227),Conversion!$A$1:$B$12,2),FALSE)</f>
        <v>0</v>
      </c>
      <c r="C227" s="9" t="str">
        <f>IF(VLOOKUP((IF(MONTH($A227)=10,YEAR($A227),IF(MONTH($A227)=11,YEAR($A227),IF(MONTH($A227)=12, YEAR($A227),YEAR($A227)-1)))),A3R002_pt1.prn!$A$2:$AA$74,VLOOKUP(MONTH($A227),'Patch Conversion'!$A$1:$B$12,2),FALSE)="","",VLOOKUP((IF(MONTH($A227)=10,YEAR($A227),IF(MONTH($A227)=11,YEAR($A227),IF(MONTH($A227)=12, YEAR($A227),YEAR($A227)-1)))),A3R002_pt1.prn!$A$2:$AA$74,VLOOKUP(MONTH($A227),'Patch Conversion'!$A$1:$B$12,2),FALSE))</f>
        <v>#</v>
      </c>
      <c r="G227" s="9">
        <f>VLOOKUP((IF(MONTH($A227)=10,YEAR($A227),IF(MONTH($A227)=11,YEAR($A227),IF(MONTH($A227)=12, YEAR($A227),YEAR($A227)-1)))),A3R002_FirstSim!$A$1:$Z$87,VLOOKUP(MONTH($A227),Conversion!$A$1:$B$12,2),FALSE)</f>
        <v>0.51</v>
      </c>
      <c r="K227" s="12" t="e">
        <f>VLOOKUP((IF(MONTH($A227)=10,YEAR($A227),IF(MONTH($A227)=11,YEAR($A227),IF(MONTH($A227)=12, YEAR($A227),YEAR($A227)-1)))),#REF!,VLOOKUP(MONTH($A227),Conversion!$A$1:$B$12,2),FALSE)</f>
        <v>#REF!</v>
      </c>
      <c r="L227" s="9" t="e">
        <f>VLOOKUP((IF(MONTH($A227)=10,YEAR($A227),IF(MONTH($A227)=11,YEAR($A227),IF(MONTH($A227)=12, YEAR($A227),YEAR($A227)-1)))),#REF!,VLOOKUP(MONTH($A227),'Patch Conversion'!$A$1:$B$12,2),FALSE)</f>
        <v>#REF!</v>
      </c>
      <c r="N227" s="11"/>
      <c r="O227" s="9">
        <f t="shared" si="19"/>
        <v>0.51</v>
      </c>
      <c r="P227" s="9" t="str">
        <f t="shared" si="20"/>
        <v>*</v>
      </c>
      <c r="Q227" s="10" t="str">
        <f t="shared" si="21"/>
        <v>First Silumation patch</v>
      </c>
      <c r="S227" s="17">
        <f>VLOOKUP((IF(MONTH($A227)=10,YEAR($A227),IF(MONTH($A227)=11,YEAR($A227),IF(MONTH($A227)=12, YEAR($A227),YEAR($A227)-1)))),'Final Sim'!$A$1:$O$84,VLOOKUP(MONTH($A227),'Conversion WRSM'!$A$1:$B$12,2),FALSE)</f>
        <v>0</v>
      </c>
      <c r="U227" s="9">
        <f t="shared" si="22"/>
        <v>0</v>
      </c>
      <c r="V227" s="9" t="str">
        <f t="shared" si="23"/>
        <v>#</v>
      </c>
      <c r="W227" s="20" t="str">
        <f t="shared" si="24"/>
        <v>Observed Estimate Used</v>
      </c>
    </row>
    <row r="228" spans="1:23" s="9" customFormat="1" x14ac:dyDescent="0.25">
      <c r="A228" s="11">
        <v>19876</v>
      </c>
      <c r="B228" s="9">
        <f>VLOOKUP((IF(MONTH($A228)=10,YEAR($A228),IF(MONTH($A228)=11,YEAR($A228),IF(MONTH($A228)=12, YEAR($A228),YEAR($A228)-1)))),A3R002_pt1.prn!$A$2:$AA$74,VLOOKUP(MONTH($A228),Conversion!$A$1:$B$12,2),FALSE)</f>
        <v>0.06</v>
      </c>
      <c r="C228" s="9" t="str">
        <f>IF(VLOOKUP((IF(MONTH($A228)=10,YEAR($A228),IF(MONTH($A228)=11,YEAR($A228),IF(MONTH($A228)=12, YEAR($A228),YEAR($A228)-1)))),A3R002_pt1.prn!$A$2:$AA$74,VLOOKUP(MONTH($A228),'Patch Conversion'!$A$1:$B$12,2),FALSE)="","",VLOOKUP((IF(MONTH($A228)=10,YEAR($A228),IF(MONTH($A228)=11,YEAR($A228),IF(MONTH($A228)=12, YEAR($A228),YEAR($A228)-1)))),A3R002_pt1.prn!$A$2:$AA$74,VLOOKUP(MONTH($A228),'Patch Conversion'!$A$1:$B$12,2),FALSE))</f>
        <v/>
      </c>
      <c r="G228" s="9">
        <f>VLOOKUP((IF(MONTH($A228)=10,YEAR($A228),IF(MONTH($A228)=11,YEAR($A228),IF(MONTH($A228)=12, YEAR($A228),YEAR($A228)-1)))),A3R002_FirstSim!$A$1:$Z$87,VLOOKUP(MONTH($A228),Conversion!$A$1:$B$12,2),FALSE)</f>
        <v>0.45</v>
      </c>
      <c r="K228" s="12" t="e">
        <f>VLOOKUP((IF(MONTH($A228)=10,YEAR($A228),IF(MONTH($A228)=11,YEAR($A228),IF(MONTH($A228)=12, YEAR($A228),YEAR($A228)-1)))),#REF!,VLOOKUP(MONTH($A228),Conversion!$A$1:$B$12,2),FALSE)</f>
        <v>#REF!</v>
      </c>
      <c r="L228" s="9" t="e">
        <f>VLOOKUP((IF(MONTH($A228)=10,YEAR($A228),IF(MONTH($A228)=11,YEAR($A228),IF(MONTH($A228)=12, YEAR($A228),YEAR($A228)-1)))),#REF!,VLOOKUP(MONTH($A228),'Patch Conversion'!$A$1:$B$12,2),FALSE)</f>
        <v>#REF!</v>
      </c>
      <c r="N228" s="11"/>
      <c r="O228" s="9">
        <f t="shared" si="19"/>
        <v>0.06</v>
      </c>
      <c r="P228" s="9" t="str">
        <f t="shared" si="20"/>
        <v/>
      </c>
      <c r="Q228" s="10" t="str">
        <f t="shared" si="21"/>
        <v/>
      </c>
      <c r="S228" s="17">
        <f>VLOOKUP((IF(MONTH($A228)=10,YEAR($A228),IF(MONTH($A228)=11,YEAR($A228),IF(MONTH($A228)=12, YEAR($A228),YEAR($A228)-1)))),'Final Sim'!$A$1:$O$84,VLOOKUP(MONTH($A228),'Conversion WRSM'!$A$1:$B$12,2),FALSE)</f>
        <v>0</v>
      </c>
      <c r="U228" s="9">
        <f t="shared" si="22"/>
        <v>0.06</v>
      </c>
      <c r="V228" s="9" t="str">
        <f t="shared" si="23"/>
        <v/>
      </c>
      <c r="W228" s="20" t="str">
        <f t="shared" si="24"/>
        <v/>
      </c>
    </row>
    <row r="229" spans="1:23" s="9" customFormat="1" x14ac:dyDescent="0.25">
      <c r="A229" s="11">
        <v>19906</v>
      </c>
      <c r="B229" s="9">
        <f>VLOOKUP((IF(MONTH($A229)=10,YEAR($A229),IF(MONTH($A229)=11,YEAR($A229),IF(MONTH($A229)=12, YEAR($A229),YEAR($A229)-1)))),A3R002_pt1.prn!$A$2:$AA$74,VLOOKUP(MONTH($A229),Conversion!$A$1:$B$12,2),FALSE)</f>
        <v>7.0000000000000007E-2</v>
      </c>
      <c r="C229" s="9" t="str">
        <f>IF(VLOOKUP((IF(MONTH($A229)=10,YEAR($A229),IF(MONTH($A229)=11,YEAR($A229),IF(MONTH($A229)=12, YEAR($A229),YEAR($A229)-1)))),A3R002_pt1.prn!$A$2:$AA$74,VLOOKUP(MONTH($A229),'Patch Conversion'!$A$1:$B$12,2),FALSE)="","",VLOOKUP((IF(MONTH($A229)=10,YEAR($A229),IF(MONTH($A229)=11,YEAR($A229),IF(MONTH($A229)=12, YEAR($A229),YEAR($A229)-1)))),A3R002_pt1.prn!$A$2:$AA$74,VLOOKUP(MONTH($A229),'Patch Conversion'!$A$1:$B$12,2),FALSE))</f>
        <v/>
      </c>
      <c r="G229" s="9">
        <f>VLOOKUP((IF(MONTH($A229)=10,YEAR($A229),IF(MONTH($A229)=11,YEAR($A229),IF(MONTH($A229)=12, YEAR($A229),YEAR($A229)-1)))),A3R002_FirstSim!$A$1:$Z$87,VLOOKUP(MONTH($A229),Conversion!$A$1:$B$12,2),FALSE)</f>
        <v>0.41</v>
      </c>
      <c r="K229" s="12" t="e">
        <f>VLOOKUP((IF(MONTH($A229)=10,YEAR($A229),IF(MONTH($A229)=11,YEAR($A229),IF(MONTH($A229)=12, YEAR($A229),YEAR($A229)-1)))),#REF!,VLOOKUP(MONTH($A229),Conversion!$A$1:$B$12,2),FALSE)</f>
        <v>#REF!</v>
      </c>
      <c r="L229" s="9" t="e">
        <f>VLOOKUP((IF(MONTH($A229)=10,YEAR($A229),IF(MONTH($A229)=11,YEAR($A229),IF(MONTH($A229)=12, YEAR($A229),YEAR($A229)-1)))),#REF!,VLOOKUP(MONTH($A229),'Patch Conversion'!$A$1:$B$12,2),FALSE)</f>
        <v>#REF!</v>
      </c>
      <c r="N229" s="11"/>
      <c r="O229" s="9">
        <f t="shared" si="19"/>
        <v>7.0000000000000007E-2</v>
      </c>
      <c r="P229" s="9" t="str">
        <f t="shared" si="20"/>
        <v/>
      </c>
      <c r="Q229" s="10" t="str">
        <f t="shared" si="21"/>
        <v/>
      </c>
      <c r="S229" s="17">
        <f>VLOOKUP((IF(MONTH($A229)=10,YEAR($A229),IF(MONTH($A229)=11,YEAR($A229),IF(MONTH($A229)=12, YEAR($A229),YEAR($A229)-1)))),'Final Sim'!$A$1:$O$84,VLOOKUP(MONTH($A229),'Conversion WRSM'!$A$1:$B$12,2),FALSE)</f>
        <v>0</v>
      </c>
      <c r="U229" s="9">
        <f t="shared" si="22"/>
        <v>7.0000000000000007E-2</v>
      </c>
      <c r="V229" s="9" t="str">
        <f t="shared" si="23"/>
        <v/>
      </c>
      <c r="W229" s="20" t="str">
        <f t="shared" si="24"/>
        <v/>
      </c>
    </row>
    <row r="230" spans="1:23" s="9" customFormat="1" x14ac:dyDescent="0.25">
      <c r="A230" s="11">
        <v>19937</v>
      </c>
      <c r="B230" s="9">
        <f>VLOOKUP((IF(MONTH($A230)=10,YEAR($A230),IF(MONTH($A230)=11,YEAR($A230),IF(MONTH($A230)=12, YEAR($A230),YEAR($A230)-1)))),A3R002_pt1.prn!$A$2:$AA$74,VLOOKUP(MONTH($A230),Conversion!$A$1:$B$12,2),FALSE)</f>
        <v>7.0000000000000007E-2</v>
      </c>
      <c r="C230" s="9" t="str">
        <f>IF(VLOOKUP((IF(MONTH($A230)=10,YEAR($A230),IF(MONTH($A230)=11,YEAR($A230),IF(MONTH($A230)=12, YEAR($A230),YEAR($A230)-1)))),A3R002_pt1.prn!$A$2:$AA$74,VLOOKUP(MONTH($A230),'Patch Conversion'!$A$1:$B$12,2),FALSE)="","",VLOOKUP((IF(MONTH($A230)=10,YEAR($A230),IF(MONTH($A230)=11,YEAR($A230),IF(MONTH($A230)=12, YEAR($A230),YEAR($A230)-1)))),A3R002_pt1.prn!$A$2:$AA$74,VLOOKUP(MONTH($A230),'Patch Conversion'!$A$1:$B$12,2),FALSE))</f>
        <v/>
      </c>
      <c r="G230" s="9">
        <f>VLOOKUP((IF(MONTH($A230)=10,YEAR($A230),IF(MONTH($A230)=11,YEAR($A230),IF(MONTH($A230)=12, YEAR($A230),YEAR($A230)-1)))),A3R002_FirstSim!$A$1:$Z$87,VLOOKUP(MONTH($A230),Conversion!$A$1:$B$12,2),FALSE)</f>
        <v>0.36</v>
      </c>
      <c r="K230" s="12" t="e">
        <f>VLOOKUP((IF(MONTH($A230)=10,YEAR($A230),IF(MONTH($A230)=11,YEAR($A230),IF(MONTH($A230)=12, YEAR($A230),YEAR($A230)-1)))),#REF!,VLOOKUP(MONTH($A230),Conversion!$A$1:$B$12,2),FALSE)</f>
        <v>#REF!</v>
      </c>
      <c r="L230" s="9" t="e">
        <f>VLOOKUP((IF(MONTH($A230)=10,YEAR($A230),IF(MONTH($A230)=11,YEAR($A230),IF(MONTH($A230)=12, YEAR($A230),YEAR($A230)-1)))),#REF!,VLOOKUP(MONTH($A230),'Patch Conversion'!$A$1:$B$12,2),FALSE)</f>
        <v>#REF!</v>
      </c>
      <c r="N230" s="11"/>
      <c r="O230" s="9">
        <f t="shared" si="19"/>
        <v>7.0000000000000007E-2</v>
      </c>
      <c r="P230" s="9" t="str">
        <f t="shared" si="20"/>
        <v/>
      </c>
      <c r="Q230" s="10" t="str">
        <f t="shared" si="21"/>
        <v/>
      </c>
      <c r="S230" s="17">
        <f>VLOOKUP((IF(MONTH($A230)=10,YEAR($A230),IF(MONTH($A230)=11,YEAR($A230),IF(MONTH($A230)=12, YEAR($A230),YEAR($A230)-1)))),'Final Sim'!$A$1:$O$84,VLOOKUP(MONTH($A230),'Conversion WRSM'!$A$1:$B$12,2),FALSE)</f>
        <v>0</v>
      </c>
      <c r="U230" s="9">
        <f t="shared" si="22"/>
        <v>7.0000000000000007E-2</v>
      </c>
      <c r="V230" s="9" t="str">
        <f t="shared" si="23"/>
        <v/>
      </c>
      <c r="W230" s="20" t="str">
        <f t="shared" si="24"/>
        <v/>
      </c>
    </row>
    <row r="231" spans="1:23" s="9" customFormat="1" x14ac:dyDescent="0.25">
      <c r="A231" s="11">
        <v>19968</v>
      </c>
      <c r="B231" s="9">
        <f>VLOOKUP((IF(MONTH($A231)=10,YEAR($A231),IF(MONTH($A231)=11,YEAR($A231),IF(MONTH($A231)=12, YEAR($A231),YEAR($A231)-1)))),A3R002_pt1.prn!$A$2:$AA$74,VLOOKUP(MONTH($A231),Conversion!$A$1:$B$12,2),FALSE)</f>
        <v>0.05</v>
      </c>
      <c r="C231" s="9" t="str">
        <f>IF(VLOOKUP((IF(MONTH($A231)=10,YEAR($A231),IF(MONTH($A231)=11,YEAR($A231),IF(MONTH($A231)=12, YEAR($A231),YEAR($A231)-1)))),A3R002_pt1.prn!$A$2:$AA$74,VLOOKUP(MONTH($A231),'Patch Conversion'!$A$1:$B$12,2),FALSE)="","",VLOOKUP((IF(MONTH($A231)=10,YEAR($A231),IF(MONTH($A231)=11,YEAR($A231),IF(MONTH($A231)=12, YEAR($A231),YEAR($A231)-1)))),A3R002_pt1.prn!$A$2:$AA$74,VLOOKUP(MONTH($A231),'Patch Conversion'!$A$1:$B$12,2),FALSE))</f>
        <v/>
      </c>
      <c r="G231" s="9">
        <f>VLOOKUP((IF(MONTH($A231)=10,YEAR($A231),IF(MONTH($A231)=11,YEAR($A231),IF(MONTH($A231)=12, YEAR($A231),YEAR($A231)-1)))),A3R002_FirstSim!$A$1:$Z$87,VLOOKUP(MONTH($A231),Conversion!$A$1:$B$12,2),FALSE)</f>
        <v>0.31</v>
      </c>
      <c r="K231" s="12" t="e">
        <f>VLOOKUP((IF(MONTH($A231)=10,YEAR($A231),IF(MONTH($A231)=11,YEAR($A231),IF(MONTH($A231)=12, YEAR($A231),YEAR($A231)-1)))),#REF!,VLOOKUP(MONTH($A231),Conversion!$A$1:$B$12,2),FALSE)</f>
        <v>#REF!</v>
      </c>
      <c r="L231" s="9" t="e">
        <f>VLOOKUP((IF(MONTH($A231)=10,YEAR($A231),IF(MONTH($A231)=11,YEAR($A231),IF(MONTH($A231)=12, YEAR($A231),YEAR($A231)-1)))),#REF!,VLOOKUP(MONTH($A231),'Patch Conversion'!$A$1:$B$12,2),FALSE)</f>
        <v>#REF!</v>
      </c>
      <c r="N231" s="11"/>
      <c r="O231" s="9">
        <f t="shared" si="19"/>
        <v>0.05</v>
      </c>
      <c r="P231" s="9" t="str">
        <f t="shared" si="20"/>
        <v/>
      </c>
      <c r="Q231" s="10" t="str">
        <f t="shared" si="21"/>
        <v/>
      </c>
      <c r="S231" s="17">
        <f>VLOOKUP((IF(MONTH($A231)=10,YEAR($A231),IF(MONTH($A231)=11,YEAR($A231),IF(MONTH($A231)=12, YEAR($A231),YEAR($A231)-1)))),'Final Sim'!$A$1:$O$84,VLOOKUP(MONTH($A231),'Conversion WRSM'!$A$1:$B$12,2),FALSE)</f>
        <v>0</v>
      </c>
      <c r="U231" s="9">
        <f t="shared" si="22"/>
        <v>0.05</v>
      </c>
      <c r="V231" s="9" t="str">
        <f t="shared" si="23"/>
        <v/>
      </c>
      <c r="W231" s="20" t="str">
        <f t="shared" si="24"/>
        <v/>
      </c>
    </row>
    <row r="232" spans="1:23" s="9" customFormat="1" x14ac:dyDescent="0.25">
      <c r="A232" s="11">
        <v>19998</v>
      </c>
      <c r="B232" s="9">
        <f>VLOOKUP((IF(MONTH($A232)=10,YEAR($A232),IF(MONTH($A232)=11,YEAR($A232),IF(MONTH($A232)=12, YEAR($A232),YEAR($A232)-1)))),A3R002_pt1.prn!$A$2:$AA$74,VLOOKUP(MONTH($A232),Conversion!$A$1:$B$12,2),FALSE)</f>
        <v>0.08</v>
      </c>
      <c r="C232" s="9" t="str">
        <f>IF(VLOOKUP((IF(MONTH($A232)=10,YEAR($A232),IF(MONTH($A232)=11,YEAR($A232),IF(MONTH($A232)=12, YEAR($A232),YEAR($A232)-1)))),A3R002_pt1.prn!$A$2:$AA$74,VLOOKUP(MONTH($A232),'Patch Conversion'!$A$1:$B$12,2),FALSE)="","",VLOOKUP((IF(MONTH($A232)=10,YEAR($A232),IF(MONTH($A232)=11,YEAR($A232),IF(MONTH($A232)=12, YEAR($A232),YEAR($A232)-1)))),A3R002_pt1.prn!$A$2:$AA$74,VLOOKUP(MONTH($A232),'Patch Conversion'!$A$1:$B$12,2),FALSE))</f>
        <v/>
      </c>
      <c r="G232" s="9">
        <f>VLOOKUP((IF(MONTH($A232)=10,YEAR($A232),IF(MONTH($A232)=11,YEAR($A232),IF(MONTH($A232)=12, YEAR($A232),YEAR($A232)-1)))),A3R002_FirstSim!$A$1:$Z$87,VLOOKUP(MONTH($A232),Conversion!$A$1:$B$12,2),FALSE)</f>
        <v>0.27</v>
      </c>
      <c r="K232" s="12" t="e">
        <f>VLOOKUP((IF(MONTH($A232)=10,YEAR($A232),IF(MONTH($A232)=11,YEAR($A232),IF(MONTH($A232)=12, YEAR($A232),YEAR($A232)-1)))),#REF!,VLOOKUP(MONTH($A232),Conversion!$A$1:$B$12,2),FALSE)</f>
        <v>#REF!</v>
      </c>
      <c r="L232" s="9" t="e">
        <f>VLOOKUP((IF(MONTH($A232)=10,YEAR($A232),IF(MONTH($A232)=11,YEAR($A232),IF(MONTH($A232)=12, YEAR($A232),YEAR($A232)-1)))),#REF!,VLOOKUP(MONTH($A232),'Patch Conversion'!$A$1:$B$12,2),FALSE)</f>
        <v>#REF!</v>
      </c>
      <c r="N232" s="11"/>
      <c r="O232" s="9">
        <f t="shared" si="19"/>
        <v>0.08</v>
      </c>
      <c r="P232" s="9" t="str">
        <f t="shared" si="20"/>
        <v/>
      </c>
      <c r="Q232" s="10" t="str">
        <f t="shared" si="21"/>
        <v/>
      </c>
      <c r="S232" s="17">
        <f>VLOOKUP((IF(MONTH($A232)=10,YEAR($A232),IF(MONTH($A232)=11,YEAR($A232),IF(MONTH($A232)=12, YEAR($A232),YEAR($A232)-1)))),'Final Sim'!$A$1:$O$84,VLOOKUP(MONTH($A232),'Conversion WRSM'!$A$1:$B$12,2),FALSE)</f>
        <v>0</v>
      </c>
      <c r="U232" s="9">
        <f t="shared" si="22"/>
        <v>0.08</v>
      </c>
      <c r="V232" s="9" t="str">
        <f t="shared" si="23"/>
        <v/>
      </c>
      <c r="W232" s="20" t="str">
        <f t="shared" si="24"/>
        <v/>
      </c>
    </row>
    <row r="233" spans="1:23" s="9" customFormat="1" x14ac:dyDescent="0.25">
      <c r="A233" s="11">
        <v>20029</v>
      </c>
      <c r="B233" s="9">
        <f>VLOOKUP((IF(MONTH($A233)=10,YEAR($A233),IF(MONTH($A233)=11,YEAR($A233),IF(MONTH($A233)=12, YEAR($A233),YEAR($A233)-1)))),A3R002_pt1.prn!$A$2:$AA$74,VLOOKUP(MONTH($A233),Conversion!$A$1:$B$12,2),FALSE)</f>
        <v>0.15</v>
      </c>
      <c r="C233" s="9" t="str">
        <f>IF(VLOOKUP((IF(MONTH($A233)=10,YEAR($A233),IF(MONTH($A233)=11,YEAR($A233),IF(MONTH($A233)=12, YEAR($A233),YEAR($A233)-1)))),A3R002_pt1.prn!$A$2:$AA$74,VLOOKUP(MONTH($A233),'Patch Conversion'!$A$1:$B$12,2),FALSE)="","",VLOOKUP((IF(MONTH($A233)=10,YEAR($A233),IF(MONTH($A233)=11,YEAR($A233),IF(MONTH($A233)=12, YEAR($A233),YEAR($A233)-1)))),A3R002_pt1.prn!$A$2:$AA$74,VLOOKUP(MONTH($A233),'Patch Conversion'!$A$1:$B$12,2),FALSE))</f>
        <v/>
      </c>
      <c r="D233" s="9" t="str">
        <f>IF(C233="","",B233)</f>
        <v/>
      </c>
      <c r="G233" s="9">
        <f>VLOOKUP((IF(MONTH($A233)=10,YEAR($A233),IF(MONTH($A233)=11,YEAR($A233),IF(MONTH($A233)=12, YEAR($A233),YEAR($A233)-1)))),A3R002_FirstSim!$A$1:$Z$87,VLOOKUP(MONTH($A233),Conversion!$A$1:$B$12,2),FALSE)</f>
        <v>0.27</v>
      </c>
      <c r="K233" s="12" t="e">
        <f>VLOOKUP((IF(MONTH($A233)=10,YEAR($A233),IF(MONTH($A233)=11,YEAR($A233),IF(MONTH($A233)=12, YEAR($A233),YEAR($A233)-1)))),#REF!,VLOOKUP(MONTH($A233),Conversion!$A$1:$B$12,2),FALSE)</f>
        <v>#REF!</v>
      </c>
      <c r="L233" s="9" t="e">
        <f>VLOOKUP((IF(MONTH($A233)=10,YEAR($A233),IF(MONTH($A233)=11,YEAR($A233),IF(MONTH($A233)=12, YEAR($A233),YEAR($A233)-1)))),#REF!,VLOOKUP(MONTH($A233),'Patch Conversion'!$A$1:$B$12,2),FALSE)</f>
        <v>#REF!</v>
      </c>
      <c r="N233" s="11"/>
      <c r="O233" s="9">
        <f t="shared" si="19"/>
        <v>0.15</v>
      </c>
      <c r="P233" s="9" t="str">
        <f t="shared" si="20"/>
        <v/>
      </c>
      <c r="Q233" s="10" t="str">
        <f t="shared" si="21"/>
        <v/>
      </c>
      <c r="S233" s="17">
        <f>VLOOKUP((IF(MONTH($A233)=10,YEAR($A233),IF(MONTH($A233)=11,YEAR($A233),IF(MONTH($A233)=12, YEAR($A233),YEAR($A233)-1)))),'Final Sim'!$A$1:$O$84,VLOOKUP(MONTH($A233),'Conversion WRSM'!$A$1:$B$12,2),FALSE)</f>
        <v>0</v>
      </c>
      <c r="U233" s="9">
        <f t="shared" si="22"/>
        <v>0.15</v>
      </c>
      <c r="V233" s="9" t="str">
        <f t="shared" si="23"/>
        <v/>
      </c>
      <c r="W233" s="20" t="str">
        <f t="shared" si="24"/>
        <v/>
      </c>
    </row>
    <row r="234" spans="1:23" s="9" customFormat="1" x14ac:dyDescent="0.25">
      <c r="A234" s="11">
        <v>20059</v>
      </c>
      <c r="B234" s="9">
        <f>VLOOKUP((IF(MONTH($A234)=10,YEAR($A234),IF(MONTH($A234)=11,YEAR($A234),IF(MONTH($A234)=12, YEAR($A234),YEAR($A234)-1)))),A3R002_pt1.prn!$A$2:$AA$74,VLOOKUP(MONTH($A234),Conversion!$A$1:$B$12,2),FALSE)</f>
        <v>0.18</v>
      </c>
      <c r="C234" s="9" t="str">
        <f>IF(VLOOKUP((IF(MONTH($A234)=10,YEAR($A234),IF(MONTH($A234)=11,YEAR($A234),IF(MONTH($A234)=12, YEAR($A234),YEAR($A234)-1)))),A3R002_pt1.prn!$A$2:$AA$74,VLOOKUP(MONTH($A234),'Patch Conversion'!$A$1:$B$12,2),FALSE)="","",VLOOKUP((IF(MONTH($A234)=10,YEAR($A234),IF(MONTH($A234)=11,YEAR($A234),IF(MONTH($A234)=12, YEAR($A234),YEAR($A234)-1)))),A3R002_pt1.prn!$A$2:$AA$74,VLOOKUP(MONTH($A234),'Patch Conversion'!$A$1:$B$12,2),FALSE))</f>
        <v/>
      </c>
      <c r="G234" s="9">
        <f>VLOOKUP((IF(MONTH($A234)=10,YEAR($A234),IF(MONTH($A234)=11,YEAR($A234),IF(MONTH($A234)=12, YEAR($A234),YEAR($A234)-1)))),A3R002_FirstSim!$A$1:$Z$87,VLOOKUP(MONTH($A234),Conversion!$A$1:$B$12,2),FALSE)</f>
        <v>0.28000000000000003</v>
      </c>
      <c r="K234" s="12" t="e">
        <f>VLOOKUP((IF(MONTH($A234)=10,YEAR($A234),IF(MONTH($A234)=11,YEAR($A234),IF(MONTH($A234)=12, YEAR($A234),YEAR($A234)-1)))),#REF!,VLOOKUP(MONTH($A234),Conversion!$A$1:$B$12,2),FALSE)</f>
        <v>#REF!</v>
      </c>
      <c r="L234" s="9" t="e">
        <f>VLOOKUP((IF(MONTH($A234)=10,YEAR($A234),IF(MONTH($A234)=11,YEAR($A234),IF(MONTH($A234)=12, YEAR($A234),YEAR($A234)-1)))),#REF!,VLOOKUP(MONTH($A234),'Patch Conversion'!$A$1:$B$12,2),FALSE)</f>
        <v>#REF!</v>
      </c>
      <c r="N234" s="11"/>
      <c r="O234" s="9">
        <f t="shared" si="19"/>
        <v>0.18</v>
      </c>
      <c r="P234" s="9" t="str">
        <f t="shared" si="20"/>
        <v/>
      </c>
      <c r="Q234" s="10" t="str">
        <f t="shared" si="21"/>
        <v/>
      </c>
      <c r="S234" s="17">
        <f>VLOOKUP((IF(MONTH($A234)=10,YEAR($A234),IF(MONTH($A234)=11,YEAR($A234),IF(MONTH($A234)=12, YEAR($A234),YEAR($A234)-1)))),'Final Sim'!$A$1:$O$84,VLOOKUP(MONTH($A234),'Conversion WRSM'!$A$1:$B$12,2),FALSE)</f>
        <v>0</v>
      </c>
      <c r="U234" s="9">
        <f t="shared" si="22"/>
        <v>0.18</v>
      </c>
      <c r="V234" s="9" t="str">
        <f t="shared" si="23"/>
        <v/>
      </c>
      <c r="W234" s="20" t="str">
        <f t="shared" si="24"/>
        <v/>
      </c>
    </row>
    <row r="235" spans="1:23" s="9" customFormat="1" x14ac:dyDescent="0.25">
      <c r="A235" s="11">
        <v>20090</v>
      </c>
      <c r="B235" s="9">
        <f>VLOOKUP((IF(MONTH($A235)=10,YEAR($A235),IF(MONTH($A235)=11,YEAR($A235),IF(MONTH($A235)=12, YEAR($A235),YEAR($A235)-1)))),A3R002_pt1.prn!$A$2:$AA$74,VLOOKUP(MONTH($A235),Conversion!$A$1:$B$12,2),FALSE)</f>
        <v>0.08</v>
      </c>
      <c r="C235" s="9" t="str">
        <f>IF(VLOOKUP((IF(MONTH($A235)=10,YEAR($A235),IF(MONTH($A235)=11,YEAR($A235),IF(MONTH($A235)=12, YEAR($A235),YEAR($A235)-1)))),A3R002_pt1.prn!$A$2:$AA$74,VLOOKUP(MONTH($A235),'Patch Conversion'!$A$1:$B$12,2),FALSE)="","",VLOOKUP((IF(MONTH($A235)=10,YEAR($A235),IF(MONTH($A235)=11,YEAR($A235),IF(MONTH($A235)=12, YEAR($A235),YEAR($A235)-1)))),A3R002_pt1.prn!$A$2:$AA$74,VLOOKUP(MONTH($A235),'Patch Conversion'!$A$1:$B$12,2),FALSE))</f>
        <v/>
      </c>
      <c r="G235" s="9">
        <f>VLOOKUP((IF(MONTH($A235)=10,YEAR($A235),IF(MONTH($A235)=11,YEAR($A235),IF(MONTH($A235)=12, YEAR($A235),YEAR($A235)-1)))),A3R002_FirstSim!$A$1:$Z$87,VLOOKUP(MONTH($A235),Conversion!$A$1:$B$12,2),FALSE)</f>
        <v>0.87</v>
      </c>
      <c r="K235" s="12" t="e">
        <f>VLOOKUP((IF(MONTH($A235)=10,YEAR($A235),IF(MONTH($A235)=11,YEAR($A235),IF(MONTH($A235)=12, YEAR($A235),YEAR($A235)-1)))),#REF!,VLOOKUP(MONTH($A235),Conversion!$A$1:$B$12,2),FALSE)</f>
        <v>#REF!</v>
      </c>
      <c r="L235" s="9" t="e">
        <f>VLOOKUP((IF(MONTH($A235)=10,YEAR($A235),IF(MONTH($A235)=11,YEAR($A235),IF(MONTH($A235)=12, YEAR($A235),YEAR($A235)-1)))),#REF!,VLOOKUP(MONTH($A235),'Patch Conversion'!$A$1:$B$12,2),FALSE)</f>
        <v>#REF!</v>
      </c>
      <c r="N235" s="11"/>
      <c r="O235" s="9">
        <f t="shared" si="19"/>
        <v>0.08</v>
      </c>
      <c r="P235" s="9" t="str">
        <f t="shared" si="20"/>
        <v/>
      </c>
      <c r="Q235" s="10" t="str">
        <f t="shared" si="21"/>
        <v/>
      </c>
      <c r="S235" s="17">
        <f>VLOOKUP((IF(MONTH($A235)=10,YEAR($A235),IF(MONTH($A235)=11,YEAR($A235),IF(MONTH($A235)=12, YEAR($A235),YEAR($A235)-1)))),'Final Sim'!$A$1:$O$84,VLOOKUP(MONTH($A235),'Conversion WRSM'!$A$1:$B$12,2),FALSE)</f>
        <v>0</v>
      </c>
      <c r="U235" s="9">
        <f t="shared" si="22"/>
        <v>0.08</v>
      </c>
      <c r="V235" s="9" t="str">
        <f t="shared" si="23"/>
        <v/>
      </c>
      <c r="W235" s="20" t="str">
        <f t="shared" si="24"/>
        <v/>
      </c>
    </row>
    <row r="236" spans="1:23" s="9" customFormat="1" x14ac:dyDescent="0.25">
      <c r="A236" s="11">
        <v>20121</v>
      </c>
      <c r="B236" s="9">
        <f>VLOOKUP((IF(MONTH($A236)=10,YEAR($A236),IF(MONTH($A236)=11,YEAR($A236),IF(MONTH($A236)=12, YEAR($A236),YEAR($A236)-1)))),A3R002_pt1.prn!$A$2:$AA$74,VLOOKUP(MONTH($A236),Conversion!$A$1:$B$12,2),FALSE)</f>
        <v>9.15</v>
      </c>
      <c r="C236" s="9" t="str">
        <f>IF(VLOOKUP((IF(MONTH($A236)=10,YEAR($A236),IF(MONTH($A236)=11,YEAR($A236),IF(MONTH($A236)=12, YEAR($A236),YEAR($A236)-1)))),A3R002_pt1.prn!$A$2:$AA$74,VLOOKUP(MONTH($A236),'Patch Conversion'!$A$1:$B$12,2),FALSE)="","",VLOOKUP((IF(MONTH($A236)=10,YEAR($A236),IF(MONTH($A236)=11,YEAR($A236),IF(MONTH($A236)=12, YEAR($A236),YEAR($A236)-1)))),A3R002_pt1.prn!$A$2:$AA$74,VLOOKUP(MONTH($A236),'Patch Conversion'!$A$1:$B$12,2),FALSE))</f>
        <v/>
      </c>
      <c r="G236" s="9">
        <f>VLOOKUP((IF(MONTH($A236)=10,YEAR($A236),IF(MONTH($A236)=11,YEAR($A236),IF(MONTH($A236)=12, YEAR($A236),YEAR($A236)-1)))),A3R002_FirstSim!$A$1:$Z$87,VLOOKUP(MONTH($A236),Conversion!$A$1:$B$12,2),FALSE)</f>
        <v>6.12</v>
      </c>
      <c r="K236" s="12" t="e">
        <f>VLOOKUP((IF(MONTH($A236)=10,YEAR($A236),IF(MONTH($A236)=11,YEAR($A236),IF(MONTH($A236)=12, YEAR($A236),YEAR($A236)-1)))),#REF!,VLOOKUP(MONTH($A236),Conversion!$A$1:$B$12,2),FALSE)</f>
        <v>#REF!</v>
      </c>
      <c r="L236" s="9" t="e">
        <f>VLOOKUP((IF(MONTH($A236)=10,YEAR($A236),IF(MONTH($A236)=11,YEAR($A236),IF(MONTH($A236)=12, YEAR($A236),YEAR($A236)-1)))),#REF!,VLOOKUP(MONTH($A236),'Patch Conversion'!$A$1:$B$12,2),FALSE)</f>
        <v>#REF!</v>
      </c>
      <c r="N236" s="11"/>
      <c r="O236" s="9">
        <f t="shared" si="19"/>
        <v>9.15</v>
      </c>
      <c r="P236" s="9" t="str">
        <f t="shared" si="20"/>
        <v/>
      </c>
      <c r="Q236" s="10" t="str">
        <f t="shared" si="21"/>
        <v/>
      </c>
      <c r="S236" s="17">
        <f>VLOOKUP((IF(MONTH($A236)=10,YEAR($A236),IF(MONTH($A236)=11,YEAR($A236),IF(MONTH($A236)=12, YEAR($A236),YEAR($A236)-1)))),'Final Sim'!$A$1:$O$84,VLOOKUP(MONTH($A236),'Conversion WRSM'!$A$1:$B$12,2),FALSE)</f>
        <v>0</v>
      </c>
      <c r="U236" s="9">
        <f t="shared" si="22"/>
        <v>9.15</v>
      </c>
      <c r="V236" s="9" t="str">
        <f t="shared" si="23"/>
        <v/>
      </c>
      <c r="W236" s="20" t="str">
        <f t="shared" si="24"/>
        <v/>
      </c>
    </row>
    <row r="237" spans="1:23" s="9" customFormat="1" x14ac:dyDescent="0.25">
      <c r="A237" s="11">
        <v>20149</v>
      </c>
      <c r="B237" s="9">
        <f>VLOOKUP((IF(MONTH($A237)=10,YEAR($A237),IF(MONTH($A237)=11,YEAR($A237),IF(MONTH($A237)=12, YEAR($A237),YEAR($A237)-1)))),A3R002_pt1.prn!$A$2:$AA$74,VLOOKUP(MONTH($A237),Conversion!$A$1:$B$12,2),FALSE)</f>
        <v>0.43</v>
      </c>
      <c r="C237" s="9" t="str">
        <f>IF(VLOOKUP((IF(MONTH($A237)=10,YEAR($A237),IF(MONTH($A237)=11,YEAR($A237),IF(MONTH($A237)=12, YEAR($A237),YEAR($A237)-1)))),A3R002_pt1.prn!$A$2:$AA$74,VLOOKUP(MONTH($A237),'Patch Conversion'!$A$1:$B$12,2),FALSE)="","",VLOOKUP((IF(MONTH($A237)=10,YEAR($A237),IF(MONTH($A237)=11,YEAR($A237),IF(MONTH($A237)=12, YEAR($A237),YEAR($A237)-1)))),A3R002_pt1.prn!$A$2:$AA$74,VLOOKUP(MONTH($A237),'Patch Conversion'!$A$1:$B$12,2),FALSE))</f>
        <v/>
      </c>
      <c r="G237" s="9">
        <f>VLOOKUP((IF(MONTH($A237)=10,YEAR($A237),IF(MONTH($A237)=11,YEAR($A237),IF(MONTH($A237)=12, YEAR($A237),YEAR($A237)-1)))),A3R002_FirstSim!$A$1:$Z$87,VLOOKUP(MONTH($A237),Conversion!$A$1:$B$12,2),FALSE)</f>
        <v>2.67</v>
      </c>
      <c r="K237" s="12" t="e">
        <f>VLOOKUP((IF(MONTH($A237)=10,YEAR($A237),IF(MONTH($A237)=11,YEAR($A237),IF(MONTH($A237)=12, YEAR($A237),YEAR($A237)-1)))),#REF!,VLOOKUP(MONTH($A237),Conversion!$A$1:$B$12,2),FALSE)</f>
        <v>#REF!</v>
      </c>
      <c r="L237" s="9" t="e">
        <f>VLOOKUP((IF(MONTH($A237)=10,YEAR($A237),IF(MONTH($A237)=11,YEAR($A237),IF(MONTH($A237)=12, YEAR($A237),YEAR($A237)-1)))),#REF!,VLOOKUP(MONTH($A237),'Patch Conversion'!$A$1:$B$12,2),FALSE)</f>
        <v>#REF!</v>
      </c>
      <c r="N237" s="11"/>
      <c r="O237" s="9">
        <f t="shared" si="19"/>
        <v>0.43</v>
      </c>
      <c r="P237" s="9" t="str">
        <f t="shared" si="20"/>
        <v/>
      </c>
      <c r="Q237" s="10" t="str">
        <f t="shared" si="21"/>
        <v/>
      </c>
      <c r="S237" s="17">
        <f>VLOOKUP((IF(MONTH($A237)=10,YEAR($A237),IF(MONTH($A237)=11,YEAR($A237),IF(MONTH($A237)=12, YEAR($A237),YEAR($A237)-1)))),'Final Sim'!$A$1:$O$84,VLOOKUP(MONTH($A237),'Conversion WRSM'!$A$1:$B$12,2),FALSE)</f>
        <v>0</v>
      </c>
      <c r="U237" s="9">
        <f t="shared" si="22"/>
        <v>0.43</v>
      </c>
      <c r="V237" s="9" t="str">
        <f t="shared" si="23"/>
        <v/>
      </c>
      <c r="W237" s="20" t="str">
        <f t="shared" si="24"/>
        <v/>
      </c>
    </row>
    <row r="238" spans="1:23" s="9" customFormat="1" x14ac:dyDescent="0.25">
      <c r="A238" s="11">
        <v>20180</v>
      </c>
      <c r="B238" s="9">
        <f>VLOOKUP((IF(MONTH($A238)=10,YEAR($A238),IF(MONTH($A238)=11,YEAR($A238),IF(MONTH($A238)=12, YEAR($A238),YEAR($A238)-1)))),A3R002_pt1.prn!$A$2:$AA$74,VLOOKUP(MONTH($A238),Conversion!$A$1:$B$12,2),FALSE)</f>
        <v>0.14000000000000001</v>
      </c>
      <c r="C238" s="9" t="str">
        <f>IF(VLOOKUP((IF(MONTH($A238)=10,YEAR($A238),IF(MONTH($A238)=11,YEAR($A238),IF(MONTH($A238)=12, YEAR($A238),YEAR($A238)-1)))),A3R002_pt1.prn!$A$2:$AA$74,VLOOKUP(MONTH($A238),'Patch Conversion'!$A$1:$B$12,2),FALSE)="","",VLOOKUP((IF(MONTH($A238)=10,YEAR($A238),IF(MONTH($A238)=11,YEAR($A238),IF(MONTH($A238)=12, YEAR($A238),YEAR($A238)-1)))),A3R002_pt1.prn!$A$2:$AA$74,VLOOKUP(MONTH($A238),'Patch Conversion'!$A$1:$B$12,2),FALSE))</f>
        <v/>
      </c>
      <c r="G238" s="9">
        <f>VLOOKUP((IF(MONTH($A238)=10,YEAR($A238),IF(MONTH($A238)=11,YEAR($A238),IF(MONTH($A238)=12, YEAR($A238),YEAR($A238)-1)))),A3R002_FirstSim!$A$1:$Z$87,VLOOKUP(MONTH($A238),Conversion!$A$1:$B$12,2),FALSE)</f>
        <v>0.97</v>
      </c>
      <c r="K238" s="12" t="e">
        <f>VLOOKUP((IF(MONTH($A238)=10,YEAR($A238),IF(MONTH($A238)=11,YEAR($A238),IF(MONTH($A238)=12, YEAR($A238),YEAR($A238)-1)))),#REF!,VLOOKUP(MONTH($A238),Conversion!$A$1:$B$12,2),FALSE)</f>
        <v>#REF!</v>
      </c>
      <c r="L238" s="9" t="e">
        <f>VLOOKUP((IF(MONTH($A238)=10,YEAR($A238),IF(MONTH($A238)=11,YEAR($A238),IF(MONTH($A238)=12, YEAR($A238),YEAR($A238)-1)))),#REF!,VLOOKUP(MONTH($A238),'Patch Conversion'!$A$1:$B$12,2),FALSE)</f>
        <v>#REF!</v>
      </c>
      <c r="N238" s="11"/>
      <c r="O238" s="9">
        <f t="shared" si="19"/>
        <v>0.14000000000000001</v>
      </c>
      <c r="P238" s="9" t="str">
        <f t="shared" si="20"/>
        <v/>
      </c>
      <c r="Q238" s="10" t="str">
        <f t="shared" si="21"/>
        <v/>
      </c>
      <c r="S238" s="17">
        <f>VLOOKUP((IF(MONTH($A238)=10,YEAR($A238),IF(MONTH($A238)=11,YEAR($A238),IF(MONTH($A238)=12, YEAR($A238),YEAR($A238)-1)))),'Final Sim'!$A$1:$O$84,VLOOKUP(MONTH($A238),'Conversion WRSM'!$A$1:$B$12,2),FALSE)</f>
        <v>0</v>
      </c>
      <c r="U238" s="9">
        <f t="shared" si="22"/>
        <v>0.14000000000000001</v>
      </c>
      <c r="V238" s="9" t="str">
        <f t="shared" si="23"/>
        <v/>
      </c>
      <c r="W238" s="20" t="str">
        <f t="shared" si="24"/>
        <v/>
      </c>
    </row>
    <row r="239" spans="1:23" s="9" customFormat="1" x14ac:dyDescent="0.25">
      <c r="A239" s="11">
        <v>20210</v>
      </c>
      <c r="B239" s="9">
        <f>VLOOKUP((IF(MONTH($A239)=10,YEAR($A239),IF(MONTH($A239)=11,YEAR($A239),IF(MONTH($A239)=12, YEAR($A239),YEAR($A239)-1)))),A3R002_pt1.prn!$A$2:$AA$74,VLOOKUP(MONTH($A239),Conversion!$A$1:$B$12,2),FALSE)</f>
        <v>0.04</v>
      </c>
      <c r="C239" s="9" t="str">
        <f>IF(VLOOKUP((IF(MONTH($A239)=10,YEAR($A239),IF(MONTH($A239)=11,YEAR($A239),IF(MONTH($A239)=12, YEAR($A239),YEAR($A239)-1)))),A3R002_pt1.prn!$A$2:$AA$74,VLOOKUP(MONTH($A239),'Patch Conversion'!$A$1:$B$12,2),FALSE)="","",VLOOKUP((IF(MONTH($A239)=10,YEAR($A239),IF(MONTH($A239)=11,YEAR($A239),IF(MONTH($A239)=12, YEAR($A239),YEAR($A239)-1)))),A3R002_pt1.prn!$A$2:$AA$74,VLOOKUP(MONTH($A239),'Patch Conversion'!$A$1:$B$12,2),FALSE))</f>
        <v/>
      </c>
      <c r="G239" s="9">
        <f>VLOOKUP((IF(MONTH($A239)=10,YEAR($A239),IF(MONTH($A239)=11,YEAR($A239),IF(MONTH($A239)=12, YEAR($A239),YEAR($A239)-1)))),A3R002_FirstSim!$A$1:$Z$87,VLOOKUP(MONTH($A239),Conversion!$A$1:$B$12,2),FALSE)</f>
        <v>0.88</v>
      </c>
      <c r="K239" s="12" t="e">
        <f>VLOOKUP((IF(MONTH($A239)=10,YEAR($A239),IF(MONTH($A239)=11,YEAR($A239),IF(MONTH($A239)=12, YEAR($A239),YEAR($A239)-1)))),#REF!,VLOOKUP(MONTH($A239),Conversion!$A$1:$B$12,2),FALSE)</f>
        <v>#REF!</v>
      </c>
      <c r="L239" s="9" t="e">
        <f>VLOOKUP((IF(MONTH($A239)=10,YEAR($A239),IF(MONTH($A239)=11,YEAR($A239),IF(MONTH($A239)=12, YEAR($A239),YEAR($A239)-1)))),#REF!,VLOOKUP(MONTH($A239),'Patch Conversion'!$A$1:$B$12,2),FALSE)</f>
        <v>#REF!</v>
      </c>
      <c r="N239" s="11"/>
      <c r="O239" s="9">
        <f t="shared" si="19"/>
        <v>0.04</v>
      </c>
      <c r="P239" s="9" t="str">
        <f t="shared" si="20"/>
        <v/>
      </c>
      <c r="Q239" s="10" t="str">
        <f t="shared" si="21"/>
        <v/>
      </c>
      <c r="S239" s="17">
        <f>VLOOKUP((IF(MONTH($A239)=10,YEAR($A239),IF(MONTH($A239)=11,YEAR($A239),IF(MONTH($A239)=12, YEAR($A239),YEAR($A239)-1)))),'Final Sim'!$A$1:$O$84,VLOOKUP(MONTH($A239),'Conversion WRSM'!$A$1:$B$12,2),FALSE)</f>
        <v>0</v>
      </c>
      <c r="U239" s="9">
        <f t="shared" si="22"/>
        <v>0.04</v>
      </c>
      <c r="V239" s="9" t="str">
        <f t="shared" si="23"/>
        <v/>
      </c>
      <c r="W239" s="20" t="str">
        <f t="shared" si="24"/>
        <v/>
      </c>
    </row>
    <row r="240" spans="1:23" s="9" customFormat="1" x14ac:dyDescent="0.25">
      <c r="A240" s="11">
        <v>20241</v>
      </c>
      <c r="B240" s="9">
        <f>VLOOKUP((IF(MONTH($A240)=10,YEAR($A240),IF(MONTH($A240)=11,YEAR($A240),IF(MONTH($A240)=12, YEAR($A240),YEAR($A240)-1)))),A3R002_pt1.prn!$A$2:$AA$74,VLOOKUP(MONTH($A240),Conversion!$A$1:$B$12,2),FALSE)</f>
        <v>0</v>
      </c>
      <c r="C240" s="9" t="str">
        <f>IF(VLOOKUP((IF(MONTH($A240)=10,YEAR($A240),IF(MONTH($A240)=11,YEAR($A240),IF(MONTH($A240)=12, YEAR($A240),YEAR($A240)-1)))),A3R002_pt1.prn!$A$2:$AA$74,VLOOKUP(MONTH($A240),'Patch Conversion'!$A$1:$B$12,2),FALSE)="","",VLOOKUP((IF(MONTH($A240)=10,YEAR($A240),IF(MONTH($A240)=11,YEAR($A240),IF(MONTH($A240)=12, YEAR($A240),YEAR($A240)-1)))),A3R002_pt1.prn!$A$2:$AA$74,VLOOKUP(MONTH($A240),'Patch Conversion'!$A$1:$B$12,2),FALSE))</f>
        <v>#</v>
      </c>
      <c r="G240" s="9">
        <f>VLOOKUP((IF(MONTH($A240)=10,YEAR($A240),IF(MONTH($A240)=11,YEAR($A240),IF(MONTH($A240)=12, YEAR($A240),YEAR($A240)-1)))),A3R002_FirstSim!$A$1:$Z$87,VLOOKUP(MONTH($A240),Conversion!$A$1:$B$12,2),FALSE)</f>
        <v>0.8</v>
      </c>
      <c r="K240" s="12" t="e">
        <f>VLOOKUP((IF(MONTH($A240)=10,YEAR($A240),IF(MONTH($A240)=11,YEAR($A240),IF(MONTH($A240)=12, YEAR($A240),YEAR($A240)-1)))),#REF!,VLOOKUP(MONTH($A240),Conversion!$A$1:$B$12,2),FALSE)</f>
        <v>#REF!</v>
      </c>
      <c r="L240" s="9" t="e">
        <f>VLOOKUP((IF(MONTH($A240)=10,YEAR($A240),IF(MONTH($A240)=11,YEAR($A240),IF(MONTH($A240)=12, YEAR($A240),YEAR($A240)-1)))),#REF!,VLOOKUP(MONTH($A240),'Patch Conversion'!$A$1:$B$12,2),FALSE)</f>
        <v>#REF!</v>
      </c>
      <c r="N240" s="11"/>
      <c r="O240" s="9">
        <f t="shared" si="19"/>
        <v>0.8</v>
      </c>
      <c r="P240" s="9" t="str">
        <f t="shared" si="20"/>
        <v>*</v>
      </c>
      <c r="Q240" s="10" t="str">
        <f t="shared" si="21"/>
        <v>First Silumation patch</v>
      </c>
      <c r="S240" s="17">
        <f>VLOOKUP((IF(MONTH($A240)=10,YEAR($A240),IF(MONTH($A240)=11,YEAR($A240),IF(MONTH($A240)=12, YEAR($A240),YEAR($A240)-1)))),'Final Sim'!$A$1:$O$84,VLOOKUP(MONTH($A240),'Conversion WRSM'!$A$1:$B$12,2),FALSE)</f>
        <v>0</v>
      </c>
      <c r="U240" s="9">
        <f t="shared" si="22"/>
        <v>0</v>
      </c>
      <c r="V240" s="9" t="str">
        <f t="shared" si="23"/>
        <v>#</v>
      </c>
      <c r="W240" s="20" t="str">
        <f t="shared" si="24"/>
        <v>Observed Estimate Used</v>
      </c>
    </row>
    <row r="241" spans="1:23" s="9" customFormat="1" x14ac:dyDescent="0.25">
      <c r="A241" s="11">
        <v>20271</v>
      </c>
      <c r="B241" s="9">
        <f>VLOOKUP((IF(MONTH($A241)=10,YEAR($A241),IF(MONTH($A241)=11,YEAR($A241),IF(MONTH($A241)=12, YEAR($A241),YEAR($A241)-1)))),A3R002_pt1.prn!$A$2:$AA$74,VLOOKUP(MONTH($A241),Conversion!$A$1:$B$12,2),FALSE)</f>
        <v>0</v>
      </c>
      <c r="C241" s="9" t="str">
        <f>IF(VLOOKUP((IF(MONTH($A241)=10,YEAR($A241),IF(MONTH($A241)=11,YEAR($A241),IF(MONTH($A241)=12, YEAR($A241),YEAR($A241)-1)))),A3R002_pt1.prn!$A$2:$AA$74,VLOOKUP(MONTH($A241),'Patch Conversion'!$A$1:$B$12,2),FALSE)="","",VLOOKUP((IF(MONTH($A241)=10,YEAR($A241),IF(MONTH($A241)=11,YEAR($A241),IF(MONTH($A241)=12, YEAR($A241),YEAR($A241)-1)))),A3R002_pt1.prn!$A$2:$AA$74,VLOOKUP(MONTH($A241),'Patch Conversion'!$A$1:$B$12,2),FALSE))</f>
        <v>#</v>
      </c>
      <c r="G241" s="9">
        <f>VLOOKUP((IF(MONTH($A241)=10,YEAR($A241),IF(MONTH($A241)=11,YEAR($A241),IF(MONTH($A241)=12, YEAR($A241),YEAR($A241)-1)))),A3R002_FirstSim!$A$1:$Z$87,VLOOKUP(MONTH($A241),Conversion!$A$1:$B$12,2),FALSE)</f>
        <v>0.73</v>
      </c>
      <c r="K241" s="12" t="e">
        <f>VLOOKUP((IF(MONTH($A241)=10,YEAR($A241),IF(MONTH($A241)=11,YEAR($A241),IF(MONTH($A241)=12, YEAR($A241),YEAR($A241)-1)))),#REF!,VLOOKUP(MONTH($A241),Conversion!$A$1:$B$12,2),FALSE)</f>
        <v>#REF!</v>
      </c>
      <c r="L241" s="9" t="e">
        <f>VLOOKUP((IF(MONTH($A241)=10,YEAR($A241),IF(MONTH($A241)=11,YEAR($A241),IF(MONTH($A241)=12, YEAR($A241),YEAR($A241)-1)))),#REF!,VLOOKUP(MONTH($A241),'Patch Conversion'!$A$1:$B$12,2),FALSE)</f>
        <v>#REF!</v>
      </c>
      <c r="N241" s="11"/>
      <c r="O241" s="9">
        <f t="shared" si="19"/>
        <v>0.73</v>
      </c>
      <c r="P241" s="9" t="str">
        <f t="shared" si="20"/>
        <v>*</v>
      </c>
      <c r="Q241" s="10" t="str">
        <f t="shared" si="21"/>
        <v>First Silumation patch</v>
      </c>
      <c r="S241" s="17">
        <f>VLOOKUP((IF(MONTH($A241)=10,YEAR($A241),IF(MONTH($A241)=11,YEAR($A241),IF(MONTH($A241)=12, YEAR($A241),YEAR($A241)-1)))),'Final Sim'!$A$1:$O$84,VLOOKUP(MONTH($A241),'Conversion WRSM'!$A$1:$B$12,2),FALSE)</f>
        <v>0</v>
      </c>
      <c r="U241" s="9">
        <f t="shared" si="22"/>
        <v>0</v>
      </c>
      <c r="V241" s="9" t="str">
        <f t="shared" si="23"/>
        <v>#</v>
      </c>
      <c r="W241" s="20" t="str">
        <f t="shared" si="24"/>
        <v>Observed Estimate Used</v>
      </c>
    </row>
    <row r="242" spans="1:23" s="9" customFormat="1" x14ac:dyDescent="0.25">
      <c r="A242" s="11">
        <v>20302</v>
      </c>
      <c r="B242" s="9">
        <f>VLOOKUP((IF(MONTH($A242)=10,YEAR($A242),IF(MONTH($A242)=11,YEAR($A242),IF(MONTH($A242)=12, YEAR($A242),YEAR($A242)-1)))),A3R002_pt1.prn!$A$2:$AA$74,VLOOKUP(MONTH($A242),Conversion!$A$1:$B$12,2),FALSE)</f>
        <v>0.17</v>
      </c>
      <c r="C242" s="9" t="str">
        <f>IF(VLOOKUP((IF(MONTH($A242)=10,YEAR($A242),IF(MONTH($A242)=11,YEAR($A242),IF(MONTH($A242)=12, YEAR($A242),YEAR($A242)-1)))),A3R002_pt1.prn!$A$2:$AA$74,VLOOKUP(MONTH($A242),'Patch Conversion'!$A$1:$B$12,2),FALSE)="","",VLOOKUP((IF(MONTH($A242)=10,YEAR($A242),IF(MONTH($A242)=11,YEAR($A242),IF(MONTH($A242)=12, YEAR($A242),YEAR($A242)-1)))),A3R002_pt1.prn!$A$2:$AA$74,VLOOKUP(MONTH($A242),'Patch Conversion'!$A$1:$B$12,2),FALSE))</f>
        <v/>
      </c>
      <c r="G242" s="9">
        <f>VLOOKUP((IF(MONTH($A242)=10,YEAR($A242),IF(MONTH($A242)=11,YEAR($A242),IF(MONTH($A242)=12, YEAR($A242),YEAR($A242)-1)))),A3R002_FirstSim!$A$1:$Z$87,VLOOKUP(MONTH($A242),Conversion!$A$1:$B$12,2),FALSE)</f>
        <v>0.64</v>
      </c>
      <c r="K242" s="12" t="e">
        <f>VLOOKUP((IF(MONTH($A242)=10,YEAR($A242),IF(MONTH($A242)=11,YEAR($A242),IF(MONTH($A242)=12, YEAR($A242),YEAR($A242)-1)))),#REF!,VLOOKUP(MONTH($A242),Conversion!$A$1:$B$12,2),FALSE)</f>
        <v>#REF!</v>
      </c>
      <c r="L242" s="9" t="e">
        <f>VLOOKUP((IF(MONTH($A242)=10,YEAR($A242),IF(MONTH($A242)=11,YEAR($A242),IF(MONTH($A242)=12, YEAR($A242),YEAR($A242)-1)))),#REF!,VLOOKUP(MONTH($A242),'Patch Conversion'!$A$1:$B$12,2),FALSE)</f>
        <v>#REF!</v>
      </c>
      <c r="N242" s="11"/>
      <c r="O242" s="9">
        <f t="shared" si="19"/>
        <v>0.17</v>
      </c>
      <c r="P242" s="9" t="str">
        <f t="shared" si="20"/>
        <v/>
      </c>
      <c r="Q242" s="10" t="str">
        <f t="shared" si="21"/>
        <v/>
      </c>
      <c r="S242" s="17">
        <f>VLOOKUP((IF(MONTH($A242)=10,YEAR($A242),IF(MONTH($A242)=11,YEAR($A242),IF(MONTH($A242)=12, YEAR($A242),YEAR($A242)-1)))),'Final Sim'!$A$1:$O$84,VLOOKUP(MONTH($A242),'Conversion WRSM'!$A$1:$B$12,2),FALSE)</f>
        <v>0</v>
      </c>
      <c r="U242" s="9">
        <f t="shared" si="22"/>
        <v>0.17</v>
      </c>
      <c r="V242" s="9" t="str">
        <f t="shared" si="23"/>
        <v/>
      </c>
      <c r="W242" s="20" t="str">
        <f t="shared" si="24"/>
        <v/>
      </c>
    </row>
    <row r="243" spans="1:23" s="9" customFormat="1" x14ac:dyDescent="0.25">
      <c r="A243" s="11">
        <v>20333</v>
      </c>
      <c r="B243" s="9">
        <f>VLOOKUP((IF(MONTH($A243)=10,YEAR($A243),IF(MONTH($A243)=11,YEAR($A243),IF(MONTH($A243)=12, YEAR($A243),YEAR($A243)-1)))),A3R002_pt1.prn!$A$2:$AA$74,VLOOKUP(MONTH($A243),Conversion!$A$1:$B$12,2),FALSE)</f>
        <v>0.1</v>
      </c>
      <c r="C243" s="9" t="str">
        <f>IF(VLOOKUP((IF(MONTH($A243)=10,YEAR($A243),IF(MONTH($A243)=11,YEAR($A243),IF(MONTH($A243)=12, YEAR($A243),YEAR($A243)-1)))),A3R002_pt1.prn!$A$2:$AA$74,VLOOKUP(MONTH($A243),'Patch Conversion'!$A$1:$B$12,2),FALSE)="","",VLOOKUP((IF(MONTH($A243)=10,YEAR($A243),IF(MONTH($A243)=11,YEAR($A243),IF(MONTH($A243)=12, YEAR($A243),YEAR($A243)-1)))),A3R002_pt1.prn!$A$2:$AA$74,VLOOKUP(MONTH($A243),'Patch Conversion'!$A$1:$B$12,2),FALSE))</f>
        <v/>
      </c>
      <c r="G243" s="9">
        <f>VLOOKUP((IF(MONTH($A243)=10,YEAR($A243),IF(MONTH($A243)=11,YEAR($A243),IF(MONTH($A243)=12, YEAR($A243),YEAR($A243)-1)))),A3R002_FirstSim!$A$1:$Z$87,VLOOKUP(MONTH($A243),Conversion!$A$1:$B$12,2),FALSE)</f>
        <v>0.55000000000000004</v>
      </c>
      <c r="K243" s="12" t="e">
        <f>VLOOKUP((IF(MONTH($A243)=10,YEAR($A243),IF(MONTH($A243)=11,YEAR($A243),IF(MONTH($A243)=12, YEAR($A243),YEAR($A243)-1)))),#REF!,VLOOKUP(MONTH($A243),Conversion!$A$1:$B$12,2),FALSE)</f>
        <v>#REF!</v>
      </c>
      <c r="L243" s="9" t="e">
        <f>VLOOKUP((IF(MONTH($A243)=10,YEAR($A243),IF(MONTH($A243)=11,YEAR($A243),IF(MONTH($A243)=12, YEAR($A243),YEAR($A243)-1)))),#REF!,VLOOKUP(MONTH($A243),'Patch Conversion'!$A$1:$B$12,2),FALSE)</f>
        <v>#REF!</v>
      </c>
      <c r="N243" s="11"/>
      <c r="O243" s="9">
        <f t="shared" si="19"/>
        <v>0.1</v>
      </c>
      <c r="P243" s="9" t="str">
        <f t="shared" si="20"/>
        <v/>
      </c>
      <c r="Q243" s="10" t="str">
        <f t="shared" si="21"/>
        <v/>
      </c>
      <c r="S243" s="17">
        <f>VLOOKUP((IF(MONTH($A243)=10,YEAR($A243),IF(MONTH($A243)=11,YEAR($A243),IF(MONTH($A243)=12, YEAR($A243),YEAR($A243)-1)))),'Final Sim'!$A$1:$O$84,VLOOKUP(MONTH($A243),'Conversion WRSM'!$A$1:$B$12,2),FALSE)</f>
        <v>0</v>
      </c>
      <c r="U243" s="9">
        <f t="shared" si="22"/>
        <v>0.1</v>
      </c>
      <c r="V243" s="9" t="str">
        <f t="shared" si="23"/>
        <v/>
      </c>
      <c r="W243" s="20" t="str">
        <f t="shared" si="24"/>
        <v/>
      </c>
    </row>
    <row r="244" spans="1:23" s="9" customFormat="1" x14ac:dyDescent="0.25">
      <c r="A244" s="11">
        <v>20363</v>
      </c>
      <c r="B244" s="9">
        <f>VLOOKUP((IF(MONTH($A244)=10,YEAR($A244),IF(MONTH($A244)=11,YEAR($A244),IF(MONTH($A244)=12, YEAR($A244),YEAR($A244)-1)))),A3R002_pt1.prn!$A$2:$AA$74,VLOOKUP(MONTH($A244),Conversion!$A$1:$B$12,2),FALSE)</f>
        <v>0.08</v>
      </c>
      <c r="C244" s="9" t="str">
        <f>IF(VLOOKUP((IF(MONTH($A244)=10,YEAR($A244),IF(MONTH($A244)=11,YEAR($A244),IF(MONTH($A244)=12, YEAR($A244),YEAR($A244)-1)))),A3R002_pt1.prn!$A$2:$AA$74,VLOOKUP(MONTH($A244),'Patch Conversion'!$A$1:$B$12,2),FALSE)="","",VLOOKUP((IF(MONTH($A244)=10,YEAR($A244),IF(MONTH($A244)=11,YEAR($A244),IF(MONTH($A244)=12, YEAR($A244),YEAR($A244)-1)))),A3R002_pt1.prn!$A$2:$AA$74,VLOOKUP(MONTH($A244),'Patch Conversion'!$A$1:$B$12,2),FALSE))</f>
        <v/>
      </c>
      <c r="G244" s="9">
        <f>VLOOKUP((IF(MONTH($A244)=10,YEAR($A244),IF(MONTH($A244)=11,YEAR($A244),IF(MONTH($A244)=12, YEAR($A244),YEAR($A244)-1)))),A3R002_FirstSim!$A$1:$Z$87,VLOOKUP(MONTH($A244),Conversion!$A$1:$B$12,2),FALSE)</f>
        <v>0.53</v>
      </c>
      <c r="K244" s="12" t="e">
        <f>VLOOKUP((IF(MONTH($A244)=10,YEAR($A244),IF(MONTH($A244)=11,YEAR($A244),IF(MONTH($A244)=12, YEAR($A244),YEAR($A244)-1)))),#REF!,VLOOKUP(MONTH($A244),Conversion!$A$1:$B$12,2),FALSE)</f>
        <v>#REF!</v>
      </c>
      <c r="L244" s="9" t="e">
        <f>VLOOKUP((IF(MONTH($A244)=10,YEAR($A244),IF(MONTH($A244)=11,YEAR($A244),IF(MONTH($A244)=12, YEAR($A244),YEAR($A244)-1)))),#REF!,VLOOKUP(MONTH($A244),'Patch Conversion'!$A$1:$B$12,2),FALSE)</f>
        <v>#REF!</v>
      </c>
      <c r="N244" s="11"/>
      <c r="O244" s="9">
        <f t="shared" si="19"/>
        <v>0.08</v>
      </c>
      <c r="P244" s="9" t="str">
        <f t="shared" si="20"/>
        <v/>
      </c>
      <c r="Q244" s="10" t="str">
        <f t="shared" si="21"/>
        <v/>
      </c>
      <c r="S244" s="17">
        <f>VLOOKUP((IF(MONTH($A244)=10,YEAR($A244),IF(MONTH($A244)=11,YEAR($A244),IF(MONTH($A244)=12, YEAR($A244),YEAR($A244)-1)))),'Final Sim'!$A$1:$O$84,VLOOKUP(MONTH($A244),'Conversion WRSM'!$A$1:$B$12,2),FALSE)</f>
        <v>0</v>
      </c>
      <c r="U244" s="9">
        <f t="shared" si="22"/>
        <v>0.08</v>
      </c>
      <c r="V244" s="9" t="str">
        <f t="shared" si="23"/>
        <v/>
      </c>
      <c r="W244" s="20" t="str">
        <f t="shared" si="24"/>
        <v/>
      </c>
    </row>
    <row r="245" spans="1:23" s="9" customFormat="1" x14ac:dyDescent="0.25">
      <c r="A245" s="11">
        <v>20394</v>
      </c>
      <c r="B245" s="9">
        <f>VLOOKUP((IF(MONTH($A245)=10,YEAR($A245),IF(MONTH($A245)=11,YEAR($A245),IF(MONTH($A245)=12, YEAR($A245),YEAR($A245)-1)))),A3R002_pt1.prn!$A$2:$AA$74,VLOOKUP(MONTH($A245),Conversion!$A$1:$B$12,2),FALSE)</f>
        <v>7.0000000000000007E-2</v>
      </c>
      <c r="C245" s="9" t="str">
        <f>IF(VLOOKUP((IF(MONTH($A245)=10,YEAR($A245),IF(MONTH($A245)=11,YEAR($A245),IF(MONTH($A245)=12, YEAR($A245),YEAR($A245)-1)))),A3R002_pt1.prn!$A$2:$AA$74,VLOOKUP(MONTH($A245),'Patch Conversion'!$A$1:$B$12,2),FALSE)="","",VLOOKUP((IF(MONTH($A245)=10,YEAR($A245),IF(MONTH($A245)=11,YEAR($A245),IF(MONTH($A245)=12, YEAR($A245),YEAR($A245)-1)))),A3R002_pt1.prn!$A$2:$AA$74,VLOOKUP(MONTH($A245),'Patch Conversion'!$A$1:$B$12,2),FALSE))</f>
        <v/>
      </c>
      <c r="D245" s="9" t="str">
        <f>IF(C245="","",B245)</f>
        <v/>
      </c>
      <c r="G245" s="9">
        <f>VLOOKUP((IF(MONTH($A245)=10,YEAR($A245),IF(MONTH($A245)=11,YEAR($A245),IF(MONTH($A245)=12, YEAR($A245),YEAR($A245)-1)))),A3R002_FirstSim!$A$1:$Z$87,VLOOKUP(MONTH($A245),Conversion!$A$1:$B$12,2),FALSE)</f>
        <v>0.53</v>
      </c>
      <c r="K245" s="12" t="e">
        <f>VLOOKUP((IF(MONTH($A245)=10,YEAR($A245),IF(MONTH($A245)=11,YEAR($A245),IF(MONTH($A245)=12, YEAR($A245),YEAR($A245)-1)))),#REF!,VLOOKUP(MONTH($A245),Conversion!$A$1:$B$12,2),FALSE)</f>
        <v>#REF!</v>
      </c>
      <c r="L245" s="9" t="e">
        <f>VLOOKUP((IF(MONTH($A245)=10,YEAR($A245),IF(MONTH($A245)=11,YEAR($A245),IF(MONTH($A245)=12, YEAR($A245),YEAR($A245)-1)))),#REF!,VLOOKUP(MONTH($A245),'Patch Conversion'!$A$1:$B$12,2),FALSE)</f>
        <v>#REF!</v>
      </c>
      <c r="N245" s="11"/>
      <c r="O245" s="9">
        <f t="shared" si="19"/>
        <v>7.0000000000000007E-2</v>
      </c>
      <c r="P245" s="9" t="str">
        <f t="shared" si="20"/>
        <v/>
      </c>
      <c r="Q245" s="10" t="str">
        <f t="shared" si="21"/>
        <v/>
      </c>
      <c r="S245" s="17">
        <f>VLOOKUP((IF(MONTH($A245)=10,YEAR($A245),IF(MONTH($A245)=11,YEAR($A245),IF(MONTH($A245)=12, YEAR($A245),YEAR($A245)-1)))),'Final Sim'!$A$1:$O$84,VLOOKUP(MONTH($A245),'Conversion WRSM'!$A$1:$B$12,2),FALSE)</f>
        <v>0</v>
      </c>
      <c r="U245" s="9">
        <f t="shared" si="22"/>
        <v>7.0000000000000007E-2</v>
      </c>
      <c r="V245" s="9" t="str">
        <f t="shared" si="23"/>
        <v/>
      </c>
      <c r="W245" s="20" t="str">
        <f t="shared" si="24"/>
        <v/>
      </c>
    </row>
    <row r="246" spans="1:23" s="9" customFormat="1" x14ac:dyDescent="0.25">
      <c r="A246" s="11">
        <v>20424</v>
      </c>
      <c r="B246" s="9">
        <f>VLOOKUP((IF(MONTH($A246)=10,YEAR($A246),IF(MONTH($A246)=11,YEAR($A246),IF(MONTH($A246)=12, YEAR($A246),YEAR($A246)-1)))),A3R002_pt1.prn!$A$2:$AA$74,VLOOKUP(MONTH($A246),Conversion!$A$1:$B$12,2),FALSE)</f>
        <v>0.05</v>
      </c>
      <c r="C246" s="9" t="str">
        <f>IF(VLOOKUP((IF(MONTH($A246)=10,YEAR($A246),IF(MONTH($A246)=11,YEAR($A246),IF(MONTH($A246)=12, YEAR($A246),YEAR($A246)-1)))),A3R002_pt1.prn!$A$2:$AA$74,VLOOKUP(MONTH($A246),'Patch Conversion'!$A$1:$B$12,2),FALSE)="","",VLOOKUP((IF(MONTH($A246)=10,YEAR($A246),IF(MONTH($A246)=11,YEAR($A246),IF(MONTH($A246)=12, YEAR($A246),YEAR($A246)-1)))),A3R002_pt1.prn!$A$2:$AA$74,VLOOKUP(MONTH($A246),'Patch Conversion'!$A$1:$B$12,2),FALSE))</f>
        <v/>
      </c>
      <c r="D246" s="9" t="str">
        <f>IF(C246="","",B246)</f>
        <v/>
      </c>
      <c r="G246" s="9">
        <f>VLOOKUP((IF(MONTH($A246)=10,YEAR($A246),IF(MONTH($A246)=11,YEAR($A246),IF(MONTH($A246)=12, YEAR($A246),YEAR($A246)-1)))),A3R002_FirstSim!$A$1:$Z$87,VLOOKUP(MONTH($A246),Conversion!$A$1:$B$12,2),FALSE)</f>
        <v>0.51</v>
      </c>
      <c r="K246" s="12" t="e">
        <f>VLOOKUP((IF(MONTH($A246)=10,YEAR($A246),IF(MONTH($A246)=11,YEAR($A246),IF(MONTH($A246)=12, YEAR($A246),YEAR($A246)-1)))),#REF!,VLOOKUP(MONTH($A246),Conversion!$A$1:$B$12,2),FALSE)</f>
        <v>#REF!</v>
      </c>
      <c r="L246" s="9" t="e">
        <f>VLOOKUP((IF(MONTH($A246)=10,YEAR($A246),IF(MONTH($A246)=11,YEAR($A246),IF(MONTH($A246)=12, YEAR($A246),YEAR($A246)-1)))),#REF!,VLOOKUP(MONTH($A246),'Patch Conversion'!$A$1:$B$12,2),FALSE)</f>
        <v>#REF!</v>
      </c>
      <c r="N246" s="11"/>
      <c r="O246" s="9">
        <f t="shared" si="19"/>
        <v>0.05</v>
      </c>
      <c r="P246" s="9" t="str">
        <f t="shared" si="20"/>
        <v/>
      </c>
      <c r="Q246" s="10" t="str">
        <f t="shared" si="21"/>
        <v/>
      </c>
      <c r="S246" s="17">
        <f>VLOOKUP((IF(MONTH($A246)=10,YEAR($A246),IF(MONTH($A246)=11,YEAR($A246),IF(MONTH($A246)=12, YEAR($A246),YEAR($A246)-1)))),'Final Sim'!$A$1:$O$84,VLOOKUP(MONTH($A246),'Conversion WRSM'!$A$1:$B$12,2),FALSE)</f>
        <v>0</v>
      </c>
      <c r="U246" s="9">
        <f t="shared" si="22"/>
        <v>0.05</v>
      </c>
      <c r="V246" s="9" t="str">
        <f t="shared" si="23"/>
        <v/>
      </c>
      <c r="W246" s="20" t="str">
        <f t="shared" si="24"/>
        <v/>
      </c>
    </row>
    <row r="247" spans="1:23" s="9" customFormat="1" x14ac:dyDescent="0.25">
      <c r="A247" s="11">
        <v>20455</v>
      </c>
      <c r="B247" s="9">
        <f>VLOOKUP((IF(MONTH($A247)=10,YEAR($A247),IF(MONTH($A247)=11,YEAR($A247),IF(MONTH($A247)=12, YEAR($A247),YEAR($A247)-1)))),A3R002_pt1.prn!$A$2:$AA$74,VLOOKUP(MONTH($A247),Conversion!$A$1:$B$12,2),FALSE)</f>
        <v>0.04</v>
      </c>
      <c r="C247" s="9" t="str">
        <f>IF(VLOOKUP((IF(MONTH($A247)=10,YEAR($A247),IF(MONTH($A247)=11,YEAR($A247),IF(MONTH($A247)=12, YEAR($A247),YEAR($A247)-1)))),A3R002_pt1.prn!$A$2:$AA$74,VLOOKUP(MONTH($A247),'Patch Conversion'!$A$1:$B$12,2),FALSE)="","",VLOOKUP((IF(MONTH($A247)=10,YEAR($A247),IF(MONTH($A247)=11,YEAR($A247),IF(MONTH($A247)=12, YEAR($A247),YEAR($A247)-1)))),A3R002_pt1.prn!$A$2:$AA$74,VLOOKUP(MONTH($A247),'Patch Conversion'!$A$1:$B$12,2),FALSE))</f>
        <v/>
      </c>
      <c r="G247" s="9">
        <f>VLOOKUP((IF(MONTH($A247)=10,YEAR($A247),IF(MONTH($A247)=11,YEAR($A247),IF(MONTH($A247)=12, YEAR($A247),YEAR($A247)-1)))),A3R002_FirstSim!$A$1:$Z$87,VLOOKUP(MONTH($A247),Conversion!$A$1:$B$12,2),FALSE)</f>
        <v>0.46</v>
      </c>
      <c r="K247" s="12" t="e">
        <f>VLOOKUP((IF(MONTH($A247)=10,YEAR($A247),IF(MONTH($A247)=11,YEAR($A247),IF(MONTH($A247)=12, YEAR($A247),YEAR($A247)-1)))),#REF!,VLOOKUP(MONTH($A247),Conversion!$A$1:$B$12,2),FALSE)</f>
        <v>#REF!</v>
      </c>
      <c r="L247" s="9" t="e">
        <f>VLOOKUP((IF(MONTH($A247)=10,YEAR($A247),IF(MONTH($A247)=11,YEAR($A247),IF(MONTH($A247)=12, YEAR($A247),YEAR($A247)-1)))),#REF!,VLOOKUP(MONTH($A247),'Patch Conversion'!$A$1:$B$12,2),FALSE)</f>
        <v>#REF!</v>
      </c>
      <c r="N247" s="11"/>
      <c r="O247" s="9">
        <f t="shared" si="19"/>
        <v>0.04</v>
      </c>
      <c r="P247" s="9" t="str">
        <f t="shared" si="20"/>
        <v/>
      </c>
      <c r="Q247" s="10" t="str">
        <f t="shared" si="21"/>
        <v/>
      </c>
      <c r="S247" s="17">
        <f>VLOOKUP((IF(MONTH($A247)=10,YEAR($A247),IF(MONTH($A247)=11,YEAR($A247),IF(MONTH($A247)=12, YEAR($A247),YEAR($A247)-1)))),'Final Sim'!$A$1:$O$84,VLOOKUP(MONTH($A247),'Conversion WRSM'!$A$1:$B$12,2),FALSE)</f>
        <v>0</v>
      </c>
      <c r="U247" s="9">
        <f t="shared" si="22"/>
        <v>0.04</v>
      </c>
      <c r="V247" s="9" t="str">
        <f t="shared" si="23"/>
        <v/>
      </c>
      <c r="W247" s="20" t="str">
        <f t="shared" si="24"/>
        <v/>
      </c>
    </row>
    <row r="248" spans="1:23" s="9" customFormat="1" x14ac:dyDescent="0.25">
      <c r="A248" s="11">
        <v>20486</v>
      </c>
      <c r="B248" s="9">
        <f>VLOOKUP((IF(MONTH($A248)=10,YEAR($A248),IF(MONTH($A248)=11,YEAR($A248),IF(MONTH($A248)=12, YEAR($A248),YEAR($A248)-1)))),A3R002_pt1.prn!$A$2:$AA$74,VLOOKUP(MONTH($A248),Conversion!$A$1:$B$12,2),FALSE)</f>
        <v>0.9</v>
      </c>
      <c r="C248" s="9" t="str">
        <f>IF(VLOOKUP((IF(MONTH($A248)=10,YEAR($A248),IF(MONTH($A248)=11,YEAR($A248),IF(MONTH($A248)=12, YEAR($A248),YEAR($A248)-1)))),A3R002_pt1.prn!$A$2:$AA$74,VLOOKUP(MONTH($A248),'Patch Conversion'!$A$1:$B$12,2),FALSE)="","",VLOOKUP((IF(MONTH($A248)=10,YEAR($A248),IF(MONTH($A248)=11,YEAR($A248),IF(MONTH($A248)=12, YEAR($A248),YEAR($A248)-1)))),A3R002_pt1.prn!$A$2:$AA$74,VLOOKUP(MONTH($A248),'Patch Conversion'!$A$1:$B$12,2),FALSE))</f>
        <v/>
      </c>
      <c r="G248" s="9">
        <f>VLOOKUP((IF(MONTH($A248)=10,YEAR($A248),IF(MONTH($A248)=11,YEAR($A248),IF(MONTH($A248)=12, YEAR($A248),YEAR($A248)-1)))),A3R002_FirstSim!$A$1:$Z$87,VLOOKUP(MONTH($A248),Conversion!$A$1:$B$12,2),FALSE)</f>
        <v>2.68</v>
      </c>
      <c r="K248" s="12" t="e">
        <f>VLOOKUP((IF(MONTH($A248)=10,YEAR($A248),IF(MONTH($A248)=11,YEAR($A248),IF(MONTH($A248)=12, YEAR($A248),YEAR($A248)-1)))),#REF!,VLOOKUP(MONTH($A248),Conversion!$A$1:$B$12,2),FALSE)</f>
        <v>#REF!</v>
      </c>
      <c r="L248" s="9" t="e">
        <f>VLOOKUP((IF(MONTH($A248)=10,YEAR($A248),IF(MONTH($A248)=11,YEAR($A248),IF(MONTH($A248)=12, YEAR($A248),YEAR($A248)-1)))),#REF!,VLOOKUP(MONTH($A248),'Patch Conversion'!$A$1:$B$12,2),FALSE)</f>
        <v>#REF!</v>
      </c>
      <c r="N248" s="11"/>
      <c r="O248" s="9">
        <f t="shared" si="19"/>
        <v>0.9</v>
      </c>
      <c r="P248" s="9" t="str">
        <f t="shared" si="20"/>
        <v/>
      </c>
      <c r="Q248" s="10" t="str">
        <f t="shared" si="21"/>
        <v/>
      </c>
      <c r="S248" s="17">
        <f>VLOOKUP((IF(MONTH($A248)=10,YEAR($A248),IF(MONTH($A248)=11,YEAR($A248),IF(MONTH($A248)=12, YEAR($A248),YEAR($A248)-1)))),'Final Sim'!$A$1:$O$84,VLOOKUP(MONTH($A248),'Conversion WRSM'!$A$1:$B$12,2),FALSE)</f>
        <v>0</v>
      </c>
      <c r="U248" s="9">
        <f t="shared" si="22"/>
        <v>0.9</v>
      </c>
      <c r="V248" s="9" t="str">
        <f t="shared" si="23"/>
        <v/>
      </c>
      <c r="W248" s="20" t="str">
        <f t="shared" si="24"/>
        <v/>
      </c>
    </row>
    <row r="249" spans="1:23" s="9" customFormat="1" x14ac:dyDescent="0.25">
      <c r="A249" s="11">
        <v>20515</v>
      </c>
      <c r="B249" s="9">
        <f>VLOOKUP((IF(MONTH($A249)=10,YEAR($A249),IF(MONTH($A249)=11,YEAR($A249),IF(MONTH($A249)=12, YEAR($A249),YEAR($A249)-1)))),A3R002_pt1.prn!$A$2:$AA$74,VLOOKUP(MONTH($A249),Conversion!$A$1:$B$12,2),FALSE)</f>
        <v>0.28999999999999998</v>
      </c>
      <c r="C249" s="9" t="str">
        <f>IF(VLOOKUP((IF(MONTH($A249)=10,YEAR($A249),IF(MONTH($A249)=11,YEAR($A249),IF(MONTH($A249)=12, YEAR($A249),YEAR($A249)-1)))),A3R002_pt1.prn!$A$2:$AA$74,VLOOKUP(MONTH($A249),'Patch Conversion'!$A$1:$B$12,2),FALSE)="","",VLOOKUP((IF(MONTH($A249)=10,YEAR($A249),IF(MONTH($A249)=11,YEAR($A249),IF(MONTH($A249)=12, YEAR($A249),YEAR($A249)-1)))),A3R002_pt1.prn!$A$2:$AA$74,VLOOKUP(MONTH($A249),'Patch Conversion'!$A$1:$B$12,2),FALSE))</f>
        <v/>
      </c>
      <c r="G249" s="9">
        <f>VLOOKUP((IF(MONTH($A249)=10,YEAR($A249),IF(MONTH($A249)=11,YEAR($A249),IF(MONTH($A249)=12, YEAR($A249),YEAR($A249)-1)))),A3R002_FirstSim!$A$1:$Z$87,VLOOKUP(MONTH($A249),Conversion!$A$1:$B$12,2),FALSE)</f>
        <v>1.33</v>
      </c>
      <c r="K249" s="12" t="e">
        <f>VLOOKUP((IF(MONTH($A249)=10,YEAR($A249),IF(MONTH($A249)=11,YEAR($A249),IF(MONTH($A249)=12, YEAR($A249),YEAR($A249)-1)))),#REF!,VLOOKUP(MONTH($A249),Conversion!$A$1:$B$12,2),FALSE)</f>
        <v>#REF!</v>
      </c>
      <c r="L249" s="9" t="e">
        <f>VLOOKUP((IF(MONTH($A249)=10,YEAR($A249),IF(MONTH($A249)=11,YEAR($A249),IF(MONTH($A249)=12, YEAR($A249),YEAR($A249)-1)))),#REF!,VLOOKUP(MONTH($A249),'Patch Conversion'!$A$1:$B$12,2),FALSE)</f>
        <v>#REF!</v>
      </c>
      <c r="N249" s="11"/>
      <c r="O249" s="9">
        <f t="shared" si="19"/>
        <v>0.28999999999999998</v>
      </c>
      <c r="P249" s="9" t="str">
        <f t="shared" si="20"/>
        <v/>
      </c>
      <c r="Q249" s="10" t="str">
        <f t="shared" si="21"/>
        <v/>
      </c>
      <c r="S249" s="17">
        <f>VLOOKUP((IF(MONTH($A249)=10,YEAR($A249),IF(MONTH($A249)=11,YEAR($A249),IF(MONTH($A249)=12, YEAR($A249),YEAR($A249)-1)))),'Final Sim'!$A$1:$O$84,VLOOKUP(MONTH($A249),'Conversion WRSM'!$A$1:$B$12,2),FALSE)</f>
        <v>0</v>
      </c>
      <c r="U249" s="9">
        <f t="shared" si="22"/>
        <v>0.28999999999999998</v>
      </c>
      <c r="V249" s="9" t="str">
        <f t="shared" si="23"/>
        <v/>
      </c>
      <c r="W249" s="20" t="str">
        <f t="shared" si="24"/>
        <v/>
      </c>
    </row>
    <row r="250" spans="1:23" s="9" customFormat="1" x14ac:dyDescent="0.25">
      <c r="A250" s="11">
        <v>20546</v>
      </c>
      <c r="B250" s="9">
        <f>VLOOKUP((IF(MONTH($A250)=10,YEAR($A250),IF(MONTH($A250)=11,YEAR($A250),IF(MONTH($A250)=12, YEAR($A250),YEAR($A250)-1)))),A3R002_pt1.prn!$A$2:$AA$74,VLOOKUP(MONTH($A250),Conversion!$A$1:$B$12,2),FALSE)</f>
        <v>0.12</v>
      </c>
      <c r="C250" s="9" t="str">
        <f>IF(VLOOKUP((IF(MONTH($A250)=10,YEAR($A250),IF(MONTH($A250)=11,YEAR($A250),IF(MONTH($A250)=12, YEAR($A250),YEAR($A250)-1)))),A3R002_pt1.prn!$A$2:$AA$74,VLOOKUP(MONTH($A250),'Patch Conversion'!$A$1:$B$12,2),FALSE)="","",VLOOKUP((IF(MONTH($A250)=10,YEAR($A250),IF(MONTH($A250)=11,YEAR($A250),IF(MONTH($A250)=12, YEAR($A250),YEAR($A250)-1)))),A3R002_pt1.prn!$A$2:$AA$74,VLOOKUP(MONTH($A250),'Patch Conversion'!$A$1:$B$12,2),FALSE))</f>
        <v/>
      </c>
      <c r="G250" s="9">
        <f>VLOOKUP((IF(MONTH($A250)=10,YEAR($A250),IF(MONTH($A250)=11,YEAR($A250),IF(MONTH($A250)=12, YEAR($A250),YEAR($A250)-1)))),A3R002_FirstSim!$A$1:$Z$87,VLOOKUP(MONTH($A250),Conversion!$A$1:$B$12,2),FALSE)</f>
        <v>0.64</v>
      </c>
      <c r="K250" s="12" t="e">
        <f>VLOOKUP((IF(MONTH($A250)=10,YEAR($A250),IF(MONTH($A250)=11,YEAR($A250),IF(MONTH($A250)=12, YEAR($A250),YEAR($A250)-1)))),#REF!,VLOOKUP(MONTH($A250),Conversion!$A$1:$B$12,2),FALSE)</f>
        <v>#REF!</v>
      </c>
      <c r="L250" s="9" t="e">
        <f>VLOOKUP((IF(MONTH($A250)=10,YEAR($A250),IF(MONTH($A250)=11,YEAR($A250),IF(MONTH($A250)=12, YEAR($A250),YEAR($A250)-1)))),#REF!,VLOOKUP(MONTH($A250),'Patch Conversion'!$A$1:$B$12,2),FALSE)</f>
        <v>#REF!</v>
      </c>
      <c r="N250" s="11"/>
      <c r="O250" s="9">
        <f t="shared" si="19"/>
        <v>0.12</v>
      </c>
      <c r="P250" s="9" t="str">
        <f t="shared" si="20"/>
        <v/>
      </c>
      <c r="Q250" s="10" t="str">
        <f t="shared" si="21"/>
        <v/>
      </c>
      <c r="S250" s="17">
        <f>VLOOKUP((IF(MONTH($A250)=10,YEAR($A250),IF(MONTH($A250)=11,YEAR($A250),IF(MONTH($A250)=12, YEAR($A250),YEAR($A250)-1)))),'Final Sim'!$A$1:$O$84,VLOOKUP(MONTH($A250),'Conversion WRSM'!$A$1:$B$12,2),FALSE)</f>
        <v>0</v>
      </c>
      <c r="U250" s="9">
        <f t="shared" si="22"/>
        <v>0.12</v>
      </c>
      <c r="V250" s="9" t="str">
        <f t="shared" si="23"/>
        <v/>
      </c>
      <c r="W250" s="20" t="str">
        <f t="shared" si="24"/>
        <v/>
      </c>
    </row>
    <row r="251" spans="1:23" s="9" customFormat="1" x14ac:dyDescent="0.25">
      <c r="A251" s="11">
        <v>20576</v>
      </c>
      <c r="B251" s="9">
        <f>VLOOKUP((IF(MONTH($A251)=10,YEAR($A251),IF(MONTH($A251)=11,YEAR($A251),IF(MONTH($A251)=12, YEAR($A251),YEAR($A251)-1)))),A3R002_pt1.prn!$A$2:$AA$74,VLOOKUP(MONTH($A251),Conversion!$A$1:$B$12,2),FALSE)</f>
        <v>0.25</v>
      </c>
      <c r="C251" s="9" t="str">
        <f>IF(VLOOKUP((IF(MONTH($A251)=10,YEAR($A251),IF(MONTH($A251)=11,YEAR($A251),IF(MONTH($A251)=12, YEAR($A251),YEAR($A251)-1)))),A3R002_pt1.prn!$A$2:$AA$74,VLOOKUP(MONTH($A251),'Patch Conversion'!$A$1:$B$12,2),FALSE)="","",VLOOKUP((IF(MONTH($A251)=10,YEAR($A251),IF(MONTH($A251)=11,YEAR($A251),IF(MONTH($A251)=12, YEAR($A251),YEAR($A251)-1)))),A3R002_pt1.prn!$A$2:$AA$74,VLOOKUP(MONTH($A251),'Patch Conversion'!$A$1:$B$12,2),FALSE))</f>
        <v/>
      </c>
      <c r="G251" s="9">
        <f>VLOOKUP((IF(MONTH($A251)=10,YEAR($A251),IF(MONTH($A251)=11,YEAR($A251),IF(MONTH($A251)=12, YEAR($A251),YEAR($A251)-1)))),A3R002_FirstSim!$A$1:$Z$87,VLOOKUP(MONTH($A251),Conversion!$A$1:$B$12,2),FALSE)</f>
        <v>0.65</v>
      </c>
      <c r="K251" s="12" t="e">
        <f>VLOOKUP((IF(MONTH($A251)=10,YEAR($A251),IF(MONTH($A251)=11,YEAR($A251),IF(MONTH($A251)=12, YEAR($A251),YEAR($A251)-1)))),#REF!,VLOOKUP(MONTH($A251),Conversion!$A$1:$B$12,2),FALSE)</f>
        <v>#REF!</v>
      </c>
      <c r="L251" s="9" t="e">
        <f>VLOOKUP((IF(MONTH($A251)=10,YEAR($A251),IF(MONTH($A251)=11,YEAR($A251),IF(MONTH($A251)=12, YEAR($A251),YEAR($A251)-1)))),#REF!,VLOOKUP(MONTH($A251),'Patch Conversion'!$A$1:$B$12,2),FALSE)</f>
        <v>#REF!</v>
      </c>
      <c r="N251" s="11"/>
      <c r="O251" s="9">
        <f t="shared" si="19"/>
        <v>0.25</v>
      </c>
      <c r="P251" s="9" t="str">
        <f t="shared" si="20"/>
        <v/>
      </c>
      <c r="Q251" s="10" t="str">
        <f t="shared" si="21"/>
        <v/>
      </c>
      <c r="S251" s="17">
        <f>VLOOKUP((IF(MONTH($A251)=10,YEAR($A251),IF(MONTH($A251)=11,YEAR($A251),IF(MONTH($A251)=12, YEAR($A251),YEAR($A251)-1)))),'Final Sim'!$A$1:$O$84,VLOOKUP(MONTH($A251),'Conversion WRSM'!$A$1:$B$12,2),FALSE)</f>
        <v>0</v>
      </c>
      <c r="U251" s="9">
        <f t="shared" si="22"/>
        <v>0.25</v>
      </c>
      <c r="V251" s="9" t="str">
        <f t="shared" si="23"/>
        <v/>
      </c>
      <c r="W251" s="20" t="str">
        <f t="shared" si="24"/>
        <v/>
      </c>
    </row>
    <row r="252" spans="1:23" s="9" customFormat="1" x14ac:dyDescent="0.25">
      <c r="A252" s="11">
        <v>20607</v>
      </c>
      <c r="B252" s="9">
        <f>VLOOKUP((IF(MONTH($A252)=10,YEAR($A252),IF(MONTH($A252)=11,YEAR($A252),IF(MONTH($A252)=12, YEAR($A252),YEAR($A252)-1)))),A3R002_pt1.prn!$A$2:$AA$74,VLOOKUP(MONTH($A252),Conversion!$A$1:$B$12,2),FALSE)</f>
        <v>0.09</v>
      </c>
      <c r="C252" s="9" t="str">
        <f>IF(VLOOKUP((IF(MONTH($A252)=10,YEAR($A252),IF(MONTH($A252)=11,YEAR($A252),IF(MONTH($A252)=12, YEAR($A252),YEAR($A252)-1)))),A3R002_pt1.prn!$A$2:$AA$74,VLOOKUP(MONTH($A252),'Patch Conversion'!$A$1:$B$12,2),FALSE)="","",VLOOKUP((IF(MONTH($A252)=10,YEAR($A252),IF(MONTH($A252)=11,YEAR($A252),IF(MONTH($A252)=12, YEAR($A252),YEAR($A252)-1)))),A3R002_pt1.prn!$A$2:$AA$74,VLOOKUP(MONTH($A252),'Patch Conversion'!$A$1:$B$12,2),FALSE))</f>
        <v/>
      </c>
      <c r="G252" s="9">
        <f>VLOOKUP((IF(MONTH($A252)=10,YEAR($A252),IF(MONTH($A252)=11,YEAR($A252),IF(MONTH($A252)=12, YEAR($A252),YEAR($A252)-1)))),A3R002_FirstSim!$A$1:$Z$87,VLOOKUP(MONTH($A252),Conversion!$A$1:$B$12,2),FALSE)</f>
        <v>0.64</v>
      </c>
      <c r="K252" s="12" t="e">
        <f>VLOOKUP((IF(MONTH($A252)=10,YEAR($A252),IF(MONTH($A252)=11,YEAR($A252),IF(MONTH($A252)=12, YEAR($A252),YEAR($A252)-1)))),#REF!,VLOOKUP(MONTH($A252),Conversion!$A$1:$B$12,2),FALSE)</f>
        <v>#REF!</v>
      </c>
      <c r="L252" s="9" t="e">
        <f>VLOOKUP((IF(MONTH($A252)=10,YEAR($A252),IF(MONTH($A252)=11,YEAR($A252),IF(MONTH($A252)=12, YEAR($A252),YEAR($A252)-1)))),#REF!,VLOOKUP(MONTH($A252),'Patch Conversion'!$A$1:$B$12,2),FALSE)</f>
        <v>#REF!</v>
      </c>
      <c r="N252" s="11"/>
      <c r="O252" s="9">
        <f t="shared" si="19"/>
        <v>0.09</v>
      </c>
      <c r="P252" s="9" t="str">
        <f t="shared" si="20"/>
        <v/>
      </c>
      <c r="Q252" s="10" t="str">
        <f t="shared" si="21"/>
        <v/>
      </c>
      <c r="S252" s="17">
        <f>VLOOKUP((IF(MONTH($A252)=10,YEAR($A252),IF(MONTH($A252)=11,YEAR($A252),IF(MONTH($A252)=12, YEAR($A252),YEAR($A252)-1)))),'Final Sim'!$A$1:$O$84,VLOOKUP(MONTH($A252),'Conversion WRSM'!$A$1:$B$12,2),FALSE)</f>
        <v>0</v>
      </c>
      <c r="U252" s="9">
        <f t="shared" si="22"/>
        <v>0.09</v>
      </c>
      <c r="V252" s="9" t="str">
        <f t="shared" si="23"/>
        <v/>
      </c>
      <c r="W252" s="20" t="str">
        <f t="shared" si="24"/>
        <v/>
      </c>
    </row>
    <row r="253" spans="1:23" s="9" customFormat="1" x14ac:dyDescent="0.25">
      <c r="A253" s="11">
        <v>20637</v>
      </c>
      <c r="B253" s="9">
        <f>VLOOKUP((IF(MONTH($A253)=10,YEAR($A253),IF(MONTH($A253)=11,YEAR($A253),IF(MONTH($A253)=12, YEAR($A253),YEAR($A253)-1)))),A3R002_pt1.prn!$A$2:$AA$74,VLOOKUP(MONTH($A253),Conversion!$A$1:$B$12,2),FALSE)</f>
        <v>0.11</v>
      </c>
      <c r="C253" s="9" t="str">
        <f>IF(VLOOKUP((IF(MONTH($A253)=10,YEAR($A253),IF(MONTH($A253)=11,YEAR($A253),IF(MONTH($A253)=12, YEAR($A253),YEAR($A253)-1)))),A3R002_pt1.prn!$A$2:$AA$74,VLOOKUP(MONTH($A253),'Patch Conversion'!$A$1:$B$12,2),FALSE)="","",VLOOKUP((IF(MONTH($A253)=10,YEAR($A253),IF(MONTH($A253)=11,YEAR($A253),IF(MONTH($A253)=12, YEAR($A253),YEAR($A253)-1)))),A3R002_pt1.prn!$A$2:$AA$74,VLOOKUP(MONTH($A253),'Patch Conversion'!$A$1:$B$12,2),FALSE))</f>
        <v/>
      </c>
      <c r="G253" s="9">
        <f>VLOOKUP((IF(MONTH($A253)=10,YEAR($A253),IF(MONTH($A253)=11,YEAR($A253),IF(MONTH($A253)=12, YEAR($A253),YEAR($A253)-1)))),A3R002_FirstSim!$A$1:$Z$87,VLOOKUP(MONTH($A253),Conversion!$A$1:$B$12,2),FALSE)</f>
        <v>0.59</v>
      </c>
      <c r="K253" s="12" t="e">
        <f>VLOOKUP((IF(MONTH($A253)=10,YEAR($A253),IF(MONTH($A253)=11,YEAR($A253),IF(MONTH($A253)=12, YEAR($A253),YEAR($A253)-1)))),#REF!,VLOOKUP(MONTH($A253),Conversion!$A$1:$B$12,2),FALSE)</f>
        <v>#REF!</v>
      </c>
      <c r="L253" s="9" t="e">
        <f>VLOOKUP((IF(MONTH($A253)=10,YEAR($A253),IF(MONTH($A253)=11,YEAR($A253),IF(MONTH($A253)=12, YEAR($A253),YEAR($A253)-1)))),#REF!,VLOOKUP(MONTH($A253),'Patch Conversion'!$A$1:$B$12,2),FALSE)</f>
        <v>#REF!</v>
      </c>
      <c r="N253" s="11"/>
      <c r="O253" s="9">
        <f t="shared" si="19"/>
        <v>0.11</v>
      </c>
      <c r="P253" s="9" t="str">
        <f t="shared" si="20"/>
        <v/>
      </c>
      <c r="Q253" s="10" t="str">
        <f t="shared" si="21"/>
        <v/>
      </c>
      <c r="S253" s="17">
        <f>VLOOKUP((IF(MONTH($A253)=10,YEAR($A253),IF(MONTH($A253)=11,YEAR($A253),IF(MONTH($A253)=12, YEAR($A253),YEAR($A253)-1)))),'Final Sim'!$A$1:$O$84,VLOOKUP(MONTH($A253),'Conversion WRSM'!$A$1:$B$12,2),FALSE)</f>
        <v>0</v>
      </c>
      <c r="U253" s="9">
        <f t="shared" si="22"/>
        <v>0.11</v>
      </c>
      <c r="V253" s="9" t="str">
        <f t="shared" si="23"/>
        <v/>
      </c>
      <c r="W253" s="20" t="str">
        <f t="shared" si="24"/>
        <v/>
      </c>
    </row>
    <row r="254" spans="1:23" s="9" customFormat="1" x14ac:dyDescent="0.25">
      <c r="A254" s="11">
        <v>20668</v>
      </c>
      <c r="B254" s="9">
        <f>VLOOKUP((IF(MONTH($A254)=10,YEAR($A254),IF(MONTH($A254)=11,YEAR($A254),IF(MONTH($A254)=12, YEAR($A254),YEAR($A254)-1)))),A3R002_pt1.prn!$A$2:$AA$74,VLOOKUP(MONTH($A254),Conversion!$A$1:$B$12,2),FALSE)</f>
        <v>0.1</v>
      </c>
      <c r="C254" s="9" t="str">
        <f>IF(VLOOKUP((IF(MONTH($A254)=10,YEAR($A254),IF(MONTH($A254)=11,YEAR($A254),IF(MONTH($A254)=12, YEAR($A254),YEAR($A254)-1)))),A3R002_pt1.prn!$A$2:$AA$74,VLOOKUP(MONTH($A254),'Patch Conversion'!$A$1:$B$12,2),FALSE)="","",VLOOKUP((IF(MONTH($A254)=10,YEAR($A254),IF(MONTH($A254)=11,YEAR($A254),IF(MONTH($A254)=12, YEAR($A254),YEAR($A254)-1)))),A3R002_pt1.prn!$A$2:$AA$74,VLOOKUP(MONTH($A254),'Patch Conversion'!$A$1:$B$12,2),FALSE))</f>
        <v/>
      </c>
      <c r="G254" s="9">
        <f>VLOOKUP((IF(MONTH($A254)=10,YEAR($A254),IF(MONTH($A254)=11,YEAR($A254),IF(MONTH($A254)=12, YEAR($A254),YEAR($A254)-1)))),A3R002_FirstSim!$A$1:$Z$87,VLOOKUP(MONTH($A254),Conversion!$A$1:$B$12,2),FALSE)</f>
        <v>0.52</v>
      </c>
      <c r="K254" s="12" t="e">
        <f>VLOOKUP((IF(MONTH($A254)=10,YEAR($A254),IF(MONTH($A254)=11,YEAR($A254),IF(MONTH($A254)=12, YEAR($A254),YEAR($A254)-1)))),#REF!,VLOOKUP(MONTH($A254),Conversion!$A$1:$B$12,2),FALSE)</f>
        <v>#REF!</v>
      </c>
      <c r="L254" s="9" t="e">
        <f>VLOOKUP((IF(MONTH($A254)=10,YEAR($A254),IF(MONTH($A254)=11,YEAR($A254),IF(MONTH($A254)=12, YEAR($A254),YEAR($A254)-1)))),#REF!,VLOOKUP(MONTH($A254),'Patch Conversion'!$A$1:$B$12,2),FALSE)</f>
        <v>#REF!</v>
      </c>
      <c r="N254" s="11"/>
      <c r="O254" s="9">
        <f t="shared" si="19"/>
        <v>0.1</v>
      </c>
      <c r="P254" s="9" t="str">
        <f t="shared" si="20"/>
        <v/>
      </c>
      <c r="Q254" s="10" t="str">
        <f t="shared" si="21"/>
        <v/>
      </c>
      <c r="S254" s="17">
        <f>VLOOKUP((IF(MONTH($A254)=10,YEAR($A254),IF(MONTH($A254)=11,YEAR($A254),IF(MONTH($A254)=12, YEAR($A254),YEAR($A254)-1)))),'Final Sim'!$A$1:$O$84,VLOOKUP(MONTH($A254),'Conversion WRSM'!$A$1:$B$12,2),FALSE)</f>
        <v>0</v>
      </c>
      <c r="U254" s="9">
        <f t="shared" si="22"/>
        <v>0.1</v>
      </c>
      <c r="V254" s="9" t="str">
        <f t="shared" si="23"/>
        <v/>
      </c>
      <c r="W254" s="20" t="str">
        <f t="shared" si="24"/>
        <v/>
      </c>
    </row>
    <row r="255" spans="1:23" s="9" customFormat="1" x14ac:dyDescent="0.25">
      <c r="A255" s="11">
        <v>20699</v>
      </c>
      <c r="B255" s="9">
        <f>VLOOKUP((IF(MONTH($A255)=10,YEAR($A255),IF(MONTH($A255)=11,YEAR($A255),IF(MONTH($A255)=12, YEAR($A255),YEAR($A255)-1)))),A3R002_pt1.prn!$A$2:$AA$74,VLOOKUP(MONTH($A255),Conversion!$A$1:$B$12,2),FALSE)</f>
        <v>0.1</v>
      </c>
      <c r="C255" s="9" t="str">
        <f>IF(VLOOKUP((IF(MONTH($A255)=10,YEAR($A255),IF(MONTH($A255)=11,YEAR($A255),IF(MONTH($A255)=12, YEAR($A255),YEAR($A255)-1)))),A3R002_pt1.prn!$A$2:$AA$74,VLOOKUP(MONTH($A255),'Patch Conversion'!$A$1:$B$12,2),FALSE)="","",VLOOKUP((IF(MONTH($A255)=10,YEAR($A255),IF(MONTH($A255)=11,YEAR($A255),IF(MONTH($A255)=12, YEAR($A255),YEAR($A255)-1)))),A3R002_pt1.prn!$A$2:$AA$74,VLOOKUP(MONTH($A255),'Patch Conversion'!$A$1:$B$12,2),FALSE))</f>
        <v/>
      </c>
      <c r="G255" s="9">
        <f>VLOOKUP((IF(MONTH($A255)=10,YEAR($A255),IF(MONTH($A255)=11,YEAR($A255),IF(MONTH($A255)=12, YEAR($A255),YEAR($A255)-1)))),A3R002_FirstSim!$A$1:$Z$87,VLOOKUP(MONTH($A255),Conversion!$A$1:$B$12,2),FALSE)</f>
        <v>0.46</v>
      </c>
      <c r="K255" s="12" t="e">
        <f>VLOOKUP((IF(MONTH($A255)=10,YEAR($A255),IF(MONTH($A255)=11,YEAR($A255),IF(MONTH($A255)=12, YEAR($A255),YEAR($A255)-1)))),#REF!,VLOOKUP(MONTH($A255),Conversion!$A$1:$B$12,2),FALSE)</f>
        <v>#REF!</v>
      </c>
      <c r="L255" s="9" t="e">
        <f>VLOOKUP((IF(MONTH($A255)=10,YEAR($A255),IF(MONTH($A255)=11,YEAR($A255),IF(MONTH($A255)=12, YEAR($A255),YEAR($A255)-1)))),#REF!,VLOOKUP(MONTH($A255),'Patch Conversion'!$A$1:$B$12,2),FALSE)</f>
        <v>#REF!</v>
      </c>
      <c r="N255" s="11"/>
      <c r="O255" s="9">
        <f t="shared" si="19"/>
        <v>0.1</v>
      </c>
      <c r="P255" s="9" t="str">
        <f t="shared" si="20"/>
        <v/>
      </c>
      <c r="Q255" s="10" t="str">
        <f t="shared" si="21"/>
        <v/>
      </c>
      <c r="S255" s="17">
        <f>VLOOKUP((IF(MONTH($A255)=10,YEAR($A255),IF(MONTH($A255)=11,YEAR($A255),IF(MONTH($A255)=12, YEAR($A255),YEAR($A255)-1)))),'Final Sim'!$A$1:$O$84,VLOOKUP(MONTH($A255),'Conversion WRSM'!$A$1:$B$12,2),FALSE)</f>
        <v>0</v>
      </c>
      <c r="U255" s="9">
        <f t="shared" si="22"/>
        <v>0.1</v>
      </c>
      <c r="V255" s="9" t="str">
        <f t="shared" si="23"/>
        <v/>
      </c>
      <c r="W255" s="20" t="str">
        <f t="shared" si="24"/>
        <v/>
      </c>
    </row>
    <row r="256" spans="1:23" s="9" customFormat="1" x14ac:dyDescent="0.25">
      <c r="A256" s="11">
        <v>20729</v>
      </c>
      <c r="B256" s="9">
        <f>VLOOKUP((IF(MONTH($A256)=10,YEAR($A256),IF(MONTH($A256)=11,YEAR($A256),IF(MONTH($A256)=12, YEAR($A256),YEAR($A256)-1)))),A3R002_pt1.prn!$A$2:$AA$74,VLOOKUP(MONTH($A256),Conversion!$A$1:$B$12,2),FALSE)</f>
        <v>0.7</v>
      </c>
      <c r="C256" s="9" t="str">
        <f>IF(VLOOKUP((IF(MONTH($A256)=10,YEAR($A256),IF(MONTH($A256)=11,YEAR($A256),IF(MONTH($A256)=12, YEAR($A256),YEAR($A256)-1)))),A3R002_pt1.prn!$A$2:$AA$74,VLOOKUP(MONTH($A256),'Patch Conversion'!$A$1:$B$12,2),FALSE)="","",VLOOKUP((IF(MONTH($A256)=10,YEAR($A256),IF(MONTH($A256)=11,YEAR($A256),IF(MONTH($A256)=12, YEAR($A256),YEAR($A256)-1)))),A3R002_pt1.prn!$A$2:$AA$74,VLOOKUP(MONTH($A256),'Patch Conversion'!$A$1:$B$12,2),FALSE))</f>
        <v/>
      </c>
      <c r="G256" s="9">
        <f>VLOOKUP((IF(MONTH($A256)=10,YEAR($A256),IF(MONTH($A256)=11,YEAR($A256),IF(MONTH($A256)=12, YEAR($A256),YEAR($A256)-1)))),A3R002_FirstSim!$A$1:$Z$87,VLOOKUP(MONTH($A256),Conversion!$A$1:$B$12,2),FALSE)</f>
        <v>0.46</v>
      </c>
      <c r="K256" s="12" t="e">
        <f>VLOOKUP((IF(MONTH($A256)=10,YEAR($A256),IF(MONTH($A256)=11,YEAR($A256),IF(MONTH($A256)=12, YEAR($A256),YEAR($A256)-1)))),#REF!,VLOOKUP(MONTH($A256),Conversion!$A$1:$B$12,2),FALSE)</f>
        <v>#REF!</v>
      </c>
      <c r="L256" s="9" t="e">
        <f>VLOOKUP((IF(MONTH($A256)=10,YEAR($A256),IF(MONTH($A256)=11,YEAR($A256),IF(MONTH($A256)=12, YEAR($A256),YEAR($A256)-1)))),#REF!,VLOOKUP(MONTH($A256),'Patch Conversion'!$A$1:$B$12,2),FALSE)</f>
        <v>#REF!</v>
      </c>
      <c r="N256" s="11"/>
      <c r="O256" s="9">
        <f t="shared" si="19"/>
        <v>0.7</v>
      </c>
      <c r="P256" s="9" t="str">
        <f t="shared" si="20"/>
        <v/>
      </c>
      <c r="Q256" s="10" t="str">
        <f t="shared" si="21"/>
        <v/>
      </c>
      <c r="S256" s="17">
        <f>VLOOKUP((IF(MONTH($A256)=10,YEAR($A256),IF(MONTH($A256)=11,YEAR($A256),IF(MONTH($A256)=12, YEAR($A256),YEAR($A256)-1)))),'Final Sim'!$A$1:$O$84,VLOOKUP(MONTH($A256),'Conversion WRSM'!$A$1:$B$12,2),FALSE)</f>
        <v>0</v>
      </c>
      <c r="U256" s="9">
        <f t="shared" si="22"/>
        <v>0.7</v>
      </c>
      <c r="V256" s="9" t="str">
        <f t="shared" si="23"/>
        <v/>
      </c>
      <c r="W256" s="20" t="str">
        <f t="shared" si="24"/>
        <v/>
      </c>
    </row>
    <row r="257" spans="1:23" s="9" customFormat="1" x14ac:dyDescent="0.25">
      <c r="A257" s="11">
        <v>20760</v>
      </c>
      <c r="B257" s="9">
        <f>VLOOKUP((IF(MONTH($A257)=10,YEAR($A257),IF(MONTH($A257)=11,YEAR($A257),IF(MONTH($A257)=12, YEAR($A257),YEAR($A257)-1)))),A3R002_pt1.prn!$A$2:$AA$74,VLOOKUP(MONTH($A257),Conversion!$A$1:$B$12,2),FALSE)</f>
        <v>0.04</v>
      </c>
      <c r="C257" s="9" t="str">
        <f>IF(VLOOKUP((IF(MONTH($A257)=10,YEAR($A257),IF(MONTH($A257)=11,YEAR($A257),IF(MONTH($A257)=12, YEAR($A257),YEAR($A257)-1)))),A3R002_pt1.prn!$A$2:$AA$74,VLOOKUP(MONTH($A257),'Patch Conversion'!$A$1:$B$12,2),FALSE)="","",VLOOKUP((IF(MONTH($A257)=10,YEAR($A257),IF(MONTH($A257)=11,YEAR($A257),IF(MONTH($A257)=12, YEAR($A257),YEAR($A257)-1)))),A3R002_pt1.prn!$A$2:$AA$74,VLOOKUP(MONTH($A257),'Patch Conversion'!$A$1:$B$12,2),FALSE))</f>
        <v/>
      </c>
      <c r="G257" s="9">
        <f>VLOOKUP((IF(MONTH($A257)=10,YEAR($A257),IF(MONTH($A257)=11,YEAR($A257),IF(MONTH($A257)=12, YEAR($A257),YEAR($A257)-1)))),A3R002_FirstSim!$A$1:$Z$87,VLOOKUP(MONTH($A257),Conversion!$A$1:$B$12,2),FALSE)</f>
        <v>0.48</v>
      </c>
      <c r="K257" s="12" t="e">
        <f>VLOOKUP((IF(MONTH($A257)=10,YEAR($A257),IF(MONTH($A257)=11,YEAR($A257),IF(MONTH($A257)=12, YEAR($A257),YEAR($A257)-1)))),#REF!,VLOOKUP(MONTH($A257),Conversion!$A$1:$B$12,2),FALSE)</f>
        <v>#REF!</v>
      </c>
      <c r="L257" s="9" t="e">
        <f>VLOOKUP((IF(MONTH($A257)=10,YEAR($A257),IF(MONTH($A257)=11,YEAR($A257),IF(MONTH($A257)=12, YEAR($A257),YEAR($A257)-1)))),#REF!,VLOOKUP(MONTH($A257),'Patch Conversion'!$A$1:$B$12,2),FALSE)</f>
        <v>#REF!</v>
      </c>
      <c r="N257" s="11"/>
      <c r="O257" s="9">
        <f t="shared" si="19"/>
        <v>0.04</v>
      </c>
      <c r="P257" s="9" t="str">
        <f t="shared" si="20"/>
        <v/>
      </c>
      <c r="Q257" s="10" t="str">
        <f t="shared" si="21"/>
        <v/>
      </c>
      <c r="S257" s="17">
        <f>VLOOKUP((IF(MONTH($A257)=10,YEAR($A257),IF(MONTH($A257)=11,YEAR($A257),IF(MONTH($A257)=12, YEAR($A257),YEAR($A257)-1)))),'Final Sim'!$A$1:$O$84,VLOOKUP(MONTH($A257),'Conversion WRSM'!$A$1:$B$12,2),FALSE)</f>
        <v>0</v>
      </c>
      <c r="U257" s="9">
        <f t="shared" si="22"/>
        <v>0.04</v>
      </c>
      <c r="V257" s="9" t="str">
        <f t="shared" si="23"/>
        <v/>
      </c>
      <c r="W257" s="20" t="str">
        <f t="shared" si="24"/>
        <v/>
      </c>
    </row>
    <row r="258" spans="1:23" s="9" customFormat="1" x14ac:dyDescent="0.25">
      <c r="A258" s="11">
        <v>20790</v>
      </c>
      <c r="B258" s="9">
        <f>VLOOKUP((IF(MONTH($A258)=10,YEAR($A258),IF(MONTH($A258)=11,YEAR($A258),IF(MONTH($A258)=12, YEAR($A258),YEAR($A258)-1)))),A3R002_pt1.prn!$A$2:$AA$74,VLOOKUP(MONTH($A258),Conversion!$A$1:$B$12,2),FALSE)</f>
        <v>0.12</v>
      </c>
      <c r="C258" s="9" t="str">
        <f>IF(VLOOKUP((IF(MONTH($A258)=10,YEAR($A258),IF(MONTH($A258)=11,YEAR($A258),IF(MONTH($A258)=12, YEAR($A258),YEAR($A258)-1)))),A3R002_pt1.prn!$A$2:$AA$74,VLOOKUP(MONTH($A258),'Patch Conversion'!$A$1:$B$12,2),FALSE)="","",VLOOKUP((IF(MONTH($A258)=10,YEAR($A258),IF(MONTH($A258)=11,YEAR($A258),IF(MONTH($A258)=12, YEAR($A258),YEAR($A258)-1)))),A3R002_pt1.prn!$A$2:$AA$74,VLOOKUP(MONTH($A258),'Patch Conversion'!$A$1:$B$12,2),FALSE))</f>
        <v/>
      </c>
      <c r="D258" s="9" t="str">
        <f>IF(C258="","",B258)</f>
        <v/>
      </c>
      <c r="G258" s="9">
        <f>VLOOKUP((IF(MONTH($A258)=10,YEAR($A258),IF(MONTH($A258)=11,YEAR($A258),IF(MONTH($A258)=12, YEAR($A258),YEAR($A258)-1)))),A3R002_FirstSim!$A$1:$Z$87,VLOOKUP(MONTH($A258),Conversion!$A$1:$B$12,2),FALSE)</f>
        <v>0.46</v>
      </c>
      <c r="K258" s="12" t="e">
        <f>VLOOKUP((IF(MONTH($A258)=10,YEAR($A258),IF(MONTH($A258)=11,YEAR($A258),IF(MONTH($A258)=12, YEAR($A258),YEAR($A258)-1)))),#REF!,VLOOKUP(MONTH($A258),Conversion!$A$1:$B$12,2),FALSE)</f>
        <v>#REF!</v>
      </c>
      <c r="L258" s="9" t="e">
        <f>VLOOKUP((IF(MONTH($A258)=10,YEAR($A258),IF(MONTH($A258)=11,YEAR($A258),IF(MONTH($A258)=12, YEAR($A258),YEAR($A258)-1)))),#REF!,VLOOKUP(MONTH($A258),'Patch Conversion'!$A$1:$B$12,2),FALSE)</f>
        <v>#REF!</v>
      </c>
      <c r="N258" s="11"/>
      <c r="O258" s="9">
        <f t="shared" si="19"/>
        <v>0.12</v>
      </c>
      <c r="P258" s="9" t="str">
        <f t="shared" si="20"/>
        <v/>
      </c>
      <c r="Q258" s="10" t="str">
        <f t="shared" si="21"/>
        <v/>
      </c>
      <c r="S258" s="17">
        <f>VLOOKUP((IF(MONTH($A258)=10,YEAR($A258),IF(MONTH($A258)=11,YEAR($A258),IF(MONTH($A258)=12, YEAR($A258),YEAR($A258)-1)))),'Final Sim'!$A$1:$O$84,VLOOKUP(MONTH($A258),'Conversion WRSM'!$A$1:$B$12,2),FALSE)</f>
        <v>0</v>
      </c>
      <c r="U258" s="9">
        <f t="shared" si="22"/>
        <v>0.12</v>
      </c>
      <c r="V258" s="9" t="str">
        <f t="shared" si="23"/>
        <v/>
      </c>
      <c r="W258" s="20" t="str">
        <f t="shared" si="24"/>
        <v/>
      </c>
    </row>
    <row r="259" spans="1:23" s="9" customFormat="1" x14ac:dyDescent="0.25">
      <c r="A259" s="11">
        <v>20821</v>
      </c>
      <c r="B259" s="9">
        <f>VLOOKUP((IF(MONTH($A259)=10,YEAR($A259),IF(MONTH($A259)=11,YEAR($A259),IF(MONTH($A259)=12, YEAR($A259),YEAR($A259)-1)))),A3R002_pt1.prn!$A$2:$AA$74,VLOOKUP(MONTH($A259),Conversion!$A$1:$B$12,2),FALSE)</f>
        <v>0.06</v>
      </c>
      <c r="C259" s="9" t="str">
        <f>IF(VLOOKUP((IF(MONTH($A259)=10,YEAR($A259),IF(MONTH($A259)=11,YEAR($A259),IF(MONTH($A259)=12, YEAR($A259),YEAR($A259)-1)))),A3R002_pt1.prn!$A$2:$AA$74,VLOOKUP(MONTH($A259),'Patch Conversion'!$A$1:$B$12,2),FALSE)="","",VLOOKUP((IF(MONTH($A259)=10,YEAR($A259),IF(MONTH($A259)=11,YEAR($A259),IF(MONTH($A259)=12, YEAR($A259),YEAR($A259)-1)))),A3R002_pt1.prn!$A$2:$AA$74,VLOOKUP(MONTH($A259),'Patch Conversion'!$A$1:$B$12,2),FALSE))</f>
        <v/>
      </c>
      <c r="D259" s="9" t="str">
        <f>IF(C259="","",B259)</f>
        <v/>
      </c>
      <c r="G259" s="9">
        <f>VLOOKUP((IF(MONTH($A259)=10,YEAR($A259),IF(MONTH($A259)=11,YEAR($A259),IF(MONTH($A259)=12, YEAR($A259),YEAR($A259)-1)))),A3R002_FirstSim!$A$1:$Z$87,VLOOKUP(MONTH($A259),Conversion!$A$1:$B$12,2),FALSE)</f>
        <v>0.43</v>
      </c>
      <c r="K259" s="12" t="e">
        <f>VLOOKUP((IF(MONTH($A259)=10,YEAR($A259),IF(MONTH($A259)=11,YEAR($A259),IF(MONTH($A259)=12, YEAR($A259),YEAR($A259)-1)))),#REF!,VLOOKUP(MONTH($A259),Conversion!$A$1:$B$12,2),FALSE)</f>
        <v>#REF!</v>
      </c>
      <c r="L259" s="9" t="e">
        <f>VLOOKUP((IF(MONTH($A259)=10,YEAR($A259),IF(MONTH($A259)=11,YEAR($A259),IF(MONTH($A259)=12, YEAR($A259),YEAR($A259)-1)))),#REF!,VLOOKUP(MONTH($A259),'Patch Conversion'!$A$1:$B$12,2),FALSE)</f>
        <v>#REF!</v>
      </c>
      <c r="N259" s="11"/>
      <c r="O259" s="9">
        <f t="shared" si="19"/>
        <v>0.06</v>
      </c>
      <c r="P259" s="9" t="str">
        <f t="shared" si="20"/>
        <v/>
      </c>
      <c r="Q259" s="10" t="str">
        <f t="shared" si="21"/>
        <v/>
      </c>
      <c r="S259" s="17">
        <f>VLOOKUP((IF(MONTH($A259)=10,YEAR($A259),IF(MONTH($A259)=11,YEAR($A259),IF(MONTH($A259)=12, YEAR($A259),YEAR($A259)-1)))),'Final Sim'!$A$1:$O$84,VLOOKUP(MONTH($A259),'Conversion WRSM'!$A$1:$B$12,2),FALSE)</f>
        <v>0</v>
      </c>
      <c r="U259" s="9">
        <f t="shared" si="22"/>
        <v>0.06</v>
      </c>
      <c r="V259" s="9" t="str">
        <f t="shared" si="23"/>
        <v/>
      </c>
      <c r="W259" s="20" t="str">
        <f t="shared" si="24"/>
        <v/>
      </c>
    </row>
    <row r="260" spans="1:23" s="9" customFormat="1" x14ac:dyDescent="0.25">
      <c r="A260" s="11">
        <v>20852</v>
      </c>
      <c r="B260" s="9">
        <f>VLOOKUP((IF(MONTH($A260)=10,YEAR($A260),IF(MONTH($A260)=11,YEAR($A260),IF(MONTH($A260)=12, YEAR($A260),YEAR($A260)-1)))),A3R002_pt1.prn!$A$2:$AA$74,VLOOKUP(MONTH($A260),Conversion!$A$1:$B$12,2),FALSE)</f>
        <v>0.49</v>
      </c>
      <c r="C260" s="9" t="str">
        <f>IF(VLOOKUP((IF(MONTH($A260)=10,YEAR($A260),IF(MONTH($A260)=11,YEAR($A260),IF(MONTH($A260)=12, YEAR($A260),YEAR($A260)-1)))),A3R002_pt1.prn!$A$2:$AA$74,VLOOKUP(MONTH($A260),'Patch Conversion'!$A$1:$B$12,2),FALSE)="","",VLOOKUP((IF(MONTH($A260)=10,YEAR($A260),IF(MONTH($A260)=11,YEAR($A260),IF(MONTH($A260)=12, YEAR($A260),YEAR($A260)-1)))),A3R002_pt1.prn!$A$2:$AA$74,VLOOKUP(MONTH($A260),'Patch Conversion'!$A$1:$B$12,2),FALSE))</f>
        <v/>
      </c>
      <c r="D260" s="9" t="str">
        <f>IF(C260="","",B260)</f>
        <v/>
      </c>
      <c r="G260" s="9">
        <f>VLOOKUP((IF(MONTH($A260)=10,YEAR($A260),IF(MONTH($A260)=11,YEAR($A260),IF(MONTH($A260)=12, YEAR($A260),YEAR($A260)-1)))),A3R002_FirstSim!$A$1:$Z$87,VLOOKUP(MONTH($A260),Conversion!$A$1:$B$12,2),FALSE)</f>
        <v>1</v>
      </c>
      <c r="K260" s="12" t="e">
        <f>VLOOKUP((IF(MONTH($A260)=10,YEAR($A260),IF(MONTH($A260)=11,YEAR($A260),IF(MONTH($A260)=12, YEAR($A260),YEAR($A260)-1)))),#REF!,VLOOKUP(MONTH($A260),Conversion!$A$1:$B$12,2),FALSE)</f>
        <v>#REF!</v>
      </c>
      <c r="L260" s="9" t="e">
        <f>VLOOKUP((IF(MONTH($A260)=10,YEAR($A260),IF(MONTH($A260)=11,YEAR($A260),IF(MONTH($A260)=12, YEAR($A260),YEAR($A260)-1)))),#REF!,VLOOKUP(MONTH($A260),'Patch Conversion'!$A$1:$B$12,2),FALSE)</f>
        <v>#REF!</v>
      </c>
      <c r="N260" s="11"/>
      <c r="O260" s="9">
        <f t="shared" ref="O260:O323" si="26">IF(C260="",B260,IF(C260="*",B260,IF(G260&lt;B260,B260,G260)))</f>
        <v>0.49</v>
      </c>
      <c r="P260" s="9" t="str">
        <f t="shared" ref="P260:P323" si="27">IF(C260="",C260,IF(C260="*",C260,IF(G260&lt;B260,C260,"*")))</f>
        <v/>
      </c>
      <c r="Q260" s="10" t="str">
        <f t="shared" ref="Q260:Q323" si="28">IF(C260="","",IF(C260="*","Estimated",IF(G260&lt;B260,"First Simulation&lt;Observed, Observed Used","First Silumation patch")))</f>
        <v/>
      </c>
      <c r="S260" s="17">
        <f>VLOOKUP((IF(MONTH($A260)=10,YEAR($A260),IF(MONTH($A260)=11,YEAR($A260),IF(MONTH($A260)=12, YEAR($A260),YEAR($A260)-1)))),'Final Sim'!$A$1:$O$84,VLOOKUP(MONTH($A260),'Conversion WRSM'!$A$1:$B$12,2),FALSE)</f>
        <v>0</v>
      </c>
      <c r="U260" s="9">
        <f t="shared" ref="U260:U323" si="29">IF(C260="",B260,IF(C260="*",B260,IF(S260&gt;B260,S260,B260)))</f>
        <v>0.49</v>
      </c>
      <c r="V260" s="9" t="str">
        <f t="shared" ref="V260:V323" si="30">IF(C260="","",IF(C260="*","*",IF(S260&gt;B260,"*",C260)))</f>
        <v/>
      </c>
      <c r="W260" s="20" t="str">
        <f t="shared" ref="W260:W323" si="31">IF(C260="","",IF(C260="*","Estimated",IF(S260&gt;B260,"Simulated value used","Observed Estimate Used")))</f>
        <v/>
      </c>
    </row>
    <row r="261" spans="1:23" s="9" customFormat="1" x14ac:dyDescent="0.25">
      <c r="A261" s="11">
        <v>20880</v>
      </c>
      <c r="B261" s="9">
        <f>VLOOKUP((IF(MONTH($A261)=10,YEAR($A261),IF(MONTH($A261)=11,YEAR($A261),IF(MONTH($A261)=12, YEAR($A261),YEAR($A261)-1)))),A3R002_pt1.prn!$A$2:$AA$74,VLOOKUP(MONTH($A261),Conversion!$A$1:$B$12,2),FALSE)</f>
        <v>1.4</v>
      </c>
      <c r="C261" s="9" t="str">
        <f>IF(VLOOKUP((IF(MONTH($A261)=10,YEAR($A261),IF(MONTH($A261)=11,YEAR($A261),IF(MONTH($A261)=12, YEAR($A261),YEAR($A261)-1)))),A3R002_pt1.prn!$A$2:$AA$74,VLOOKUP(MONTH($A261),'Patch Conversion'!$A$1:$B$12,2),FALSE)="","",VLOOKUP((IF(MONTH($A261)=10,YEAR($A261),IF(MONTH($A261)=11,YEAR($A261),IF(MONTH($A261)=12, YEAR($A261),YEAR($A261)-1)))),A3R002_pt1.prn!$A$2:$AA$74,VLOOKUP(MONTH($A261),'Patch Conversion'!$A$1:$B$12,2),FALSE))</f>
        <v/>
      </c>
      <c r="D261" s="9" t="str">
        <f>IF(C261="","",B261)</f>
        <v/>
      </c>
      <c r="G261" s="9">
        <f>VLOOKUP((IF(MONTH($A261)=10,YEAR($A261),IF(MONTH($A261)=11,YEAR($A261),IF(MONTH($A261)=12, YEAR($A261),YEAR($A261)-1)))),A3R002_FirstSim!$A$1:$Z$87,VLOOKUP(MONTH($A261),Conversion!$A$1:$B$12,2),FALSE)</f>
        <v>1.19</v>
      </c>
      <c r="K261" s="12" t="e">
        <f>VLOOKUP((IF(MONTH($A261)=10,YEAR($A261),IF(MONTH($A261)=11,YEAR($A261),IF(MONTH($A261)=12, YEAR($A261),YEAR($A261)-1)))),#REF!,VLOOKUP(MONTH($A261),Conversion!$A$1:$B$12,2),FALSE)</f>
        <v>#REF!</v>
      </c>
      <c r="L261" s="9" t="e">
        <f>VLOOKUP((IF(MONTH($A261)=10,YEAR($A261),IF(MONTH($A261)=11,YEAR($A261),IF(MONTH($A261)=12, YEAR($A261),YEAR($A261)-1)))),#REF!,VLOOKUP(MONTH($A261),'Patch Conversion'!$A$1:$B$12,2),FALSE)</f>
        <v>#REF!</v>
      </c>
      <c r="N261" s="11"/>
      <c r="O261" s="9">
        <f t="shared" si="26"/>
        <v>1.4</v>
      </c>
      <c r="P261" s="9" t="str">
        <f t="shared" si="27"/>
        <v/>
      </c>
      <c r="Q261" s="10" t="str">
        <f t="shared" si="28"/>
        <v/>
      </c>
      <c r="S261" s="17">
        <f>VLOOKUP((IF(MONTH($A261)=10,YEAR($A261),IF(MONTH($A261)=11,YEAR($A261),IF(MONTH($A261)=12, YEAR($A261),YEAR($A261)-1)))),'Final Sim'!$A$1:$O$84,VLOOKUP(MONTH($A261),'Conversion WRSM'!$A$1:$B$12,2),FALSE)</f>
        <v>0</v>
      </c>
      <c r="U261" s="9">
        <f t="shared" si="29"/>
        <v>1.4</v>
      </c>
      <c r="V261" s="9" t="str">
        <f t="shared" si="30"/>
        <v/>
      </c>
      <c r="W261" s="20" t="str">
        <f t="shared" si="31"/>
        <v/>
      </c>
    </row>
    <row r="262" spans="1:23" s="9" customFormat="1" x14ac:dyDescent="0.25">
      <c r="A262" s="11">
        <v>20911</v>
      </c>
      <c r="B262" s="9">
        <f>VLOOKUP((IF(MONTH($A262)=10,YEAR($A262),IF(MONTH($A262)=11,YEAR($A262),IF(MONTH($A262)=12, YEAR($A262),YEAR($A262)-1)))),A3R002_pt1.prn!$A$2:$AA$74,VLOOKUP(MONTH($A262),Conversion!$A$1:$B$12,2),FALSE)</f>
        <v>0.15</v>
      </c>
      <c r="C262" s="9" t="str">
        <f>IF(VLOOKUP((IF(MONTH($A262)=10,YEAR($A262),IF(MONTH($A262)=11,YEAR($A262),IF(MONTH($A262)=12, YEAR($A262),YEAR($A262)-1)))),A3R002_pt1.prn!$A$2:$AA$74,VLOOKUP(MONTH($A262),'Patch Conversion'!$A$1:$B$12,2),FALSE)="","",VLOOKUP((IF(MONTH($A262)=10,YEAR($A262),IF(MONTH($A262)=11,YEAR($A262),IF(MONTH($A262)=12, YEAR($A262),YEAR($A262)-1)))),A3R002_pt1.prn!$A$2:$AA$74,VLOOKUP(MONTH($A262),'Patch Conversion'!$A$1:$B$12,2),FALSE))</f>
        <v/>
      </c>
      <c r="D262" s="9" t="str">
        <f>IF(C262="","",B262)</f>
        <v/>
      </c>
      <c r="G262" s="9">
        <f>VLOOKUP((IF(MONTH($A262)=10,YEAR($A262),IF(MONTH($A262)=11,YEAR($A262),IF(MONTH($A262)=12, YEAR($A262),YEAR($A262)-1)))),A3R002_FirstSim!$A$1:$Z$87,VLOOKUP(MONTH($A262),Conversion!$A$1:$B$12,2),FALSE)</f>
        <v>0.78</v>
      </c>
      <c r="K262" s="12" t="e">
        <f>VLOOKUP((IF(MONTH($A262)=10,YEAR($A262),IF(MONTH($A262)=11,YEAR($A262),IF(MONTH($A262)=12, YEAR($A262),YEAR($A262)-1)))),#REF!,VLOOKUP(MONTH($A262),Conversion!$A$1:$B$12,2),FALSE)</f>
        <v>#REF!</v>
      </c>
      <c r="L262" s="9" t="e">
        <f>VLOOKUP((IF(MONTH($A262)=10,YEAR($A262),IF(MONTH($A262)=11,YEAR($A262),IF(MONTH($A262)=12, YEAR($A262),YEAR($A262)-1)))),#REF!,VLOOKUP(MONTH($A262),'Patch Conversion'!$A$1:$B$12,2),FALSE)</f>
        <v>#REF!</v>
      </c>
      <c r="N262" s="11"/>
      <c r="O262" s="9">
        <f t="shared" si="26"/>
        <v>0.15</v>
      </c>
      <c r="P262" s="9" t="str">
        <f t="shared" si="27"/>
        <v/>
      </c>
      <c r="Q262" s="10" t="str">
        <f t="shared" si="28"/>
        <v/>
      </c>
      <c r="S262" s="17">
        <f>VLOOKUP((IF(MONTH($A262)=10,YEAR($A262),IF(MONTH($A262)=11,YEAR($A262),IF(MONTH($A262)=12, YEAR($A262),YEAR($A262)-1)))),'Final Sim'!$A$1:$O$84,VLOOKUP(MONTH($A262),'Conversion WRSM'!$A$1:$B$12,2),FALSE)</f>
        <v>0</v>
      </c>
      <c r="U262" s="9">
        <f t="shared" si="29"/>
        <v>0.15</v>
      </c>
      <c r="V262" s="9" t="str">
        <f t="shared" si="30"/>
        <v/>
      </c>
      <c r="W262" s="20" t="str">
        <f t="shared" si="31"/>
        <v/>
      </c>
    </row>
    <row r="263" spans="1:23" s="9" customFormat="1" x14ac:dyDescent="0.25">
      <c r="A263" s="11">
        <v>20941</v>
      </c>
      <c r="B263" s="9">
        <f>VLOOKUP((IF(MONTH($A263)=10,YEAR($A263),IF(MONTH($A263)=11,YEAR($A263),IF(MONTH($A263)=12, YEAR($A263),YEAR($A263)-1)))),A3R002_pt1.prn!$A$2:$AA$74,VLOOKUP(MONTH($A263),Conversion!$A$1:$B$12,2),FALSE)</f>
        <v>0.06</v>
      </c>
      <c r="C263" s="9" t="str">
        <f>IF(VLOOKUP((IF(MONTH($A263)=10,YEAR($A263),IF(MONTH($A263)=11,YEAR($A263),IF(MONTH($A263)=12, YEAR($A263),YEAR($A263)-1)))),A3R002_pt1.prn!$A$2:$AA$74,VLOOKUP(MONTH($A263),'Patch Conversion'!$A$1:$B$12,2),FALSE)="","",VLOOKUP((IF(MONTH($A263)=10,YEAR($A263),IF(MONTH($A263)=11,YEAR($A263),IF(MONTH($A263)=12, YEAR($A263),YEAR($A263)-1)))),A3R002_pt1.prn!$A$2:$AA$74,VLOOKUP(MONTH($A263),'Patch Conversion'!$A$1:$B$12,2),FALSE))</f>
        <v/>
      </c>
      <c r="G263" s="9">
        <f>VLOOKUP((IF(MONTH($A263)=10,YEAR($A263),IF(MONTH($A263)=11,YEAR($A263),IF(MONTH($A263)=12, YEAR($A263),YEAR($A263)-1)))),A3R002_FirstSim!$A$1:$Z$87,VLOOKUP(MONTH($A263),Conversion!$A$1:$B$12,2),FALSE)</f>
        <v>0.65</v>
      </c>
      <c r="K263" s="12" t="e">
        <f>VLOOKUP((IF(MONTH($A263)=10,YEAR($A263),IF(MONTH($A263)=11,YEAR($A263),IF(MONTH($A263)=12, YEAR($A263),YEAR($A263)-1)))),#REF!,VLOOKUP(MONTH($A263),Conversion!$A$1:$B$12,2),FALSE)</f>
        <v>#REF!</v>
      </c>
      <c r="L263" s="9" t="e">
        <f>VLOOKUP((IF(MONTH($A263)=10,YEAR($A263),IF(MONTH($A263)=11,YEAR($A263),IF(MONTH($A263)=12, YEAR($A263),YEAR($A263)-1)))),#REF!,VLOOKUP(MONTH($A263),'Patch Conversion'!$A$1:$B$12,2),FALSE)</f>
        <v>#REF!</v>
      </c>
      <c r="N263" s="11"/>
      <c r="O263" s="9">
        <f t="shared" si="26"/>
        <v>0.06</v>
      </c>
      <c r="P263" s="9" t="str">
        <f t="shared" si="27"/>
        <v/>
      </c>
      <c r="Q263" s="10" t="str">
        <f t="shared" si="28"/>
        <v/>
      </c>
      <c r="S263" s="17">
        <f>VLOOKUP((IF(MONTH($A263)=10,YEAR($A263),IF(MONTH($A263)=11,YEAR($A263),IF(MONTH($A263)=12, YEAR($A263),YEAR($A263)-1)))),'Final Sim'!$A$1:$O$84,VLOOKUP(MONTH($A263),'Conversion WRSM'!$A$1:$B$12,2),FALSE)</f>
        <v>0</v>
      </c>
      <c r="U263" s="9">
        <f t="shared" si="29"/>
        <v>0.06</v>
      </c>
      <c r="V263" s="9" t="str">
        <f t="shared" si="30"/>
        <v/>
      </c>
      <c r="W263" s="20" t="str">
        <f t="shared" si="31"/>
        <v/>
      </c>
    </row>
    <row r="264" spans="1:23" s="9" customFormat="1" x14ac:dyDescent="0.25">
      <c r="A264" s="11">
        <v>20972</v>
      </c>
      <c r="B264" s="9">
        <f>VLOOKUP((IF(MONTH($A264)=10,YEAR($A264),IF(MONTH($A264)=11,YEAR($A264),IF(MONTH($A264)=12, YEAR($A264),YEAR($A264)-1)))),A3R002_pt1.prn!$A$2:$AA$74,VLOOKUP(MONTH($A264),Conversion!$A$1:$B$12,2),FALSE)</f>
        <v>0.1</v>
      </c>
      <c r="C264" s="9" t="str">
        <f>IF(VLOOKUP((IF(MONTH($A264)=10,YEAR($A264),IF(MONTH($A264)=11,YEAR($A264),IF(MONTH($A264)=12, YEAR($A264),YEAR($A264)-1)))),A3R002_pt1.prn!$A$2:$AA$74,VLOOKUP(MONTH($A264),'Patch Conversion'!$A$1:$B$12,2),FALSE)="","",VLOOKUP((IF(MONTH($A264)=10,YEAR($A264),IF(MONTH($A264)=11,YEAR($A264),IF(MONTH($A264)=12, YEAR($A264),YEAR($A264)-1)))),A3R002_pt1.prn!$A$2:$AA$74,VLOOKUP(MONTH($A264),'Patch Conversion'!$A$1:$B$12,2),FALSE))</f>
        <v/>
      </c>
      <c r="G264" s="9">
        <f>VLOOKUP((IF(MONTH($A264)=10,YEAR($A264),IF(MONTH($A264)=11,YEAR($A264),IF(MONTH($A264)=12, YEAR($A264),YEAR($A264)-1)))),A3R002_FirstSim!$A$1:$Z$87,VLOOKUP(MONTH($A264),Conversion!$A$1:$B$12,2),FALSE)</f>
        <v>0.8</v>
      </c>
      <c r="K264" s="12" t="e">
        <f>VLOOKUP((IF(MONTH($A264)=10,YEAR($A264),IF(MONTH($A264)=11,YEAR($A264),IF(MONTH($A264)=12, YEAR($A264),YEAR($A264)-1)))),#REF!,VLOOKUP(MONTH($A264),Conversion!$A$1:$B$12,2),FALSE)</f>
        <v>#REF!</v>
      </c>
      <c r="L264" s="9" t="e">
        <f>VLOOKUP((IF(MONTH($A264)=10,YEAR($A264),IF(MONTH($A264)=11,YEAR($A264),IF(MONTH($A264)=12, YEAR($A264),YEAR($A264)-1)))),#REF!,VLOOKUP(MONTH($A264),'Patch Conversion'!$A$1:$B$12,2),FALSE)</f>
        <v>#REF!</v>
      </c>
      <c r="N264" s="11"/>
      <c r="O264" s="9">
        <f t="shared" si="26"/>
        <v>0.1</v>
      </c>
      <c r="P264" s="9" t="str">
        <f t="shared" si="27"/>
        <v/>
      </c>
      <c r="Q264" s="10" t="str">
        <f t="shared" si="28"/>
        <v/>
      </c>
      <c r="S264" s="17">
        <f>VLOOKUP((IF(MONTH($A264)=10,YEAR($A264),IF(MONTH($A264)=11,YEAR($A264),IF(MONTH($A264)=12, YEAR($A264),YEAR($A264)-1)))),'Final Sim'!$A$1:$O$84,VLOOKUP(MONTH($A264),'Conversion WRSM'!$A$1:$B$12,2),FALSE)</f>
        <v>0</v>
      </c>
      <c r="U264" s="9">
        <f t="shared" si="29"/>
        <v>0.1</v>
      </c>
      <c r="V264" s="9" t="str">
        <f t="shared" si="30"/>
        <v/>
      </c>
      <c r="W264" s="20" t="str">
        <f t="shared" si="31"/>
        <v/>
      </c>
    </row>
    <row r="265" spans="1:23" s="9" customFormat="1" x14ac:dyDescent="0.25">
      <c r="A265" s="11">
        <v>21002</v>
      </c>
      <c r="B265" s="9">
        <f>VLOOKUP((IF(MONTH($A265)=10,YEAR($A265),IF(MONTH($A265)=11,YEAR($A265),IF(MONTH($A265)=12, YEAR($A265),YEAR($A265)-1)))),A3R002_pt1.prn!$A$2:$AA$74,VLOOKUP(MONTH($A265),Conversion!$A$1:$B$12,2),FALSE)</f>
        <v>1.31</v>
      </c>
      <c r="C265" s="9" t="str">
        <f>IF(VLOOKUP((IF(MONTH($A265)=10,YEAR($A265),IF(MONTH($A265)=11,YEAR($A265),IF(MONTH($A265)=12, YEAR($A265),YEAR($A265)-1)))),A3R002_pt1.prn!$A$2:$AA$74,VLOOKUP(MONTH($A265),'Patch Conversion'!$A$1:$B$12,2),FALSE)="","",VLOOKUP((IF(MONTH($A265)=10,YEAR($A265),IF(MONTH($A265)=11,YEAR($A265),IF(MONTH($A265)=12, YEAR($A265),YEAR($A265)-1)))),A3R002_pt1.prn!$A$2:$AA$74,VLOOKUP(MONTH($A265),'Patch Conversion'!$A$1:$B$12,2),FALSE))</f>
        <v/>
      </c>
      <c r="G265" s="9">
        <f>VLOOKUP((IF(MONTH($A265)=10,YEAR($A265),IF(MONTH($A265)=11,YEAR($A265),IF(MONTH($A265)=12, YEAR($A265),YEAR($A265)-1)))),A3R002_FirstSim!$A$1:$Z$87,VLOOKUP(MONTH($A265),Conversion!$A$1:$B$12,2),FALSE)</f>
        <v>1.23</v>
      </c>
      <c r="K265" s="12" t="e">
        <f>VLOOKUP((IF(MONTH($A265)=10,YEAR($A265),IF(MONTH($A265)=11,YEAR($A265),IF(MONTH($A265)=12, YEAR($A265),YEAR($A265)-1)))),#REF!,VLOOKUP(MONTH($A265),Conversion!$A$1:$B$12,2),FALSE)</f>
        <v>#REF!</v>
      </c>
      <c r="L265" s="9" t="e">
        <f>VLOOKUP((IF(MONTH($A265)=10,YEAR($A265),IF(MONTH($A265)=11,YEAR($A265),IF(MONTH($A265)=12, YEAR($A265),YEAR($A265)-1)))),#REF!,VLOOKUP(MONTH($A265),'Patch Conversion'!$A$1:$B$12,2),FALSE)</f>
        <v>#REF!</v>
      </c>
      <c r="N265" s="11"/>
      <c r="O265" s="9">
        <f t="shared" si="26"/>
        <v>1.31</v>
      </c>
      <c r="P265" s="9" t="str">
        <f t="shared" si="27"/>
        <v/>
      </c>
      <c r="Q265" s="10" t="str">
        <f t="shared" si="28"/>
        <v/>
      </c>
      <c r="S265" s="17">
        <f>VLOOKUP((IF(MONTH($A265)=10,YEAR($A265),IF(MONTH($A265)=11,YEAR($A265),IF(MONTH($A265)=12, YEAR($A265),YEAR($A265)-1)))),'Final Sim'!$A$1:$O$84,VLOOKUP(MONTH($A265),'Conversion WRSM'!$A$1:$B$12,2),FALSE)</f>
        <v>0</v>
      </c>
      <c r="U265" s="9">
        <f t="shared" si="29"/>
        <v>1.31</v>
      </c>
      <c r="V265" s="9" t="str">
        <f t="shared" si="30"/>
        <v/>
      </c>
      <c r="W265" s="20" t="str">
        <f t="shared" si="31"/>
        <v/>
      </c>
    </row>
    <row r="266" spans="1:23" s="9" customFormat="1" x14ac:dyDescent="0.25">
      <c r="A266" s="11">
        <v>21033</v>
      </c>
      <c r="B266" s="9">
        <f>VLOOKUP((IF(MONTH($A266)=10,YEAR($A266),IF(MONTH($A266)=11,YEAR($A266),IF(MONTH($A266)=12, YEAR($A266),YEAR($A266)-1)))),A3R002_pt1.prn!$A$2:$AA$74,VLOOKUP(MONTH($A266),Conversion!$A$1:$B$12,2),FALSE)</f>
        <v>0.56000000000000005</v>
      </c>
      <c r="C266" s="9" t="str">
        <f>IF(VLOOKUP((IF(MONTH($A266)=10,YEAR($A266),IF(MONTH($A266)=11,YEAR($A266),IF(MONTH($A266)=12, YEAR($A266),YEAR($A266)-1)))),A3R002_pt1.prn!$A$2:$AA$74,VLOOKUP(MONTH($A266),'Patch Conversion'!$A$1:$B$12,2),FALSE)="","",VLOOKUP((IF(MONTH($A266)=10,YEAR($A266),IF(MONTH($A266)=11,YEAR($A266),IF(MONTH($A266)=12, YEAR($A266),YEAR($A266)-1)))),A3R002_pt1.prn!$A$2:$AA$74,VLOOKUP(MONTH($A266),'Patch Conversion'!$A$1:$B$12,2),FALSE))</f>
        <v/>
      </c>
      <c r="G266" s="9">
        <f>VLOOKUP((IF(MONTH($A266)=10,YEAR($A266),IF(MONTH($A266)=11,YEAR($A266),IF(MONTH($A266)=12, YEAR($A266),YEAR($A266)-1)))),A3R002_FirstSim!$A$1:$Z$87,VLOOKUP(MONTH($A266),Conversion!$A$1:$B$12,2),FALSE)</f>
        <v>1.37</v>
      </c>
      <c r="K266" s="12" t="e">
        <f>VLOOKUP((IF(MONTH($A266)=10,YEAR($A266),IF(MONTH($A266)=11,YEAR($A266),IF(MONTH($A266)=12, YEAR($A266),YEAR($A266)-1)))),#REF!,VLOOKUP(MONTH($A266),Conversion!$A$1:$B$12,2),FALSE)</f>
        <v>#REF!</v>
      </c>
      <c r="L266" s="9" t="e">
        <f>VLOOKUP((IF(MONTH($A266)=10,YEAR($A266),IF(MONTH($A266)=11,YEAR($A266),IF(MONTH($A266)=12, YEAR($A266),YEAR($A266)-1)))),#REF!,VLOOKUP(MONTH($A266),'Patch Conversion'!$A$1:$B$12,2),FALSE)</f>
        <v>#REF!</v>
      </c>
      <c r="N266" s="11"/>
      <c r="O266" s="9">
        <f t="shared" si="26"/>
        <v>0.56000000000000005</v>
      </c>
      <c r="P266" s="9" t="str">
        <f t="shared" si="27"/>
        <v/>
      </c>
      <c r="Q266" s="10" t="str">
        <f t="shared" si="28"/>
        <v/>
      </c>
      <c r="S266" s="17">
        <f>VLOOKUP((IF(MONTH($A266)=10,YEAR($A266),IF(MONTH($A266)=11,YEAR($A266),IF(MONTH($A266)=12, YEAR($A266),YEAR($A266)-1)))),'Final Sim'!$A$1:$O$84,VLOOKUP(MONTH($A266),'Conversion WRSM'!$A$1:$B$12,2),FALSE)</f>
        <v>0</v>
      </c>
      <c r="U266" s="9">
        <f t="shared" si="29"/>
        <v>0.56000000000000005</v>
      </c>
      <c r="V266" s="9" t="str">
        <f t="shared" si="30"/>
        <v/>
      </c>
      <c r="W266" s="20" t="str">
        <f t="shared" si="31"/>
        <v/>
      </c>
    </row>
    <row r="267" spans="1:23" s="9" customFormat="1" x14ac:dyDescent="0.25">
      <c r="A267" s="11">
        <v>21064</v>
      </c>
      <c r="B267" s="9">
        <f>VLOOKUP((IF(MONTH($A267)=10,YEAR($A267),IF(MONTH($A267)=11,YEAR($A267),IF(MONTH($A267)=12, YEAR($A267),YEAR($A267)-1)))),A3R002_pt1.prn!$A$2:$AA$74,VLOOKUP(MONTH($A267),Conversion!$A$1:$B$12,2),FALSE)</f>
        <v>0.39</v>
      </c>
      <c r="C267" s="9" t="str">
        <f>IF(VLOOKUP((IF(MONTH($A267)=10,YEAR($A267),IF(MONTH($A267)=11,YEAR($A267),IF(MONTH($A267)=12, YEAR($A267),YEAR($A267)-1)))),A3R002_pt1.prn!$A$2:$AA$74,VLOOKUP(MONTH($A267),'Patch Conversion'!$A$1:$B$12,2),FALSE)="","",VLOOKUP((IF(MONTH($A267)=10,YEAR($A267),IF(MONTH($A267)=11,YEAR($A267),IF(MONTH($A267)=12, YEAR($A267),YEAR($A267)-1)))),A3R002_pt1.prn!$A$2:$AA$74,VLOOKUP(MONTH($A267),'Patch Conversion'!$A$1:$B$12,2),FALSE))</f>
        <v/>
      </c>
      <c r="G267" s="9">
        <f>VLOOKUP((IF(MONTH($A267)=10,YEAR($A267),IF(MONTH($A267)=11,YEAR($A267),IF(MONTH($A267)=12, YEAR($A267),YEAR($A267)-1)))),A3R002_FirstSim!$A$1:$Z$87,VLOOKUP(MONTH($A267),Conversion!$A$1:$B$12,2),FALSE)</f>
        <v>1.31</v>
      </c>
      <c r="K267" s="12" t="e">
        <f>VLOOKUP((IF(MONTH($A267)=10,YEAR($A267),IF(MONTH($A267)=11,YEAR($A267),IF(MONTH($A267)=12, YEAR($A267),YEAR($A267)-1)))),#REF!,VLOOKUP(MONTH($A267),Conversion!$A$1:$B$12,2),FALSE)</f>
        <v>#REF!</v>
      </c>
      <c r="L267" s="9" t="e">
        <f>VLOOKUP((IF(MONTH($A267)=10,YEAR($A267),IF(MONTH($A267)=11,YEAR($A267),IF(MONTH($A267)=12, YEAR($A267),YEAR($A267)-1)))),#REF!,VLOOKUP(MONTH($A267),'Patch Conversion'!$A$1:$B$12,2),FALSE)</f>
        <v>#REF!</v>
      </c>
      <c r="N267" s="11"/>
      <c r="O267" s="9">
        <f t="shared" si="26"/>
        <v>0.39</v>
      </c>
      <c r="P267" s="9" t="str">
        <f t="shared" si="27"/>
        <v/>
      </c>
      <c r="Q267" s="10" t="str">
        <f t="shared" si="28"/>
        <v/>
      </c>
      <c r="S267" s="17">
        <f>VLOOKUP((IF(MONTH($A267)=10,YEAR($A267),IF(MONTH($A267)=11,YEAR($A267),IF(MONTH($A267)=12, YEAR($A267),YEAR($A267)-1)))),'Final Sim'!$A$1:$O$84,VLOOKUP(MONTH($A267),'Conversion WRSM'!$A$1:$B$12,2),FALSE)</f>
        <v>0</v>
      </c>
      <c r="U267" s="9">
        <f t="shared" si="29"/>
        <v>0.39</v>
      </c>
      <c r="V267" s="9" t="str">
        <f t="shared" si="30"/>
        <v/>
      </c>
      <c r="W267" s="20" t="str">
        <f t="shared" si="31"/>
        <v/>
      </c>
    </row>
    <row r="268" spans="1:23" s="9" customFormat="1" x14ac:dyDescent="0.25">
      <c r="A268" s="11">
        <v>21094</v>
      </c>
      <c r="B268" s="9">
        <f>VLOOKUP((IF(MONTH($A268)=10,YEAR($A268),IF(MONTH($A268)=11,YEAR($A268),IF(MONTH($A268)=12, YEAR($A268),YEAR($A268)-1)))),A3R002_pt1.prn!$A$2:$AA$74,VLOOKUP(MONTH($A268),Conversion!$A$1:$B$12,2),FALSE)</f>
        <v>4.49</v>
      </c>
      <c r="C268" s="9" t="str">
        <f>IF(VLOOKUP((IF(MONTH($A268)=10,YEAR($A268),IF(MONTH($A268)=11,YEAR($A268),IF(MONTH($A268)=12, YEAR($A268),YEAR($A268)-1)))),A3R002_pt1.prn!$A$2:$AA$74,VLOOKUP(MONTH($A268),'Patch Conversion'!$A$1:$B$12,2),FALSE)="","",VLOOKUP((IF(MONTH($A268)=10,YEAR($A268),IF(MONTH($A268)=11,YEAR($A268),IF(MONTH($A268)=12, YEAR($A268),YEAR($A268)-1)))),A3R002_pt1.prn!$A$2:$AA$74,VLOOKUP(MONTH($A268),'Patch Conversion'!$A$1:$B$12,2),FALSE))</f>
        <v/>
      </c>
      <c r="G268" s="9">
        <f>VLOOKUP((IF(MONTH($A268)=10,YEAR($A268),IF(MONTH($A268)=11,YEAR($A268),IF(MONTH($A268)=12, YEAR($A268),YEAR($A268)-1)))),A3R002_FirstSim!$A$1:$Z$87,VLOOKUP(MONTH($A268),Conversion!$A$1:$B$12,2),FALSE)</f>
        <v>1.3</v>
      </c>
      <c r="K268" s="12" t="e">
        <f>VLOOKUP((IF(MONTH($A268)=10,YEAR($A268),IF(MONTH($A268)=11,YEAR($A268),IF(MONTH($A268)=12, YEAR($A268),YEAR($A268)-1)))),#REF!,VLOOKUP(MONTH($A268),Conversion!$A$1:$B$12,2),FALSE)</f>
        <v>#REF!</v>
      </c>
      <c r="L268" s="9" t="e">
        <f>VLOOKUP((IF(MONTH($A268)=10,YEAR($A268),IF(MONTH($A268)=11,YEAR($A268),IF(MONTH($A268)=12, YEAR($A268),YEAR($A268)-1)))),#REF!,VLOOKUP(MONTH($A268),'Patch Conversion'!$A$1:$B$12,2),FALSE)</f>
        <v>#REF!</v>
      </c>
      <c r="N268" s="11"/>
      <c r="O268" s="9">
        <f t="shared" si="26"/>
        <v>4.49</v>
      </c>
      <c r="P268" s="9" t="str">
        <f t="shared" si="27"/>
        <v/>
      </c>
      <c r="Q268" s="10" t="str">
        <f t="shared" si="28"/>
        <v/>
      </c>
      <c r="S268" s="17">
        <f>VLOOKUP((IF(MONTH($A268)=10,YEAR($A268),IF(MONTH($A268)=11,YEAR($A268),IF(MONTH($A268)=12, YEAR($A268),YEAR($A268)-1)))),'Final Sim'!$A$1:$O$84,VLOOKUP(MONTH($A268),'Conversion WRSM'!$A$1:$B$12,2),FALSE)</f>
        <v>0</v>
      </c>
      <c r="U268" s="9">
        <f t="shared" si="29"/>
        <v>4.49</v>
      </c>
      <c r="V268" s="9" t="str">
        <f t="shared" si="30"/>
        <v/>
      </c>
      <c r="W268" s="20" t="str">
        <f t="shared" si="31"/>
        <v/>
      </c>
    </row>
    <row r="269" spans="1:23" s="9" customFormat="1" x14ac:dyDescent="0.25">
      <c r="A269" s="11">
        <v>21125</v>
      </c>
      <c r="B269" s="9">
        <f>VLOOKUP((IF(MONTH($A269)=10,YEAR($A269),IF(MONTH($A269)=11,YEAR($A269),IF(MONTH($A269)=12, YEAR($A269),YEAR($A269)-1)))),A3R002_pt1.prn!$A$2:$AA$74,VLOOKUP(MONTH($A269),Conversion!$A$1:$B$12,2),FALSE)</f>
        <v>0.37</v>
      </c>
      <c r="C269" s="9" t="str">
        <f>IF(VLOOKUP((IF(MONTH($A269)=10,YEAR($A269),IF(MONTH($A269)=11,YEAR($A269),IF(MONTH($A269)=12, YEAR($A269),YEAR($A269)-1)))),A3R002_pt1.prn!$A$2:$AA$74,VLOOKUP(MONTH($A269),'Patch Conversion'!$A$1:$B$12,2),FALSE)="","",VLOOKUP((IF(MONTH($A269)=10,YEAR($A269),IF(MONTH($A269)=11,YEAR($A269),IF(MONTH($A269)=12, YEAR($A269),YEAR($A269)-1)))),A3R002_pt1.prn!$A$2:$AA$74,VLOOKUP(MONTH($A269),'Patch Conversion'!$A$1:$B$12,2),FALSE))</f>
        <v/>
      </c>
      <c r="G269" s="9">
        <f>VLOOKUP((IF(MONTH($A269)=10,YEAR($A269),IF(MONTH($A269)=11,YEAR($A269),IF(MONTH($A269)=12, YEAR($A269),YEAR($A269)-1)))),A3R002_FirstSim!$A$1:$Z$87,VLOOKUP(MONTH($A269),Conversion!$A$1:$B$12,2),FALSE)</f>
        <v>1.08</v>
      </c>
      <c r="K269" s="12" t="e">
        <f>VLOOKUP((IF(MONTH($A269)=10,YEAR($A269),IF(MONTH($A269)=11,YEAR($A269),IF(MONTH($A269)=12, YEAR($A269),YEAR($A269)-1)))),#REF!,VLOOKUP(MONTH($A269),Conversion!$A$1:$B$12,2),FALSE)</f>
        <v>#REF!</v>
      </c>
      <c r="L269" s="9" t="e">
        <f>VLOOKUP((IF(MONTH($A269)=10,YEAR($A269),IF(MONTH($A269)=11,YEAR($A269),IF(MONTH($A269)=12, YEAR($A269),YEAR($A269)-1)))),#REF!,VLOOKUP(MONTH($A269),'Patch Conversion'!$A$1:$B$12,2),FALSE)</f>
        <v>#REF!</v>
      </c>
      <c r="N269" s="11"/>
      <c r="O269" s="9">
        <f t="shared" si="26"/>
        <v>0.37</v>
      </c>
      <c r="P269" s="9" t="str">
        <f t="shared" si="27"/>
        <v/>
      </c>
      <c r="Q269" s="10" t="str">
        <f t="shared" si="28"/>
        <v/>
      </c>
      <c r="S269" s="17">
        <f>VLOOKUP((IF(MONTH($A269)=10,YEAR($A269),IF(MONTH($A269)=11,YEAR($A269),IF(MONTH($A269)=12, YEAR($A269),YEAR($A269)-1)))),'Final Sim'!$A$1:$O$84,VLOOKUP(MONTH($A269),'Conversion WRSM'!$A$1:$B$12,2),FALSE)</f>
        <v>0</v>
      </c>
      <c r="U269" s="9">
        <f t="shared" si="29"/>
        <v>0.37</v>
      </c>
      <c r="V269" s="9" t="str">
        <f t="shared" si="30"/>
        <v/>
      </c>
      <c r="W269" s="20" t="str">
        <f t="shared" si="31"/>
        <v/>
      </c>
    </row>
    <row r="270" spans="1:23" s="9" customFormat="1" x14ac:dyDescent="0.25">
      <c r="A270" s="11">
        <v>21155</v>
      </c>
      <c r="B270" s="9">
        <f>VLOOKUP((IF(MONTH($A270)=10,YEAR($A270),IF(MONTH($A270)=11,YEAR($A270),IF(MONTH($A270)=12, YEAR($A270),YEAR($A270)-1)))),A3R002_pt1.prn!$A$2:$AA$74,VLOOKUP(MONTH($A270),Conversion!$A$1:$B$12,2),FALSE)</f>
        <v>0.48</v>
      </c>
      <c r="C270" s="9" t="str">
        <f>IF(VLOOKUP((IF(MONTH($A270)=10,YEAR($A270),IF(MONTH($A270)=11,YEAR($A270),IF(MONTH($A270)=12, YEAR($A270),YEAR($A270)-1)))),A3R002_pt1.prn!$A$2:$AA$74,VLOOKUP(MONTH($A270),'Patch Conversion'!$A$1:$B$12,2),FALSE)="","",VLOOKUP((IF(MONTH($A270)=10,YEAR($A270),IF(MONTH($A270)=11,YEAR($A270),IF(MONTH($A270)=12, YEAR($A270),YEAR($A270)-1)))),A3R002_pt1.prn!$A$2:$AA$74,VLOOKUP(MONTH($A270),'Patch Conversion'!$A$1:$B$12,2),FALSE))</f>
        <v/>
      </c>
      <c r="G270" s="9">
        <f>VLOOKUP((IF(MONTH($A270)=10,YEAR($A270),IF(MONTH($A270)=11,YEAR($A270),IF(MONTH($A270)=12, YEAR($A270),YEAR($A270)-1)))),A3R002_FirstSim!$A$1:$Z$87,VLOOKUP(MONTH($A270),Conversion!$A$1:$B$12,2),FALSE)</f>
        <v>0.89</v>
      </c>
      <c r="K270" s="12" t="e">
        <f>VLOOKUP((IF(MONTH($A270)=10,YEAR($A270),IF(MONTH($A270)=11,YEAR($A270),IF(MONTH($A270)=12, YEAR($A270),YEAR($A270)-1)))),#REF!,VLOOKUP(MONTH($A270),Conversion!$A$1:$B$12,2),FALSE)</f>
        <v>#REF!</v>
      </c>
      <c r="L270" s="9" t="e">
        <f>VLOOKUP((IF(MONTH($A270)=10,YEAR($A270),IF(MONTH($A270)=11,YEAR($A270),IF(MONTH($A270)=12, YEAR($A270),YEAR($A270)-1)))),#REF!,VLOOKUP(MONTH($A270),'Patch Conversion'!$A$1:$B$12,2),FALSE)</f>
        <v>#REF!</v>
      </c>
      <c r="N270" s="11"/>
      <c r="O270" s="9">
        <f t="shared" si="26"/>
        <v>0.48</v>
      </c>
      <c r="P270" s="9" t="str">
        <f t="shared" si="27"/>
        <v/>
      </c>
      <c r="Q270" s="10" t="str">
        <f t="shared" si="28"/>
        <v/>
      </c>
      <c r="S270" s="17">
        <f>VLOOKUP((IF(MONTH($A270)=10,YEAR($A270),IF(MONTH($A270)=11,YEAR($A270),IF(MONTH($A270)=12, YEAR($A270),YEAR($A270)-1)))),'Final Sim'!$A$1:$O$84,VLOOKUP(MONTH($A270),'Conversion WRSM'!$A$1:$B$12,2),FALSE)</f>
        <v>0</v>
      </c>
      <c r="U270" s="9">
        <f t="shared" si="29"/>
        <v>0.48</v>
      </c>
      <c r="V270" s="9" t="str">
        <f t="shared" si="30"/>
        <v/>
      </c>
      <c r="W270" s="20" t="str">
        <f t="shared" si="31"/>
        <v/>
      </c>
    </row>
    <row r="271" spans="1:23" s="9" customFormat="1" x14ac:dyDescent="0.25">
      <c r="A271" s="11">
        <v>21186</v>
      </c>
      <c r="B271" s="9">
        <f>VLOOKUP((IF(MONTH($A271)=10,YEAR($A271),IF(MONTH($A271)=11,YEAR($A271),IF(MONTH($A271)=12, YEAR($A271),YEAR($A271)-1)))),A3R002_pt1.prn!$A$2:$AA$74,VLOOKUP(MONTH($A271),Conversion!$A$1:$B$12,2),FALSE)</f>
        <v>0.49</v>
      </c>
      <c r="C271" s="9" t="str">
        <f>IF(VLOOKUP((IF(MONTH($A271)=10,YEAR($A271),IF(MONTH($A271)=11,YEAR($A271),IF(MONTH($A271)=12, YEAR($A271),YEAR($A271)-1)))),A3R002_pt1.prn!$A$2:$AA$74,VLOOKUP(MONTH($A271),'Patch Conversion'!$A$1:$B$12,2),FALSE)="","",VLOOKUP((IF(MONTH($A271)=10,YEAR($A271),IF(MONTH($A271)=11,YEAR($A271),IF(MONTH($A271)=12, YEAR($A271),YEAR($A271)-1)))),A3R002_pt1.prn!$A$2:$AA$74,VLOOKUP(MONTH($A271),'Patch Conversion'!$A$1:$B$12,2),FALSE))</f>
        <v/>
      </c>
      <c r="D271" s="9" t="str">
        <f>IF(C271="","",B271)</f>
        <v/>
      </c>
      <c r="G271" s="9">
        <f>VLOOKUP((IF(MONTH($A271)=10,YEAR($A271),IF(MONTH($A271)=11,YEAR($A271),IF(MONTH($A271)=12, YEAR($A271),YEAR($A271)-1)))),A3R002_FirstSim!$A$1:$Z$87,VLOOKUP(MONTH($A271),Conversion!$A$1:$B$12,2),FALSE)</f>
        <v>0.98</v>
      </c>
      <c r="K271" s="12" t="e">
        <f>VLOOKUP((IF(MONTH($A271)=10,YEAR($A271),IF(MONTH($A271)=11,YEAR($A271),IF(MONTH($A271)=12, YEAR($A271),YEAR($A271)-1)))),#REF!,VLOOKUP(MONTH($A271),Conversion!$A$1:$B$12,2),FALSE)</f>
        <v>#REF!</v>
      </c>
      <c r="L271" s="9" t="e">
        <f>VLOOKUP((IF(MONTH($A271)=10,YEAR($A271),IF(MONTH($A271)=11,YEAR($A271),IF(MONTH($A271)=12, YEAR($A271),YEAR($A271)-1)))),#REF!,VLOOKUP(MONTH($A271),'Patch Conversion'!$A$1:$B$12,2),FALSE)</f>
        <v>#REF!</v>
      </c>
      <c r="N271" s="11"/>
      <c r="O271" s="9">
        <f t="shared" si="26"/>
        <v>0.49</v>
      </c>
      <c r="P271" s="9" t="str">
        <f t="shared" si="27"/>
        <v/>
      </c>
      <c r="Q271" s="10" t="str">
        <f t="shared" si="28"/>
        <v/>
      </c>
      <c r="S271" s="17">
        <f>VLOOKUP((IF(MONTH($A271)=10,YEAR($A271),IF(MONTH($A271)=11,YEAR($A271),IF(MONTH($A271)=12, YEAR($A271),YEAR($A271)-1)))),'Final Sim'!$A$1:$O$84,VLOOKUP(MONTH($A271),'Conversion WRSM'!$A$1:$B$12,2),FALSE)</f>
        <v>0</v>
      </c>
      <c r="U271" s="9">
        <f t="shared" si="29"/>
        <v>0.49</v>
      </c>
      <c r="V271" s="9" t="str">
        <f t="shared" si="30"/>
        <v/>
      </c>
      <c r="W271" s="20" t="str">
        <f t="shared" si="31"/>
        <v/>
      </c>
    </row>
    <row r="272" spans="1:23" s="9" customFormat="1" x14ac:dyDescent="0.25">
      <c r="A272" s="11">
        <v>21217</v>
      </c>
      <c r="B272" s="9">
        <f>VLOOKUP((IF(MONTH($A272)=10,YEAR($A272),IF(MONTH($A272)=11,YEAR($A272),IF(MONTH($A272)=12, YEAR($A272),YEAR($A272)-1)))),A3R002_pt1.prn!$A$2:$AA$74,VLOOKUP(MONTH($A272),Conversion!$A$1:$B$12,2),FALSE)</f>
        <v>0.73</v>
      </c>
      <c r="C272" s="9" t="str">
        <f>IF(VLOOKUP((IF(MONTH($A272)=10,YEAR($A272),IF(MONTH($A272)=11,YEAR($A272),IF(MONTH($A272)=12, YEAR($A272),YEAR($A272)-1)))),A3R002_pt1.prn!$A$2:$AA$74,VLOOKUP(MONTH($A272),'Patch Conversion'!$A$1:$B$12,2),FALSE)="","",VLOOKUP((IF(MONTH($A272)=10,YEAR($A272),IF(MONTH($A272)=11,YEAR($A272),IF(MONTH($A272)=12, YEAR($A272),YEAR($A272)-1)))),A3R002_pt1.prn!$A$2:$AA$74,VLOOKUP(MONTH($A272),'Patch Conversion'!$A$1:$B$12,2),FALSE))</f>
        <v/>
      </c>
      <c r="D272" s="9" t="str">
        <f>IF(C272="","",B272)</f>
        <v/>
      </c>
      <c r="G272" s="9">
        <f>VLOOKUP((IF(MONTH($A272)=10,YEAR($A272),IF(MONTH($A272)=11,YEAR($A272),IF(MONTH($A272)=12, YEAR($A272),YEAR($A272)-1)))),A3R002_FirstSim!$A$1:$Z$87,VLOOKUP(MONTH($A272),Conversion!$A$1:$B$12,2),FALSE)</f>
        <v>1.1000000000000001</v>
      </c>
      <c r="K272" s="12" t="e">
        <f>VLOOKUP((IF(MONTH($A272)=10,YEAR($A272),IF(MONTH($A272)=11,YEAR($A272),IF(MONTH($A272)=12, YEAR($A272),YEAR($A272)-1)))),#REF!,VLOOKUP(MONTH($A272),Conversion!$A$1:$B$12,2),FALSE)</f>
        <v>#REF!</v>
      </c>
      <c r="L272" s="9" t="e">
        <f>VLOOKUP((IF(MONTH($A272)=10,YEAR($A272),IF(MONTH($A272)=11,YEAR($A272),IF(MONTH($A272)=12, YEAR($A272),YEAR($A272)-1)))),#REF!,VLOOKUP(MONTH($A272),'Patch Conversion'!$A$1:$B$12,2),FALSE)</f>
        <v>#REF!</v>
      </c>
      <c r="N272" s="11"/>
      <c r="O272" s="9">
        <f t="shared" si="26"/>
        <v>0.73</v>
      </c>
      <c r="P272" s="9" t="str">
        <f t="shared" si="27"/>
        <v/>
      </c>
      <c r="Q272" s="10" t="str">
        <f t="shared" si="28"/>
        <v/>
      </c>
      <c r="S272" s="17">
        <f>VLOOKUP((IF(MONTH($A272)=10,YEAR($A272),IF(MONTH($A272)=11,YEAR($A272),IF(MONTH($A272)=12, YEAR($A272),YEAR($A272)-1)))),'Final Sim'!$A$1:$O$84,VLOOKUP(MONTH($A272),'Conversion WRSM'!$A$1:$B$12,2),FALSE)</f>
        <v>0</v>
      </c>
      <c r="U272" s="9">
        <f t="shared" si="29"/>
        <v>0.73</v>
      </c>
      <c r="V272" s="9" t="str">
        <f t="shared" si="30"/>
        <v/>
      </c>
      <c r="W272" s="20" t="str">
        <f t="shared" si="31"/>
        <v/>
      </c>
    </row>
    <row r="273" spans="1:23" s="9" customFormat="1" x14ac:dyDescent="0.25">
      <c r="A273" s="11">
        <v>21245</v>
      </c>
      <c r="B273" s="9">
        <f>VLOOKUP((IF(MONTH($A273)=10,YEAR($A273),IF(MONTH($A273)=11,YEAR($A273),IF(MONTH($A273)=12, YEAR($A273),YEAR($A273)-1)))),A3R002_pt1.prn!$A$2:$AA$74,VLOOKUP(MONTH($A273),Conversion!$A$1:$B$12,2),FALSE)</f>
        <v>0.3</v>
      </c>
      <c r="C273" s="9" t="str">
        <f>IF(VLOOKUP((IF(MONTH($A273)=10,YEAR($A273),IF(MONTH($A273)=11,YEAR($A273),IF(MONTH($A273)=12, YEAR($A273),YEAR($A273)-1)))),A3R002_pt1.prn!$A$2:$AA$74,VLOOKUP(MONTH($A273),'Patch Conversion'!$A$1:$B$12,2),FALSE)="","",VLOOKUP((IF(MONTH($A273)=10,YEAR($A273),IF(MONTH($A273)=11,YEAR($A273),IF(MONTH($A273)=12, YEAR($A273),YEAR($A273)-1)))),A3R002_pt1.prn!$A$2:$AA$74,VLOOKUP(MONTH($A273),'Patch Conversion'!$A$1:$B$12,2),FALSE))</f>
        <v/>
      </c>
      <c r="D273" s="9" t="str">
        <f>IF(C273="","",B273)</f>
        <v/>
      </c>
      <c r="G273" s="9">
        <f>VLOOKUP((IF(MONTH($A273)=10,YEAR($A273),IF(MONTH($A273)=11,YEAR($A273),IF(MONTH($A273)=12, YEAR($A273),YEAR($A273)-1)))),A3R002_FirstSim!$A$1:$Z$87,VLOOKUP(MONTH($A273),Conversion!$A$1:$B$12,2),FALSE)</f>
        <v>1.0900000000000001</v>
      </c>
      <c r="K273" s="12" t="e">
        <f>VLOOKUP((IF(MONTH($A273)=10,YEAR($A273),IF(MONTH($A273)=11,YEAR($A273),IF(MONTH($A273)=12, YEAR($A273),YEAR($A273)-1)))),#REF!,VLOOKUP(MONTH($A273),Conversion!$A$1:$B$12,2),FALSE)</f>
        <v>#REF!</v>
      </c>
      <c r="L273" s="9" t="e">
        <f>VLOOKUP((IF(MONTH($A273)=10,YEAR($A273),IF(MONTH($A273)=11,YEAR($A273),IF(MONTH($A273)=12, YEAR($A273),YEAR($A273)-1)))),#REF!,VLOOKUP(MONTH($A273),'Patch Conversion'!$A$1:$B$12,2),FALSE)</f>
        <v>#REF!</v>
      </c>
      <c r="N273" s="11"/>
      <c r="O273" s="9">
        <f t="shared" si="26"/>
        <v>0.3</v>
      </c>
      <c r="P273" s="9" t="str">
        <f t="shared" si="27"/>
        <v/>
      </c>
      <c r="Q273" s="10" t="str">
        <f t="shared" si="28"/>
        <v/>
      </c>
      <c r="S273" s="17">
        <f>VLOOKUP((IF(MONTH($A273)=10,YEAR($A273),IF(MONTH($A273)=11,YEAR($A273),IF(MONTH($A273)=12, YEAR($A273),YEAR($A273)-1)))),'Final Sim'!$A$1:$O$84,VLOOKUP(MONTH($A273),'Conversion WRSM'!$A$1:$B$12,2),FALSE)</f>
        <v>0</v>
      </c>
      <c r="U273" s="9">
        <f t="shared" si="29"/>
        <v>0.3</v>
      </c>
      <c r="V273" s="9" t="str">
        <f t="shared" si="30"/>
        <v/>
      </c>
      <c r="W273" s="20" t="str">
        <f t="shared" si="31"/>
        <v/>
      </c>
    </row>
    <row r="274" spans="1:23" s="9" customFormat="1" x14ac:dyDescent="0.25">
      <c r="A274" s="11">
        <v>21276</v>
      </c>
      <c r="B274" s="9">
        <f>VLOOKUP((IF(MONTH($A274)=10,YEAR($A274),IF(MONTH($A274)=11,YEAR($A274),IF(MONTH($A274)=12, YEAR($A274),YEAR($A274)-1)))),A3R002_pt1.prn!$A$2:$AA$74,VLOOKUP(MONTH($A274),Conversion!$A$1:$B$12,2),FALSE)</f>
        <v>0.3</v>
      </c>
      <c r="C274" s="9" t="str">
        <f>IF(VLOOKUP((IF(MONTH($A274)=10,YEAR($A274),IF(MONTH($A274)=11,YEAR($A274),IF(MONTH($A274)=12, YEAR($A274),YEAR($A274)-1)))),A3R002_pt1.prn!$A$2:$AA$74,VLOOKUP(MONTH($A274),'Patch Conversion'!$A$1:$B$12,2),FALSE)="","",VLOOKUP((IF(MONTH($A274)=10,YEAR($A274),IF(MONTH($A274)=11,YEAR($A274),IF(MONTH($A274)=12, YEAR($A274),YEAR($A274)-1)))),A3R002_pt1.prn!$A$2:$AA$74,VLOOKUP(MONTH($A274),'Patch Conversion'!$A$1:$B$12,2),FALSE))</f>
        <v/>
      </c>
      <c r="D274" s="9" t="str">
        <f>IF(C274="","",B274)</f>
        <v/>
      </c>
      <c r="G274" s="9">
        <f>VLOOKUP((IF(MONTH($A274)=10,YEAR($A274),IF(MONTH($A274)=11,YEAR($A274),IF(MONTH($A274)=12, YEAR($A274),YEAR($A274)-1)))),A3R002_FirstSim!$A$1:$Z$87,VLOOKUP(MONTH($A274),Conversion!$A$1:$B$12,2),FALSE)</f>
        <v>1.17</v>
      </c>
      <c r="K274" s="12" t="e">
        <f>VLOOKUP((IF(MONTH($A274)=10,YEAR($A274),IF(MONTH($A274)=11,YEAR($A274),IF(MONTH($A274)=12, YEAR($A274),YEAR($A274)-1)))),#REF!,VLOOKUP(MONTH($A274),Conversion!$A$1:$B$12,2),FALSE)</f>
        <v>#REF!</v>
      </c>
      <c r="L274" s="9" t="e">
        <f>VLOOKUP((IF(MONTH($A274)=10,YEAR($A274),IF(MONTH($A274)=11,YEAR($A274),IF(MONTH($A274)=12, YEAR($A274),YEAR($A274)-1)))),#REF!,VLOOKUP(MONTH($A274),'Patch Conversion'!$A$1:$B$12,2),FALSE)</f>
        <v>#REF!</v>
      </c>
      <c r="N274" s="11"/>
      <c r="O274" s="9">
        <f t="shared" si="26"/>
        <v>0.3</v>
      </c>
      <c r="P274" s="9" t="str">
        <f t="shared" si="27"/>
        <v/>
      </c>
      <c r="Q274" s="10" t="str">
        <f t="shared" si="28"/>
        <v/>
      </c>
      <c r="S274" s="17">
        <f>VLOOKUP((IF(MONTH($A274)=10,YEAR($A274),IF(MONTH($A274)=11,YEAR($A274),IF(MONTH($A274)=12, YEAR($A274),YEAR($A274)-1)))),'Final Sim'!$A$1:$O$84,VLOOKUP(MONTH($A274),'Conversion WRSM'!$A$1:$B$12,2),FALSE)</f>
        <v>0</v>
      </c>
      <c r="U274" s="9">
        <f t="shared" si="29"/>
        <v>0.3</v>
      </c>
      <c r="V274" s="9" t="str">
        <f t="shared" si="30"/>
        <v/>
      </c>
      <c r="W274" s="20" t="str">
        <f t="shared" si="31"/>
        <v/>
      </c>
    </row>
    <row r="275" spans="1:23" s="9" customFormat="1" x14ac:dyDescent="0.25">
      <c r="A275" s="11">
        <v>21306</v>
      </c>
      <c r="B275" s="9">
        <f>VLOOKUP((IF(MONTH($A275)=10,YEAR($A275),IF(MONTH($A275)=11,YEAR($A275),IF(MONTH($A275)=12, YEAR($A275),YEAR($A275)-1)))),A3R002_pt1.prn!$A$2:$AA$74,VLOOKUP(MONTH($A275),Conversion!$A$1:$B$12,2),FALSE)</f>
        <v>0.19</v>
      </c>
      <c r="C275" s="9" t="str">
        <f>IF(VLOOKUP((IF(MONTH($A275)=10,YEAR($A275),IF(MONTH($A275)=11,YEAR($A275),IF(MONTH($A275)=12, YEAR($A275),YEAR($A275)-1)))),A3R002_pt1.prn!$A$2:$AA$74,VLOOKUP(MONTH($A275),'Patch Conversion'!$A$1:$B$12,2),FALSE)="","",VLOOKUP((IF(MONTH($A275)=10,YEAR($A275),IF(MONTH($A275)=11,YEAR($A275),IF(MONTH($A275)=12, YEAR($A275),YEAR($A275)-1)))),A3R002_pt1.prn!$A$2:$AA$74,VLOOKUP(MONTH($A275),'Patch Conversion'!$A$1:$B$12,2),FALSE))</f>
        <v/>
      </c>
      <c r="G275" s="9">
        <f>VLOOKUP((IF(MONTH($A275)=10,YEAR($A275),IF(MONTH($A275)=11,YEAR($A275),IF(MONTH($A275)=12, YEAR($A275),YEAR($A275)-1)))),A3R002_FirstSim!$A$1:$Z$87,VLOOKUP(MONTH($A275),Conversion!$A$1:$B$12,2),FALSE)</f>
        <v>1.1200000000000001</v>
      </c>
      <c r="K275" s="12" t="e">
        <f>VLOOKUP((IF(MONTH($A275)=10,YEAR($A275),IF(MONTH($A275)=11,YEAR($A275),IF(MONTH($A275)=12, YEAR($A275),YEAR($A275)-1)))),#REF!,VLOOKUP(MONTH($A275),Conversion!$A$1:$B$12,2),FALSE)</f>
        <v>#REF!</v>
      </c>
      <c r="L275" s="9" t="e">
        <f>VLOOKUP((IF(MONTH($A275)=10,YEAR($A275),IF(MONTH($A275)=11,YEAR($A275),IF(MONTH($A275)=12, YEAR($A275),YEAR($A275)-1)))),#REF!,VLOOKUP(MONTH($A275),'Patch Conversion'!$A$1:$B$12,2),FALSE)</f>
        <v>#REF!</v>
      </c>
      <c r="N275" s="11"/>
      <c r="O275" s="9">
        <f t="shared" si="26"/>
        <v>0.19</v>
      </c>
      <c r="P275" s="9" t="str">
        <f t="shared" si="27"/>
        <v/>
      </c>
      <c r="Q275" s="10" t="str">
        <f t="shared" si="28"/>
        <v/>
      </c>
      <c r="S275" s="17">
        <f>VLOOKUP((IF(MONTH($A275)=10,YEAR($A275),IF(MONTH($A275)=11,YEAR($A275),IF(MONTH($A275)=12, YEAR($A275),YEAR($A275)-1)))),'Final Sim'!$A$1:$O$84,VLOOKUP(MONTH($A275),'Conversion WRSM'!$A$1:$B$12,2),FALSE)</f>
        <v>0</v>
      </c>
      <c r="U275" s="9">
        <f t="shared" si="29"/>
        <v>0.19</v>
      </c>
      <c r="V275" s="9" t="str">
        <f t="shared" si="30"/>
        <v/>
      </c>
      <c r="W275" s="20" t="str">
        <f t="shared" si="31"/>
        <v/>
      </c>
    </row>
    <row r="276" spans="1:23" s="9" customFormat="1" x14ac:dyDescent="0.25">
      <c r="A276" s="11">
        <v>21337</v>
      </c>
      <c r="B276" s="9">
        <f>VLOOKUP((IF(MONTH($A276)=10,YEAR($A276),IF(MONTH($A276)=11,YEAR($A276),IF(MONTH($A276)=12, YEAR($A276),YEAR($A276)-1)))),A3R002_pt1.prn!$A$2:$AA$74,VLOOKUP(MONTH($A276),Conversion!$A$1:$B$12,2),FALSE)</f>
        <v>0.12</v>
      </c>
      <c r="C276" s="9" t="str">
        <f>IF(VLOOKUP((IF(MONTH($A276)=10,YEAR($A276),IF(MONTH($A276)=11,YEAR($A276),IF(MONTH($A276)=12, YEAR($A276),YEAR($A276)-1)))),A3R002_pt1.prn!$A$2:$AA$74,VLOOKUP(MONTH($A276),'Patch Conversion'!$A$1:$B$12,2),FALSE)="","",VLOOKUP((IF(MONTH($A276)=10,YEAR($A276),IF(MONTH($A276)=11,YEAR($A276),IF(MONTH($A276)=12, YEAR($A276),YEAR($A276)-1)))),A3R002_pt1.prn!$A$2:$AA$74,VLOOKUP(MONTH($A276),'Patch Conversion'!$A$1:$B$12,2),FALSE))</f>
        <v/>
      </c>
      <c r="G276" s="9">
        <f>VLOOKUP((IF(MONTH($A276)=10,YEAR($A276),IF(MONTH($A276)=11,YEAR($A276),IF(MONTH($A276)=12, YEAR($A276),YEAR($A276)-1)))),A3R002_FirstSim!$A$1:$Z$87,VLOOKUP(MONTH($A276),Conversion!$A$1:$B$12,2),FALSE)</f>
        <v>1.05</v>
      </c>
      <c r="K276" s="12" t="e">
        <f>VLOOKUP((IF(MONTH($A276)=10,YEAR($A276),IF(MONTH($A276)=11,YEAR($A276),IF(MONTH($A276)=12, YEAR($A276),YEAR($A276)-1)))),#REF!,VLOOKUP(MONTH($A276),Conversion!$A$1:$B$12,2),FALSE)</f>
        <v>#REF!</v>
      </c>
      <c r="L276" s="9" t="e">
        <f>VLOOKUP((IF(MONTH($A276)=10,YEAR($A276),IF(MONTH($A276)=11,YEAR($A276),IF(MONTH($A276)=12, YEAR($A276),YEAR($A276)-1)))),#REF!,VLOOKUP(MONTH($A276),'Patch Conversion'!$A$1:$B$12,2),FALSE)</f>
        <v>#REF!</v>
      </c>
      <c r="N276" s="11"/>
      <c r="O276" s="9">
        <f t="shared" si="26"/>
        <v>0.12</v>
      </c>
      <c r="P276" s="9" t="str">
        <f t="shared" si="27"/>
        <v/>
      </c>
      <c r="Q276" s="10" t="str">
        <f t="shared" si="28"/>
        <v/>
      </c>
      <c r="S276" s="17">
        <f>VLOOKUP((IF(MONTH($A276)=10,YEAR($A276),IF(MONTH($A276)=11,YEAR($A276),IF(MONTH($A276)=12, YEAR($A276),YEAR($A276)-1)))),'Final Sim'!$A$1:$O$84,VLOOKUP(MONTH($A276),'Conversion WRSM'!$A$1:$B$12,2),FALSE)</f>
        <v>0</v>
      </c>
      <c r="U276" s="9">
        <f t="shared" si="29"/>
        <v>0.12</v>
      </c>
      <c r="V276" s="9" t="str">
        <f t="shared" si="30"/>
        <v/>
      </c>
      <c r="W276" s="20" t="str">
        <f t="shared" si="31"/>
        <v/>
      </c>
    </row>
    <row r="277" spans="1:23" s="9" customFormat="1" x14ac:dyDescent="0.25">
      <c r="A277" s="11">
        <v>21367</v>
      </c>
      <c r="B277" s="9">
        <f>VLOOKUP((IF(MONTH($A277)=10,YEAR($A277),IF(MONTH($A277)=11,YEAR($A277),IF(MONTH($A277)=12, YEAR($A277),YEAR($A277)-1)))),A3R002_pt1.prn!$A$2:$AA$74,VLOOKUP(MONTH($A277),Conversion!$A$1:$B$12,2),FALSE)</f>
        <v>0.28000000000000003</v>
      </c>
      <c r="C277" s="9" t="str">
        <f>IF(VLOOKUP((IF(MONTH($A277)=10,YEAR($A277),IF(MONTH($A277)=11,YEAR($A277),IF(MONTH($A277)=12, YEAR($A277),YEAR($A277)-1)))),A3R002_pt1.prn!$A$2:$AA$74,VLOOKUP(MONTH($A277),'Patch Conversion'!$A$1:$B$12,2),FALSE)="","",VLOOKUP((IF(MONTH($A277)=10,YEAR($A277),IF(MONTH($A277)=11,YEAR($A277),IF(MONTH($A277)=12, YEAR($A277),YEAR($A277)-1)))),A3R002_pt1.prn!$A$2:$AA$74,VLOOKUP(MONTH($A277),'Patch Conversion'!$A$1:$B$12,2),FALSE))</f>
        <v/>
      </c>
      <c r="G277" s="9">
        <f>VLOOKUP((IF(MONTH($A277)=10,YEAR($A277),IF(MONTH($A277)=11,YEAR($A277),IF(MONTH($A277)=12, YEAR($A277),YEAR($A277)-1)))),A3R002_FirstSim!$A$1:$Z$87,VLOOKUP(MONTH($A277),Conversion!$A$1:$B$12,2),FALSE)</f>
        <v>1.01</v>
      </c>
      <c r="K277" s="12" t="e">
        <f>VLOOKUP((IF(MONTH($A277)=10,YEAR($A277),IF(MONTH($A277)=11,YEAR($A277),IF(MONTH($A277)=12, YEAR($A277),YEAR($A277)-1)))),#REF!,VLOOKUP(MONTH($A277),Conversion!$A$1:$B$12,2),FALSE)</f>
        <v>#REF!</v>
      </c>
      <c r="L277" s="9" t="e">
        <f>VLOOKUP((IF(MONTH($A277)=10,YEAR($A277),IF(MONTH($A277)=11,YEAR($A277),IF(MONTH($A277)=12, YEAR($A277),YEAR($A277)-1)))),#REF!,VLOOKUP(MONTH($A277),'Patch Conversion'!$A$1:$B$12,2),FALSE)</f>
        <v>#REF!</v>
      </c>
      <c r="N277" s="11"/>
      <c r="O277" s="9">
        <f t="shared" si="26"/>
        <v>0.28000000000000003</v>
      </c>
      <c r="P277" s="9" t="str">
        <f t="shared" si="27"/>
        <v/>
      </c>
      <c r="Q277" s="10" t="str">
        <f t="shared" si="28"/>
        <v/>
      </c>
      <c r="S277" s="17">
        <f>VLOOKUP((IF(MONTH($A277)=10,YEAR($A277),IF(MONTH($A277)=11,YEAR($A277),IF(MONTH($A277)=12, YEAR($A277),YEAR($A277)-1)))),'Final Sim'!$A$1:$O$84,VLOOKUP(MONTH($A277),'Conversion WRSM'!$A$1:$B$12,2),FALSE)</f>
        <v>0</v>
      </c>
      <c r="U277" s="9">
        <f t="shared" si="29"/>
        <v>0.28000000000000003</v>
      </c>
      <c r="V277" s="9" t="str">
        <f t="shared" si="30"/>
        <v/>
      </c>
      <c r="W277" s="20" t="str">
        <f t="shared" si="31"/>
        <v/>
      </c>
    </row>
    <row r="278" spans="1:23" s="9" customFormat="1" x14ac:dyDescent="0.25">
      <c r="A278" s="11">
        <v>21398</v>
      </c>
      <c r="B278" s="9">
        <f>VLOOKUP((IF(MONTH($A278)=10,YEAR($A278),IF(MONTH($A278)=11,YEAR($A278),IF(MONTH($A278)=12, YEAR($A278),YEAR($A278)-1)))),A3R002_pt1.prn!$A$2:$AA$74,VLOOKUP(MONTH($A278),Conversion!$A$1:$B$12,2),FALSE)</f>
        <v>0.26</v>
      </c>
      <c r="C278" s="9" t="str">
        <f>IF(VLOOKUP((IF(MONTH($A278)=10,YEAR($A278),IF(MONTH($A278)=11,YEAR($A278),IF(MONTH($A278)=12, YEAR($A278),YEAR($A278)-1)))),A3R002_pt1.prn!$A$2:$AA$74,VLOOKUP(MONTH($A278),'Patch Conversion'!$A$1:$B$12,2),FALSE)="","",VLOOKUP((IF(MONTH($A278)=10,YEAR($A278),IF(MONTH($A278)=11,YEAR($A278),IF(MONTH($A278)=12, YEAR($A278),YEAR($A278)-1)))),A3R002_pt1.prn!$A$2:$AA$74,VLOOKUP(MONTH($A278),'Patch Conversion'!$A$1:$B$12,2),FALSE))</f>
        <v/>
      </c>
      <c r="G278" s="9">
        <f>VLOOKUP((IF(MONTH($A278)=10,YEAR($A278),IF(MONTH($A278)=11,YEAR($A278),IF(MONTH($A278)=12, YEAR($A278),YEAR($A278)-1)))),A3R002_FirstSim!$A$1:$Z$87,VLOOKUP(MONTH($A278),Conversion!$A$1:$B$12,2),FALSE)</f>
        <v>0.91</v>
      </c>
      <c r="K278" s="12" t="e">
        <f>VLOOKUP((IF(MONTH($A278)=10,YEAR($A278),IF(MONTH($A278)=11,YEAR($A278),IF(MONTH($A278)=12, YEAR($A278),YEAR($A278)-1)))),#REF!,VLOOKUP(MONTH($A278),Conversion!$A$1:$B$12,2),FALSE)</f>
        <v>#REF!</v>
      </c>
      <c r="L278" s="9" t="e">
        <f>VLOOKUP((IF(MONTH($A278)=10,YEAR($A278),IF(MONTH($A278)=11,YEAR($A278),IF(MONTH($A278)=12, YEAR($A278),YEAR($A278)-1)))),#REF!,VLOOKUP(MONTH($A278),'Patch Conversion'!$A$1:$B$12,2),FALSE)</f>
        <v>#REF!</v>
      </c>
      <c r="N278" s="11"/>
      <c r="O278" s="9">
        <f t="shared" si="26"/>
        <v>0.26</v>
      </c>
      <c r="P278" s="9" t="str">
        <f t="shared" si="27"/>
        <v/>
      </c>
      <c r="Q278" s="10" t="str">
        <f t="shared" si="28"/>
        <v/>
      </c>
      <c r="S278" s="17">
        <f>VLOOKUP((IF(MONTH($A278)=10,YEAR($A278),IF(MONTH($A278)=11,YEAR($A278),IF(MONTH($A278)=12, YEAR($A278),YEAR($A278)-1)))),'Final Sim'!$A$1:$O$84,VLOOKUP(MONTH($A278),'Conversion WRSM'!$A$1:$B$12,2),FALSE)</f>
        <v>0</v>
      </c>
      <c r="U278" s="9">
        <f t="shared" si="29"/>
        <v>0.26</v>
      </c>
      <c r="V278" s="9" t="str">
        <f t="shared" si="30"/>
        <v/>
      </c>
      <c r="W278" s="20" t="str">
        <f t="shared" si="31"/>
        <v/>
      </c>
    </row>
    <row r="279" spans="1:23" s="9" customFormat="1" x14ac:dyDescent="0.25">
      <c r="A279" s="11">
        <v>21429</v>
      </c>
      <c r="B279" s="9">
        <f>VLOOKUP((IF(MONTH($A279)=10,YEAR($A279),IF(MONTH($A279)=11,YEAR($A279),IF(MONTH($A279)=12, YEAR($A279),YEAR($A279)-1)))),A3R002_pt1.prn!$A$2:$AA$74,VLOOKUP(MONTH($A279),Conversion!$A$1:$B$12,2),FALSE)</f>
        <v>0.3</v>
      </c>
      <c r="C279" s="9" t="str">
        <f>IF(VLOOKUP((IF(MONTH($A279)=10,YEAR($A279),IF(MONTH($A279)=11,YEAR($A279),IF(MONTH($A279)=12, YEAR($A279),YEAR($A279)-1)))),A3R002_pt1.prn!$A$2:$AA$74,VLOOKUP(MONTH($A279),'Patch Conversion'!$A$1:$B$12,2),FALSE)="","",VLOOKUP((IF(MONTH($A279)=10,YEAR($A279),IF(MONTH($A279)=11,YEAR($A279),IF(MONTH($A279)=12, YEAR($A279),YEAR($A279)-1)))),A3R002_pt1.prn!$A$2:$AA$74,VLOOKUP(MONTH($A279),'Patch Conversion'!$A$1:$B$12,2),FALSE))</f>
        <v/>
      </c>
      <c r="G279" s="9">
        <f>VLOOKUP((IF(MONTH($A279)=10,YEAR($A279),IF(MONTH($A279)=11,YEAR($A279),IF(MONTH($A279)=12, YEAR($A279),YEAR($A279)-1)))),A3R002_FirstSim!$A$1:$Z$87,VLOOKUP(MONTH($A279),Conversion!$A$1:$B$12,2),FALSE)</f>
        <v>0.8</v>
      </c>
      <c r="K279" s="12" t="e">
        <f>VLOOKUP((IF(MONTH($A279)=10,YEAR($A279),IF(MONTH($A279)=11,YEAR($A279),IF(MONTH($A279)=12, YEAR($A279),YEAR($A279)-1)))),#REF!,VLOOKUP(MONTH($A279),Conversion!$A$1:$B$12,2),FALSE)</f>
        <v>#REF!</v>
      </c>
      <c r="L279" s="9" t="e">
        <f>VLOOKUP((IF(MONTH($A279)=10,YEAR($A279),IF(MONTH($A279)=11,YEAR($A279),IF(MONTH($A279)=12, YEAR($A279),YEAR($A279)-1)))),#REF!,VLOOKUP(MONTH($A279),'Patch Conversion'!$A$1:$B$12,2),FALSE)</f>
        <v>#REF!</v>
      </c>
      <c r="N279" s="11"/>
      <c r="O279" s="9">
        <f t="shared" si="26"/>
        <v>0.3</v>
      </c>
      <c r="P279" s="9" t="str">
        <f t="shared" si="27"/>
        <v/>
      </c>
      <c r="Q279" s="10" t="str">
        <f t="shared" si="28"/>
        <v/>
      </c>
      <c r="S279" s="17">
        <f>VLOOKUP((IF(MONTH($A279)=10,YEAR($A279),IF(MONTH($A279)=11,YEAR($A279),IF(MONTH($A279)=12, YEAR($A279),YEAR($A279)-1)))),'Final Sim'!$A$1:$O$84,VLOOKUP(MONTH($A279),'Conversion WRSM'!$A$1:$B$12,2),FALSE)</f>
        <v>0</v>
      </c>
      <c r="U279" s="9">
        <f t="shared" si="29"/>
        <v>0.3</v>
      </c>
      <c r="V279" s="9" t="str">
        <f t="shared" si="30"/>
        <v/>
      </c>
      <c r="W279" s="20" t="str">
        <f t="shared" si="31"/>
        <v/>
      </c>
    </row>
    <row r="280" spans="1:23" s="9" customFormat="1" x14ac:dyDescent="0.25">
      <c r="A280" s="11">
        <v>21459</v>
      </c>
      <c r="B280" s="9">
        <f>VLOOKUP((IF(MONTH($A280)=10,YEAR($A280),IF(MONTH($A280)=11,YEAR($A280),IF(MONTH($A280)=12, YEAR($A280),YEAR($A280)-1)))),A3R002_pt1.prn!$A$2:$AA$74,VLOOKUP(MONTH($A280),Conversion!$A$1:$B$12,2),FALSE)</f>
        <v>0.13</v>
      </c>
      <c r="C280" s="9" t="str">
        <f>IF(VLOOKUP((IF(MONTH($A280)=10,YEAR($A280),IF(MONTH($A280)=11,YEAR($A280),IF(MONTH($A280)=12, YEAR($A280),YEAR($A280)-1)))),A3R002_pt1.prn!$A$2:$AA$74,VLOOKUP(MONTH($A280),'Patch Conversion'!$A$1:$B$12,2),FALSE)="","",VLOOKUP((IF(MONTH($A280)=10,YEAR($A280),IF(MONTH($A280)=11,YEAR($A280),IF(MONTH($A280)=12, YEAR($A280),YEAR($A280)-1)))),A3R002_pt1.prn!$A$2:$AA$74,VLOOKUP(MONTH($A280),'Patch Conversion'!$A$1:$B$12,2),FALSE))</f>
        <v/>
      </c>
      <c r="G280" s="9">
        <f>VLOOKUP((IF(MONTH($A280)=10,YEAR($A280),IF(MONTH($A280)=11,YEAR($A280),IF(MONTH($A280)=12, YEAR($A280),YEAR($A280)-1)))),A3R002_FirstSim!$A$1:$Z$87,VLOOKUP(MONTH($A280),Conversion!$A$1:$B$12,2),FALSE)</f>
        <v>0.64</v>
      </c>
      <c r="K280" s="12" t="e">
        <f>VLOOKUP((IF(MONTH($A280)=10,YEAR($A280),IF(MONTH($A280)=11,YEAR($A280),IF(MONTH($A280)=12, YEAR($A280),YEAR($A280)-1)))),#REF!,VLOOKUP(MONTH($A280),Conversion!$A$1:$B$12,2),FALSE)</f>
        <v>#REF!</v>
      </c>
      <c r="L280" s="9" t="e">
        <f>VLOOKUP((IF(MONTH($A280)=10,YEAR($A280),IF(MONTH($A280)=11,YEAR($A280),IF(MONTH($A280)=12, YEAR($A280),YEAR($A280)-1)))),#REF!,VLOOKUP(MONTH($A280),'Patch Conversion'!$A$1:$B$12,2),FALSE)</f>
        <v>#REF!</v>
      </c>
      <c r="N280" s="11"/>
      <c r="O280" s="9">
        <f t="shared" si="26"/>
        <v>0.13</v>
      </c>
      <c r="P280" s="9" t="str">
        <f t="shared" si="27"/>
        <v/>
      </c>
      <c r="Q280" s="10" t="str">
        <f t="shared" si="28"/>
        <v/>
      </c>
      <c r="S280" s="17">
        <f>VLOOKUP((IF(MONTH($A280)=10,YEAR($A280),IF(MONTH($A280)=11,YEAR($A280),IF(MONTH($A280)=12, YEAR($A280),YEAR($A280)-1)))),'Final Sim'!$A$1:$O$84,VLOOKUP(MONTH($A280),'Conversion WRSM'!$A$1:$B$12,2),FALSE)</f>
        <v>0</v>
      </c>
      <c r="U280" s="9">
        <f t="shared" si="29"/>
        <v>0.13</v>
      </c>
      <c r="V280" s="9" t="str">
        <f t="shared" si="30"/>
        <v/>
      </c>
      <c r="W280" s="20" t="str">
        <f t="shared" si="31"/>
        <v/>
      </c>
    </row>
    <row r="281" spans="1:23" s="9" customFormat="1" x14ac:dyDescent="0.25">
      <c r="A281" s="11">
        <v>21490</v>
      </c>
      <c r="B281" s="9">
        <f>VLOOKUP((IF(MONTH($A281)=10,YEAR($A281),IF(MONTH($A281)=11,YEAR($A281),IF(MONTH($A281)=12, YEAR($A281),YEAR($A281)-1)))),A3R002_pt1.prn!$A$2:$AA$74,VLOOKUP(MONTH($A281),Conversion!$A$1:$B$12,2),FALSE)</f>
        <v>0.31</v>
      </c>
      <c r="C281" s="9" t="str">
        <f>IF(VLOOKUP((IF(MONTH($A281)=10,YEAR($A281),IF(MONTH($A281)=11,YEAR($A281),IF(MONTH($A281)=12, YEAR($A281),YEAR($A281)-1)))),A3R002_pt1.prn!$A$2:$AA$74,VLOOKUP(MONTH($A281),'Patch Conversion'!$A$1:$B$12,2),FALSE)="","",VLOOKUP((IF(MONTH($A281)=10,YEAR($A281),IF(MONTH($A281)=11,YEAR($A281),IF(MONTH($A281)=12, YEAR($A281),YEAR($A281)-1)))),A3R002_pt1.prn!$A$2:$AA$74,VLOOKUP(MONTH($A281),'Patch Conversion'!$A$1:$B$12,2),FALSE))</f>
        <v/>
      </c>
      <c r="G281" s="9">
        <f>VLOOKUP((IF(MONTH($A281)=10,YEAR($A281),IF(MONTH($A281)=11,YEAR($A281),IF(MONTH($A281)=12, YEAR($A281),YEAR($A281)-1)))),A3R002_FirstSim!$A$1:$Z$87,VLOOKUP(MONTH($A281),Conversion!$A$1:$B$12,2),FALSE)</f>
        <v>0.62</v>
      </c>
      <c r="K281" s="12" t="e">
        <f>VLOOKUP((IF(MONTH($A281)=10,YEAR($A281),IF(MONTH($A281)=11,YEAR($A281),IF(MONTH($A281)=12, YEAR($A281),YEAR($A281)-1)))),#REF!,VLOOKUP(MONTH($A281),Conversion!$A$1:$B$12,2),FALSE)</f>
        <v>#REF!</v>
      </c>
      <c r="L281" s="9" t="e">
        <f>VLOOKUP((IF(MONTH($A281)=10,YEAR($A281),IF(MONTH($A281)=11,YEAR($A281),IF(MONTH($A281)=12, YEAR($A281),YEAR($A281)-1)))),#REF!,VLOOKUP(MONTH($A281),'Patch Conversion'!$A$1:$B$12,2),FALSE)</f>
        <v>#REF!</v>
      </c>
      <c r="N281" s="11"/>
      <c r="O281" s="9">
        <f t="shared" si="26"/>
        <v>0.31</v>
      </c>
      <c r="P281" s="9" t="str">
        <f t="shared" si="27"/>
        <v/>
      </c>
      <c r="Q281" s="10" t="str">
        <f t="shared" si="28"/>
        <v/>
      </c>
      <c r="S281" s="17">
        <f>VLOOKUP((IF(MONTH($A281)=10,YEAR($A281),IF(MONTH($A281)=11,YEAR($A281),IF(MONTH($A281)=12, YEAR($A281),YEAR($A281)-1)))),'Final Sim'!$A$1:$O$84,VLOOKUP(MONTH($A281),'Conversion WRSM'!$A$1:$B$12,2),FALSE)</f>
        <v>0</v>
      </c>
      <c r="U281" s="9">
        <f t="shared" si="29"/>
        <v>0.31</v>
      </c>
      <c r="V281" s="9" t="str">
        <f t="shared" si="30"/>
        <v/>
      </c>
      <c r="W281" s="20" t="str">
        <f t="shared" si="31"/>
        <v/>
      </c>
    </row>
    <row r="282" spans="1:23" s="9" customFormat="1" x14ac:dyDescent="0.25">
      <c r="A282" s="11">
        <v>21520</v>
      </c>
      <c r="B282" s="9">
        <f>VLOOKUP((IF(MONTH($A282)=10,YEAR($A282),IF(MONTH($A282)=11,YEAR($A282),IF(MONTH($A282)=12, YEAR($A282),YEAR($A282)-1)))),A3R002_pt1.prn!$A$2:$AA$74,VLOOKUP(MONTH($A282),Conversion!$A$1:$B$12,2),FALSE)</f>
        <v>1.1200000000000001</v>
      </c>
      <c r="C282" s="9" t="str">
        <f>IF(VLOOKUP((IF(MONTH($A282)=10,YEAR($A282),IF(MONTH($A282)=11,YEAR($A282),IF(MONTH($A282)=12, YEAR($A282),YEAR($A282)-1)))),A3R002_pt1.prn!$A$2:$AA$74,VLOOKUP(MONTH($A282),'Patch Conversion'!$A$1:$B$12,2),FALSE)="","",VLOOKUP((IF(MONTH($A282)=10,YEAR($A282),IF(MONTH($A282)=11,YEAR($A282),IF(MONTH($A282)=12, YEAR($A282),YEAR($A282)-1)))),A3R002_pt1.prn!$A$2:$AA$74,VLOOKUP(MONTH($A282),'Patch Conversion'!$A$1:$B$12,2),FALSE))</f>
        <v/>
      </c>
      <c r="G282" s="9">
        <f>VLOOKUP((IF(MONTH($A282)=10,YEAR($A282),IF(MONTH($A282)=11,YEAR($A282),IF(MONTH($A282)=12, YEAR($A282),YEAR($A282)-1)))),A3R002_FirstSim!$A$1:$Z$87,VLOOKUP(MONTH($A282),Conversion!$A$1:$B$12,2),FALSE)</f>
        <v>0.57999999999999996</v>
      </c>
      <c r="K282" s="12" t="e">
        <f>VLOOKUP((IF(MONTH($A282)=10,YEAR($A282),IF(MONTH($A282)=11,YEAR($A282),IF(MONTH($A282)=12, YEAR($A282),YEAR($A282)-1)))),#REF!,VLOOKUP(MONTH($A282),Conversion!$A$1:$B$12,2),FALSE)</f>
        <v>#REF!</v>
      </c>
      <c r="L282" s="9" t="e">
        <f>VLOOKUP((IF(MONTH($A282)=10,YEAR($A282),IF(MONTH($A282)=11,YEAR($A282),IF(MONTH($A282)=12, YEAR($A282),YEAR($A282)-1)))),#REF!,VLOOKUP(MONTH($A282),'Patch Conversion'!$A$1:$B$12,2),FALSE)</f>
        <v>#REF!</v>
      </c>
      <c r="N282" s="11"/>
      <c r="O282" s="9">
        <f t="shared" si="26"/>
        <v>1.1200000000000001</v>
      </c>
      <c r="P282" s="9" t="str">
        <f t="shared" si="27"/>
        <v/>
      </c>
      <c r="Q282" s="10" t="str">
        <f t="shared" si="28"/>
        <v/>
      </c>
      <c r="S282" s="17">
        <f>VLOOKUP((IF(MONTH($A282)=10,YEAR($A282),IF(MONTH($A282)=11,YEAR($A282),IF(MONTH($A282)=12, YEAR($A282),YEAR($A282)-1)))),'Final Sim'!$A$1:$O$84,VLOOKUP(MONTH($A282),'Conversion WRSM'!$A$1:$B$12,2),FALSE)</f>
        <v>0</v>
      </c>
      <c r="U282" s="9">
        <f t="shared" si="29"/>
        <v>1.1200000000000001</v>
      </c>
      <c r="V282" s="9" t="str">
        <f t="shared" si="30"/>
        <v/>
      </c>
      <c r="W282" s="20" t="str">
        <f t="shared" si="31"/>
        <v/>
      </c>
    </row>
    <row r="283" spans="1:23" s="9" customFormat="1" x14ac:dyDescent="0.25">
      <c r="A283" s="11">
        <v>21551</v>
      </c>
      <c r="B283" s="9">
        <f>VLOOKUP((IF(MONTH($A283)=10,YEAR($A283),IF(MONTH($A283)=11,YEAR($A283),IF(MONTH($A283)=12, YEAR($A283),YEAR($A283)-1)))),A3R002_pt1.prn!$A$2:$AA$74,VLOOKUP(MONTH($A283),Conversion!$A$1:$B$12,2),FALSE)</f>
        <v>0.24</v>
      </c>
      <c r="C283" s="9" t="str">
        <f>IF(VLOOKUP((IF(MONTH($A283)=10,YEAR($A283),IF(MONTH($A283)=11,YEAR($A283),IF(MONTH($A283)=12, YEAR($A283),YEAR($A283)-1)))),A3R002_pt1.prn!$A$2:$AA$74,VLOOKUP(MONTH($A283),'Patch Conversion'!$A$1:$B$12,2),FALSE)="","",VLOOKUP((IF(MONTH($A283)=10,YEAR($A283),IF(MONTH($A283)=11,YEAR($A283),IF(MONTH($A283)=12, YEAR($A283),YEAR($A283)-1)))),A3R002_pt1.prn!$A$2:$AA$74,VLOOKUP(MONTH($A283),'Patch Conversion'!$A$1:$B$12,2),FALSE))</f>
        <v/>
      </c>
      <c r="G283" s="9">
        <f>VLOOKUP((IF(MONTH($A283)=10,YEAR($A283),IF(MONTH($A283)=11,YEAR($A283),IF(MONTH($A283)=12, YEAR($A283),YEAR($A283)-1)))),A3R002_FirstSim!$A$1:$Z$87,VLOOKUP(MONTH($A283),Conversion!$A$1:$B$12,2),FALSE)</f>
        <v>0.56999999999999995</v>
      </c>
      <c r="K283" s="12" t="e">
        <f>VLOOKUP((IF(MONTH($A283)=10,YEAR($A283),IF(MONTH($A283)=11,YEAR($A283),IF(MONTH($A283)=12, YEAR($A283),YEAR($A283)-1)))),#REF!,VLOOKUP(MONTH($A283),Conversion!$A$1:$B$12,2),FALSE)</f>
        <v>#REF!</v>
      </c>
      <c r="L283" s="9" t="e">
        <f>VLOOKUP((IF(MONTH($A283)=10,YEAR($A283),IF(MONTH($A283)=11,YEAR($A283),IF(MONTH($A283)=12, YEAR($A283),YEAR($A283)-1)))),#REF!,VLOOKUP(MONTH($A283),'Patch Conversion'!$A$1:$B$12,2),FALSE)</f>
        <v>#REF!</v>
      </c>
      <c r="N283" s="11"/>
      <c r="O283" s="9">
        <f t="shared" si="26"/>
        <v>0.24</v>
      </c>
      <c r="P283" s="9" t="str">
        <f t="shared" si="27"/>
        <v/>
      </c>
      <c r="Q283" s="10" t="str">
        <f t="shared" si="28"/>
        <v/>
      </c>
      <c r="S283" s="17">
        <f>VLOOKUP((IF(MONTH($A283)=10,YEAR($A283),IF(MONTH($A283)=11,YEAR($A283),IF(MONTH($A283)=12, YEAR($A283),YEAR($A283)-1)))),'Final Sim'!$A$1:$O$84,VLOOKUP(MONTH($A283),'Conversion WRSM'!$A$1:$B$12,2),FALSE)</f>
        <v>0</v>
      </c>
      <c r="U283" s="9">
        <f t="shared" si="29"/>
        <v>0.24</v>
      </c>
      <c r="V283" s="9" t="str">
        <f t="shared" si="30"/>
        <v/>
      </c>
      <c r="W283" s="20" t="str">
        <f t="shared" si="31"/>
        <v/>
      </c>
    </row>
    <row r="284" spans="1:23" s="9" customFormat="1" x14ac:dyDescent="0.25">
      <c r="A284" s="11">
        <v>21582</v>
      </c>
      <c r="B284" s="9">
        <f>VLOOKUP((IF(MONTH($A284)=10,YEAR($A284),IF(MONTH($A284)=11,YEAR($A284),IF(MONTH($A284)=12, YEAR($A284),YEAR($A284)-1)))),A3R002_pt1.prn!$A$2:$AA$74,VLOOKUP(MONTH($A284),Conversion!$A$1:$B$12,2),FALSE)</f>
        <v>0.49</v>
      </c>
      <c r="C284" s="9" t="str">
        <f>IF(VLOOKUP((IF(MONTH($A284)=10,YEAR($A284),IF(MONTH($A284)=11,YEAR($A284),IF(MONTH($A284)=12, YEAR($A284),YEAR($A284)-1)))),A3R002_pt1.prn!$A$2:$AA$74,VLOOKUP(MONTH($A284),'Patch Conversion'!$A$1:$B$12,2),FALSE)="","",VLOOKUP((IF(MONTH($A284)=10,YEAR($A284),IF(MONTH($A284)=11,YEAR($A284),IF(MONTH($A284)=12, YEAR($A284),YEAR($A284)-1)))),A3R002_pt1.prn!$A$2:$AA$74,VLOOKUP(MONTH($A284),'Patch Conversion'!$A$1:$B$12,2),FALSE))</f>
        <v/>
      </c>
      <c r="D284" s="9" t="str">
        <f>IF(C284="","",B284)</f>
        <v/>
      </c>
      <c r="G284" s="9">
        <f>VLOOKUP((IF(MONTH($A284)=10,YEAR($A284),IF(MONTH($A284)=11,YEAR($A284),IF(MONTH($A284)=12, YEAR($A284),YEAR($A284)-1)))),A3R002_FirstSim!$A$1:$Z$87,VLOOKUP(MONTH($A284),Conversion!$A$1:$B$12,2),FALSE)</f>
        <v>0.55000000000000004</v>
      </c>
      <c r="K284" s="12" t="e">
        <f>VLOOKUP((IF(MONTH($A284)=10,YEAR($A284),IF(MONTH($A284)=11,YEAR($A284),IF(MONTH($A284)=12, YEAR($A284),YEAR($A284)-1)))),#REF!,VLOOKUP(MONTH($A284),Conversion!$A$1:$B$12,2),FALSE)</f>
        <v>#REF!</v>
      </c>
      <c r="L284" s="9" t="e">
        <f>VLOOKUP((IF(MONTH($A284)=10,YEAR($A284),IF(MONTH($A284)=11,YEAR($A284),IF(MONTH($A284)=12, YEAR($A284),YEAR($A284)-1)))),#REF!,VLOOKUP(MONTH($A284),'Patch Conversion'!$A$1:$B$12,2),FALSE)</f>
        <v>#REF!</v>
      </c>
      <c r="N284" s="11"/>
      <c r="O284" s="9">
        <f t="shared" si="26"/>
        <v>0.49</v>
      </c>
      <c r="P284" s="9" t="str">
        <f t="shared" si="27"/>
        <v/>
      </c>
      <c r="Q284" s="10" t="str">
        <f t="shared" si="28"/>
        <v/>
      </c>
      <c r="S284" s="17">
        <f>VLOOKUP((IF(MONTH($A284)=10,YEAR($A284),IF(MONTH($A284)=11,YEAR($A284),IF(MONTH($A284)=12, YEAR($A284),YEAR($A284)-1)))),'Final Sim'!$A$1:$O$84,VLOOKUP(MONTH($A284),'Conversion WRSM'!$A$1:$B$12,2),FALSE)</f>
        <v>0</v>
      </c>
      <c r="U284" s="9">
        <f t="shared" si="29"/>
        <v>0.49</v>
      </c>
      <c r="V284" s="9" t="str">
        <f t="shared" si="30"/>
        <v/>
      </c>
      <c r="W284" s="20" t="str">
        <f t="shared" si="31"/>
        <v/>
      </c>
    </row>
    <row r="285" spans="1:23" s="9" customFormat="1" x14ac:dyDescent="0.25">
      <c r="A285" s="11">
        <v>21610</v>
      </c>
      <c r="B285" s="9">
        <f>VLOOKUP((IF(MONTH($A285)=10,YEAR($A285),IF(MONTH($A285)=11,YEAR($A285),IF(MONTH($A285)=12, YEAR($A285),YEAR($A285)-1)))),A3R002_pt1.prn!$A$2:$AA$74,VLOOKUP(MONTH($A285),Conversion!$A$1:$B$12,2),FALSE)</f>
        <v>0.08</v>
      </c>
      <c r="C285" s="9" t="str">
        <f>IF(VLOOKUP((IF(MONTH($A285)=10,YEAR($A285),IF(MONTH($A285)=11,YEAR($A285),IF(MONTH($A285)=12, YEAR($A285),YEAR($A285)-1)))),A3R002_pt1.prn!$A$2:$AA$74,VLOOKUP(MONTH($A285),'Patch Conversion'!$A$1:$B$12,2),FALSE)="","",VLOOKUP((IF(MONTH($A285)=10,YEAR($A285),IF(MONTH($A285)=11,YEAR($A285),IF(MONTH($A285)=12, YEAR($A285),YEAR($A285)-1)))),A3R002_pt1.prn!$A$2:$AA$74,VLOOKUP(MONTH($A285),'Patch Conversion'!$A$1:$B$12,2),FALSE))</f>
        <v/>
      </c>
      <c r="G285" s="9">
        <f>VLOOKUP((IF(MONTH($A285)=10,YEAR($A285),IF(MONTH($A285)=11,YEAR($A285),IF(MONTH($A285)=12, YEAR($A285),YEAR($A285)-1)))),A3R002_FirstSim!$A$1:$Z$87,VLOOKUP(MONTH($A285),Conversion!$A$1:$B$12,2),FALSE)</f>
        <v>0.52</v>
      </c>
      <c r="K285" s="12" t="e">
        <f>VLOOKUP((IF(MONTH($A285)=10,YEAR($A285),IF(MONTH($A285)=11,YEAR($A285),IF(MONTH($A285)=12, YEAR($A285),YEAR($A285)-1)))),#REF!,VLOOKUP(MONTH($A285),Conversion!$A$1:$B$12,2),FALSE)</f>
        <v>#REF!</v>
      </c>
      <c r="L285" s="9" t="e">
        <f>VLOOKUP((IF(MONTH($A285)=10,YEAR($A285),IF(MONTH($A285)=11,YEAR($A285),IF(MONTH($A285)=12, YEAR($A285),YEAR($A285)-1)))),#REF!,VLOOKUP(MONTH($A285),'Patch Conversion'!$A$1:$B$12,2),FALSE)</f>
        <v>#REF!</v>
      </c>
      <c r="N285" s="11"/>
      <c r="O285" s="9">
        <f t="shared" si="26"/>
        <v>0.08</v>
      </c>
      <c r="P285" s="9" t="str">
        <f t="shared" si="27"/>
        <v/>
      </c>
      <c r="Q285" s="10" t="str">
        <f t="shared" si="28"/>
        <v/>
      </c>
      <c r="S285" s="17">
        <f>VLOOKUP((IF(MONTH($A285)=10,YEAR($A285),IF(MONTH($A285)=11,YEAR($A285),IF(MONTH($A285)=12, YEAR($A285),YEAR($A285)-1)))),'Final Sim'!$A$1:$O$84,VLOOKUP(MONTH($A285),'Conversion WRSM'!$A$1:$B$12,2),FALSE)</f>
        <v>0</v>
      </c>
      <c r="U285" s="9">
        <f t="shared" si="29"/>
        <v>0.08</v>
      </c>
      <c r="V285" s="9" t="str">
        <f t="shared" si="30"/>
        <v/>
      </c>
      <c r="W285" s="20" t="str">
        <f t="shared" si="31"/>
        <v/>
      </c>
    </row>
    <row r="286" spans="1:23" s="9" customFormat="1" x14ac:dyDescent="0.25">
      <c r="A286" s="11">
        <v>21641</v>
      </c>
      <c r="B286" s="9">
        <f>VLOOKUP((IF(MONTH($A286)=10,YEAR($A286),IF(MONTH($A286)=11,YEAR($A286),IF(MONTH($A286)=12, YEAR($A286),YEAR($A286)-1)))),A3R002_pt1.prn!$A$2:$AA$74,VLOOKUP(MONTH($A286),Conversion!$A$1:$B$12,2),FALSE)</f>
        <v>0.03</v>
      </c>
      <c r="C286" s="9" t="str">
        <f>IF(VLOOKUP((IF(MONTH($A286)=10,YEAR($A286),IF(MONTH($A286)=11,YEAR($A286),IF(MONTH($A286)=12, YEAR($A286),YEAR($A286)-1)))),A3R002_pt1.prn!$A$2:$AA$74,VLOOKUP(MONTH($A286),'Patch Conversion'!$A$1:$B$12,2),FALSE)="","",VLOOKUP((IF(MONTH($A286)=10,YEAR($A286),IF(MONTH($A286)=11,YEAR($A286),IF(MONTH($A286)=12, YEAR($A286),YEAR($A286)-1)))),A3R002_pt1.prn!$A$2:$AA$74,VLOOKUP(MONTH($A286),'Patch Conversion'!$A$1:$B$12,2),FALSE))</f>
        <v/>
      </c>
      <c r="D286" s="9" t="str">
        <f>IF(C286="","",B286)</f>
        <v/>
      </c>
      <c r="G286" s="9">
        <f>VLOOKUP((IF(MONTH($A286)=10,YEAR($A286),IF(MONTH($A286)=11,YEAR($A286),IF(MONTH($A286)=12, YEAR($A286),YEAR($A286)-1)))),A3R002_FirstSim!$A$1:$Z$87,VLOOKUP(MONTH($A286),Conversion!$A$1:$B$12,2),FALSE)</f>
        <v>0.55000000000000004</v>
      </c>
      <c r="K286" s="12" t="e">
        <f>VLOOKUP((IF(MONTH($A286)=10,YEAR($A286),IF(MONTH($A286)=11,YEAR($A286),IF(MONTH($A286)=12, YEAR($A286),YEAR($A286)-1)))),#REF!,VLOOKUP(MONTH($A286),Conversion!$A$1:$B$12,2),FALSE)</f>
        <v>#REF!</v>
      </c>
      <c r="L286" s="9" t="e">
        <f>VLOOKUP((IF(MONTH($A286)=10,YEAR($A286),IF(MONTH($A286)=11,YEAR($A286),IF(MONTH($A286)=12, YEAR($A286),YEAR($A286)-1)))),#REF!,VLOOKUP(MONTH($A286),'Patch Conversion'!$A$1:$B$12,2),FALSE)</f>
        <v>#REF!</v>
      </c>
      <c r="N286" s="11"/>
      <c r="O286" s="9">
        <f t="shared" si="26"/>
        <v>0.03</v>
      </c>
      <c r="P286" s="9" t="str">
        <f t="shared" si="27"/>
        <v/>
      </c>
      <c r="Q286" s="10" t="str">
        <f t="shared" si="28"/>
        <v/>
      </c>
      <c r="S286" s="17">
        <f>VLOOKUP((IF(MONTH($A286)=10,YEAR($A286),IF(MONTH($A286)=11,YEAR($A286),IF(MONTH($A286)=12, YEAR($A286),YEAR($A286)-1)))),'Final Sim'!$A$1:$O$84,VLOOKUP(MONTH($A286),'Conversion WRSM'!$A$1:$B$12,2),FALSE)</f>
        <v>0</v>
      </c>
      <c r="U286" s="9">
        <f t="shared" si="29"/>
        <v>0.03</v>
      </c>
      <c r="V286" s="9" t="str">
        <f t="shared" si="30"/>
        <v/>
      </c>
      <c r="W286" s="20" t="str">
        <f t="shared" si="31"/>
        <v/>
      </c>
    </row>
    <row r="287" spans="1:23" s="9" customFormat="1" x14ac:dyDescent="0.25">
      <c r="A287" s="11">
        <v>21671</v>
      </c>
      <c r="B287" s="9">
        <f>VLOOKUP((IF(MONTH($A287)=10,YEAR($A287),IF(MONTH($A287)=11,YEAR($A287),IF(MONTH($A287)=12, YEAR($A287),YEAR($A287)-1)))),A3R002_pt1.prn!$A$2:$AA$74,VLOOKUP(MONTH($A287),Conversion!$A$1:$B$12,2),FALSE)</f>
        <v>0</v>
      </c>
      <c r="C287" s="9" t="str">
        <f>IF(VLOOKUP((IF(MONTH($A287)=10,YEAR($A287),IF(MONTH($A287)=11,YEAR($A287),IF(MONTH($A287)=12, YEAR($A287),YEAR($A287)-1)))),A3R002_pt1.prn!$A$2:$AA$74,VLOOKUP(MONTH($A287),'Patch Conversion'!$A$1:$B$12,2),FALSE)="","",VLOOKUP((IF(MONTH($A287)=10,YEAR($A287),IF(MONTH($A287)=11,YEAR($A287),IF(MONTH($A287)=12, YEAR($A287),YEAR($A287)-1)))),A3R002_pt1.prn!$A$2:$AA$74,VLOOKUP(MONTH($A287),'Patch Conversion'!$A$1:$B$12,2),FALSE))</f>
        <v>#</v>
      </c>
      <c r="G287" s="9">
        <f>VLOOKUP((IF(MONTH($A287)=10,YEAR($A287),IF(MONTH($A287)=11,YEAR($A287),IF(MONTH($A287)=12, YEAR($A287),YEAR($A287)-1)))),A3R002_FirstSim!$A$1:$Z$87,VLOOKUP(MONTH($A287),Conversion!$A$1:$B$12,2),FALSE)</f>
        <v>0.62</v>
      </c>
      <c r="K287" s="12" t="e">
        <f>VLOOKUP((IF(MONTH($A287)=10,YEAR($A287),IF(MONTH($A287)=11,YEAR($A287),IF(MONTH($A287)=12, YEAR($A287),YEAR($A287)-1)))),#REF!,VLOOKUP(MONTH($A287),Conversion!$A$1:$B$12,2),FALSE)</f>
        <v>#REF!</v>
      </c>
      <c r="L287" s="9" t="e">
        <f>VLOOKUP((IF(MONTH($A287)=10,YEAR($A287),IF(MONTH($A287)=11,YEAR($A287),IF(MONTH($A287)=12, YEAR($A287),YEAR($A287)-1)))),#REF!,VLOOKUP(MONTH($A287),'Patch Conversion'!$A$1:$B$12,2),FALSE)</f>
        <v>#REF!</v>
      </c>
      <c r="N287" s="11"/>
      <c r="O287" s="9">
        <f t="shared" si="26"/>
        <v>0.62</v>
      </c>
      <c r="P287" s="9" t="str">
        <f t="shared" si="27"/>
        <v>*</v>
      </c>
      <c r="Q287" s="10" t="str">
        <f t="shared" si="28"/>
        <v>First Silumation patch</v>
      </c>
      <c r="S287" s="17">
        <f>VLOOKUP((IF(MONTH($A287)=10,YEAR($A287),IF(MONTH($A287)=11,YEAR($A287),IF(MONTH($A287)=12, YEAR($A287),YEAR($A287)-1)))),'Final Sim'!$A$1:$O$84,VLOOKUP(MONTH($A287),'Conversion WRSM'!$A$1:$B$12,2),FALSE)</f>
        <v>0</v>
      </c>
      <c r="U287" s="9">
        <f t="shared" si="29"/>
        <v>0</v>
      </c>
      <c r="V287" s="9" t="str">
        <f t="shared" si="30"/>
        <v>#</v>
      </c>
      <c r="W287" s="20" t="str">
        <f t="shared" si="31"/>
        <v>Observed Estimate Used</v>
      </c>
    </row>
    <row r="288" spans="1:23" s="9" customFormat="1" x14ac:dyDescent="0.25">
      <c r="A288" s="11">
        <v>21702</v>
      </c>
      <c r="B288" s="9">
        <f>VLOOKUP((IF(MONTH($A288)=10,YEAR($A288),IF(MONTH($A288)=11,YEAR($A288),IF(MONTH($A288)=12, YEAR($A288),YEAR($A288)-1)))),A3R002_pt1.prn!$A$2:$AA$74,VLOOKUP(MONTH($A288),Conversion!$A$1:$B$12,2),FALSE)</f>
        <v>0.06</v>
      </c>
      <c r="C288" s="9" t="str">
        <f>IF(VLOOKUP((IF(MONTH($A288)=10,YEAR($A288),IF(MONTH($A288)=11,YEAR($A288),IF(MONTH($A288)=12, YEAR($A288),YEAR($A288)-1)))),A3R002_pt1.prn!$A$2:$AA$74,VLOOKUP(MONTH($A288),'Patch Conversion'!$A$1:$B$12,2),FALSE)="","",VLOOKUP((IF(MONTH($A288)=10,YEAR($A288),IF(MONTH($A288)=11,YEAR($A288),IF(MONTH($A288)=12, YEAR($A288),YEAR($A288)-1)))),A3R002_pt1.prn!$A$2:$AA$74,VLOOKUP(MONTH($A288),'Patch Conversion'!$A$1:$B$12,2),FALSE))</f>
        <v/>
      </c>
      <c r="G288" s="9">
        <f>VLOOKUP((IF(MONTH($A288)=10,YEAR($A288),IF(MONTH($A288)=11,YEAR($A288),IF(MONTH($A288)=12, YEAR($A288),YEAR($A288)-1)))),A3R002_FirstSim!$A$1:$Z$87,VLOOKUP(MONTH($A288),Conversion!$A$1:$B$12,2),FALSE)</f>
        <v>0.67</v>
      </c>
      <c r="K288" s="12" t="e">
        <f>VLOOKUP((IF(MONTH($A288)=10,YEAR($A288),IF(MONTH($A288)=11,YEAR($A288),IF(MONTH($A288)=12, YEAR($A288),YEAR($A288)-1)))),#REF!,VLOOKUP(MONTH($A288),Conversion!$A$1:$B$12,2),FALSE)</f>
        <v>#REF!</v>
      </c>
      <c r="L288" s="9" t="e">
        <f>VLOOKUP((IF(MONTH($A288)=10,YEAR($A288),IF(MONTH($A288)=11,YEAR($A288),IF(MONTH($A288)=12, YEAR($A288),YEAR($A288)-1)))),#REF!,VLOOKUP(MONTH($A288),'Patch Conversion'!$A$1:$B$12,2),FALSE)</f>
        <v>#REF!</v>
      </c>
      <c r="N288" s="11"/>
      <c r="O288" s="9">
        <f t="shared" si="26"/>
        <v>0.06</v>
      </c>
      <c r="P288" s="9" t="str">
        <f t="shared" si="27"/>
        <v/>
      </c>
      <c r="Q288" s="10" t="str">
        <f t="shared" si="28"/>
        <v/>
      </c>
      <c r="S288" s="17">
        <f>VLOOKUP((IF(MONTH($A288)=10,YEAR($A288),IF(MONTH($A288)=11,YEAR($A288),IF(MONTH($A288)=12, YEAR($A288),YEAR($A288)-1)))),'Final Sim'!$A$1:$O$84,VLOOKUP(MONTH($A288),'Conversion WRSM'!$A$1:$B$12,2),FALSE)</f>
        <v>0</v>
      </c>
      <c r="U288" s="9">
        <f t="shared" si="29"/>
        <v>0.06</v>
      </c>
      <c r="V288" s="9" t="str">
        <f t="shared" si="30"/>
        <v/>
      </c>
      <c r="W288" s="20" t="str">
        <f t="shared" si="31"/>
        <v/>
      </c>
    </row>
    <row r="289" spans="1:23" s="9" customFormat="1" x14ac:dyDescent="0.25">
      <c r="A289" s="11">
        <v>21732</v>
      </c>
      <c r="B289" s="9">
        <f>VLOOKUP((IF(MONTH($A289)=10,YEAR($A289),IF(MONTH($A289)=11,YEAR($A289),IF(MONTH($A289)=12, YEAR($A289),YEAR($A289)-1)))),A3R002_pt1.prn!$A$2:$AA$74,VLOOKUP(MONTH($A289),Conversion!$A$1:$B$12,2),FALSE)</f>
        <v>0.23</v>
      </c>
      <c r="C289" s="9" t="str">
        <f>IF(VLOOKUP((IF(MONTH($A289)=10,YEAR($A289),IF(MONTH($A289)=11,YEAR($A289),IF(MONTH($A289)=12, YEAR($A289),YEAR($A289)-1)))),A3R002_pt1.prn!$A$2:$AA$74,VLOOKUP(MONTH($A289),'Patch Conversion'!$A$1:$B$12,2),FALSE)="","",VLOOKUP((IF(MONTH($A289)=10,YEAR($A289),IF(MONTH($A289)=11,YEAR($A289),IF(MONTH($A289)=12, YEAR($A289),YEAR($A289)-1)))),A3R002_pt1.prn!$A$2:$AA$74,VLOOKUP(MONTH($A289),'Patch Conversion'!$A$1:$B$12,2),FALSE))</f>
        <v/>
      </c>
      <c r="G289" s="9">
        <f>VLOOKUP((IF(MONTH($A289)=10,YEAR($A289),IF(MONTH($A289)=11,YEAR($A289),IF(MONTH($A289)=12, YEAR($A289),YEAR($A289)-1)))),A3R002_FirstSim!$A$1:$Z$87,VLOOKUP(MONTH($A289),Conversion!$A$1:$B$12,2),FALSE)</f>
        <v>0.68</v>
      </c>
      <c r="K289" s="12" t="e">
        <f>VLOOKUP((IF(MONTH($A289)=10,YEAR($A289),IF(MONTH($A289)=11,YEAR($A289),IF(MONTH($A289)=12, YEAR($A289),YEAR($A289)-1)))),#REF!,VLOOKUP(MONTH($A289),Conversion!$A$1:$B$12,2),FALSE)</f>
        <v>#REF!</v>
      </c>
      <c r="L289" s="9" t="e">
        <f>VLOOKUP((IF(MONTH($A289)=10,YEAR($A289),IF(MONTH($A289)=11,YEAR($A289),IF(MONTH($A289)=12, YEAR($A289),YEAR($A289)-1)))),#REF!,VLOOKUP(MONTH($A289),'Patch Conversion'!$A$1:$B$12,2),FALSE)</f>
        <v>#REF!</v>
      </c>
      <c r="N289" s="11"/>
      <c r="O289" s="9">
        <f t="shared" si="26"/>
        <v>0.23</v>
      </c>
      <c r="P289" s="9" t="str">
        <f t="shared" si="27"/>
        <v/>
      </c>
      <c r="Q289" s="10" t="str">
        <f t="shared" si="28"/>
        <v/>
      </c>
      <c r="S289" s="17">
        <f>VLOOKUP((IF(MONTH($A289)=10,YEAR($A289),IF(MONTH($A289)=11,YEAR($A289),IF(MONTH($A289)=12, YEAR($A289),YEAR($A289)-1)))),'Final Sim'!$A$1:$O$84,VLOOKUP(MONTH($A289),'Conversion WRSM'!$A$1:$B$12,2),FALSE)</f>
        <v>0</v>
      </c>
      <c r="U289" s="9">
        <f t="shared" si="29"/>
        <v>0.23</v>
      </c>
      <c r="V289" s="9" t="str">
        <f t="shared" si="30"/>
        <v/>
      </c>
      <c r="W289" s="20" t="str">
        <f t="shared" si="31"/>
        <v/>
      </c>
    </row>
    <row r="290" spans="1:23" s="9" customFormat="1" x14ac:dyDescent="0.25">
      <c r="A290" s="11">
        <v>21763</v>
      </c>
      <c r="B290" s="9">
        <f>VLOOKUP((IF(MONTH($A290)=10,YEAR($A290),IF(MONTH($A290)=11,YEAR($A290),IF(MONTH($A290)=12, YEAR($A290),YEAR($A290)-1)))),A3R002_pt1.prn!$A$2:$AA$74,VLOOKUP(MONTH($A290),Conversion!$A$1:$B$12,2),FALSE)</f>
        <v>0.3</v>
      </c>
      <c r="C290" s="9" t="str">
        <f>IF(VLOOKUP((IF(MONTH($A290)=10,YEAR($A290),IF(MONTH($A290)=11,YEAR($A290),IF(MONTH($A290)=12, YEAR($A290),YEAR($A290)-1)))),A3R002_pt1.prn!$A$2:$AA$74,VLOOKUP(MONTH($A290),'Patch Conversion'!$A$1:$B$12,2),FALSE)="","",VLOOKUP((IF(MONTH($A290)=10,YEAR($A290),IF(MONTH($A290)=11,YEAR($A290),IF(MONTH($A290)=12, YEAR($A290),YEAR($A290)-1)))),A3R002_pt1.prn!$A$2:$AA$74,VLOOKUP(MONTH($A290),'Patch Conversion'!$A$1:$B$12,2),FALSE))</f>
        <v/>
      </c>
      <c r="G290" s="9">
        <f>VLOOKUP((IF(MONTH($A290)=10,YEAR($A290),IF(MONTH($A290)=11,YEAR($A290),IF(MONTH($A290)=12, YEAR($A290),YEAR($A290)-1)))),A3R002_FirstSim!$A$1:$Z$87,VLOOKUP(MONTH($A290),Conversion!$A$1:$B$12,2),FALSE)</f>
        <v>0.63</v>
      </c>
      <c r="K290" s="12" t="e">
        <f>VLOOKUP((IF(MONTH($A290)=10,YEAR($A290),IF(MONTH($A290)=11,YEAR($A290),IF(MONTH($A290)=12, YEAR($A290),YEAR($A290)-1)))),#REF!,VLOOKUP(MONTH($A290),Conversion!$A$1:$B$12,2),FALSE)</f>
        <v>#REF!</v>
      </c>
      <c r="L290" s="9" t="e">
        <f>VLOOKUP((IF(MONTH($A290)=10,YEAR($A290),IF(MONTH($A290)=11,YEAR($A290),IF(MONTH($A290)=12, YEAR($A290),YEAR($A290)-1)))),#REF!,VLOOKUP(MONTH($A290),'Patch Conversion'!$A$1:$B$12,2),FALSE)</f>
        <v>#REF!</v>
      </c>
      <c r="N290" s="11"/>
      <c r="O290" s="9">
        <f t="shared" si="26"/>
        <v>0.3</v>
      </c>
      <c r="P290" s="9" t="str">
        <f t="shared" si="27"/>
        <v/>
      </c>
      <c r="Q290" s="10" t="str">
        <f t="shared" si="28"/>
        <v/>
      </c>
      <c r="S290" s="17">
        <f>VLOOKUP((IF(MONTH($A290)=10,YEAR($A290),IF(MONTH($A290)=11,YEAR($A290),IF(MONTH($A290)=12, YEAR($A290),YEAR($A290)-1)))),'Final Sim'!$A$1:$O$84,VLOOKUP(MONTH($A290),'Conversion WRSM'!$A$1:$B$12,2),FALSE)</f>
        <v>0</v>
      </c>
      <c r="U290" s="9">
        <f t="shared" si="29"/>
        <v>0.3</v>
      </c>
      <c r="V290" s="9" t="str">
        <f t="shared" si="30"/>
        <v/>
      </c>
      <c r="W290" s="20" t="str">
        <f t="shared" si="31"/>
        <v/>
      </c>
    </row>
    <row r="291" spans="1:23" s="9" customFormat="1" x14ac:dyDescent="0.25">
      <c r="A291" s="11">
        <v>21794</v>
      </c>
      <c r="B291" s="9">
        <f>VLOOKUP((IF(MONTH($A291)=10,YEAR($A291),IF(MONTH($A291)=11,YEAR($A291),IF(MONTH($A291)=12, YEAR($A291),YEAR($A291)-1)))),A3R002_pt1.prn!$A$2:$AA$74,VLOOKUP(MONTH($A291),Conversion!$A$1:$B$12,2),FALSE)</f>
        <v>0</v>
      </c>
      <c r="C291" s="9" t="str">
        <f>IF(VLOOKUP((IF(MONTH($A291)=10,YEAR($A291),IF(MONTH($A291)=11,YEAR($A291),IF(MONTH($A291)=12, YEAR($A291),YEAR($A291)-1)))),A3R002_pt1.prn!$A$2:$AA$74,VLOOKUP(MONTH($A291),'Patch Conversion'!$A$1:$B$12,2),FALSE)="","",VLOOKUP((IF(MONTH($A291)=10,YEAR($A291),IF(MONTH($A291)=11,YEAR($A291),IF(MONTH($A291)=12, YEAR($A291),YEAR($A291)-1)))),A3R002_pt1.prn!$A$2:$AA$74,VLOOKUP(MONTH($A291),'Patch Conversion'!$A$1:$B$12,2),FALSE))</f>
        <v>#</v>
      </c>
      <c r="D291" s="9">
        <f>IF(C291="","",B291)</f>
        <v>0</v>
      </c>
      <c r="G291" s="9">
        <f>VLOOKUP((IF(MONTH($A291)=10,YEAR($A291),IF(MONTH($A291)=11,YEAR($A291),IF(MONTH($A291)=12, YEAR($A291),YEAR($A291)-1)))),A3R002_FirstSim!$A$1:$Z$87,VLOOKUP(MONTH($A291),Conversion!$A$1:$B$12,2),FALSE)</f>
        <v>0.5</v>
      </c>
      <c r="K291" s="12" t="e">
        <f>VLOOKUP((IF(MONTH($A291)=10,YEAR($A291),IF(MONTH($A291)=11,YEAR($A291),IF(MONTH($A291)=12, YEAR($A291),YEAR($A291)-1)))),#REF!,VLOOKUP(MONTH($A291),Conversion!$A$1:$B$12,2),FALSE)</f>
        <v>#REF!</v>
      </c>
      <c r="L291" s="9" t="e">
        <f>VLOOKUP((IF(MONTH($A291)=10,YEAR($A291),IF(MONTH($A291)=11,YEAR($A291),IF(MONTH($A291)=12, YEAR($A291),YEAR($A291)-1)))),#REF!,VLOOKUP(MONTH($A291),'Patch Conversion'!$A$1:$B$12,2),FALSE)</f>
        <v>#REF!</v>
      </c>
      <c r="N291" s="11"/>
      <c r="O291" s="9">
        <f t="shared" si="26"/>
        <v>0.5</v>
      </c>
      <c r="P291" s="9" t="str">
        <f t="shared" si="27"/>
        <v>*</v>
      </c>
      <c r="Q291" s="10" t="str">
        <f t="shared" si="28"/>
        <v>First Silumation patch</v>
      </c>
      <c r="S291" s="17">
        <f>VLOOKUP((IF(MONTH($A291)=10,YEAR($A291),IF(MONTH($A291)=11,YEAR($A291),IF(MONTH($A291)=12, YEAR($A291),YEAR($A291)-1)))),'Final Sim'!$A$1:$O$84,VLOOKUP(MONTH($A291),'Conversion WRSM'!$A$1:$B$12,2),FALSE)</f>
        <v>0</v>
      </c>
      <c r="U291" s="9">
        <f t="shared" si="29"/>
        <v>0</v>
      </c>
      <c r="V291" s="9" t="str">
        <f t="shared" si="30"/>
        <v>#</v>
      </c>
      <c r="W291" s="20" t="str">
        <f t="shared" si="31"/>
        <v>Observed Estimate Used</v>
      </c>
    </row>
    <row r="292" spans="1:23" s="9" customFormat="1" x14ac:dyDescent="0.25">
      <c r="A292" s="11">
        <v>21824</v>
      </c>
      <c r="B292" s="9">
        <f>VLOOKUP((IF(MONTH($A292)=10,YEAR($A292),IF(MONTH($A292)=11,YEAR($A292),IF(MONTH($A292)=12, YEAR($A292),YEAR($A292)-1)))),A3R002_pt1.prn!$A$2:$AA$74,VLOOKUP(MONTH($A292),Conversion!$A$1:$B$12,2),FALSE)</f>
        <v>0.1</v>
      </c>
      <c r="C292" s="9" t="str">
        <f>IF(VLOOKUP((IF(MONTH($A292)=10,YEAR($A292),IF(MONTH($A292)=11,YEAR($A292),IF(MONTH($A292)=12, YEAR($A292),YEAR($A292)-1)))),A3R002_pt1.prn!$A$2:$AA$74,VLOOKUP(MONTH($A292),'Patch Conversion'!$A$1:$B$12,2),FALSE)="","",VLOOKUP((IF(MONTH($A292)=10,YEAR($A292),IF(MONTH($A292)=11,YEAR($A292),IF(MONTH($A292)=12, YEAR($A292),YEAR($A292)-1)))),A3R002_pt1.prn!$A$2:$AA$74,VLOOKUP(MONTH($A292),'Patch Conversion'!$A$1:$B$12,2),FALSE))</f>
        <v/>
      </c>
      <c r="D292" s="9" t="str">
        <f>IF(C292="","",B292)</f>
        <v/>
      </c>
      <c r="G292" s="9">
        <f>VLOOKUP((IF(MONTH($A292)=10,YEAR($A292),IF(MONTH($A292)=11,YEAR($A292),IF(MONTH($A292)=12, YEAR($A292),YEAR($A292)-1)))),A3R002_FirstSim!$A$1:$Z$87,VLOOKUP(MONTH($A292),Conversion!$A$1:$B$12,2),FALSE)</f>
        <v>0.44</v>
      </c>
      <c r="K292" s="12" t="e">
        <f>VLOOKUP((IF(MONTH($A292)=10,YEAR($A292),IF(MONTH($A292)=11,YEAR($A292),IF(MONTH($A292)=12, YEAR($A292),YEAR($A292)-1)))),#REF!,VLOOKUP(MONTH($A292),Conversion!$A$1:$B$12,2),FALSE)</f>
        <v>#REF!</v>
      </c>
      <c r="L292" s="9" t="e">
        <f>VLOOKUP((IF(MONTH($A292)=10,YEAR($A292),IF(MONTH($A292)=11,YEAR($A292),IF(MONTH($A292)=12, YEAR($A292),YEAR($A292)-1)))),#REF!,VLOOKUP(MONTH($A292),'Patch Conversion'!$A$1:$B$12,2),FALSE)</f>
        <v>#REF!</v>
      </c>
      <c r="N292" s="11"/>
      <c r="O292" s="9">
        <f t="shared" si="26"/>
        <v>0.1</v>
      </c>
      <c r="P292" s="9" t="str">
        <f t="shared" si="27"/>
        <v/>
      </c>
      <c r="Q292" s="10" t="str">
        <f t="shared" si="28"/>
        <v/>
      </c>
      <c r="S292" s="17">
        <f>VLOOKUP((IF(MONTH($A292)=10,YEAR($A292),IF(MONTH($A292)=11,YEAR($A292),IF(MONTH($A292)=12, YEAR($A292),YEAR($A292)-1)))),'Final Sim'!$A$1:$O$84,VLOOKUP(MONTH($A292),'Conversion WRSM'!$A$1:$B$12,2),FALSE)</f>
        <v>0</v>
      </c>
      <c r="U292" s="9">
        <f t="shared" si="29"/>
        <v>0.1</v>
      </c>
      <c r="V292" s="9" t="str">
        <f t="shared" si="30"/>
        <v/>
      </c>
      <c r="W292" s="20" t="str">
        <f t="shared" si="31"/>
        <v/>
      </c>
    </row>
    <row r="293" spans="1:23" s="9" customFormat="1" x14ac:dyDescent="0.25">
      <c r="A293" s="11">
        <v>21855</v>
      </c>
      <c r="B293" s="9">
        <f>VLOOKUP((IF(MONTH($A293)=10,YEAR($A293),IF(MONTH($A293)=11,YEAR($A293),IF(MONTH($A293)=12, YEAR($A293),YEAR($A293)-1)))),A3R002_pt1.prn!$A$2:$AA$74,VLOOKUP(MONTH($A293),Conversion!$A$1:$B$12,2),FALSE)</f>
        <v>0.09</v>
      </c>
      <c r="C293" s="9" t="str">
        <f>IF(VLOOKUP((IF(MONTH($A293)=10,YEAR($A293),IF(MONTH($A293)=11,YEAR($A293),IF(MONTH($A293)=12, YEAR($A293),YEAR($A293)-1)))),A3R002_pt1.prn!$A$2:$AA$74,VLOOKUP(MONTH($A293),'Patch Conversion'!$A$1:$B$12,2),FALSE)="","",VLOOKUP((IF(MONTH($A293)=10,YEAR($A293),IF(MONTH($A293)=11,YEAR($A293),IF(MONTH($A293)=12, YEAR($A293),YEAR($A293)-1)))),A3R002_pt1.prn!$A$2:$AA$74,VLOOKUP(MONTH($A293),'Patch Conversion'!$A$1:$B$12,2),FALSE))</f>
        <v/>
      </c>
      <c r="G293" s="9">
        <f>VLOOKUP((IF(MONTH($A293)=10,YEAR($A293),IF(MONTH($A293)=11,YEAR($A293),IF(MONTH($A293)=12, YEAR($A293),YEAR($A293)-1)))),A3R002_FirstSim!$A$1:$Z$87,VLOOKUP(MONTH($A293),Conversion!$A$1:$B$12,2),FALSE)</f>
        <v>0.43</v>
      </c>
      <c r="K293" s="12" t="e">
        <f>VLOOKUP((IF(MONTH($A293)=10,YEAR($A293),IF(MONTH($A293)=11,YEAR($A293),IF(MONTH($A293)=12, YEAR($A293),YEAR($A293)-1)))),#REF!,VLOOKUP(MONTH($A293),Conversion!$A$1:$B$12,2),FALSE)</f>
        <v>#REF!</v>
      </c>
      <c r="L293" s="9" t="e">
        <f>VLOOKUP((IF(MONTH($A293)=10,YEAR($A293),IF(MONTH($A293)=11,YEAR($A293),IF(MONTH($A293)=12, YEAR($A293),YEAR($A293)-1)))),#REF!,VLOOKUP(MONTH($A293),'Patch Conversion'!$A$1:$B$12,2),FALSE)</f>
        <v>#REF!</v>
      </c>
      <c r="N293" s="11"/>
      <c r="O293" s="9">
        <f t="shared" si="26"/>
        <v>0.09</v>
      </c>
      <c r="P293" s="9" t="str">
        <f t="shared" si="27"/>
        <v/>
      </c>
      <c r="Q293" s="10" t="str">
        <f t="shared" si="28"/>
        <v/>
      </c>
      <c r="S293" s="17">
        <f>VLOOKUP((IF(MONTH($A293)=10,YEAR($A293),IF(MONTH($A293)=11,YEAR($A293),IF(MONTH($A293)=12, YEAR($A293),YEAR($A293)-1)))),'Final Sim'!$A$1:$O$84,VLOOKUP(MONTH($A293),'Conversion WRSM'!$A$1:$B$12,2),FALSE)</f>
        <v>0</v>
      </c>
      <c r="U293" s="9">
        <f t="shared" si="29"/>
        <v>0.09</v>
      </c>
      <c r="V293" s="9" t="str">
        <f t="shared" si="30"/>
        <v/>
      </c>
      <c r="W293" s="20" t="str">
        <f t="shared" si="31"/>
        <v/>
      </c>
    </row>
    <row r="294" spans="1:23" s="9" customFormat="1" x14ac:dyDescent="0.25">
      <c r="A294" s="11">
        <v>21885</v>
      </c>
      <c r="B294" s="9">
        <f>VLOOKUP((IF(MONTH($A294)=10,YEAR($A294),IF(MONTH($A294)=11,YEAR($A294),IF(MONTH($A294)=12, YEAR($A294),YEAR($A294)-1)))),A3R002_pt1.prn!$A$2:$AA$74,VLOOKUP(MONTH($A294),Conversion!$A$1:$B$12,2),FALSE)</f>
        <v>0.09</v>
      </c>
      <c r="C294" s="9" t="str">
        <f>IF(VLOOKUP((IF(MONTH($A294)=10,YEAR($A294),IF(MONTH($A294)=11,YEAR($A294),IF(MONTH($A294)=12, YEAR($A294),YEAR($A294)-1)))),A3R002_pt1.prn!$A$2:$AA$74,VLOOKUP(MONTH($A294),'Patch Conversion'!$A$1:$B$12,2),FALSE)="","",VLOOKUP((IF(MONTH($A294)=10,YEAR($A294),IF(MONTH($A294)=11,YEAR($A294),IF(MONTH($A294)=12, YEAR($A294),YEAR($A294)-1)))),A3R002_pt1.prn!$A$2:$AA$74,VLOOKUP(MONTH($A294),'Patch Conversion'!$A$1:$B$12,2),FALSE))</f>
        <v/>
      </c>
      <c r="D294" s="9" t="str">
        <f>IF(C294="","",B294)</f>
        <v/>
      </c>
      <c r="G294" s="9">
        <f>VLOOKUP((IF(MONTH($A294)=10,YEAR($A294),IF(MONTH($A294)=11,YEAR($A294),IF(MONTH($A294)=12, YEAR($A294),YEAR($A294)-1)))),A3R002_FirstSim!$A$1:$Z$87,VLOOKUP(MONTH($A294),Conversion!$A$1:$B$12,2),FALSE)</f>
        <v>0.43</v>
      </c>
      <c r="K294" s="12" t="e">
        <f>VLOOKUP((IF(MONTH($A294)=10,YEAR($A294),IF(MONTH($A294)=11,YEAR($A294),IF(MONTH($A294)=12, YEAR($A294),YEAR($A294)-1)))),#REF!,VLOOKUP(MONTH($A294),Conversion!$A$1:$B$12,2),FALSE)</f>
        <v>#REF!</v>
      </c>
      <c r="L294" s="9" t="e">
        <f>VLOOKUP((IF(MONTH($A294)=10,YEAR($A294),IF(MONTH($A294)=11,YEAR($A294),IF(MONTH($A294)=12, YEAR($A294),YEAR($A294)-1)))),#REF!,VLOOKUP(MONTH($A294),'Patch Conversion'!$A$1:$B$12,2),FALSE)</f>
        <v>#REF!</v>
      </c>
      <c r="N294" s="11"/>
      <c r="O294" s="9">
        <f t="shared" si="26"/>
        <v>0.09</v>
      </c>
      <c r="P294" s="9" t="str">
        <f t="shared" si="27"/>
        <v/>
      </c>
      <c r="Q294" s="10" t="str">
        <f t="shared" si="28"/>
        <v/>
      </c>
      <c r="S294" s="17">
        <f>VLOOKUP((IF(MONTH($A294)=10,YEAR($A294),IF(MONTH($A294)=11,YEAR($A294),IF(MONTH($A294)=12, YEAR($A294),YEAR($A294)-1)))),'Final Sim'!$A$1:$O$84,VLOOKUP(MONTH($A294),'Conversion WRSM'!$A$1:$B$12,2),FALSE)</f>
        <v>0</v>
      </c>
      <c r="U294" s="9">
        <f t="shared" si="29"/>
        <v>0.09</v>
      </c>
      <c r="V294" s="9" t="str">
        <f t="shared" si="30"/>
        <v/>
      </c>
      <c r="W294" s="20" t="str">
        <f t="shared" si="31"/>
        <v/>
      </c>
    </row>
    <row r="295" spans="1:23" s="9" customFormat="1" x14ac:dyDescent="0.25">
      <c r="A295" s="11">
        <v>21916</v>
      </c>
      <c r="B295" s="9">
        <f>VLOOKUP((IF(MONTH($A295)=10,YEAR($A295),IF(MONTH($A295)=11,YEAR($A295),IF(MONTH($A295)=12, YEAR($A295),YEAR($A295)-1)))),A3R002_pt1.prn!$A$2:$AA$74,VLOOKUP(MONTH($A295),Conversion!$A$1:$B$12,2),FALSE)</f>
        <v>0.03</v>
      </c>
      <c r="C295" s="9" t="str">
        <f>IF(VLOOKUP((IF(MONTH($A295)=10,YEAR($A295),IF(MONTH($A295)=11,YEAR($A295),IF(MONTH($A295)=12, YEAR($A295),YEAR($A295)-1)))),A3R002_pt1.prn!$A$2:$AA$74,VLOOKUP(MONTH($A295),'Patch Conversion'!$A$1:$B$12,2),FALSE)="","",VLOOKUP((IF(MONTH($A295)=10,YEAR($A295),IF(MONTH($A295)=11,YEAR($A295),IF(MONTH($A295)=12, YEAR($A295),YEAR($A295)-1)))),A3R002_pt1.prn!$A$2:$AA$74,VLOOKUP(MONTH($A295),'Patch Conversion'!$A$1:$B$12,2),FALSE))</f>
        <v/>
      </c>
      <c r="D295" s="9" t="str">
        <f>IF(C295="","",B295)</f>
        <v/>
      </c>
      <c r="G295" s="9">
        <f>VLOOKUP((IF(MONTH($A295)=10,YEAR($A295),IF(MONTH($A295)=11,YEAR($A295),IF(MONTH($A295)=12, YEAR($A295),YEAR($A295)-1)))),A3R002_FirstSim!$A$1:$Z$87,VLOOKUP(MONTH($A295),Conversion!$A$1:$B$12,2),FALSE)</f>
        <v>0.4</v>
      </c>
      <c r="K295" s="12" t="e">
        <f>VLOOKUP((IF(MONTH($A295)=10,YEAR($A295),IF(MONTH($A295)=11,YEAR($A295),IF(MONTH($A295)=12, YEAR($A295),YEAR($A295)-1)))),#REF!,VLOOKUP(MONTH($A295),Conversion!$A$1:$B$12,2),FALSE)</f>
        <v>#REF!</v>
      </c>
      <c r="L295" s="9" t="e">
        <f>VLOOKUP((IF(MONTH($A295)=10,YEAR($A295),IF(MONTH($A295)=11,YEAR($A295),IF(MONTH($A295)=12, YEAR($A295),YEAR($A295)-1)))),#REF!,VLOOKUP(MONTH($A295),'Patch Conversion'!$A$1:$B$12,2),FALSE)</f>
        <v>#REF!</v>
      </c>
      <c r="N295" s="11"/>
      <c r="O295" s="9">
        <f t="shared" si="26"/>
        <v>0.03</v>
      </c>
      <c r="P295" s="9" t="str">
        <f t="shared" si="27"/>
        <v/>
      </c>
      <c r="Q295" s="10" t="str">
        <f t="shared" si="28"/>
        <v/>
      </c>
      <c r="S295" s="17">
        <f>VLOOKUP((IF(MONTH($A295)=10,YEAR($A295),IF(MONTH($A295)=11,YEAR($A295),IF(MONTH($A295)=12, YEAR($A295),YEAR($A295)-1)))),'Final Sim'!$A$1:$O$84,VLOOKUP(MONTH($A295),'Conversion WRSM'!$A$1:$B$12,2),FALSE)</f>
        <v>0</v>
      </c>
      <c r="U295" s="9">
        <f t="shared" si="29"/>
        <v>0.03</v>
      </c>
      <c r="V295" s="9" t="str">
        <f t="shared" si="30"/>
        <v/>
      </c>
      <c r="W295" s="20" t="str">
        <f t="shared" si="31"/>
        <v/>
      </c>
    </row>
    <row r="296" spans="1:23" s="9" customFormat="1" x14ac:dyDescent="0.25">
      <c r="A296" s="11">
        <v>21947</v>
      </c>
      <c r="B296" s="9">
        <f>VLOOKUP((IF(MONTH($A296)=10,YEAR($A296),IF(MONTH($A296)=11,YEAR($A296),IF(MONTH($A296)=12, YEAR($A296),YEAR($A296)-1)))),A3R002_pt1.prn!$A$2:$AA$74,VLOOKUP(MONTH($A296),Conversion!$A$1:$B$12,2),FALSE)</f>
        <v>0.03</v>
      </c>
      <c r="C296" s="9" t="str">
        <f>IF(VLOOKUP((IF(MONTH($A296)=10,YEAR($A296),IF(MONTH($A296)=11,YEAR($A296),IF(MONTH($A296)=12, YEAR($A296),YEAR($A296)-1)))),A3R002_pt1.prn!$A$2:$AA$74,VLOOKUP(MONTH($A296),'Patch Conversion'!$A$1:$B$12,2),FALSE)="","",VLOOKUP((IF(MONTH($A296)=10,YEAR($A296),IF(MONTH($A296)=11,YEAR($A296),IF(MONTH($A296)=12, YEAR($A296),YEAR($A296)-1)))),A3R002_pt1.prn!$A$2:$AA$74,VLOOKUP(MONTH($A296),'Patch Conversion'!$A$1:$B$12,2),FALSE))</f>
        <v/>
      </c>
      <c r="D296" s="9" t="str">
        <f>IF(C296="","",B296)</f>
        <v/>
      </c>
      <c r="G296" s="9">
        <f>VLOOKUP((IF(MONTH($A296)=10,YEAR($A296),IF(MONTH($A296)=11,YEAR($A296),IF(MONTH($A296)=12, YEAR($A296),YEAR($A296)-1)))),A3R002_FirstSim!$A$1:$Z$87,VLOOKUP(MONTH($A296),Conversion!$A$1:$B$12,2),FALSE)</f>
        <v>0.41</v>
      </c>
      <c r="K296" s="12" t="e">
        <f>VLOOKUP((IF(MONTH($A296)=10,YEAR($A296),IF(MONTH($A296)=11,YEAR($A296),IF(MONTH($A296)=12, YEAR($A296),YEAR($A296)-1)))),#REF!,VLOOKUP(MONTH($A296),Conversion!$A$1:$B$12,2),FALSE)</f>
        <v>#REF!</v>
      </c>
      <c r="L296" s="9" t="e">
        <f>VLOOKUP((IF(MONTH($A296)=10,YEAR($A296),IF(MONTH($A296)=11,YEAR($A296),IF(MONTH($A296)=12, YEAR($A296),YEAR($A296)-1)))),#REF!,VLOOKUP(MONTH($A296),'Patch Conversion'!$A$1:$B$12,2),FALSE)</f>
        <v>#REF!</v>
      </c>
      <c r="N296" s="11"/>
      <c r="O296" s="9">
        <f t="shared" si="26"/>
        <v>0.03</v>
      </c>
      <c r="P296" s="9" t="str">
        <f t="shared" si="27"/>
        <v/>
      </c>
      <c r="Q296" s="10" t="str">
        <f t="shared" si="28"/>
        <v/>
      </c>
      <c r="S296" s="17">
        <f>VLOOKUP((IF(MONTH($A296)=10,YEAR($A296),IF(MONTH($A296)=11,YEAR($A296),IF(MONTH($A296)=12, YEAR($A296),YEAR($A296)-1)))),'Final Sim'!$A$1:$O$84,VLOOKUP(MONTH($A296),'Conversion WRSM'!$A$1:$B$12,2),FALSE)</f>
        <v>0</v>
      </c>
      <c r="U296" s="9">
        <f t="shared" si="29"/>
        <v>0.03</v>
      </c>
      <c r="V296" s="9" t="str">
        <f t="shared" si="30"/>
        <v/>
      </c>
      <c r="W296" s="20" t="str">
        <f t="shared" si="31"/>
        <v/>
      </c>
    </row>
    <row r="297" spans="1:23" s="9" customFormat="1" x14ac:dyDescent="0.25">
      <c r="A297" s="11">
        <v>21976</v>
      </c>
      <c r="B297" s="9">
        <f>VLOOKUP((IF(MONTH($A297)=10,YEAR($A297),IF(MONTH($A297)=11,YEAR($A297),IF(MONTH($A297)=12, YEAR($A297),YEAR($A297)-1)))),A3R002_pt1.prn!$A$2:$AA$74,VLOOKUP(MONTH($A297),Conversion!$A$1:$B$12,2),FALSE)</f>
        <v>0.12</v>
      </c>
      <c r="C297" s="9" t="str">
        <f>IF(VLOOKUP((IF(MONTH($A297)=10,YEAR($A297),IF(MONTH($A297)=11,YEAR($A297),IF(MONTH($A297)=12, YEAR($A297),YEAR($A297)-1)))),A3R002_pt1.prn!$A$2:$AA$74,VLOOKUP(MONTH($A297),'Patch Conversion'!$A$1:$B$12,2),FALSE)="","",VLOOKUP((IF(MONTH($A297)=10,YEAR($A297),IF(MONTH($A297)=11,YEAR($A297),IF(MONTH($A297)=12, YEAR($A297),YEAR($A297)-1)))),A3R002_pt1.prn!$A$2:$AA$74,VLOOKUP(MONTH($A297),'Patch Conversion'!$A$1:$B$12,2),FALSE))</f>
        <v/>
      </c>
      <c r="D297" s="9" t="str">
        <f>IF(C297="","",B297)</f>
        <v/>
      </c>
      <c r="G297" s="9">
        <f>VLOOKUP((IF(MONTH($A297)=10,YEAR($A297),IF(MONTH($A297)=11,YEAR($A297),IF(MONTH($A297)=12, YEAR($A297),YEAR($A297)-1)))),A3R002_FirstSim!$A$1:$Z$87,VLOOKUP(MONTH($A297),Conversion!$A$1:$B$12,2),FALSE)</f>
        <v>0.45</v>
      </c>
      <c r="K297" s="12" t="e">
        <f>VLOOKUP((IF(MONTH($A297)=10,YEAR($A297),IF(MONTH($A297)=11,YEAR($A297),IF(MONTH($A297)=12, YEAR($A297),YEAR($A297)-1)))),#REF!,VLOOKUP(MONTH($A297),Conversion!$A$1:$B$12,2),FALSE)</f>
        <v>#REF!</v>
      </c>
      <c r="L297" s="9" t="e">
        <f>VLOOKUP((IF(MONTH($A297)=10,YEAR($A297),IF(MONTH($A297)=11,YEAR($A297),IF(MONTH($A297)=12, YEAR($A297),YEAR($A297)-1)))),#REF!,VLOOKUP(MONTH($A297),'Patch Conversion'!$A$1:$B$12,2),FALSE)</f>
        <v>#REF!</v>
      </c>
      <c r="N297" s="11"/>
      <c r="O297" s="9">
        <f t="shared" si="26"/>
        <v>0.12</v>
      </c>
      <c r="P297" s="9" t="str">
        <f t="shared" si="27"/>
        <v/>
      </c>
      <c r="Q297" s="10" t="str">
        <f t="shared" si="28"/>
        <v/>
      </c>
      <c r="S297" s="17">
        <f>VLOOKUP((IF(MONTH($A297)=10,YEAR($A297),IF(MONTH($A297)=11,YEAR($A297),IF(MONTH($A297)=12, YEAR($A297),YEAR($A297)-1)))),'Final Sim'!$A$1:$O$84,VLOOKUP(MONTH($A297),'Conversion WRSM'!$A$1:$B$12,2),FALSE)</f>
        <v>0</v>
      </c>
      <c r="U297" s="9">
        <f t="shared" si="29"/>
        <v>0.12</v>
      </c>
      <c r="V297" s="9" t="str">
        <f t="shared" si="30"/>
        <v/>
      </c>
      <c r="W297" s="20" t="str">
        <f t="shared" si="31"/>
        <v/>
      </c>
    </row>
    <row r="298" spans="1:23" s="9" customFormat="1" x14ac:dyDescent="0.25">
      <c r="A298" s="11">
        <v>22007</v>
      </c>
      <c r="B298" s="9">
        <f>VLOOKUP((IF(MONTH($A298)=10,YEAR($A298),IF(MONTH($A298)=11,YEAR($A298),IF(MONTH($A298)=12, YEAR($A298),YEAR($A298)-1)))),A3R002_pt1.prn!$A$2:$AA$74,VLOOKUP(MONTH($A298),Conversion!$A$1:$B$12,2),FALSE)</f>
        <v>0.13</v>
      </c>
      <c r="C298" s="9" t="str">
        <f>IF(VLOOKUP((IF(MONTH($A298)=10,YEAR($A298),IF(MONTH($A298)=11,YEAR($A298),IF(MONTH($A298)=12, YEAR($A298),YEAR($A298)-1)))),A3R002_pt1.prn!$A$2:$AA$74,VLOOKUP(MONTH($A298),'Patch Conversion'!$A$1:$B$12,2),FALSE)="","",VLOOKUP((IF(MONTH($A298)=10,YEAR($A298),IF(MONTH($A298)=11,YEAR($A298),IF(MONTH($A298)=12, YEAR($A298),YEAR($A298)-1)))),A3R002_pt1.prn!$A$2:$AA$74,VLOOKUP(MONTH($A298),'Patch Conversion'!$A$1:$B$12,2),FALSE))</f>
        <v/>
      </c>
      <c r="D298" s="9" t="str">
        <f>IF(C298="","",B298)</f>
        <v/>
      </c>
      <c r="G298" s="9">
        <f>VLOOKUP((IF(MONTH($A298)=10,YEAR($A298),IF(MONTH($A298)=11,YEAR($A298),IF(MONTH($A298)=12, YEAR($A298),YEAR($A298)-1)))),A3R002_FirstSim!$A$1:$Z$87,VLOOKUP(MONTH($A298),Conversion!$A$1:$B$12,2),FALSE)</f>
        <v>0.51</v>
      </c>
      <c r="K298" s="12" t="e">
        <f>VLOOKUP((IF(MONTH($A298)=10,YEAR($A298),IF(MONTH($A298)=11,YEAR($A298),IF(MONTH($A298)=12, YEAR($A298),YEAR($A298)-1)))),#REF!,VLOOKUP(MONTH($A298),Conversion!$A$1:$B$12,2),FALSE)</f>
        <v>#REF!</v>
      </c>
      <c r="L298" s="9" t="e">
        <f>VLOOKUP((IF(MONTH($A298)=10,YEAR($A298),IF(MONTH($A298)=11,YEAR($A298),IF(MONTH($A298)=12, YEAR($A298),YEAR($A298)-1)))),#REF!,VLOOKUP(MONTH($A298),'Patch Conversion'!$A$1:$B$12,2),FALSE)</f>
        <v>#REF!</v>
      </c>
      <c r="N298" s="11"/>
      <c r="O298" s="9">
        <f t="shared" si="26"/>
        <v>0.13</v>
      </c>
      <c r="P298" s="9" t="str">
        <f t="shared" si="27"/>
        <v/>
      </c>
      <c r="Q298" s="10" t="str">
        <f t="shared" si="28"/>
        <v/>
      </c>
      <c r="S298" s="17">
        <f>VLOOKUP((IF(MONTH($A298)=10,YEAR($A298),IF(MONTH($A298)=11,YEAR($A298),IF(MONTH($A298)=12, YEAR($A298),YEAR($A298)-1)))),'Final Sim'!$A$1:$O$84,VLOOKUP(MONTH($A298),'Conversion WRSM'!$A$1:$B$12,2),FALSE)</f>
        <v>0</v>
      </c>
      <c r="U298" s="9">
        <f t="shared" si="29"/>
        <v>0.13</v>
      </c>
      <c r="V298" s="9" t="str">
        <f t="shared" si="30"/>
        <v/>
      </c>
      <c r="W298" s="20" t="str">
        <f t="shared" si="31"/>
        <v/>
      </c>
    </row>
    <row r="299" spans="1:23" s="9" customFormat="1" x14ac:dyDescent="0.25">
      <c r="A299" s="11">
        <v>22037</v>
      </c>
      <c r="B299" s="9">
        <f>VLOOKUP((IF(MONTH($A299)=10,YEAR($A299),IF(MONTH($A299)=11,YEAR($A299),IF(MONTH($A299)=12, YEAR($A299),YEAR($A299)-1)))),A3R002_pt1.prn!$A$2:$AA$74,VLOOKUP(MONTH($A299),Conversion!$A$1:$B$12,2),FALSE)</f>
        <v>0.03</v>
      </c>
      <c r="C299" s="9" t="str">
        <f>IF(VLOOKUP((IF(MONTH($A299)=10,YEAR($A299),IF(MONTH($A299)=11,YEAR($A299),IF(MONTH($A299)=12, YEAR($A299),YEAR($A299)-1)))),A3R002_pt1.prn!$A$2:$AA$74,VLOOKUP(MONTH($A299),'Patch Conversion'!$A$1:$B$12,2),FALSE)="","",VLOOKUP((IF(MONTH($A299)=10,YEAR($A299),IF(MONTH($A299)=11,YEAR($A299),IF(MONTH($A299)=12, YEAR($A299),YEAR($A299)-1)))),A3R002_pt1.prn!$A$2:$AA$74,VLOOKUP(MONTH($A299),'Patch Conversion'!$A$1:$B$12,2),FALSE))</f>
        <v/>
      </c>
      <c r="G299" s="9">
        <f>VLOOKUP((IF(MONTH($A299)=10,YEAR($A299),IF(MONTH($A299)=11,YEAR($A299),IF(MONTH($A299)=12, YEAR($A299),YEAR($A299)-1)))),A3R002_FirstSim!$A$1:$Z$87,VLOOKUP(MONTH($A299),Conversion!$A$1:$B$12,2),FALSE)</f>
        <v>0.51</v>
      </c>
      <c r="K299" s="12" t="e">
        <f>VLOOKUP((IF(MONTH($A299)=10,YEAR($A299),IF(MONTH($A299)=11,YEAR($A299),IF(MONTH($A299)=12, YEAR($A299),YEAR($A299)-1)))),#REF!,VLOOKUP(MONTH($A299),Conversion!$A$1:$B$12,2),FALSE)</f>
        <v>#REF!</v>
      </c>
      <c r="L299" s="9" t="e">
        <f>VLOOKUP((IF(MONTH($A299)=10,YEAR($A299),IF(MONTH($A299)=11,YEAR($A299),IF(MONTH($A299)=12, YEAR($A299),YEAR($A299)-1)))),#REF!,VLOOKUP(MONTH($A299),'Patch Conversion'!$A$1:$B$12,2),FALSE)</f>
        <v>#REF!</v>
      </c>
      <c r="N299" s="11"/>
      <c r="O299" s="9">
        <f t="shared" si="26"/>
        <v>0.03</v>
      </c>
      <c r="P299" s="9" t="str">
        <f t="shared" si="27"/>
        <v/>
      </c>
      <c r="Q299" s="10" t="str">
        <f t="shared" si="28"/>
        <v/>
      </c>
      <c r="S299" s="17">
        <f>VLOOKUP((IF(MONTH($A299)=10,YEAR($A299),IF(MONTH($A299)=11,YEAR($A299),IF(MONTH($A299)=12, YEAR($A299),YEAR($A299)-1)))),'Final Sim'!$A$1:$O$84,VLOOKUP(MONTH($A299),'Conversion WRSM'!$A$1:$B$12,2),FALSE)</f>
        <v>0</v>
      </c>
      <c r="U299" s="9">
        <f t="shared" si="29"/>
        <v>0.03</v>
      </c>
      <c r="V299" s="9" t="str">
        <f t="shared" si="30"/>
        <v/>
      </c>
      <c r="W299" s="20" t="str">
        <f t="shared" si="31"/>
        <v/>
      </c>
    </row>
    <row r="300" spans="1:23" s="9" customFormat="1" x14ac:dyDescent="0.25">
      <c r="A300" s="11">
        <v>22068</v>
      </c>
      <c r="B300" s="9">
        <f>VLOOKUP((IF(MONTH($A300)=10,YEAR($A300),IF(MONTH($A300)=11,YEAR($A300),IF(MONTH($A300)=12, YEAR($A300),YEAR($A300)-1)))),A3R002_pt1.prn!$A$2:$AA$74,VLOOKUP(MONTH($A300),Conversion!$A$1:$B$12,2),FALSE)</f>
        <v>0.05</v>
      </c>
      <c r="C300" s="9" t="str">
        <f>IF(VLOOKUP((IF(MONTH($A300)=10,YEAR($A300),IF(MONTH($A300)=11,YEAR($A300),IF(MONTH($A300)=12, YEAR($A300),YEAR($A300)-1)))),A3R002_pt1.prn!$A$2:$AA$74,VLOOKUP(MONTH($A300),'Patch Conversion'!$A$1:$B$12,2),FALSE)="","",VLOOKUP((IF(MONTH($A300)=10,YEAR($A300),IF(MONTH($A300)=11,YEAR($A300),IF(MONTH($A300)=12, YEAR($A300),YEAR($A300)-1)))),A3R002_pt1.prn!$A$2:$AA$74,VLOOKUP(MONTH($A300),'Patch Conversion'!$A$1:$B$12,2),FALSE))</f>
        <v/>
      </c>
      <c r="G300" s="9">
        <f>VLOOKUP((IF(MONTH($A300)=10,YEAR($A300),IF(MONTH($A300)=11,YEAR($A300),IF(MONTH($A300)=12, YEAR($A300),YEAR($A300)-1)))),A3R002_FirstSim!$A$1:$Z$87,VLOOKUP(MONTH($A300),Conversion!$A$1:$B$12,2),FALSE)</f>
        <v>0.51</v>
      </c>
      <c r="K300" s="12" t="e">
        <f>VLOOKUP((IF(MONTH($A300)=10,YEAR($A300),IF(MONTH($A300)=11,YEAR($A300),IF(MONTH($A300)=12, YEAR($A300),YEAR($A300)-1)))),#REF!,VLOOKUP(MONTH($A300),Conversion!$A$1:$B$12,2),FALSE)</f>
        <v>#REF!</v>
      </c>
      <c r="L300" s="9" t="e">
        <f>VLOOKUP((IF(MONTH($A300)=10,YEAR($A300),IF(MONTH($A300)=11,YEAR($A300),IF(MONTH($A300)=12, YEAR($A300),YEAR($A300)-1)))),#REF!,VLOOKUP(MONTH($A300),'Patch Conversion'!$A$1:$B$12,2),FALSE)</f>
        <v>#REF!</v>
      </c>
      <c r="N300" s="11"/>
      <c r="O300" s="9">
        <f t="shared" si="26"/>
        <v>0.05</v>
      </c>
      <c r="P300" s="9" t="str">
        <f t="shared" si="27"/>
        <v/>
      </c>
      <c r="Q300" s="10" t="str">
        <f t="shared" si="28"/>
        <v/>
      </c>
      <c r="S300" s="17">
        <f>VLOOKUP((IF(MONTH($A300)=10,YEAR($A300),IF(MONTH($A300)=11,YEAR($A300),IF(MONTH($A300)=12, YEAR($A300),YEAR($A300)-1)))),'Final Sim'!$A$1:$O$84,VLOOKUP(MONTH($A300),'Conversion WRSM'!$A$1:$B$12,2),FALSE)</f>
        <v>0</v>
      </c>
      <c r="U300" s="9">
        <f t="shared" si="29"/>
        <v>0.05</v>
      </c>
      <c r="V300" s="9" t="str">
        <f t="shared" si="30"/>
        <v/>
      </c>
      <c r="W300" s="20" t="str">
        <f t="shared" si="31"/>
        <v/>
      </c>
    </row>
    <row r="301" spans="1:23" s="9" customFormat="1" x14ac:dyDescent="0.25">
      <c r="A301" s="11">
        <v>22098</v>
      </c>
      <c r="B301" s="9">
        <f>VLOOKUP((IF(MONTH($A301)=10,YEAR($A301),IF(MONTH($A301)=11,YEAR($A301),IF(MONTH($A301)=12, YEAR($A301),YEAR($A301)-1)))),A3R002_pt1.prn!$A$2:$AA$74,VLOOKUP(MONTH($A301),Conversion!$A$1:$B$12,2),FALSE)</f>
        <v>0.04</v>
      </c>
      <c r="C301" s="9" t="str">
        <f>IF(VLOOKUP((IF(MONTH($A301)=10,YEAR($A301),IF(MONTH($A301)=11,YEAR($A301),IF(MONTH($A301)=12, YEAR($A301),YEAR($A301)-1)))),A3R002_pt1.prn!$A$2:$AA$74,VLOOKUP(MONTH($A301),'Patch Conversion'!$A$1:$B$12,2),FALSE)="","",VLOOKUP((IF(MONTH($A301)=10,YEAR($A301),IF(MONTH($A301)=11,YEAR($A301),IF(MONTH($A301)=12, YEAR($A301),YEAR($A301)-1)))),A3R002_pt1.prn!$A$2:$AA$74,VLOOKUP(MONTH($A301),'Patch Conversion'!$A$1:$B$12,2),FALSE))</f>
        <v/>
      </c>
      <c r="G301" s="9">
        <f>VLOOKUP((IF(MONTH($A301)=10,YEAR($A301),IF(MONTH($A301)=11,YEAR($A301),IF(MONTH($A301)=12, YEAR($A301),YEAR($A301)-1)))),A3R002_FirstSim!$A$1:$Z$87,VLOOKUP(MONTH($A301),Conversion!$A$1:$B$12,2),FALSE)</f>
        <v>0.5</v>
      </c>
      <c r="K301" s="12" t="e">
        <f>VLOOKUP((IF(MONTH($A301)=10,YEAR($A301),IF(MONTH($A301)=11,YEAR($A301),IF(MONTH($A301)=12, YEAR($A301),YEAR($A301)-1)))),#REF!,VLOOKUP(MONTH($A301),Conversion!$A$1:$B$12,2),FALSE)</f>
        <v>#REF!</v>
      </c>
      <c r="L301" s="9" t="e">
        <f>VLOOKUP((IF(MONTH($A301)=10,YEAR($A301),IF(MONTH($A301)=11,YEAR($A301),IF(MONTH($A301)=12, YEAR($A301),YEAR($A301)-1)))),#REF!,VLOOKUP(MONTH($A301),'Patch Conversion'!$A$1:$B$12,2),FALSE)</f>
        <v>#REF!</v>
      </c>
      <c r="N301" s="11"/>
      <c r="O301" s="9">
        <f t="shared" si="26"/>
        <v>0.04</v>
      </c>
      <c r="P301" s="9" t="str">
        <f t="shared" si="27"/>
        <v/>
      </c>
      <c r="Q301" s="10" t="str">
        <f t="shared" si="28"/>
        <v/>
      </c>
      <c r="S301" s="17">
        <f>VLOOKUP((IF(MONTH($A301)=10,YEAR($A301),IF(MONTH($A301)=11,YEAR($A301),IF(MONTH($A301)=12, YEAR($A301),YEAR($A301)-1)))),'Final Sim'!$A$1:$O$84,VLOOKUP(MONTH($A301),'Conversion WRSM'!$A$1:$B$12,2),FALSE)</f>
        <v>0</v>
      </c>
      <c r="U301" s="9">
        <f t="shared" si="29"/>
        <v>0.04</v>
      </c>
      <c r="V301" s="9" t="str">
        <f t="shared" si="30"/>
        <v/>
      </c>
      <c r="W301" s="20" t="str">
        <f t="shared" si="31"/>
        <v/>
      </c>
    </row>
    <row r="302" spans="1:23" s="9" customFormat="1" x14ac:dyDescent="0.25">
      <c r="A302" s="11">
        <v>22129</v>
      </c>
      <c r="B302" s="9">
        <f>VLOOKUP((IF(MONTH($A302)=10,YEAR($A302),IF(MONTH($A302)=11,YEAR($A302),IF(MONTH($A302)=12, YEAR($A302),YEAR($A302)-1)))),A3R002_pt1.prn!$A$2:$AA$74,VLOOKUP(MONTH($A302),Conversion!$A$1:$B$12,2),FALSE)</f>
        <v>0.05</v>
      </c>
      <c r="C302" s="9" t="str">
        <f>IF(VLOOKUP((IF(MONTH($A302)=10,YEAR($A302),IF(MONTH($A302)=11,YEAR($A302),IF(MONTH($A302)=12, YEAR($A302),YEAR($A302)-1)))),A3R002_pt1.prn!$A$2:$AA$74,VLOOKUP(MONTH($A302),'Patch Conversion'!$A$1:$B$12,2),FALSE)="","",VLOOKUP((IF(MONTH($A302)=10,YEAR($A302),IF(MONTH($A302)=11,YEAR($A302),IF(MONTH($A302)=12, YEAR($A302),YEAR($A302)-1)))),A3R002_pt1.prn!$A$2:$AA$74,VLOOKUP(MONTH($A302),'Patch Conversion'!$A$1:$B$12,2),FALSE))</f>
        <v/>
      </c>
      <c r="G302" s="9">
        <f>VLOOKUP((IF(MONTH($A302)=10,YEAR($A302),IF(MONTH($A302)=11,YEAR($A302),IF(MONTH($A302)=12, YEAR($A302),YEAR($A302)-1)))),A3R002_FirstSim!$A$1:$Z$87,VLOOKUP(MONTH($A302),Conversion!$A$1:$B$12,2),FALSE)</f>
        <v>0.46</v>
      </c>
      <c r="K302" s="12" t="e">
        <f>VLOOKUP((IF(MONTH($A302)=10,YEAR($A302),IF(MONTH($A302)=11,YEAR($A302),IF(MONTH($A302)=12, YEAR($A302),YEAR($A302)-1)))),#REF!,VLOOKUP(MONTH($A302),Conversion!$A$1:$B$12,2),FALSE)</f>
        <v>#REF!</v>
      </c>
      <c r="L302" s="9" t="e">
        <f>VLOOKUP((IF(MONTH($A302)=10,YEAR($A302),IF(MONTH($A302)=11,YEAR($A302),IF(MONTH($A302)=12, YEAR($A302),YEAR($A302)-1)))),#REF!,VLOOKUP(MONTH($A302),'Patch Conversion'!$A$1:$B$12,2),FALSE)</f>
        <v>#REF!</v>
      </c>
      <c r="N302" s="11"/>
      <c r="O302" s="9">
        <f t="shared" si="26"/>
        <v>0.05</v>
      </c>
      <c r="P302" s="9" t="str">
        <f t="shared" si="27"/>
        <v/>
      </c>
      <c r="Q302" s="10" t="str">
        <f t="shared" si="28"/>
        <v/>
      </c>
      <c r="S302" s="17">
        <f>VLOOKUP((IF(MONTH($A302)=10,YEAR($A302),IF(MONTH($A302)=11,YEAR($A302),IF(MONTH($A302)=12, YEAR($A302),YEAR($A302)-1)))),'Final Sim'!$A$1:$O$84,VLOOKUP(MONTH($A302),'Conversion WRSM'!$A$1:$B$12,2),FALSE)</f>
        <v>0</v>
      </c>
      <c r="U302" s="9">
        <f t="shared" si="29"/>
        <v>0.05</v>
      </c>
      <c r="V302" s="9" t="str">
        <f t="shared" si="30"/>
        <v/>
      </c>
      <c r="W302" s="20" t="str">
        <f t="shared" si="31"/>
        <v/>
      </c>
    </row>
    <row r="303" spans="1:23" s="9" customFormat="1" x14ac:dyDescent="0.25">
      <c r="A303" s="11">
        <v>22160</v>
      </c>
      <c r="B303" s="9">
        <f>VLOOKUP((IF(MONTH($A303)=10,YEAR($A303),IF(MONTH($A303)=11,YEAR($A303),IF(MONTH($A303)=12, YEAR($A303),YEAR($A303)-1)))),A3R002_pt1.prn!$A$2:$AA$74,VLOOKUP(MONTH($A303),Conversion!$A$1:$B$12,2),FALSE)</f>
        <v>0.04</v>
      </c>
      <c r="C303" s="9" t="str">
        <f>IF(VLOOKUP((IF(MONTH($A303)=10,YEAR($A303),IF(MONTH($A303)=11,YEAR($A303),IF(MONTH($A303)=12, YEAR($A303),YEAR($A303)-1)))),A3R002_pt1.prn!$A$2:$AA$74,VLOOKUP(MONTH($A303),'Patch Conversion'!$A$1:$B$12,2),FALSE)="","",VLOOKUP((IF(MONTH($A303)=10,YEAR($A303),IF(MONTH($A303)=11,YEAR($A303),IF(MONTH($A303)=12, YEAR($A303),YEAR($A303)-1)))),A3R002_pt1.prn!$A$2:$AA$74,VLOOKUP(MONTH($A303),'Patch Conversion'!$A$1:$B$12,2),FALSE))</f>
        <v/>
      </c>
      <c r="G303" s="9">
        <f>VLOOKUP((IF(MONTH($A303)=10,YEAR($A303),IF(MONTH($A303)=11,YEAR($A303),IF(MONTH($A303)=12, YEAR($A303),YEAR($A303)-1)))),A3R002_FirstSim!$A$1:$Z$87,VLOOKUP(MONTH($A303),Conversion!$A$1:$B$12,2),FALSE)</f>
        <v>0.43</v>
      </c>
      <c r="K303" s="12" t="e">
        <f>VLOOKUP((IF(MONTH($A303)=10,YEAR($A303),IF(MONTH($A303)=11,YEAR($A303),IF(MONTH($A303)=12, YEAR($A303),YEAR($A303)-1)))),#REF!,VLOOKUP(MONTH($A303),Conversion!$A$1:$B$12,2),FALSE)</f>
        <v>#REF!</v>
      </c>
      <c r="L303" s="9" t="e">
        <f>VLOOKUP((IF(MONTH($A303)=10,YEAR($A303),IF(MONTH($A303)=11,YEAR($A303),IF(MONTH($A303)=12, YEAR($A303),YEAR($A303)-1)))),#REF!,VLOOKUP(MONTH($A303),'Patch Conversion'!$A$1:$B$12,2),FALSE)</f>
        <v>#REF!</v>
      </c>
      <c r="N303" s="11"/>
      <c r="O303" s="9">
        <f t="shared" si="26"/>
        <v>0.04</v>
      </c>
      <c r="P303" s="9" t="str">
        <f t="shared" si="27"/>
        <v/>
      </c>
      <c r="Q303" s="10" t="str">
        <f t="shared" si="28"/>
        <v/>
      </c>
      <c r="S303" s="17">
        <f>VLOOKUP((IF(MONTH($A303)=10,YEAR($A303),IF(MONTH($A303)=11,YEAR($A303),IF(MONTH($A303)=12, YEAR($A303),YEAR($A303)-1)))),'Final Sim'!$A$1:$O$84,VLOOKUP(MONTH($A303),'Conversion WRSM'!$A$1:$B$12,2),FALSE)</f>
        <v>0</v>
      </c>
      <c r="U303" s="9">
        <f t="shared" si="29"/>
        <v>0.04</v>
      </c>
      <c r="V303" s="9" t="str">
        <f t="shared" si="30"/>
        <v/>
      </c>
      <c r="W303" s="20" t="str">
        <f t="shared" si="31"/>
        <v/>
      </c>
    </row>
    <row r="304" spans="1:23" s="9" customFormat="1" x14ac:dyDescent="0.25">
      <c r="A304" s="11">
        <v>22190</v>
      </c>
      <c r="B304" s="9">
        <f>VLOOKUP((IF(MONTH($A304)=10,YEAR($A304),IF(MONTH($A304)=11,YEAR($A304),IF(MONTH($A304)=12, YEAR($A304),YEAR($A304)-1)))),A3R002_pt1.prn!$A$2:$AA$74,VLOOKUP(MONTH($A304),Conversion!$A$1:$B$12,2),FALSE)</f>
        <v>0.28000000000000003</v>
      </c>
      <c r="C304" s="9" t="str">
        <f>IF(VLOOKUP((IF(MONTH($A304)=10,YEAR($A304),IF(MONTH($A304)=11,YEAR($A304),IF(MONTH($A304)=12, YEAR($A304),YEAR($A304)-1)))),A3R002_pt1.prn!$A$2:$AA$74,VLOOKUP(MONTH($A304),'Patch Conversion'!$A$1:$B$12,2),FALSE)="","",VLOOKUP((IF(MONTH($A304)=10,YEAR($A304),IF(MONTH($A304)=11,YEAR($A304),IF(MONTH($A304)=12, YEAR($A304),YEAR($A304)-1)))),A3R002_pt1.prn!$A$2:$AA$74,VLOOKUP(MONTH($A304),'Patch Conversion'!$A$1:$B$12,2),FALSE))</f>
        <v/>
      </c>
      <c r="G304" s="9">
        <f>VLOOKUP((IF(MONTH($A304)=10,YEAR($A304),IF(MONTH($A304)=11,YEAR($A304),IF(MONTH($A304)=12, YEAR($A304),YEAR($A304)-1)))),A3R002_FirstSim!$A$1:$Z$87,VLOOKUP(MONTH($A304),Conversion!$A$1:$B$12,2),FALSE)</f>
        <v>0.4</v>
      </c>
      <c r="K304" s="12" t="e">
        <f>VLOOKUP((IF(MONTH($A304)=10,YEAR($A304),IF(MONTH($A304)=11,YEAR($A304),IF(MONTH($A304)=12, YEAR($A304),YEAR($A304)-1)))),#REF!,VLOOKUP(MONTH($A304),Conversion!$A$1:$B$12,2),FALSE)</f>
        <v>#REF!</v>
      </c>
      <c r="L304" s="9" t="e">
        <f>VLOOKUP((IF(MONTH($A304)=10,YEAR($A304),IF(MONTH($A304)=11,YEAR($A304),IF(MONTH($A304)=12, YEAR($A304),YEAR($A304)-1)))),#REF!,VLOOKUP(MONTH($A304),'Patch Conversion'!$A$1:$B$12,2),FALSE)</f>
        <v>#REF!</v>
      </c>
      <c r="N304" s="11"/>
      <c r="O304" s="9">
        <f t="shared" si="26"/>
        <v>0.28000000000000003</v>
      </c>
      <c r="P304" s="9" t="str">
        <f t="shared" si="27"/>
        <v/>
      </c>
      <c r="Q304" s="10" t="str">
        <f t="shared" si="28"/>
        <v/>
      </c>
      <c r="S304" s="17">
        <f>VLOOKUP((IF(MONTH($A304)=10,YEAR($A304),IF(MONTH($A304)=11,YEAR($A304),IF(MONTH($A304)=12, YEAR($A304),YEAR($A304)-1)))),'Final Sim'!$A$1:$O$84,VLOOKUP(MONTH($A304),'Conversion WRSM'!$A$1:$B$12,2),FALSE)</f>
        <v>0</v>
      </c>
      <c r="U304" s="9">
        <f t="shared" si="29"/>
        <v>0.28000000000000003</v>
      </c>
      <c r="V304" s="9" t="str">
        <f t="shared" si="30"/>
        <v/>
      </c>
      <c r="W304" s="20" t="str">
        <f t="shared" si="31"/>
        <v/>
      </c>
    </row>
    <row r="305" spans="1:23" s="9" customFormat="1" x14ac:dyDescent="0.25">
      <c r="A305" s="11">
        <v>22221</v>
      </c>
      <c r="B305" s="9">
        <f>VLOOKUP((IF(MONTH($A305)=10,YEAR($A305),IF(MONTH($A305)=11,YEAR($A305),IF(MONTH($A305)=12, YEAR($A305),YEAR($A305)-1)))),A3R002_pt1.prn!$A$2:$AA$74,VLOOKUP(MONTH($A305),Conversion!$A$1:$B$12,2),FALSE)</f>
        <v>0.11</v>
      </c>
      <c r="C305" s="9" t="str">
        <f>IF(VLOOKUP((IF(MONTH($A305)=10,YEAR($A305),IF(MONTH($A305)=11,YEAR($A305),IF(MONTH($A305)=12, YEAR($A305),YEAR($A305)-1)))),A3R002_pt1.prn!$A$2:$AA$74,VLOOKUP(MONTH($A305),'Patch Conversion'!$A$1:$B$12,2),FALSE)="","",VLOOKUP((IF(MONTH($A305)=10,YEAR($A305),IF(MONTH($A305)=11,YEAR($A305),IF(MONTH($A305)=12, YEAR($A305),YEAR($A305)-1)))),A3R002_pt1.prn!$A$2:$AA$74,VLOOKUP(MONTH($A305),'Patch Conversion'!$A$1:$B$12,2),FALSE))</f>
        <v/>
      </c>
      <c r="G305" s="9">
        <f>VLOOKUP((IF(MONTH($A305)=10,YEAR($A305),IF(MONTH($A305)=11,YEAR($A305),IF(MONTH($A305)=12, YEAR($A305),YEAR($A305)-1)))),A3R002_FirstSim!$A$1:$Z$87,VLOOKUP(MONTH($A305),Conversion!$A$1:$B$12,2),FALSE)</f>
        <v>0.77</v>
      </c>
      <c r="K305" s="12" t="e">
        <f>VLOOKUP((IF(MONTH($A305)=10,YEAR($A305),IF(MONTH($A305)=11,YEAR($A305),IF(MONTH($A305)=12, YEAR($A305),YEAR($A305)-1)))),#REF!,VLOOKUP(MONTH($A305),Conversion!$A$1:$B$12,2),FALSE)</f>
        <v>#REF!</v>
      </c>
      <c r="L305" s="9" t="e">
        <f>VLOOKUP((IF(MONTH($A305)=10,YEAR($A305),IF(MONTH($A305)=11,YEAR($A305),IF(MONTH($A305)=12, YEAR($A305),YEAR($A305)-1)))),#REF!,VLOOKUP(MONTH($A305),'Patch Conversion'!$A$1:$B$12,2),FALSE)</f>
        <v>#REF!</v>
      </c>
      <c r="N305" s="11"/>
      <c r="O305" s="9">
        <f t="shared" si="26"/>
        <v>0.11</v>
      </c>
      <c r="P305" s="9" t="str">
        <f t="shared" si="27"/>
        <v/>
      </c>
      <c r="Q305" s="10" t="str">
        <f t="shared" si="28"/>
        <v/>
      </c>
      <c r="S305" s="17">
        <f>VLOOKUP((IF(MONTH($A305)=10,YEAR($A305),IF(MONTH($A305)=11,YEAR($A305),IF(MONTH($A305)=12, YEAR($A305),YEAR($A305)-1)))),'Final Sim'!$A$1:$O$84,VLOOKUP(MONTH($A305),'Conversion WRSM'!$A$1:$B$12,2),FALSE)</f>
        <v>0</v>
      </c>
      <c r="U305" s="9">
        <f t="shared" si="29"/>
        <v>0.11</v>
      </c>
      <c r="V305" s="9" t="str">
        <f t="shared" si="30"/>
        <v/>
      </c>
      <c r="W305" s="20" t="str">
        <f t="shared" si="31"/>
        <v/>
      </c>
    </row>
    <row r="306" spans="1:23" s="9" customFormat="1" x14ac:dyDescent="0.25">
      <c r="A306" s="11">
        <v>22251</v>
      </c>
      <c r="B306" s="9">
        <f>VLOOKUP((IF(MONTH($A306)=10,YEAR($A306),IF(MONTH($A306)=11,YEAR($A306),IF(MONTH($A306)=12, YEAR($A306),YEAR($A306)-1)))),A3R002_pt1.prn!$A$2:$AA$74,VLOOKUP(MONTH($A306),Conversion!$A$1:$B$12,2),FALSE)</f>
        <v>3.38</v>
      </c>
      <c r="C306" s="9" t="str">
        <f>IF(VLOOKUP((IF(MONTH($A306)=10,YEAR($A306),IF(MONTH($A306)=11,YEAR($A306),IF(MONTH($A306)=12, YEAR($A306),YEAR($A306)-1)))),A3R002_pt1.prn!$A$2:$AA$74,VLOOKUP(MONTH($A306),'Patch Conversion'!$A$1:$B$12,2),FALSE)="","",VLOOKUP((IF(MONTH($A306)=10,YEAR($A306),IF(MONTH($A306)=11,YEAR($A306),IF(MONTH($A306)=12, YEAR($A306),YEAR($A306)-1)))),A3R002_pt1.prn!$A$2:$AA$74,VLOOKUP(MONTH($A306),'Patch Conversion'!$A$1:$B$12,2),FALSE))</f>
        <v/>
      </c>
      <c r="D306" s="9" t="str">
        <f>IF(C306="","",B306)</f>
        <v/>
      </c>
      <c r="G306" s="9">
        <f>VLOOKUP((IF(MONTH($A306)=10,YEAR($A306),IF(MONTH($A306)=11,YEAR($A306),IF(MONTH($A306)=12, YEAR($A306),YEAR($A306)-1)))),A3R002_FirstSim!$A$1:$Z$87,VLOOKUP(MONTH($A306),Conversion!$A$1:$B$12,2),FALSE)</f>
        <v>2.69</v>
      </c>
      <c r="K306" s="12" t="e">
        <f>VLOOKUP((IF(MONTH($A306)=10,YEAR($A306),IF(MONTH($A306)=11,YEAR($A306),IF(MONTH($A306)=12, YEAR($A306),YEAR($A306)-1)))),#REF!,VLOOKUP(MONTH($A306),Conversion!$A$1:$B$12,2),FALSE)</f>
        <v>#REF!</v>
      </c>
      <c r="L306" s="9" t="e">
        <f>VLOOKUP((IF(MONTH($A306)=10,YEAR($A306),IF(MONTH($A306)=11,YEAR($A306),IF(MONTH($A306)=12, YEAR($A306),YEAR($A306)-1)))),#REF!,VLOOKUP(MONTH($A306),'Patch Conversion'!$A$1:$B$12,2),FALSE)</f>
        <v>#REF!</v>
      </c>
      <c r="N306" s="11"/>
      <c r="O306" s="9">
        <f t="shared" si="26"/>
        <v>3.38</v>
      </c>
      <c r="P306" s="9" t="str">
        <f t="shared" si="27"/>
        <v/>
      </c>
      <c r="Q306" s="10" t="str">
        <f t="shared" si="28"/>
        <v/>
      </c>
      <c r="S306" s="17">
        <f>VLOOKUP((IF(MONTH($A306)=10,YEAR($A306),IF(MONTH($A306)=11,YEAR($A306),IF(MONTH($A306)=12, YEAR($A306),YEAR($A306)-1)))),'Final Sim'!$A$1:$O$84,VLOOKUP(MONTH($A306),'Conversion WRSM'!$A$1:$B$12,2),FALSE)</f>
        <v>0</v>
      </c>
      <c r="U306" s="9">
        <f t="shared" si="29"/>
        <v>3.38</v>
      </c>
      <c r="V306" s="9" t="str">
        <f t="shared" si="30"/>
        <v/>
      </c>
      <c r="W306" s="20" t="str">
        <f t="shared" si="31"/>
        <v/>
      </c>
    </row>
    <row r="307" spans="1:23" s="9" customFormat="1" x14ac:dyDescent="0.25">
      <c r="A307" s="11">
        <v>22282</v>
      </c>
      <c r="B307" s="9">
        <f>VLOOKUP((IF(MONTH($A307)=10,YEAR($A307),IF(MONTH($A307)=11,YEAR($A307),IF(MONTH($A307)=12, YEAR($A307),YEAR($A307)-1)))),A3R002_pt1.prn!$A$2:$AA$74,VLOOKUP(MONTH($A307),Conversion!$A$1:$B$12,2),FALSE)</f>
        <v>0</v>
      </c>
      <c r="C307" s="9" t="str">
        <f>IF(VLOOKUP((IF(MONTH($A307)=10,YEAR($A307),IF(MONTH($A307)=11,YEAR($A307),IF(MONTH($A307)=12, YEAR($A307),YEAR($A307)-1)))),A3R002_pt1.prn!$A$2:$AA$74,VLOOKUP(MONTH($A307),'Patch Conversion'!$A$1:$B$12,2),FALSE)="","",VLOOKUP((IF(MONTH($A307)=10,YEAR($A307),IF(MONTH($A307)=11,YEAR($A307),IF(MONTH($A307)=12, YEAR($A307),YEAR($A307)-1)))),A3R002_pt1.prn!$A$2:$AA$74,VLOOKUP(MONTH($A307),'Patch Conversion'!$A$1:$B$12,2),FALSE))</f>
        <v>#</v>
      </c>
      <c r="D307" s="9">
        <f>IF(C307="","",B307)</f>
        <v>0</v>
      </c>
      <c r="G307" s="9">
        <f>VLOOKUP((IF(MONTH($A307)=10,YEAR($A307),IF(MONTH($A307)=11,YEAR($A307),IF(MONTH($A307)=12, YEAR($A307),YEAR($A307)-1)))),A3R002_FirstSim!$A$1:$Z$87,VLOOKUP(MONTH($A307),Conversion!$A$1:$B$12,2),FALSE)</f>
        <v>1.22</v>
      </c>
      <c r="K307" s="12" t="e">
        <f>VLOOKUP((IF(MONTH($A307)=10,YEAR($A307),IF(MONTH($A307)=11,YEAR($A307),IF(MONTH($A307)=12, YEAR($A307),YEAR($A307)-1)))),#REF!,VLOOKUP(MONTH($A307),Conversion!$A$1:$B$12,2),FALSE)</f>
        <v>#REF!</v>
      </c>
      <c r="L307" s="9" t="e">
        <f>VLOOKUP((IF(MONTH($A307)=10,YEAR($A307),IF(MONTH($A307)=11,YEAR($A307),IF(MONTH($A307)=12, YEAR($A307),YEAR($A307)-1)))),#REF!,VLOOKUP(MONTH($A307),'Patch Conversion'!$A$1:$B$12,2),FALSE)</f>
        <v>#REF!</v>
      </c>
      <c r="N307" s="11"/>
      <c r="O307" s="9">
        <f t="shared" si="26"/>
        <v>1.22</v>
      </c>
      <c r="P307" s="9" t="str">
        <f t="shared" si="27"/>
        <v>*</v>
      </c>
      <c r="Q307" s="10" t="str">
        <f t="shared" si="28"/>
        <v>First Silumation patch</v>
      </c>
      <c r="S307" s="17">
        <f>VLOOKUP((IF(MONTH($A307)=10,YEAR($A307),IF(MONTH($A307)=11,YEAR($A307),IF(MONTH($A307)=12, YEAR($A307),YEAR($A307)-1)))),'Final Sim'!$A$1:$O$84,VLOOKUP(MONTH($A307),'Conversion WRSM'!$A$1:$B$12,2),FALSE)</f>
        <v>0</v>
      </c>
      <c r="U307" s="9">
        <f t="shared" si="29"/>
        <v>0</v>
      </c>
      <c r="V307" s="9" t="str">
        <f t="shared" si="30"/>
        <v>#</v>
      </c>
      <c r="W307" s="20" t="str">
        <f t="shared" si="31"/>
        <v>Observed Estimate Used</v>
      </c>
    </row>
    <row r="308" spans="1:23" s="9" customFormat="1" x14ac:dyDescent="0.25">
      <c r="A308" s="11">
        <v>22313</v>
      </c>
      <c r="B308" s="9">
        <f>VLOOKUP((IF(MONTH($A308)=10,YEAR($A308),IF(MONTH($A308)=11,YEAR($A308),IF(MONTH($A308)=12, YEAR($A308),YEAR($A308)-1)))),A3R002_pt1.prn!$A$2:$AA$74,VLOOKUP(MONTH($A308),Conversion!$A$1:$B$12,2),FALSE)</f>
        <v>1.2</v>
      </c>
      <c r="C308" s="9" t="str">
        <f>IF(VLOOKUP((IF(MONTH($A308)=10,YEAR($A308),IF(MONTH($A308)=11,YEAR($A308),IF(MONTH($A308)=12, YEAR($A308),YEAR($A308)-1)))),A3R002_pt1.prn!$A$2:$AA$74,VLOOKUP(MONTH($A308),'Patch Conversion'!$A$1:$B$12,2),FALSE)="","",VLOOKUP((IF(MONTH($A308)=10,YEAR($A308),IF(MONTH($A308)=11,YEAR($A308),IF(MONTH($A308)=12, YEAR($A308),YEAR($A308)-1)))),A3R002_pt1.prn!$A$2:$AA$74,VLOOKUP(MONTH($A308),'Patch Conversion'!$A$1:$B$12,2),FALSE))</f>
        <v/>
      </c>
      <c r="D308" s="9" t="str">
        <f>IF(C308="","",B308)</f>
        <v/>
      </c>
      <c r="G308" s="9">
        <f>VLOOKUP((IF(MONTH($A308)=10,YEAR($A308),IF(MONTH($A308)=11,YEAR($A308),IF(MONTH($A308)=12, YEAR($A308),YEAR($A308)-1)))),A3R002_FirstSim!$A$1:$Z$87,VLOOKUP(MONTH($A308),Conversion!$A$1:$B$12,2),FALSE)</f>
        <v>0.72</v>
      </c>
      <c r="K308" s="12" t="e">
        <f>VLOOKUP((IF(MONTH($A308)=10,YEAR($A308),IF(MONTH($A308)=11,YEAR($A308),IF(MONTH($A308)=12, YEAR($A308),YEAR($A308)-1)))),#REF!,VLOOKUP(MONTH($A308),Conversion!$A$1:$B$12,2),FALSE)</f>
        <v>#REF!</v>
      </c>
      <c r="L308" s="9" t="e">
        <f>VLOOKUP((IF(MONTH($A308)=10,YEAR($A308),IF(MONTH($A308)=11,YEAR($A308),IF(MONTH($A308)=12, YEAR($A308),YEAR($A308)-1)))),#REF!,VLOOKUP(MONTH($A308),'Patch Conversion'!$A$1:$B$12,2),FALSE)</f>
        <v>#REF!</v>
      </c>
      <c r="N308" s="11"/>
      <c r="O308" s="9">
        <f t="shared" si="26"/>
        <v>1.2</v>
      </c>
      <c r="P308" s="9" t="str">
        <f t="shared" si="27"/>
        <v/>
      </c>
      <c r="Q308" s="10" t="str">
        <f t="shared" si="28"/>
        <v/>
      </c>
      <c r="S308" s="17">
        <f>VLOOKUP((IF(MONTH($A308)=10,YEAR($A308),IF(MONTH($A308)=11,YEAR($A308),IF(MONTH($A308)=12, YEAR($A308),YEAR($A308)-1)))),'Final Sim'!$A$1:$O$84,VLOOKUP(MONTH($A308),'Conversion WRSM'!$A$1:$B$12,2),FALSE)</f>
        <v>0</v>
      </c>
      <c r="U308" s="9">
        <f t="shared" si="29"/>
        <v>1.2</v>
      </c>
      <c r="V308" s="9" t="str">
        <f t="shared" si="30"/>
        <v/>
      </c>
      <c r="W308" s="20" t="str">
        <f t="shared" si="31"/>
        <v/>
      </c>
    </row>
    <row r="309" spans="1:23" s="9" customFormat="1" x14ac:dyDescent="0.25">
      <c r="A309" s="11">
        <v>22341</v>
      </c>
      <c r="B309" s="9">
        <f>VLOOKUP((IF(MONTH($A309)=10,YEAR($A309),IF(MONTH($A309)=11,YEAR($A309),IF(MONTH($A309)=12, YEAR($A309),YEAR($A309)-1)))),A3R002_pt1.prn!$A$2:$AA$74,VLOOKUP(MONTH($A309),Conversion!$A$1:$B$12,2),FALSE)</f>
        <v>0.03</v>
      </c>
      <c r="C309" s="9" t="str">
        <f>IF(VLOOKUP((IF(MONTH($A309)=10,YEAR($A309),IF(MONTH($A309)=11,YEAR($A309),IF(MONTH($A309)=12, YEAR($A309),YEAR($A309)-1)))),A3R002_pt1.prn!$A$2:$AA$74,VLOOKUP(MONTH($A309),'Patch Conversion'!$A$1:$B$12,2),FALSE)="","",VLOOKUP((IF(MONTH($A309)=10,YEAR($A309),IF(MONTH($A309)=11,YEAR($A309),IF(MONTH($A309)=12, YEAR($A309),YEAR($A309)-1)))),A3R002_pt1.prn!$A$2:$AA$74,VLOOKUP(MONTH($A309),'Patch Conversion'!$A$1:$B$12,2),FALSE))</f>
        <v/>
      </c>
      <c r="D309" s="9" t="str">
        <f>IF(C309="","",B309)</f>
        <v/>
      </c>
      <c r="G309" s="9">
        <f>VLOOKUP((IF(MONTH($A309)=10,YEAR($A309),IF(MONTH($A309)=11,YEAR($A309),IF(MONTH($A309)=12, YEAR($A309),YEAR($A309)-1)))),A3R002_FirstSim!$A$1:$Z$87,VLOOKUP(MONTH($A309),Conversion!$A$1:$B$12,2),FALSE)</f>
        <v>0.66</v>
      </c>
      <c r="K309" s="12" t="e">
        <f>VLOOKUP((IF(MONTH($A309)=10,YEAR($A309),IF(MONTH($A309)=11,YEAR($A309),IF(MONTH($A309)=12, YEAR($A309),YEAR($A309)-1)))),#REF!,VLOOKUP(MONTH($A309),Conversion!$A$1:$B$12,2),FALSE)</f>
        <v>#REF!</v>
      </c>
      <c r="L309" s="9" t="e">
        <f>VLOOKUP((IF(MONTH($A309)=10,YEAR($A309),IF(MONTH($A309)=11,YEAR($A309),IF(MONTH($A309)=12, YEAR($A309),YEAR($A309)-1)))),#REF!,VLOOKUP(MONTH($A309),'Patch Conversion'!$A$1:$B$12,2),FALSE)</f>
        <v>#REF!</v>
      </c>
      <c r="N309" s="11"/>
      <c r="O309" s="9">
        <f t="shared" si="26"/>
        <v>0.03</v>
      </c>
      <c r="P309" s="9" t="str">
        <f t="shared" si="27"/>
        <v/>
      </c>
      <c r="Q309" s="10" t="str">
        <f t="shared" si="28"/>
        <v/>
      </c>
      <c r="S309" s="17">
        <f>VLOOKUP((IF(MONTH($A309)=10,YEAR($A309),IF(MONTH($A309)=11,YEAR($A309),IF(MONTH($A309)=12, YEAR($A309),YEAR($A309)-1)))),'Final Sim'!$A$1:$O$84,VLOOKUP(MONTH($A309),'Conversion WRSM'!$A$1:$B$12,2),FALSE)</f>
        <v>0</v>
      </c>
      <c r="U309" s="9">
        <f t="shared" si="29"/>
        <v>0.03</v>
      </c>
      <c r="V309" s="9" t="str">
        <f t="shared" si="30"/>
        <v/>
      </c>
      <c r="W309" s="20" t="str">
        <f t="shared" si="31"/>
        <v/>
      </c>
    </row>
    <row r="310" spans="1:23" s="9" customFormat="1" x14ac:dyDescent="0.25">
      <c r="A310" s="11">
        <v>22372</v>
      </c>
      <c r="B310" s="9">
        <f>VLOOKUP((IF(MONTH($A310)=10,YEAR($A310),IF(MONTH($A310)=11,YEAR($A310),IF(MONTH($A310)=12, YEAR($A310),YEAR($A310)-1)))),A3R002_pt1.prn!$A$2:$AA$74,VLOOKUP(MONTH($A310),Conversion!$A$1:$B$12,2),FALSE)</f>
        <v>0.18</v>
      </c>
      <c r="C310" s="9" t="str">
        <f>IF(VLOOKUP((IF(MONTH($A310)=10,YEAR($A310),IF(MONTH($A310)=11,YEAR($A310),IF(MONTH($A310)=12, YEAR($A310),YEAR($A310)-1)))),A3R002_pt1.prn!$A$2:$AA$74,VLOOKUP(MONTH($A310),'Patch Conversion'!$A$1:$B$12,2),FALSE)="","",VLOOKUP((IF(MONTH($A310)=10,YEAR($A310),IF(MONTH($A310)=11,YEAR($A310),IF(MONTH($A310)=12, YEAR($A310),YEAR($A310)-1)))),A3R002_pt1.prn!$A$2:$AA$74,VLOOKUP(MONTH($A310),'Patch Conversion'!$A$1:$B$12,2),FALSE))</f>
        <v/>
      </c>
      <c r="D310" s="9" t="str">
        <f>IF(C310="","",B310)</f>
        <v/>
      </c>
      <c r="G310" s="9">
        <f>VLOOKUP((IF(MONTH($A310)=10,YEAR($A310),IF(MONTH($A310)=11,YEAR($A310),IF(MONTH($A310)=12, YEAR($A310),YEAR($A310)-1)))),A3R002_FirstSim!$A$1:$Z$87,VLOOKUP(MONTH($A310),Conversion!$A$1:$B$12,2),FALSE)</f>
        <v>1.1100000000000001</v>
      </c>
      <c r="K310" s="12" t="e">
        <f>VLOOKUP((IF(MONTH($A310)=10,YEAR($A310),IF(MONTH($A310)=11,YEAR($A310),IF(MONTH($A310)=12, YEAR($A310),YEAR($A310)-1)))),#REF!,VLOOKUP(MONTH($A310),Conversion!$A$1:$B$12,2),FALSE)</f>
        <v>#REF!</v>
      </c>
      <c r="L310" s="9" t="e">
        <f>VLOOKUP((IF(MONTH($A310)=10,YEAR($A310),IF(MONTH($A310)=11,YEAR($A310),IF(MONTH($A310)=12, YEAR($A310),YEAR($A310)-1)))),#REF!,VLOOKUP(MONTH($A310),'Patch Conversion'!$A$1:$B$12,2),FALSE)</f>
        <v>#REF!</v>
      </c>
      <c r="N310" s="11"/>
      <c r="O310" s="9">
        <f t="shared" si="26"/>
        <v>0.18</v>
      </c>
      <c r="P310" s="9" t="str">
        <f t="shared" si="27"/>
        <v/>
      </c>
      <c r="Q310" s="10" t="str">
        <f t="shared" si="28"/>
        <v/>
      </c>
      <c r="S310" s="17">
        <f>VLOOKUP((IF(MONTH($A310)=10,YEAR($A310),IF(MONTH($A310)=11,YEAR($A310),IF(MONTH($A310)=12, YEAR($A310),YEAR($A310)-1)))),'Final Sim'!$A$1:$O$84,VLOOKUP(MONTH($A310),'Conversion WRSM'!$A$1:$B$12,2),FALSE)</f>
        <v>0</v>
      </c>
      <c r="U310" s="9">
        <f t="shared" si="29"/>
        <v>0.18</v>
      </c>
      <c r="V310" s="9" t="str">
        <f t="shared" si="30"/>
        <v/>
      </c>
      <c r="W310" s="20" t="str">
        <f t="shared" si="31"/>
        <v/>
      </c>
    </row>
    <row r="311" spans="1:23" s="9" customFormat="1" x14ac:dyDescent="0.25">
      <c r="A311" s="11">
        <v>22402</v>
      </c>
      <c r="B311" s="9">
        <f>VLOOKUP((IF(MONTH($A311)=10,YEAR($A311),IF(MONTH($A311)=11,YEAR($A311),IF(MONTH($A311)=12, YEAR($A311),YEAR($A311)-1)))),A3R002_pt1.prn!$A$2:$AA$74,VLOOKUP(MONTH($A311),Conversion!$A$1:$B$12,2),FALSE)</f>
        <v>0.11</v>
      </c>
      <c r="C311" s="9" t="str">
        <f>IF(VLOOKUP((IF(MONTH($A311)=10,YEAR($A311),IF(MONTH($A311)=11,YEAR($A311),IF(MONTH($A311)=12, YEAR($A311),YEAR($A311)-1)))),A3R002_pt1.prn!$A$2:$AA$74,VLOOKUP(MONTH($A311),'Patch Conversion'!$A$1:$B$12,2),FALSE)="","",VLOOKUP((IF(MONTH($A311)=10,YEAR($A311),IF(MONTH($A311)=11,YEAR($A311),IF(MONTH($A311)=12, YEAR($A311),YEAR($A311)-1)))),A3R002_pt1.prn!$A$2:$AA$74,VLOOKUP(MONTH($A311),'Patch Conversion'!$A$1:$B$12,2),FALSE))</f>
        <v/>
      </c>
      <c r="G311" s="9">
        <f>VLOOKUP((IF(MONTH($A311)=10,YEAR($A311),IF(MONTH($A311)=11,YEAR($A311),IF(MONTH($A311)=12, YEAR($A311),YEAR($A311)-1)))),A3R002_FirstSim!$A$1:$Z$87,VLOOKUP(MONTH($A311),Conversion!$A$1:$B$12,2),FALSE)</f>
        <v>1.25</v>
      </c>
      <c r="K311" s="12" t="e">
        <f>VLOOKUP((IF(MONTH($A311)=10,YEAR($A311),IF(MONTH($A311)=11,YEAR($A311),IF(MONTH($A311)=12, YEAR($A311),YEAR($A311)-1)))),#REF!,VLOOKUP(MONTH($A311),Conversion!$A$1:$B$12,2),FALSE)</f>
        <v>#REF!</v>
      </c>
      <c r="L311" s="9" t="e">
        <f>VLOOKUP((IF(MONTH($A311)=10,YEAR($A311),IF(MONTH($A311)=11,YEAR($A311),IF(MONTH($A311)=12, YEAR($A311),YEAR($A311)-1)))),#REF!,VLOOKUP(MONTH($A311),'Patch Conversion'!$A$1:$B$12,2),FALSE)</f>
        <v>#REF!</v>
      </c>
      <c r="N311" s="11"/>
      <c r="O311" s="9">
        <f t="shared" si="26"/>
        <v>0.11</v>
      </c>
      <c r="P311" s="9" t="str">
        <f t="shared" si="27"/>
        <v/>
      </c>
      <c r="Q311" s="10" t="str">
        <f t="shared" si="28"/>
        <v/>
      </c>
      <c r="S311" s="17">
        <f>VLOOKUP((IF(MONTH($A311)=10,YEAR($A311),IF(MONTH($A311)=11,YEAR($A311),IF(MONTH($A311)=12, YEAR($A311),YEAR($A311)-1)))),'Final Sim'!$A$1:$O$84,VLOOKUP(MONTH($A311),'Conversion WRSM'!$A$1:$B$12,2),FALSE)</f>
        <v>0</v>
      </c>
      <c r="U311" s="9">
        <f t="shared" si="29"/>
        <v>0.11</v>
      </c>
      <c r="V311" s="9" t="str">
        <f t="shared" si="30"/>
        <v/>
      </c>
      <c r="W311" s="20" t="str">
        <f t="shared" si="31"/>
        <v/>
      </c>
    </row>
    <row r="312" spans="1:23" s="9" customFormat="1" x14ac:dyDescent="0.25">
      <c r="A312" s="11">
        <v>22433</v>
      </c>
      <c r="B312" s="9">
        <f>VLOOKUP((IF(MONTH($A312)=10,YEAR($A312),IF(MONTH($A312)=11,YEAR($A312),IF(MONTH($A312)=12, YEAR($A312),YEAR($A312)-1)))),A3R002_pt1.prn!$A$2:$AA$74,VLOOKUP(MONTH($A312),Conversion!$A$1:$B$12,2),FALSE)</f>
        <v>0.16</v>
      </c>
      <c r="C312" s="9" t="str">
        <f>IF(VLOOKUP((IF(MONTH($A312)=10,YEAR($A312),IF(MONTH($A312)=11,YEAR($A312),IF(MONTH($A312)=12, YEAR($A312),YEAR($A312)-1)))),A3R002_pt1.prn!$A$2:$AA$74,VLOOKUP(MONTH($A312),'Patch Conversion'!$A$1:$B$12,2),FALSE)="","",VLOOKUP((IF(MONTH($A312)=10,YEAR($A312),IF(MONTH($A312)=11,YEAR($A312),IF(MONTH($A312)=12, YEAR($A312),YEAR($A312)-1)))),A3R002_pt1.prn!$A$2:$AA$74,VLOOKUP(MONTH($A312),'Patch Conversion'!$A$1:$B$12,2),FALSE))</f>
        <v/>
      </c>
      <c r="G312" s="9">
        <f>VLOOKUP((IF(MONTH($A312)=10,YEAR($A312),IF(MONTH($A312)=11,YEAR($A312),IF(MONTH($A312)=12, YEAR($A312),YEAR($A312)-1)))),A3R002_FirstSim!$A$1:$Z$87,VLOOKUP(MONTH($A312),Conversion!$A$1:$B$12,2),FALSE)</f>
        <v>1.29</v>
      </c>
      <c r="K312" s="12" t="e">
        <f>VLOOKUP((IF(MONTH($A312)=10,YEAR($A312),IF(MONTH($A312)=11,YEAR($A312),IF(MONTH($A312)=12, YEAR($A312),YEAR($A312)-1)))),#REF!,VLOOKUP(MONTH($A312),Conversion!$A$1:$B$12,2),FALSE)</f>
        <v>#REF!</v>
      </c>
      <c r="L312" s="9" t="e">
        <f>VLOOKUP((IF(MONTH($A312)=10,YEAR($A312),IF(MONTH($A312)=11,YEAR($A312),IF(MONTH($A312)=12, YEAR($A312),YEAR($A312)-1)))),#REF!,VLOOKUP(MONTH($A312),'Patch Conversion'!$A$1:$B$12,2),FALSE)</f>
        <v>#REF!</v>
      </c>
      <c r="N312" s="11"/>
      <c r="O312" s="9">
        <f t="shared" si="26"/>
        <v>0.16</v>
      </c>
      <c r="P312" s="9" t="str">
        <f t="shared" si="27"/>
        <v/>
      </c>
      <c r="Q312" s="10" t="str">
        <f t="shared" si="28"/>
        <v/>
      </c>
      <c r="S312" s="17">
        <f>VLOOKUP((IF(MONTH($A312)=10,YEAR($A312),IF(MONTH($A312)=11,YEAR($A312),IF(MONTH($A312)=12, YEAR($A312),YEAR($A312)-1)))),'Final Sim'!$A$1:$O$84,VLOOKUP(MONTH($A312),'Conversion WRSM'!$A$1:$B$12,2),FALSE)</f>
        <v>0</v>
      </c>
      <c r="U312" s="9">
        <f t="shared" si="29"/>
        <v>0.16</v>
      </c>
      <c r="V312" s="9" t="str">
        <f t="shared" si="30"/>
        <v/>
      </c>
      <c r="W312" s="20" t="str">
        <f t="shared" si="31"/>
        <v/>
      </c>
    </row>
    <row r="313" spans="1:23" s="9" customFormat="1" x14ac:dyDescent="0.25">
      <c r="A313" s="11">
        <v>22463</v>
      </c>
      <c r="B313" s="9">
        <f>VLOOKUP((IF(MONTH($A313)=10,YEAR($A313),IF(MONTH($A313)=11,YEAR($A313),IF(MONTH($A313)=12, YEAR($A313),YEAR($A313)-1)))),A3R002_pt1.prn!$A$2:$AA$74,VLOOKUP(MONTH($A313),Conversion!$A$1:$B$12,2),FALSE)</f>
        <v>0.1</v>
      </c>
      <c r="C313" s="9" t="str">
        <f>IF(VLOOKUP((IF(MONTH($A313)=10,YEAR($A313),IF(MONTH($A313)=11,YEAR($A313),IF(MONTH($A313)=12, YEAR($A313),YEAR($A313)-1)))),A3R002_pt1.prn!$A$2:$AA$74,VLOOKUP(MONTH($A313),'Patch Conversion'!$A$1:$B$12,2),FALSE)="","",VLOOKUP((IF(MONTH($A313)=10,YEAR($A313),IF(MONTH($A313)=11,YEAR($A313),IF(MONTH($A313)=12, YEAR($A313),YEAR($A313)-1)))),A3R002_pt1.prn!$A$2:$AA$74,VLOOKUP(MONTH($A313),'Patch Conversion'!$A$1:$B$12,2),FALSE))</f>
        <v/>
      </c>
      <c r="G313" s="9">
        <f>VLOOKUP((IF(MONTH($A313)=10,YEAR($A313),IF(MONTH($A313)=11,YEAR($A313),IF(MONTH($A313)=12, YEAR($A313),YEAR($A313)-1)))),A3R002_FirstSim!$A$1:$Z$87,VLOOKUP(MONTH($A313),Conversion!$A$1:$B$12,2),FALSE)</f>
        <v>1.24</v>
      </c>
      <c r="K313" s="12" t="e">
        <f>VLOOKUP((IF(MONTH($A313)=10,YEAR($A313),IF(MONTH($A313)=11,YEAR($A313),IF(MONTH($A313)=12, YEAR($A313),YEAR($A313)-1)))),#REF!,VLOOKUP(MONTH($A313),Conversion!$A$1:$B$12,2),FALSE)</f>
        <v>#REF!</v>
      </c>
      <c r="L313" s="9" t="e">
        <f>VLOOKUP((IF(MONTH($A313)=10,YEAR($A313),IF(MONTH($A313)=11,YEAR($A313),IF(MONTH($A313)=12, YEAR($A313),YEAR($A313)-1)))),#REF!,VLOOKUP(MONTH($A313),'Patch Conversion'!$A$1:$B$12,2),FALSE)</f>
        <v>#REF!</v>
      </c>
      <c r="N313" s="11"/>
      <c r="O313" s="9">
        <f t="shared" si="26"/>
        <v>0.1</v>
      </c>
      <c r="P313" s="9" t="str">
        <f t="shared" si="27"/>
        <v/>
      </c>
      <c r="Q313" s="10" t="str">
        <f t="shared" si="28"/>
        <v/>
      </c>
      <c r="S313" s="17">
        <f>VLOOKUP((IF(MONTH($A313)=10,YEAR($A313),IF(MONTH($A313)=11,YEAR($A313),IF(MONTH($A313)=12, YEAR($A313),YEAR($A313)-1)))),'Final Sim'!$A$1:$O$84,VLOOKUP(MONTH($A313),'Conversion WRSM'!$A$1:$B$12,2),FALSE)</f>
        <v>0</v>
      </c>
      <c r="U313" s="9">
        <f t="shared" si="29"/>
        <v>0.1</v>
      </c>
      <c r="V313" s="9" t="str">
        <f t="shared" si="30"/>
        <v/>
      </c>
      <c r="W313" s="20" t="str">
        <f t="shared" si="31"/>
        <v/>
      </c>
    </row>
    <row r="314" spans="1:23" s="9" customFormat="1" x14ac:dyDescent="0.25">
      <c r="A314" s="11">
        <v>22494</v>
      </c>
      <c r="B314" s="9">
        <f>VLOOKUP((IF(MONTH($A314)=10,YEAR($A314),IF(MONTH($A314)=11,YEAR($A314),IF(MONTH($A314)=12, YEAR($A314),YEAR($A314)-1)))),A3R002_pt1.prn!$A$2:$AA$74,VLOOKUP(MONTH($A314),Conversion!$A$1:$B$12,2),FALSE)</f>
        <v>0.13</v>
      </c>
      <c r="C314" s="9" t="str">
        <f>IF(VLOOKUP((IF(MONTH($A314)=10,YEAR($A314),IF(MONTH($A314)=11,YEAR($A314),IF(MONTH($A314)=12, YEAR($A314),YEAR($A314)-1)))),A3R002_pt1.prn!$A$2:$AA$74,VLOOKUP(MONTH($A314),'Patch Conversion'!$A$1:$B$12,2),FALSE)="","",VLOOKUP((IF(MONTH($A314)=10,YEAR($A314),IF(MONTH($A314)=11,YEAR($A314),IF(MONTH($A314)=12, YEAR($A314),YEAR($A314)-1)))),A3R002_pt1.prn!$A$2:$AA$74,VLOOKUP(MONTH($A314),'Patch Conversion'!$A$1:$B$12,2),FALSE))</f>
        <v/>
      </c>
      <c r="G314" s="9">
        <f>VLOOKUP((IF(MONTH($A314)=10,YEAR($A314),IF(MONTH($A314)=11,YEAR($A314),IF(MONTH($A314)=12, YEAR($A314),YEAR($A314)-1)))),A3R002_FirstSim!$A$1:$Z$87,VLOOKUP(MONTH($A314),Conversion!$A$1:$B$12,2),FALSE)</f>
        <v>1.1000000000000001</v>
      </c>
      <c r="K314" s="12" t="e">
        <f>VLOOKUP((IF(MONTH($A314)=10,YEAR($A314),IF(MONTH($A314)=11,YEAR($A314),IF(MONTH($A314)=12, YEAR($A314),YEAR($A314)-1)))),#REF!,VLOOKUP(MONTH($A314),Conversion!$A$1:$B$12,2),FALSE)</f>
        <v>#REF!</v>
      </c>
      <c r="L314" s="9" t="e">
        <f>VLOOKUP((IF(MONTH($A314)=10,YEAR($A314),IF(MONTH($A314)=11,YEAR($A314),IF(MONTH($A314)=12, YEAR($A314),YEAR($A314)-1)))),#REF!,VLOOKUP(MONTH($A314),'Patch Conversion'!$A$1:$B$12,2),FALSE)</f>
        <v>#REF!</v>
      </c>
      <c r="N314" s="11"/>
      <c r="O314" s="9">
        <f t="shared" si="26"/>
        <v>0.13</v>
      </c>
      <c r="P314" s="9" t="str">
        <f t="shared" si="27"/>
        <v/>
      </c>
      <c r="Q314" s="10" t="str">
        <f t="shared" si="28"/>
        <v/>
      </c>
      <c r="S314" s="17">
        <f>VLOOKUP((IF(MONTH($A314)=10,YEAR($A314),IF(MONTH($A314)=11,YEAR($A314),IF(MONTH($A314)=12, YEAR($A314),YEAR($A314)-1)))),'Final Sim'!$A$1:$O$84,VLOOKUP(MONTH($A314),'Conversion WRSM'!$A$1:$B$12,2),FALSE)</f>
        <v>0</v>
      </c>
      <c r="U314" s="9">
        <f t="shared" si="29"/>
        <v>0.13</v>
      </c>
      <c r="V314" s="9" t="str">
        <f t="shared" si="30"/>
        <v/>
      </c>
      <c r="W314" s="20" t="str">
        <f t="shared" si="31"/>
        <v/>
      </c>
    </row>
    <row r="315" spans="1:23" s="9" customFormat="1" x14ac:dyDescent="0.25">
      <c r="A315" s="11">
        <v>22525</v>
      </c>
      <c r="B315" s="9">
        <f>VLOOKUP((IF(MONTH($A315)=10,YEAR($A315),IF(MONTH($A315)=11,YEAR($A315),IF(MONTH($A315)=12, YEAR($A315),YEAR($A315)-1)))),A3R002_pt1.prn!$A$2:$AA$74,VLOOKUP(MONTH($A315),Conversion!$A$1:$B$12,2),FALSE)</f>
        <v>0.12</v>
      </c>
      <c r="C315" s="9" t="str">
        <f>IF(VLOOKUP((IF(MONTH($A315)=10,YEAR($A315),IF(MONTH($A315)=11,YEAR($A315),IF(MONTH($A315)=12, YEAR($A315),YEAR($A315)-1)))),A3R002_pt1.prn!$A$2:$AA$74,VLOOKUP(MONTH($A315),'Patch Conversion'!$A$1:$B$12,2),FALSE)="","",VLOOKUP((IF(MONTH($A315)=10,YEAR($A315),IF(MONTH($A315)=11,YEAR($A315),IF(MONTH($A315)=12, YEAR($A315),YEAR($A315)-1)))),A3R002_pt1.prn!$A$2:$AA$74,VLOOKUP(MONTH($A315),'Patch Conversion'!$A$1:$B$12,2),FALSE))</f>
        <v/>
      </c>
      <c r="G315" s="9">
        <f>VLOOKUP((IF(MONTH($A315)=10,YEAR($A315),IF(MONTH($A315)=11,YEAR($A315),IF(MONTH($A315)=12, YEAR($A315),YEAR($A315)-1)))),A3R002_FirstSim!$A$1:$Z$87,VLOOKUP(MONTH($A315),Conversion!$A$1:$B$12,2),FALSE)</f>
        <v>0.88</v>
      </c>
      <c r="K315" s="12" t="e">
        <f>VLOOKUP((IF(MONTH($A315)=10,YEAR($A315),IF(MONTH($A315)=11,YEAR($A315),IF(MONTH($A315)=12, YEAR($A315),YEAR($A315)-1)))),#REF!,VLOOKUP(MONTH($A315),Conversion!$A$1:$B$12,2),FALSE)</f>
        <v>#REF!</v>
      </c>
      <c r="L315" s="9" t="e">
        <f>VLOOKUP((IF(MONTH($A315)=10,YEAR($A315),IF(MONTH($A315)=11,YEAR($A315),IF(MONTH($A315)=12, YEAR($A315),YEAR($A315)-1)))),#REF!,VLOOKUP(MONTH($A315),'Patch Conversion'!$A$1:$B$12,2),FALSE)</f>
        <v>#REF!</v>
      </c>
      <c r="N315" s="11"/>
      <c r="O315" s="9">
        <f t="shared" si="26"/>
        <v>0.12</v>
      </c>
      <c r="P315" s="9" t="str">
        <f t="shared" si="27"/>
        <v/>
      </c>
      <c r="Q315" s="10" t="str">
        <f t="shared" si="28"/>
        <v/>
      </c>
      <c r="S315" s="17">
        <f>VLOOKUP((IF(MONTH($A315)=10,YEAR($A315),IF(MONTH($A315)=11,YEAR($A315),IF(MONTH($A315)=12, YEAR($A315),YEAR($A315)-1)))),'Final Sim'!$A$1:$O$84,VLOOKUP(MONTH($A315),'Conversion WRSM'!$A$1:$B$12,2),FALSE)</f>
        <v>0</v>
      </c>
      <c r="U315" s="9">
        <f t="shared" si="29"/>
        <v>0.12</v>
      </c>
      <c r="V315" s="9" t="str">
        <f t="shared" si="30"/>
        <v/>
      </c>
      <c r="W315" s="20" t="str">
        <f t="shared" si="31"/>
        <v/>
      </c>
    </row>
    <row r="316" spans="1:23" s="9" customFormat="1" x14ac:dyDescent="0.25">
      <c r="A316" s="11">
        <v>22555</v>
      </c>
      <c r="B316" s="9">
        <f>VLOOKUP((IF(MONTH($A316)=10,YEAR($A316),IF(MONTH($A316)=11,YEAR($A316),IF(MONTH($A316)=12, YEAR($A316),YEAR($A316)-1)))),A3R002_pt1.prn!$A$2:$AA$74,VLOOKUP(MONTH($A316),Conversion!$A$1:$B$12,2),FALSE)</f>
        <v>0.06</v>
      </c>
      <c r="C316" s="9" t="str">
        <f>IF(VLOOKUP((IF(MONTH($A316)=10,YEAR($A316),IF(MONTH($A316)=11,YEAR($A316),IF(MONTH($A316)=12, YEAR($A316),YEAR($A316)-1)))),A3R002_pt1.prn!$A$2:$AA$74,VLOOKUP(MONTH($A316),'Patch Conversion'!$A$1:$B$12,2),FALSE)="","",VLOOKUP((IF(MONTH($A316)=10,YEAR($A316),IF(MONTH($A316)=11,YEAR($A316),IF(MONTH($A316)=12, YEAR($A316),YEAR($A316)-1)))),A3R002_pt1.prn!$A$2:$AA$74,VLOOKUP(MONTH($A316),'Patch Conversion'!$A$1:$B$12,2),FALSE))</f>
        <v/>
      </c>
      <c r="G316" s="9">
        <f>VLOOKUP((IF(MONTH($A316)=10,YEAR($A316),IF(MONTH($A316)=11,YEAR($A316),IF(MONTH($A316)=12, YEAR($A316),YEAR($A316)-1)))),A3R002_FirstSim!$A$1:$Z$87,VLOOKUP(MONTH($A316),Conversion!$A$1:$B$12,2),FALSE)</f>
        <v>0.66</v>
      </c>
      <c r="K316" s="12" t="e">
        <f>VLOOKUP((IF(MONTH($A316)=10,YEAR($A316),IF(MONTH($A316)=11,YEAR($A316),IF(MONTH($A316)=12, YEAR($A316),YEAR($A316)-1)))),#REF!,VLOOKUP(MONTH($A316),Conversion!$A$1:$B$12,2),FALSE)</f>
        <v>#REF!</v>
      </c>
      <c r="L316" s="9" t="e">
        <f>VLOOKUP((IF(MONTH($A316)=10,YEAR($A316),IF(MONTH($A316)=11,YEAR($A316),IF(MONTH($A316)=12, YEAR($A316),YEAR($A316)-1)))),#REF!,VLOOKUP(MONTH($A316),'Patch Conversion'!$A$1:$B$12,2),FALSE)</f>
        <v>#REF!</v>
      </c>
      <c r="N316" s="11"/>
      <c r="O316" s="9">
        <f t="shared" si="26"/>
        <v>0.06</v>
      </c>
      <c r="P316" s="9" t="str">
        <f t="shared" si="27"/>
        <v/>
      </c>
      <c r="Q316" s="10" t="str">
        <f t="shared" si="28"/>
        <v/>
      </c>
      <c r="S316" s="17">
        <f>VLOOKUP((IF(MONTH($A316)=10,YEAR($A316),IF(MONTH($A316)=11,YEAR($A316),IF(MONTH($A316)=12, YEAR($A316),YEAR($A316)-1)))),'Final Sim'!$A$1:$O$84,VLOOKUP(MONTH($A316),'Conversion WRSM'!$A$1:$B$12,2),FALSE)</f>
        <v>0</v>
      </c>
      <c r="U316" s="9">
        <f t="shared" si="29"/>
        <v>0.06</v>
      </c>
      <c r="V316" s="9" t="str">
        <f t="shared" si="30"/>
        <v/>
      </c>
      <c r="W316" s="20" t="str">
        <f t="shared" si="31"/>
        <v/>
      </c>
    </row>
    <row r="317" spans="1:23" s="9" customFormat="1" x14ac:dyDescent="0.25">
      <c r="A317" s="11">
        <v>22586</v>
      </c>
      <c r="B317" s="9">
        <f>VLOOKUP((IF(MONTH($A317)=10,YEAR($A317),IF(MONTH($A317)=11,YEAR($A317),IF(MONTH($A317)=12, YEAR($A317),YEAR($A317)-1)))),A3R002_pt1.prn!$A$2:$AA$74,VLOOKUP(MONTH($A317),Conversion!$A$1:$B$12,2),FALSE)</f>
        <v>0.8</v>
      </c>
      <c r="C317" s="9" t="str">
        <f>IF(VLOOKUP((IF(MONTH($A317)=10,YEAR($A317),IF(MONTH($A317)=11,YEAR($A317),IF(MONTH($A317)=12, YEAR($A317),YEAR($A317)-1)))),A3R002_pt1.prn!$A$2:$AA$74,VLOOKUP(MONTH($A317),'Patch Conversion'!$A$1:$B$12,2),FALSE)="","",VLOOKUP((IF(MONTH($A317)=10,YEAR($A317),IF(MONTH($A317)=11,YEAR($A317),IF(MONTH($A317)=12, YEAR($A317),YEAR($A317)-1)))),A3R002_pt1.prn!$A$2:$AA$74,VLOOKUP(MONTH($A317),'Patch Conversion'!$A$1:$B$12,2),FALSE))</f>
        <v/>
      </c>
      <c r="G317" s="9">
        <f>VLOOKUP((IF(MONTH($A317)=10,YEAR($A317),IF(MONTH($A317)=11,YEAR($A317),IF(MONTH($A317)=12, YEAR($A317),YEAR($A317)-1)))),A3R002_FirstSim!$A$1:$Z$87,VLOOKUP(MONTH($A317),Conversion!$A$1:$B$12,2),FALSE)</f>
        <v>0.6</v>
      </c>
      <c r="K317" s="12" t="e">
        <f>VLOOKUP((IF(MONTH($A317)=10,YEAR($A317),IF(MONTH($A317)=11,YEAR($A317),IF(MONTH($A317)=12, YEAR($A317),YEAR($A317)-1)))),#REF!,VLOOKUP(MONTH($A317),Conversion!$A$1:$B$12,2),FALSE)</f>
        <v>#REF!</v>
      </c>
      <c r="L317" s="9" t="e">
        <f>VLOOKUP((IF(MONTH($A317)=10,YEAR($A317),IF(MONTH($A317)=11,YEAR($A317),IF(MONTH($A317)=12, YEAR($A317),YEAR($A317)-1)))),#REF!,VLOOKUP(MONTH($A317),'Patch Conversion'!$A$1:$B$12,2),FALSE)</f>
        <v>#REF!</v>
      </c>
      <c r="N317" s="11"/>
      <c r="O317" s="9">
        <f t="shared" si="26"/>
        <v>0.8</v>
      </c>
      <c r="P317" s="9" t="str">
        <f t="shared" si="27"/>
        <v/>
      </c>
      <c r="Q317" s="10" t="str">
        <f t="shared" si="28"/>
        <v/>
      </c>
      <c r="S317" s="17">
        <f>VLOOKUP((IF(MONTH($A317)=10,YEAR($A317),IF(MONTH($A317)=11,YEAR($A317),IF(MONTH($A317)=12, YEAR($A317),YEAR($A317)-1)))),'Final Sim'!$A$1:$O$84,VLOOKUP(MONTH($A317),'Conversion WRSM'!$A$1:$B$12,2),FALSE)</f>
        <v>0</v>
      </c>
      <c r="U317" s="9">
        <f t="shared" si="29"/>
        <v>0.8</v>
      </c>
      <c r="V317" s="9" t="str">
        <f t="shared" si="30"/>
        <v/>
      </c>
      <c r="W317" s="20" t="str">
        <f t="shared" si="31"/>
        <v/>
      </c>
    </row>
    <row r="318" spans="1:23" s="9" customFormat="1" x14ac:dyDescent="0.25">
      <c r="A318" s="11">
        <v>22616</v>
      </c>
      <c r="B318" s="9">
        <f>VLOOKUP((IF(MONTH($A318)=10,YEAR($A318),IF(MONTH($A318)=11,YEAR($A318),IF(MONTH($A318)=12, YEAR($A318),YEAR($A318)-1)))),A3R002_pt1.prn!$A$2:$AA$74,VLOOKUP(MONTH($A318),Conversion!$A$1:$B$12,2),FALSE)</f>
        <v>0.52</v>
      </c>
      <c r="C318" s="9" t="str">
        <f>IF(VLOOKUP((IF(MONTH($A318)=10,YEAR($A318),IF(MONTH($A318)=11,YEAR($A318),IF(MONTH($A318)=12, YEAR($A318),YEAR($A318)-1)))),A3R002_pt1.prn!$A$2:$AA$74,VLOOKUP(MONTH($A318),'Patch Conversion'!$A$1:$B$12,2),FALSE)="","",VLOOKUP((IF(MONTH($A318)=10,YEAR($A318),IF(MONTH($A318)=11,YEAR($A318),IF(MONTH($A318)=12, YEAR($A318),YEAR($A318)-1)))),A3R002_pt1.prn!$A$2:$AA$74,VLOOKUP(MONTH($A318),'Patch Conversion'!$A$1:$B$12,2),FALSE))</f>
        <v/>
      </c>
      <c r="D318" s="9" t="str">
        <f t="shared" ref="D318:D323" si="32">IF(C318="","",B318)</f>
        <v/>
      </c>
      <c r="G318" s="9">
        <f>VLOOKUP((IF(MONTH($A318)=10,YEAR($A318),IF(MONTH($A318)=11,YEAR($A318),IF(MONTH($A318)=12, YEAR($A318),YEAR($A318)-1)))),A3R002_FirstSim!$A$1:$Z$87,VLOOKUP(MONTH($A318),Conversion!$A$1:$B$12,2),FALSE)</f>
        <v>0.56999999999999995</v>
      </c>
      <c r="K318" s="12" t="e">
        <f>VLOOKUP((IF(MONTH($A318)=10,YEAR($A318),IF(MONTH($A318)=11,YEAR($A318),IF(MONTH($A318)=12, YEAR($A318),YEAR($A318)-1)))),#REF!,VLOOKUP(MONTH($A318),Conversion!$A$1:$B$12,2),FALSE)</f>
        <v>#REF!</v>
      </c>
      <c r="L318" s="9" t="e">
        <f>VLOOKUP((IF(MONTH($A318)=10,YEAR($A318),IF(MONTH($A318)=11,YEAR($A318),IF(MONTH($A318)=12, YEAR($A318),YEAR($A318)-1)))),#REF!,VLOOKUP(MONTH($A318),'Patch Conversion'!$A$1:$B$12,2),FALSE)</f>
        <v>#REF!</v>
      </c>
      <c r="N318" s="11"/>
      <c r="O318" s="9">
        <f t="shared" si="26"/>
        <v>0.52</v>
      </c>
      <c r="P318" s="9" t="str">
        <f t="shared" si="27"/>
        <v/>
      </c>
      <c r="Q318" s="10" t="str">
        <f t="shared" si="28"/>
        <v/>
      </c>
      <c r="S318" s="17">
        <f>VLOOKUP((IF(MONTH($A318)=10,YEAR($A318),IF(MONTH($A318)=11,YEAR($A318),IF(MONTH($A318)=12, YEAR($A318),YEAR($A318)-1)))),'Final Sim'!$A$1:$O$84,VLOOKUP(MONTH($A318),'Conversion WRSM'!$A$1:$B$12,2),FALSE)</f>
        <v>0</v>
      </c>
      <c r="U318" s="9">
        <f t="shared" si="29"/>
        <v>0.52</v>
      </c>
      <c r="V318" s="9" t="str">
        <f t="shared" si="30"/>
        <v/>
      </c>
      <c r="W318" s="20" t="str">
        <f t="shared" si="31"/>
        <v/>
      </c>
    </row>
    <row r="319" spans="1:23" s="9" customFormat="1" x14ac:dyDescent="0.25">
      <c r="A319" s="11">
        <v>22647</v>
      </c>
      <c r="B319" s="9">
        <f>VLOOKUP((IF(MONTH($A319)=10,YEAR($A319),IF(MONTH($A319)=11,YEAR($A319),IF(MONTH($A319)=12, YEAR($A319),YEAR($A319)-1)))),A3R002_pt1.prn!$A$2:$AA$74,VLOOKUP(MONTH($A319),Conversion!$A$1:$B$12,2),FALSE)</f>
        <v>1.04</v>
      </c>
      <c r="C319" s="9" t="str">
        <f>IF(VLOOKUP((IF(MONTH($A319)=10,YEAR($A319),IF(MONTH($A319)=11,YEAR($A319),IF(MONTH($A319)=12, YEAR($A319),YEAR($A319)-1)))),A3R002_pt1.prn!$A$2:$AA$74,VLOOKUP(MONTH($A319),'Patch Conversion'!$A$1:$B$12,2),FALSE)="","",VLOOKUP((IF(MONTH($A319)=10,YEAR($A319),IF(MONTH($A319)=11,YEAR($A319),IF(MONTH($A319)=12, YEAR($A319),YEAR($A319)-1)))),A3R002_pt1.prn!$A$2:$AA$74,VLOOKUP(MONTH($A319),'Patch Conversion'!$A$1:$B$12,2),FALSE))</f>
        <v/>
      </c>
      <c r="D319" s="9" t="str">
        <f t="shared" si="32"/>
        <v/>
      </c>
      <c r="G319" s="9">
        <f>VLOOKUP((IF(MONTH($A319)=10,YEAR($A319),IF(MONTH($A319)=11,YEAR($A319),IF(MONTH($A319)=12, YEAR($A319),YEAR($A319)-1)))),A3R002_FirstSim!$A$1:$Z$87,VLOOKUP(MONTH($A319),Conversion!$A$1:$B$12,2),FALSE)</f>
        <v>0.55000000000000004</v>
      </c>
      <c r="K319" s="12" t="e">
        <f>VLOOKUP((IF(MONTH($A319)=10,YEAR($A319),IF(MONTH($A319)=11,YEAR($A319),IF(MONTH($A319)=12, YEAR($A319),YEAR($A319)-1)))),#REF!,VLOOKUP(MONTH($A319),Conversion!$A$1:$B$12,2),FALSE)</f>
        <v>#REF!</v>
      </c>
      <c r="L319" s="9" t="e">
        <f>VLOOKUP((IF(MONTH($A319)=10,YEAR($A319),IF(MONTH($A319)=11,YEAR($A319),IF(MONTH($A319)=12, YEAR($A319),YEAR($A319)-1)))),#REF!,VLOOKUP(MONTH($A319),'Patch Conversion'!$A$1:$B$12,2),FALSE)</f>
        <v>#REF!</v>
      </c>
      <c r="N319" s="11"/>
      <c r="O319" s="9">
        <f t="shared" si="26"/>
        <v>1.04</v>
      </c>
      <c r="P319" s="9" t="str">
        <f t="shared" si="27"/>
        <v/>
      </c>
      <c r="Q319" s="10" t="str">
        <f t="shared" si="28"/>
        <v/>
      </c>
      <c r="S319" s="17">
        <f>VLOOKUP((IF(MONTH($A319)=10,YEAR($A319),IF(MONTH($A319)=11,YEAR($A319),IF(MONTH($A319)=12, YEAR($A319),YEAR($A319)-1)))),'Final Sim'!$A$1:$O$84,VLOOKUP(MONTH($A319),'Conversion WRSM'!$A$1:$B$12,2),FALSE)</f>
        <v>0</v>
      </c>
      <c r="U319" s="9">
        <f t="shared" si="29"/>
        <v>1.04</v>
      </c>
      <c r="V319" s="9" t="str">
        <f t="shared" si="30"/>
        <v/>
      </c>
      <c r="W319" s="20" t="str">
        <f t="shared" si="31"/>
        <v/>
      </c>
    </row>
    <row r="320" spans="1:23" s="9" customFormat="1" x14ac:dyDescent="0.25">
      <c r="A320" s="11">
        <v>22678</v>
      </c>
      <c r="B320" s="9">
        <f>VLOOKUP((IF(MONTH($A320)=10,YEAR($A320),IF(MONTH($A320)=11,YEAR($A320),IF(MONTH($A320)=12, YEAR($A320),YEAR($A320)-1)))),A3R002_pt1.prn!$A$2:$AA$74,VLOOKUP(MONTH($A320),Conversion!$A$1:$B$12,2),FALSE)</f>
        <v>0.37</v>
      </c>
      <c r="C320" s="9" t="str">
        <f>IF(VLOOKUP((IF(MONTH($A320)=10,YEAR($A320),IF(MONTH($A320)=11,YEAR($A320),IF(MONTH($A320)=12, YEAR($A320),YEAR($A320)-1)))),A3R002_pt1.prn!$A$2:$AA$74,VLOOKUP(MONTH($A320),'Patch Conversion'!$A$1:$B$12,2),FALSE)="","",VLOOKUP((IF(MONTH($A320)=10,YEAR($A320),IF(MONTH($A320)=11,YEAR($A320),IF(MONTH($A320)=12, YEAR($A320),YEAR($A320)-1)))),A3R002_pt1.prn!$A$2:$AA$74,VLOOKUP(MONTH($A320),'Patch Conversion'!$A$1:$B$12,2),FALSE))</f>
        <v/>
      </c>
      <c r="D320" s="9" t="str">
        <f t="shared" si="32"/>
        <v/>
      </c>
      <c r="G320" s="9">
        <f>VLOOKUP((IF(MONTH($A320)=10,YEAR($A320),IF(MONTH($A320)=11,YEAR($A320),IF(MONTH($A320)=12, YEAR($A320),YEAR($A320)-1)))),A3R002_FirstSim!$A$1:$Z$87,VLOOKUP(MONTH($A320),Conversion!$A$1:$B$12,2),FALSE)</f>
        <v>0.54</v>
      </c>
      <c r="K320" s="12" t="e">
        <f>VLOOKUP((IF(MONTH($A320)=10,YEAR($A320),IF(MONTH($A320)=11,YEAR($A320),IF(MONTH($A320)=12, YEAR($A320),YEAR($A320)-1)))),#REF!,VLOOKUP(MONTH($A320),Conversion!$A$1:$B$12,2),FALSE)</f>
        <v>#REF!</v>
      </c>
      <c r="L320" s="9" t="e">
        <f>VLOOKUP((IF(MONTH($A320)=10,YEAR($A320),IF(MONTH($A320)=11,YEAR($A320),IF(MONTH($A320)=12, YEAR($A320),YEAR($A320)-1)))),#REF!,VLOOKUP(MONTH($A320),'Patch Conversion'!$A$1:$B$12,2),FALSE)</f>
        <v>#REF!</v>
      </c>
      <c r="N320" s="11"/>
      <c r="O320" s="9">
        <f t="shared" si="26"/>
        <v>0.37</v>
      </c>
      <c r="P320" s="9" t="str">
        <f t="shared" si="27"/>
        <v/>
      </c>
      <c r="Q320" s="10" t="str">
        <f t="shared" si="28"/>
        <v/>
      </c>
      <c r="S320" s="17">
        <f>VLOOKUP((IF(MONTH($A320)=10,YEAR($A320),IF(MONTH($A320)=11,YEAR($A320),IF(MONTH($A320)=12, YEAR($A320),YEAR($A320)-1)))),'Final Sim'!$A$1:$O$84,VLOOKUP(MONTH($A320),'Conversion WRSM'!$A$1:$B$12,2),FALSE)</f>
        <v>0</v>
      </c>
      <c r="U320" s="9">
        <f t="shared" si="29"/>
        <v>0.37</v>
      </c>
      <c r="V320" s="9" t="str">
        <f t="shared" si="30"/>
        <v/>
      </c>
      <c r="W320" s="20" t="str">
        <f t="shared" si="31"/>
        <v/>
      </c>
    </row>
    <row r="321" spans="1:23" s="9" customFormat="1" x14ac:dyDescent="0.25">
      <c r="A321" s="11">
        <v>22706</v>
      </c>
      <c r="B321" s="9">
        <f>VLOOKUP((IF(MONTH($A321)=10,YEAR($A321),IF(MONTH($A321)=11,YEAR($A321),IF(MONTH($A321)=12, YEAR($A321),YEAR($A321)-1)))),A3R002_pt1.prn!$A$2:$AA$74,VLOOKUP(MONTH($A321),Conversion!$A$1:$B$12,2),FALSE)</f>
        <v>0.03</v>
      </c>
      <c r="C321" s="9" t="str">
        <f>IF(VLOOKUP((IF(MONTH($A321)=10,YEAR($A321),IF(MONTH($A321)=11,YEAR($A321),IF(MONTH($A321)=12, YEAR($A321),YEAR($A321)-1)))),A3R002_pt1.prn!$A$2:$AA$74,VLOOKUP(MONTH($A321),'Patch Conversion'!$A$1:$B$12,2),FALSE)="","",VLOOKUP((IF(MONTH($A321)=10,YEAR($A321),IF(MONTH($A321)=11,YEAR($A321),IF(MONTH($A321)=12, YEAR($A321),YEAR($A321)-1)))),A3R002_pt1.prn!$A$2:$AA$74,VLOOKUP(MONTH($A321),'Patch Conversion'!$A$1:$B$12,2),FALSE))</f>
        <v/>
      </c>
      <c r="D321" s="9" t="str">
        <f t="shared" si="32"/>
        <v/>
      </c>
      <c r="G321" s="9">
        <f>VLOOKUP((IF(MONTH($A321)=10,YEAR($A321),IF(MONTH($A321)=11,YEAR($A321),IF(MONTH($A321)=12, YEAR($A321),YEAR($A321)-1)))),A3R002_FirstSim!$A$1:$Z$87,VLOOKUP(MONTH($A321),Conversion!$A$1:$B$12,2),FALSE)</f>
        <v>0.55000000000000004</v>
      </c>
      <c r="K321" s="12" t="e">
        <f>VLOOKUP((IF(MONTH($A321)=10,YEAR($A321),IF(MONTH($A321)=11,YEAR($A321),IF(MONTH($A321)=12, YEAR($A321),YEAR($A321)-1)))),#REF!,VLOOKUP(MONTH($A321),Conversion!$A$1:$B$12,2),FALSE)</f>
        <v>#REF!</v>
      </c>
      <c r="L321" s="9" t="e">
        <f>VLOOKUP((IF(MONTH($A321)=10,YEAR($A321),IF(MONTH($A321)=11,YEAR($A321),IF(MONTH($A321)=12, YEAR($A321),YEAR($A321)-1)))),#REF!,VLOOKUP(MONTH($A321),'Patch Conversion'!$A$1:$B$12,2),FALSE)</f>
        <v>#REF!</v>
      </c>
      <c r="N321" s="11"/>
      <c r="O321" s="9">
        <f t="shared" si="26"/>
        <v>0.03</v>
      </c>
      <c r="P321" s="9" t="str">
        <f t="shared" si="27"/>
        <v/>
      </c>
      <c r="Q321" s="10" t="str">
        <f t="shared" si="28"/>
        <v/>
      </c>
      <c r="S321" s="17">
        <f>VLOOKUP((IF(MONTH($A321)=10,YEAR($A321),IF(MONTH($A321)=11,YEAR($A321),IF(MONTH($A321)=12, YEAR($A321),YEAR($A321)-1)))),'Final Sim'!$A$1:$O$84,VLOOKUP(MONTH($A321),'Conversion WRSM'!$A$1:$B$12,2),FALSE)</f>
        <v>0</v>
      </c>
      <c r="U321" s="9">
        <f t="shared" si="29"/>
        <v>0.03</v>
      </c>
      <c r="V321" s="9" t="str">
        <f t="shared" si="30"/>
        <v/>
      </c>
      <c r="W321" s="20" t="str">
        <f t="shared" si="31"/>
        <v/>
      </c>
    </row>
    <row r="322" spans="1:23" s="9" customFormat="1" x14ac:dyDescent="0.25">
      <c r="A322" s="11">
        <v>22737</v>
      </c>
      <c r="B322" s="9">
        <f>VLOOKUP((IF(MONTH($A322)=10,YEAR($A322),IF(MONTH($A322)=11,YEAR($A322),IF(MONTH($A322)=12, YEAR($A322),YEAR($A322)-1)))),A3R002_pt1.prn!$A$2:$AA$74,VLOOKUP(MONTH($A322),Conversion!$A$1:$B$12,2),FALSE)</f>
        <v>1.98</v>
      </c>
      <c r="C322" s="9" t="str">
        <f>IF(VLOOKUP((IF(MONTH($A322)=10,YEAR($A322),IF(MONTH($A322)=11,YEAR($A322),IF(MONTH($A322)=12, YEAR($A322),YEAR($A322)-1)))),A3R002_pt1.prn!$A$2:$AA$74,VLOOKUP(MONTH($A322),'Patch Conversion'!$A$1:$B$12,2),FALSE)="","",VLOOKUP((IF(MONTH($A322)=10,YEAR($A322),IF(MONTH($A322)=11,YEAR($A322),IF(MONTH($A322)=12, YEAR($A322),YEAR($A322)-1)))),A3R002_pt1.prn!$A$2:$AA$74,VLOOKUP(MONTH($A322),'Patch Conversion'!$A$1:$B$12,2),FALSE))</f>
        <v/>
      </c>
      <c r="D322" s="9" t="str">
        <f t="shared" si="32"/>
        <v/>
      </c>
      <c r="G322" s="9">
        <f>VLOOKUP((IF(MONTH($A322)=10,YEAR($A322),IF(MONTH($A322)=11,YEAR($A322),IF(MONTH($A322)=12, YEAR($A322),YEAR($A322)-1)))),A3R002_FirstSim!$A$1:$Z$87,VLOOKUP(MONTH($A322),Conversion!$A$1:$B$12,2),FALSE)</f>
        <v>0.62</v>
      </c>
      <c r="K322" s="12" t="e">
        <f>VLOOKUP((IF(MONTH($A322)=10,YEAR($A322),IF(MONTH($A322)=11,YEAR($A322),IF(MONTH($A322)=12, YEAR($A322),YEAR($A322)-1)))),#REF!,VLOOKUP(MONTH($A322),Conversion!$A$1:$B$12,2),FALSE)</f>
        <v>#REF!</v>
      </c>
      <c r="L322" s="9" t="e">
        <f>VLOOKUP((IF(MONTH($A322)=10,YEAR($A322),IF(MONTH($A322)=11,YEAR($A322),IF(MONTH($A322)=12, YEAR($A322),YEAR($A322)-1)))),#REF!,VLOOKUP(MONTH($A322),'Patch Conversion'!$A$1:$B$12,2),FALSE)</f>
        <v>#REF!</v>
      </c>
      <c r="N322" s="11"/>
      <c r="O322" s="9">
        <f t="shared" si="26"/>
        <v>1.98</v>
      </c>
      <c r="P322" s="9" t="str">
        <f t="shared" si="27"/>
        <v/>
      </c>
      <c r="Q322" s="10" t="str">
        <f t="shared" si="28"/>
        <v/>
      </c>
      <c r="S322" s="17">
        <f>VLOOKUP((IF(MONTH($A322)=10,YEAR($A322),IF(MONTH($A322)=11,YEAR($A322),IF(MONTH($A322)=12, YEAR($A322),YEAR($A322)-1)))),'Final Sim'!$A$1:$O$84,VLOOKUP(MONTH($A322),'Conversion WRSM'!$A$1:$B$12,2),FALSE)</f>
        <v>0</v>
      </c>
      <c r="U322" s="9">
        <f t="shared" si="29"/>
        <v>1.98</v>
      </c>
      <c r="V322" s="9" t="str">
        <f t="shared" si="30"/>
        <v/>
      </c>
      <c r="W322" s="20" t="str">
        <f t="shared" si="31"/>
        <v/>
      </c>
    </row>
    <row r="323" spans="1:23" s="9" customFormat="1" x14ac:dyDescent="0.25">
      <c r="A323" s="11">
        <v>22767</v>
      </c>
      <c r="B323" s="9">
        <f>VLOOKUP((IF(MONTH($A323)=10,YEAR($A323),IF(MONTH($A323)=11,YEAR($A323),IF(MONTH($A323)=12, YEAR($A323),YEAR($A323)-1)))),A3R002_pt1.prn!$A$2:$AA$74,VLOOKUP(MONTH($A323),Conversion!$A$1:$B$12,2),FALSE)</f>
        <v>0.71</v>
      </c>
      <c r="C323" s="9" t="str">
        <f>IF(VLOOKUP((IF(MONTH($A323)=10,YEAR($A323),IF(MONTH($A323)=11,YEAR($A323),IF(MONTH($A323)=12, YEAR($A323),YEAR($A323)-1)))),A3R002_pt1.prn!$A$2:$AA$74,VLOOKUP(MONTH($A323),'Patch Conversion'!$A$1:$B$12,2),FALSE)="","",VLOOKUP((IF(MONTH($A323)=10,YEAR($A323),IF(MONTH($A323)=11,YEAR($A323),IF(MONTH($A323)=12, YEAR($A323),YEAR($A323)-1)))),A3R002_pt1.prn!$A$2:$AA$74,VLOOKUP(MONTH($A323),'Patch Conversion'!$A$1:$B$12,2),FALSE))</f>
        <v/>
      </c>
      <c r="D323" s="9" t="str">
        <f t="shared" si="32"/>
        <v/>
      </c>
      <c r="G323" s="9">
        <f>VLOOKUP((IF(MONTH($A323)=10,YEAR($A323),IF(MONTH($A323)=11,YEAR($A323),IF(MONTH($A323)=12, YEAR($A323),YEAR($A323)-1)))),A3R002_FirstSim!$A$1:$Z$87,VLOOKUP(MONTH($A323),Conversion!$A$1:$B$12,2),FALSE)</f>
        <v>0.62</v>
      </c>
      <c r="K323" s="12" t="e">
        <f>VLOOKUP((IF(MONTH($A323)=10,YEAR($A323),IF(MONTH($A323)=11,YEAR($A323),IF(MONTH($A323)=12, YEAR($A323),YEAR($A323)-1)))),#REF!,VLOOKUP(MONTH($A323),Conversion!$A$1:$B$12,2),FALSE)</f>
        <v>#REF!</v>
      </c>
      <c r="L323" s="9" t="e">
        <f>VLOOKUP((IF(MONTH($A323)=10,YEAR($A323),IF(MONTH($A323)=11,YEAR($A323),IF(MONTH($A323)=12, YEAR($A323),YEAR($A323)-1)))),#REF!,VLOOKUP(MONTH($A323),'Patch Conversion'!$A$1:$B$12,2),FALSE)</f>
        <v>#REF!</v>
      </c>
      <c r="N323" s="11"/>
      <c r="O323" s="9">
        <f t="shared" si="26"/>
        <v>0.71</v>
      </c>
      <c r="P323" s="9" t="str">
        <f t="shared" si="27"/>
        <v/>
      </c>
      <c r="Q323" s="10" t="str">
        <f t="shared" si="28"/>
        <v/>
      </c>
      <c r="S323" s="17">
        <f>VLOOKUP((IF(MONTH($A323)=10,YEAR($A323),IF(MONTH($A323)=11,YEAR($A323),IF(MONTH($A323)=12, YEAR($A323),YEAR($A323)-1)))),'Final Sim'!$A$1:$O$84,VLOOKUP(MONTH($A323),'Conversion WRSM'!$A$1:$B$12,2),FALSE)</f>
        <v>0</v>
      </c>
      <c r="U323" s="9">
        <f t="shared" si="29"/>
        <v>0.71</v>
      </c>
      <c r="V323" s="9" t="str">
        <f t="shared" si="30"/>
        <v/>
      </c>
      <c r="W323" s="20" t="str">
        <f t="shared" si="31"/>
        <v/>
      </c>
    </row>
    <row r="324" spans="1:23" s="9" customFormat="1" x14ac:dyDescent="0.25">
      <c r="A324" s="11">
        <v>22798</v>
      </c>
      <c r="B324" s="9">
        <f>VLOOKUP((IF(MONTH($A324)=10,YEAR($A324),IF(MONTH($A324)=11,YEAR($A324),IF(MONTH($A324)=12, YEAR($A324),YEAR($A324)-1)))),A3R002_pt1.prn!$A$2:$AA$74,VLOOKUP(MONTH($A324),Conversion!$A$1:$B$12,2),FALSE)</f>
        <v>0.08</v>
      </c>
      <c r="C324" s="9" t="str">
        <f>IF(VLOOKUP((IF(MONTH($A324)=10,YEAR($A324),IF(MONTH($A324)=11,YEAR($A324),IF(MONTH($A324)=12, YEAR($A324),YEAR($A324)-1)))),A3R002_pt1.prn!$A$2:$AA$74,VLOOKUP(MONTH($A324),'Patch Conversion'!$A$1:$B$12,2),FALSE)="","",VLOOKUP((IF(MONTH($A324)=10,YEAR($A324),IF(MONTH($A324)=11,YEAR($A324),IF(MONTH($A324)=12, YEAR($A324),YEAR($A324)-1)))),A3R002_pt1.prn!$A$2:$AA$74,VLOOKUP(MONTH($A324),'Patch Conversion'!$A$1:$B$12,2),FALSE))</f>
        <v/>
      </c>
      <c r="G324" s="9">
        <f>VLOOKUP((IF(MONTH($A324)=10,YEAR($A324),IF(MONTH($A324)=11,YEAR($A324),IF(MONTH($A324)=12, YEAR($A324),YEAR($A324)-1)))),A3R002_FirstSim!$A$1:$Z$87,VLOOKUP(MONTH($A324),Conversion!$A$1:$B$12,2),FALSE)</f>
        <v>0.61</v>
      </c>
      <c r="K324" s="12" t="e">
        <f>VLOOKUP((IF(MONTH($A324)=10,YEAR($A324),IF(MONTH($A324)=11,YEAR($A324),IF(MONTH($A324)=12, YEAR($A324),YEAR($A324)-1)))),#REF!,VLOOKUP(MONTH($A324),Conversion!$A$1:$B$12,2),FALSE)</f>
        <v>#REF!</v>
      </c>
      <c r="L324" s="9" t="e">
        <f>VLOOKUP((IF(MONTH($A324)=10,YEAR($A324),IF(MONTH($A324)=11,YEAR($A324),IF(MONTH($A324)=12, YEAR($A324),YEAR($A324)-1)))),#REF!,VLOOKUP(MONTH($A324),'Patch Conversion'!$A$1:$B$12,2),FALSE)</f>
        <v>#REF!</v>
      </c>
      <c r="N324" s="11"/>
      <c r="O324" s="9">
        <f t="shared" ref="O324:O387" si="33">IF(C324="",B324,IF(C324="*",B324,IF(G324&lt;B324,B324,G324)))</f>
        <v>0.08</v>
      </c>
      <c r="P324" s="9" t="str">
        <f t="shared" ref="P324:P387" si="34">IF(C324="",C324,IF(C324="*",C324,IF(G324&lt;B324,C324,"*")))</f>
        <v/>
      </c>
      <c r="Q324" s="10" t="str">
        <f t="shared" ref="Q324:Q387" si="35">IF(C324="","",IF(C324="*","Estimated",IF(G324&lt;B324,"First Simulation&lt;Observed, Observed Used","First Silumation patch")))</f>
        <v/>
      </c>
      <c r="S324" s="17">
        <f>VLOOKUP((IF(MONTH($A324)=10,YEAR($A324),IF(MONTH($A324)=11,YEAR($A324),IF(MONTH($A324)=12, YEAR($A324),YEAR($A324)-1)))),'Final Sim'!$A$1:$O$84,VLOOKUP(MONTH($A324),'Conversion WRSM'!$A$1:$B$12,2),FALSE)</f>
        <v>0</v>
      </c>
      <c r="U324" s="9">
        <f t="shared" ref="U324:U387" si="36">IF(C324="",B324,IF(C324="*",B324,IF(S324&gt;B324,S324,B324)))</f>
        <v>0.08</v>
      </c>
      <c r="V324" s="9" t="str">
        <f t="shared" ref="V324:V387" si="37">IF(C324="","",IF(C324="*","*",IF(S324&gt;B324,"*",C324)))</f>
        <v/>
      </c>
      <c r="W324" s="20" t="str">
        <f t="shared" ref="W324:W387" si="38">IF(C324="","",IF(C324="*","Estimated",IF(S324&gt;B324,"Simulated value used","Observed Estimate Used")))</f>
        <v/>
      </c>
    </row>
    <row r="325" spans="1:23" s="9" customFormat="1" x14ac:dyDescent="0.25">
      <c r="A325" s="11">
        <v>22828</v>
      </c>
      <c r="B325" s="9">
        <f>VLOOKUP((IF(MONTH($A325)=10,YEAR($A325),IF(MONTH($A325)=11,YEAR($A325),IF(MONTH($A325)=12, YEAR($A325),YEAR($A325)-1)))),A3R002_pt1.prn!$A$2:$AA$74,VLOOKUP(MONTH($A325),Conversion!$A$1:$B$12,2),FALSE)</f>
        <v>0.03</v>
      </c>
      <c r="C325" s="9" t="str">
        <f>IF(VLOOKUP((IF(MONTH($A325)=10,YEAR($A325),IF(MONTH($A325)=11,YEAR($A325),IF(MONTH($A325)=12, YEAR($A325),YEAR($A325)-1)))),A3R002_pt1.prn!$A$2:$AA$74,VLOOKUP(MONTH($A325),'Patch Conversion'!$A$1:$B$12,2),FALSE)="","",VLOOKUP((IF(MONTH($A325)=10,YEAR($A325),IF(MONTH($A325)=11,YEAR($A325),IF(MONTH($A325)=12, YEAR($A325),YEAR($A325)-1)))),A3R002_pt1.prn!$A$2:$AA$74,VLOOKUP(MONTH($A325),'Patch Conversion'!$A$1:$B$12,2),FALSE))</f>
        <v/>
      </c>
      <c r="G325" s="9">
        <f>VLOOKUP((IF(MONTH($A325)=10,YEAR($A325),IF(MONTH($A325)=11,YEAR($A325),IF(MONTH($A325)=12, YEAR($A325),YEAR($A325)-1)))),A3R002_FirstSim!$A$1:$Z$87,VLOOKUP(MONTH($A325),Conversion!$A$1:$B$12,2),FALSE)</f>
        <v>0.59</v>
      </c>
      <c r="K325" s="12" t="e">
        <f>VLOOKUP((IF(MONTH($A325)=10,YEAR($A325),IF(MONTH($A325)=11,YEAR($A325),IF(MONTH($A325)=12, YEAR($A325),YEAR($A325)-1)))),#REF!,VLOOKUP(MONTH($A325),Conversion!$A$1:$B$12,2),FALSE)</f>
        <v>#REF!</v>
      </c>
      <c r="L325" s="9" t="e">
        <f>VLOOKUP((IF(MONTH($A325)=10,YEAR($A325),IF(MONTH($A325)=11,YEAR($A325),IF(MONTH($A325)=12, YEAR($A325),YEAR($A325)-1)))),#REF!,VLOOKUP(MONTH($A325),'Patch Conversion'!$A$1:$B$12,2),FALSE)</f>
        <v>#REF!</v>
      </c>
      <c r="N325" s="11"/>
      <c r="O325" s="9">
        <f t="shared" si="33"/>
        <v>0.03</v>
      </c>
      <c r="P325" s="9" t="str">
        <f t="shared" si="34"/>
        <v/>
      </c>
      <c r="Q325" s="10" t="str">
        <f t="shared" si="35"/>
        <v/>
      </c>
      <c r="S325" s="17">
        <f>VLOOKUP((IF(MONTH($A325)=10,YEAR($A325),IF(MONTH($A325)=11,YEAR($A325),IF(MONTH($A325)=12, YEAR($A325),YEAR($A325)-1)))),'Final Sim'!$A$1:$O$84,VLOOKUP(MONTH($A325),'Conversion WRSM'!$A$1:$B$12,2),FALSE)</f>
        <v>0</v>
      </c>
      <c r="U325" s="9">
        <f t="shared" si="36"/>
        <v>0.03</v>
      </c>
      <c r="V325" s="9" t="str">
        <f t="shared" si="37"/>
        <v/>
      </c>
      <c r="W325" s="20" t="str">
        <f t="shared" si="38"/>
        <v/>
      </c>
    </row>
    <row r="326" spans="1:23" s="9" customFormat="1" x14ac:dyDescent="0.25">
      <c r="A326" s="11">
        <v>22859</v>
      </c>
      <c r="B326" s="9">
        <f>VLOOKUP((IF(MONTH($A326)=10,YEAR($A326),IF(MONTH($A326)=11,YEAR($A326),IF(MONTH($A326)=12, YEAR($A326),YEAR($A326)-1)))),A3R002_pt1.prn!$A$2:$AA$74,VLOOKUP(MONTH($A326),Conversion!$A$1:$B$12,2),FALSE)</f>
        <v>7.0000000000000007E-2</v>
      </c>
      <c r="C326" s="9" t="str">
        <f>IF(VLOOKUP((IF(MONTH($A326)=10,YEAR($A326),IF(MONTH($A326)=11,YEAR($A326),IF(MONTH($A326)=12, YEAR($A326),YEAR($A326)-1)))),A3R002_pt1.prn!$A$2:$AA$74,VLOOKUP(MONTH($A326),'Patch Conversion'!$A$1:$B$12,2),FALSE)="","",VLOOKUP((IF(MONTH($A326)=10,YEAR($A326),IF(MONTH($A326)=11,YEAR($A326),IF(MONTH($A326)=12, YEAR($A326),YEAR($A326)-1)))),A3R002_pt1.prn!$A$2:$AA$74,VLOOKUP(MONTH($A326),'Patch Conversion'!$A$1:$B$12,2),FALSE))</f>
        <v/>
      </c>
      <c r="G326" s="9">
        <f>VLOOKUP((IF(MONTH($A326)=10,YEAR($A326),IF(MONTH($A326)=11,YEAR($A326),IF(MONTH($A326)=12, YEAR($A326),YEAR($A326)-1)))),A3R002_FirstSim!$A$1:$Z$87,VLOOKUP(MONTH($A326),Conversion!$A$1:$B$12,2),FALSE)</f>
        <v>0.52</v>
      </c>
      <c r="K326" s="12" t="e">
        <f>VLOOKUP((IF(MONTH($A326)=10,YEAR($A326),IF(MONTH($A326)=11,YEAR($A326),IF(MONTH($A326)=12, YEAR($A326),YEAR($A326)-1)))),#REF!,VLOOKUP(MONTH($A326),Conversion!$A$1:$B$12,2),FALSE)</f>
        <v>#REF!</v>
      </c>
      <c r="L326" s="9" t="e">
        <f>VLOOKUP((IF(MONTH($A326)=10,YEAR($A326),IF(MONTH($A326)=11,YEAR($A326),IF(MONTH($A326)=12, YEAR($A326),YEAR($A326)-1)))),#REF!,VLOOKUP(MONTH($A326),'Patch Conversion'!$A$1:$B$12,2),FALSE)</f>
        <v>#REF!</v>
      </c>
      <c r="N326" s="11"/>
      <c r="O326" s="9">
        <f t="shared" si="33"/>
        <v>7.0000000000000007E-2</v>
      </c>
      <c r="P326" s="9" t="str">
        <f t="shared" si="34"/>
        <v/>
      </c>
      <c r="Q326" s="10" t="str">
        <f t="shared" si="35"/>
        <v/>
      </c>
      <c r="S326" s="17">
        <f>VLOOKUP((IF(MONTH($A326)=10,YEAR($A326),IF(MONTH($A326)=11,YEAR($A326),IF(MONTH($A326)=12, YEAR($A326),YEAR($A326)-1)))),'Final Sim'!$A$1:$O$84,VLOOKUP(MONTH($A326),'Conversion WRSM'!$A$1:$B$12,2),FALSE)</f>
        <v>0</v>
      </c>
      <c r="U326" s="9">
        <f t="shared" si="36"/>
        <v>7.0000000000000007E-2</v>
      </c>
      <c r="V326" s="9" t="str">
        <f t="shared" si="37"/>
        <v/>
      </c>
      <c r="W326" s="20" t="str">
        <f t="shared" si="38"/>
        <v/>
      </c>
    </row>
    <row r="327" spans="1:23" s="9" customFormat="1" x14ac:dyDescent="0.25">
      <c r="A327" s="11">
        <v>22890</v>
      </c>
      <c r="B327" s="9">
        <f>VLOOKUP((IF(MONTH($A327)=10,YEAR($A327),IF(MONTH($A327)=11,YEAR($A327),IF(MONTH($A327)=12, YEAR($A327),YEAR($A327)-1)))),A3R002_pt1.prn!$A$2:$AA$74,VLOOKUP(MONTH($A327),Conversion!$A$1:$B$12,2),FALSE)</f>
        <v>0.15</v>
      </c>
      <c r="C327" s="9" t="str">
        <f>IF(VLOOKUP((IF(MONTH($A327)=10,YEAR($A327),IF(MONTH($A327)=11,YEAR($A327),IF(MONTH($A327)=12, YEAR($A327),YEAR($A327)-1)))),A3R002_pt1.prn!$A$2:$AA$74,VLOOKUP(MONTH($A327),'Patch Conversion'!$A$1:$B$12,2),FALSE)="","",VLOOKUP((IF(MONTH($A327)=10,YEAR($A327),IF(MONTH($A327)=11,YEAR($A327),IF(MONTH($A327)=12, YEAR($A327),YEAR($A327)-1)))),A3R002_pt1.prn!$A$2:$AA$74,VLOOKUP(MONTH($A327),'Patch Conversion'!$A$1:$B$12,2),FALSE))</f>
        <v/>
      </c>
      <c r="G327" s="9">
        <f>VLOOKUP((IF(MONTH($A327)=10,YEAR($A327),IF(MONTH($A327)=11,YEAR($A327),IF(MONTH($A327)=12, YEAR($A327),YEAR($A327)-1)))),A3R002_FirstSim!$A$1:$Z$87,VLOOKUP(MONTH($A327),Conversion!$A$1:$B$12,2),FALSE)</f>
        <v>0.44</v>
      </c>
      <c r="K327" s="12" t="e">
        <f>VLOOKUP((IF(MONTH($A327)=10,YEAR($A327),IF(MONTH($A327)=11,YEAR($A327),IF(MONTH($A327)=12, YEAR($A327),YEAR($A327)-1)))),#REF!,VLOOKUP(MONTH($A327),Conversion!$A$1:$B$12,2),FALSE)</f>
        <v>#REF!</v>
      </c>
      <c r="L327" s="9" t="e">
        <f>VLOOKUP((IF(MONTH($A327)=10,YEAR($A327),IF(MONTH($A327)=11,YEAR($A327),IF(MONTH($A327)=12, YEAR($A327),YEAR($A327)-1)))),#REF!,VLOOKUP(MONTH($A327),'Patch Conversion'!$A$1:$B$12,2),FALSE)</f>
        <v>#REF!</v>
      </c>
      <c r="N327" s="11"/>
      <c r="O327" s="9">
        <f t="shared" si="33"/>
        <v>0.15</v>
      </c>
      <c r="P327" s="9" t="str">
        <f t="shared" si="34"/>
        <v/>
      </c>
      <c r="Q327" s="10" t="str">
        <f t="shared" si="35"/>
        <v/>
      </c>
      <c r="S327" s="17">
        <f>VLOOKUP((IF(MONTH($A327)=10,YEAR($A327),IF(MONTH($A327)=11,YEAR($A327),IF(MONTH($A327)=12, YEAR($A327),YEAR($A327)-1)))),'Final Sim'!$A$1:$O$84,VLOOKUP(MONTH($A327),'Conversion WRSM'!$A$1:$B$12,2),FALSE)</f>
        <v>0</v>
      </c>
      <c r="U327" s="9">
        <f t="shared" si="36"/>
        <v>0.15</v>
      </c>
      <c r="V327" s="9" t="str">
        <f t="shared" si="37"/>
        <v/>
      </c>
      <c r="W327" s="20" t="str">
        <f t="shared" si="38"/>
        <v/>
      </c>
    </row>
    <row r="328" spans="1:23" s="9" customFormat="1" x14ac:dyDescent="0.25">
      <c r="A328" s="11">
        <v>22920</v>
      </c>
      <c r="B328" s="9">
        <f>VLOOKUP((IF(MONTH($A328)=10,YEAR($A328),IF(MONTH($A328)=11,YEAR($A328),IF(MONTH($A328)=12, YEAR($A328),YEAR($A328)-1)))),A3R002_pt1.prn!$A$2:$AA$74,VLOOKUP(MONTH($A328),Conversion!$A$1:$B$12,2),FALSE)</f>
        <v>0.03</v>
      </c>
      <c r="C328" s="9" t="str">
        <f>IF(VLOOKUP((IF(MONTH($A328)=10,YEAR($A328),IF(MONTH($A328)=11,YEAR($A328),IF(MONTH($A328)=12, YEAR($A328),YEAR($A328)-1)))),A3R002_pt1.prn!$A$2:$AA$74,VLOOKUP(MONTH($A328),'Patch Conversion'!$A$1:$B$12,2),FALSE)="","",VLOOKUP((IF(MONTH($A328)=10,YEAR($A328),IF(MONTH($A328)=11,YEAR($A328),IF(MONTH($A328)=12, YEAR($A328),YEAR($A328)-1)))),A3R002_pt1.prn!$A$2:$AA$74,VLOOKUP(MONTH($A328),'Patch Conversion'!$A$1:$B$12,2),FALSE))</f>
        <v/>
      </c>
      <c r="G328" s="9">
        <f>VLOOKUP((IF(MONTH($A328)=10,YEAR($A328),IF(MONTH($A328)=11,YEAR($A328),IF(MONTH($A328)=12, YEAR($A328),YEAR($A328)-1)))),A3R002_FirstSim!$A$1:$Z$87,VLOOKUP(MONTH($A328),Conversion!$A$1:$B$12,2),FALSE)</f>
        <v>0.41</v>
      </c>
      <c r="K328" s="12" t="e">
        <f>VLOOKUP((IF(MONTH($A328)=10,YEAR($A328),IF(MONTH($A328)=11,YEAR($A328),IF(MONTH($A328)=12, YEAR($A328),YEAR($A328)-1)))),#REF!,VLOOKUP(MONTH($A328),Conversion!$A$1:$B$12,2),FALSE)</f>
        <v>#REF!</v>
      </c>
      <c r="L328" s="9" t="e">
        <f>VLOOKUP((IF(MONTH($A328)=10,YEAR($A328),IF(MONTH($A328)=11,YEAR($A328),IF(MONTH($A328)=12, YEAR($A328),YEAR($A328)-1)))),#REF!,VLOOKUP(MONTH($A328),'Patch Conversion'!$A$1:$B$12,2),FALSE)</f>
        <v>#REF!</v>
      </c>
      <c r="N328" s="11"/>
      <c r="O328" s="9">
        <f t="shared" si="33"/>
        <v>0.03</v>
      </c>
      <c r="P328" s="9" t="str">
        <f t="shared" si="34"/>
        <v/>
      </c>
      <c r="Q328" s="10" t="str">
        <f t="shared" si="35"/>
        <v/>
      </c>
      <c r="S328" s="17">
        <f>VLOOKUP((IF(MONTH($A328)=10,YEAR($A328),IF(MONTH($A328)=11,YEAR($A328),IF(MONTH($A328)=12, YEAR($A328),YEAR($A328)-1)))),'Final Sim'!$A$1:$O$84,VLOOKUP(MONTH($A328),'Conversion WRSM'!$A$1:$B$12,2),FALSE)</f>
        <v>0</v>
      </c>
      <c r="U328" s="9">
        <f t="shared" si="36"/>
        <v>0.03</v>
      </c>
      <c r="V328" s="9" t="str">
        <f t="shared" si="37"/>
        <v/>
      </c>
      <c r="W328" s="20" t="str">
        <f t="shared" si="38"/>
        <v/>
      </c>
    </row>
    <row r="329" spans="1:23" s="9" customFormat="1" x14ac:dyDescent="0.25">
      <c r="A329" s="11">
        <v>22951</v>
      </c>
      <c r="B329" s="9">
        <f>VLOOKUP((IF(MONTH($A329)=10,YEAR($A329),IF(MONTH($A329)=11,YEAR($A329),IF(MONTH($A329)=12, YEAR($A329),YEAR($A329)-1)))),A3R002_pt1.prn!$A$2:$AA$74,VLOOKUP(MONTH($A329),Conversion!$A$1:$B$12,2),FALSE)</f>
        <v>0.27</v>
      </c>
      <c r="C329" s="9" t="str">
        <f>IF(VLOOKUP((IF(MONTH($A329)=10,YEAR($A329),IF(MONTH($A329)=11,YEAR($A329),IF(MONTH($A329)=12, YEAR($A329),YEAR($A329)-1)))),A3R002_pt1.prn!$A$2:$AA$74,VLOOKUP(MONTH($A329),'Patch Conversion'!$A$1:$B$12,2),FALSE)="","",VLOOKUP((IF(MONTH($A329)=10,YEAR($A329),IF(MONTH($A329)=11,YEAR($A329),IF(MONTH($A329)=12, YEAR($A329),YEAR($A329)-1)))),A3R002_pt1.prn!$A$2:$AA$74,VLOOKUP(MONTH($A329),'Patch Conversion'!$A$1:$B$12,2),FALSE))</f>
        <v/>
      </c>
      <c r="D329" s="9" t="str">
        <f>IF(C329="","",B329)</f>
        <v/>
      </c>
      <c r="G329" s="9">
        <f>VLOOKUP((IF(MONTH($A329)=10,YEAR($A329),IF(MONTH($A329)=11,YEAR($A329),IF(MONTH($A329)=12, YEAR($A329),YEAR($A329)-1)))),A3R002_FirstSim!$A$1:$Z$87,VLOOKUP(MONTH($A329),Conversion!$A$1:$B$12,2),FALSE)</f>
        <v>1</v>
      </c>
      <c r="K329" s="12" t="e">
        <f>VLOOKUP((IF(MONTH($A329)=10,YEAR($A329),IF(MONTH($A329)=11,YEAR($A329),IF(MONTH($A329)=12, YEAR($A329),YEAR($A329)-1)))),#REF!,VLOOKUP(MONTH($A329),Conversion!$A$1:$B$12,2),FALSE)</f>
        <v>#REF!</v>
      </c>
      <c r="L329" s="9" t="e">
        <f>VLOOKUP((IF(MONTH($A329)=10,YEAR($A329),IF(MONTH($A329)=11,YEAR($A329),IF(MONTH($A329)=12, YEAR($A329),YEAR($A329)-1)))),#REF!,VLOOKUP(MONTH($A329),'Patch Conversion'!$A$1:$B$12,2),FALSE)</f>
        <v>#REF!</v>
      </c>
      <c r="N329" s="11"/>
      <c r="O329" s="9">
        <f t="shared" si="33"/>
        <v>0.27</v>
      </c>
      <c r="P329" s="9" t="str">
        <f t="shared" si="34"/>
        <v/>
      </c>
      <c r="Q329" s="10" t="str">
        <f t="shared" si="35"/>
        <v/>
      </c>
      <c r="S329" s="17">
        <f>VLOOKUP((IF(MONTH($A329)=10,YEAR($A329),IF(MONTH($A329)=11,YEAR($A329),IF(MONTH($A329)=12, YEAR($A329),YEAR($A329)-1)))),'Final Sim'!$A$1:$O$84,VLOOKUP(MONTH($A329),'Conversion WRSM'!$A$1:$B$12,2),FALSE)</f>
        <v>0</v>
      </c>
      <c r="U329" s="9">
        <f t="shared" si="36"/>
        <v>0.27</v>
      </c>
      <c r="V329" s="9" t="str">
        <f t="shared" si="37"/>
        <v/>
      </c>
      <c r="W329" s="20" t="str">
        <f t="shared" si="38"/>
        <v/>
      </c>
    </row>
    <row r="330" spans="1:23" s="9" customFormat="1" x14ac:dyDescent="0.25">
      <c r="A330" s="11">
        <v>22981</v>
      </c>
      <c r="B330" s="9">
        <f>VLOOKUP((IF(MONTH($A330)=10,YEAR($A330),IF(MONTH($A330)=11,YEAR($A330),IF(MONTH($A330)=12, YEAR($A330),YEAR($A330)-1)))),A3R002_pt1.prn!$A$2:$AA$74,VLOOKUP(MONTH($A330),Conversion!$A$1:$B$12,2),FALSE)</f>
        <v>0.22</v>
      </c>
      <c r="C330" s="9" t="str">
        <f>IF(VLOOKUP((IF(MONTH($A330)=10,YEAR($A330),IF(MONTH($A330)=11,YEAR($A330),IF(MONTH($A330)=12, YEAR($A330),YEAR($A330)-1)))),A3R002_pt1.prn!$A$2:$AA$74,VLOOKUP(MONTH($A330),'Patch Conversion'!$A$1:$B$12,2),FALSE)="","",VLOOKUP((IF(MONTH($A330)=10,YEAR($A330),IF(MONTH($A330)=11,YEAR($A330),IF(MONTH($A330)=12, YEAR($A330),YEAR($A330)-1)))),A3R002_pt1.prn!$A$2:$AA$74,VLOOKUP(MONTH($A330),'Patch Conversion'!$A$1:$B$12,2),FALSE))</f>
        <v/>
      </c>
      <c r="G330" s="9">
        <f>VLOOKUP((IF(MONTH($A330)=10,YEAR($A330),IF(MONTH($A330)=11,YEAR($A330),IF(MONTH($A330)=12, YEAR($A330),YEAR($A330)-1)))),A3R002_FirstSim!$A$1:$Z$87,VLOOKUP(MONTH($A330),Conversion!$A$1:$B$12,2),FALSE)</f>
        <v>0.62</v>
      </c>
      <c r="K330" s="12" t="e">
        <f>VLOOKUP((IF(MONTH($A330)=10,YEAR($A330),IF(MONTH($A330)=11,YEAR($A330),IF(MONTH($A330)=12, YEAR($A330),YEAR($A330)-1)))),#REF!,VLOOKUP(MONTH($A330),Conversion!$A$1:$B$12,2),FALSE)</f>
        <v>#REF!</v>
      </c>
      <c r="L330" s="9" t="e">
        <f>VLOOKUP((IF(MONTH($A330)=10,YEAR($A330),IF(MONTH($A330)=11,YEAR($A330),IF(MONTH($A330)=12, YEAR($A330),YEAR($A330)-1)))),#REF!,VLOOKUP(MONTH($A330),'Patch Conversion'!$A$1:$B$12,2),FALSE)</f>
        <v>#REF!</v>
      </c>
      <c r="N330" s="11"/>
      <c r="O330" s="9">
        <f t="shared" si="33"/>
        <v>0.22</v>
      </c>
      <c r="P330" s="9" t="str">
        <f t="shared" si="34"/>
        <v/>
      </c>
      <c r="Q330" s="10" t="str">
        <f t="shared" si="35"/>
        <v/>
      </c>
      <c r="S330" s="17">
        <f>VLOOKUP((IF(MONTH($A330)=10,YEAR($A330),IF(MONTH($A330)=11,YEAR($A330),IF(MONTH($A330)=12, YEAR($A330),YEAR($A330)-1)))),'Final Sim'!$A$1:$O$84,VLOOKUP(MONTH($A330),'Conversion WRSM'!$A$1:$B$12,2),FALSE)</f>
        <v>0</v>
      </c>
      <c r="U330" s="9">
        <f t="shared" si="36"/>
        <v>0.22</v>
      </c>
      <c r="V330" s="9" t="str">
        <f t="shared" si="37"/>
        <v/>
      </c>
      <c r="W330" s="20" t="str">
        <f t="shared" si="38"/>
        <v/>
      </c>
    </row>
    <row r="331" spans="1:23" s="9" customFormat="1" x14ac:dyDescent="0.25">
      <c r="A331" s="11">
        <v>23012</v>
      </c>
      <c r="B331" s="9">
        <f>VLOOKUP((IF(MONTH($A331)=10,YEAR($A331),IF(MONTH($A331)=11,YEAR($A331),IF(MONTH($A331)=12, YEAR($A331),YEAR($A331)-1)))),A3R002_pt1.prn!$A$2:$AA$74,VLOOKUP(MONTH($A331),Conversion!$A$1:$B$12,2),FALSE)</f>
        <v>0.14000000000000001</v>
      </c>
      <c r="C331" s="9" t="str">
        <f>IF(VLOOKUP((IF(MONTH($A331)=10,YEAR($A331),IF(MONTH($A331)=11,YEAR($A331),IF(MONTH($A331)=12, YEAR($A331),YEAR($A331)-1)))),A3R002_pt1.prn!$A$2:$AA$74,VLOOKUP(MONTH($A331),'Patch Conversion'!$A$1:$B$12,2),FALSE)="","",VLOOKUP((IF(MONTH($A331)=10,YEAR($A331),IF(MONTH($A331)=11,YEAR($A331),IF(MONTH($A331)=12, YEAR($A331),YEAR($A331)-1)))),A3R002_pt1.prn!$A$2:$AA$74,VLOOKUP(MONTH($A331),'Patch Conversion'!$A$1:$B$12,2),FALSE))</f>
        <v/>
      </c>
      <c r="G331" s="9">
        <f>VLOOKUP((IF(MONTH($A331)=10,YEAR($A331),IF(MONTH($A331)=11,YEAR($A331),IF(MONTH($A331)=12, YEAR($A331),YEAR($A331)-1)))),A3R002_FirstSim!$A$1:$Z$87,VLOOKUP(MONTH($A331),Conversion!$A$1:$B$12,2),FALSE)</f>
        <v>0.91</v>
      </c>
      <c r="K331" s="12" t="e">
        <f>VLOOKUP((IF(MONTH($A331)=10,YEAR($A331),IF(MONTH($A331)=11,YEAR($A331),IF(MONTH($A331)=12, YEAR($A331),YEAR($A331)-1)))),#REF!,VLOOKUP(MONTH($A331),Conversion!$A$1:$B$12,2),FALSE)</f>
        <v>#REF!</v>
      </c>
      <c r="L331" s="9" t="e">
        <f>VLOOKUP((IF(MONTH($A331)=10,YEAR($A331),IF(MONTH($A331)=11,YEAR($A331),IF(MONTH($A331)=12, YEAR($A331),YEAR($A331)-1)))),#REF!,VLOOKUP(MONTH($A331),'Patch Conversion'!$A$1:$B$12,2),FALSE)</f>
        <v>#REF!</v>
      </c>
      <c r="N331" s="11"/>
      <c r="O331" s="9">
        <f t="shared" si="33"/>
        <v>0.14000000000000001</v>
      </c>
      <c r="P331" s="9" t="str">
        <f t="shared" si="34"/>
        <v/>
      </c>
      <c r="Q331" s="10" t="str">
        <f t="shared" si="35"/>
        <v/>
      </c>
      <c r="S331" s="17">
        <f>VLOOKUP((IF(MONTH($A331)=10,YEAR($A331),IF(MONTH($A331)=11,YEAR($A331),IF(MONTH($A331)=12, YEAR($A331),YEAR($A331)-1)))),'Final Sim'!$A$1:$O$84,VLOOKUP(MONTH($A331),'Conversion WRSM'!$A$1:$B$12,2),FALSE)</f>
        <v>0</v>
      </c>
      <c r="U331" s="9">
        <f t="shared" si="36"/>
        <v>0.14000000000000001</v>
      </c>
      <c r="V331" s="9" t="str">
        <f t="shared" si="37"/>
        <v/>
      </c>
      <c r="W331" s="20" t="str">
        <f t="shared" si="38"/>
        <v/>
      </c>
    </row>
    <row r="332" spans="1:23" s="9" customFormat="1" x14ac:dyDescent="0.25">
      <c r="A332" s="11">
        <v>23043</v>
      </c>
      <c r="B332" s="9">
        <f>VLOOKUP((IF(MONTH($A332)=10,YEAR($A332),IF(MONTH($A332)=11,YEAR($A332),IF(MONTH($A332)=12, YEAR($A332),YEAR($A332)-1)))),A3R002_pt1.prn!$A$2:$AA$74,VLOOKUP(MONTH($A332),Conversion!$A$1:$B$12,2),FALSE)</f>
        <v>0.13</v>
      </c>
      <c r="C332" s="9" t="str">
        <f>IF(VLOOKUP((IF(MONTH($A332)=10,YEAR($A332),IF(MONTH($A332)=11,YEAR($A332),IF(MONTH($A332)=12, YEAR($A332),YEAR($A332)-1)))),A3R002_pt1.prn!$A$2:$AA$74,VLOOKUP(MONTH($A332),'Patch Conversion'!$A$1:$B$12,2),FALSE)="","",VLOOKUP((IF(MONTH($A332)=10,YEAR($A332),IF(MONTH($A332)=11,YEAR($A332),IF(MONTH($A332)=12, YEAR($A332),YEAR($A332)-1)))),A3R002_pt1.prn!$A$2:$AA$74,VLOOKUP(MONTH($A332),'Patch Conversion'!$A$1:$B$12,2),FALSE))</f>
        <v/>
      </c>
      <c r="D332" s="9" t="str">
        <f>IF(C332="","",B332)</f>
        <v/>
      </c>
      <c r="G332" s="9">
        <f>VLOOKUP((IF(MONTH($A332)=10,YEAR($A332),IF(MONTH($A332)=11,YEAR($A332),IF(MONTH($A332)=12, YEAR($A332),YEAR($A332)-1)))),A3R002_FirstSim!$A$1:$Z$87,VLOOKUP(MONTH($A332),Conversion!$A$1:$B$12,2),FALSE)</f>
        <v>0.61</v>
      </c>
      <c r="K332" s="12" t="e">
        <f>VLOOKUP((IF(MONTH($A332)=10,YEAR($A332),IF(MONTH($A332)=11,YEAR($A332),IF(MONTH($A332)=12, YEAR($A332),YEAR($A332)-1)))),#REF!,VLOOKUP(MONTH($A332),Conversion!$A$1:$B$12,2),FALSE)</f>
        <v>#REF!</v>
      </c>
      <c r="L332" s="9" t="e">
        <f>VLOOKUP((IF(MONTH($A332)=10,YEAR($A332),IF(MONTH($A332)=11,YEAR($A332),IF(MONTH($A332)=12, YEAR($A332),YEAR($A332)-1)))),#REF!,VLOOKUP(MONTH($A332),'Patch Conversion'!$A$1:$B$12,2),FALSE)</f>
        <v>#REF!</v>
      </c>
      <c r="N332" s="11"/>
      <c r="O332" s="9">
        <f t="shared" si="33"/>
        <v>0.13</v>
      </c>
      <c r="P332" s="9" t="str">
        <f t="shared" si="34"/>
        <v/>
      </c>
      <c r="Q332" s="10" t="str">
        <f t="shared" si="35"/>
        <v/>
      </c>
      <c r="S332" s="17">
        <f>VLOOKUP((IF(MONTH($A332)=10,YEAR($A332),IF(MONTH($A332)=11,YEAR($A332),IF(MONTH($A332)=12, YEAR($A332),YEAR($A332)-1)))),'Final Sim'!$A$1:$O$84,VLOOKUP(MONTH($A332),'Conversion WRSM'!$A$1:$B$12,2),FALSE)</f>
        <v>0</v>
      </c>
      <c r="U332" s="9">
        <f t="shared" si="36"/>
        <v>0.13</v>
      </c>
      <c r="V332" s="9" t="str">
        <f t="shared" si="37"/>
        <v/>
      </c>
      <c r="W332" s="20" t="str">
        <f t="shared" si="38"/>
        <v/>
      </c>
    </row>
    <row r="333" spans="1:23" s="9" customFormat="1" x14ac:dyDescent="0.25">
      <c r="A333" s="11">
        <v>23071</v>
      </c>
      <c r="B333" s="9">
        <f>VLOOKUP((IF(MONTH($A333)=10,YEAR($A333),IF(MONTH($A333)=11,YEAR($A333),IF(MONTH($A333)=12, YEAR($A333),YEAR($A333)-1)))),A3R002_pt1.prn!$A$2:$AA$74,VLOOKUP(MONTH($A333),Conversion!$A$1:$B$12,2),FALSE)</f>
        <v>0.06</v>
      </c>
      <c r="C333" s="9" t="str">
        <f>IF(VLOOKUP((IF(MONTH($A333)=10,YEAR($A333),IF(MONTH($A333)=11,YEAR($A333),IF(MONTH($A333)=12, YEAR($A333),YEAR($A333)-1)))),A3R002_pt1.prn!$A$2:$AA$74,VLOOKUP(MONTH($A333),'Patch Conversion'!$A$1:$B$12,2),FALSE)="","",VLOOKUP((IF(MONTH($A333)=10,YEAR($A333),IF(MONTH($A333)=11,YEAR($A333),IF(MONTH($A333)=12, YEAR($A333),YEAR($A333)-1)))),A3R002_pt1.prn!$A$2:$AA$74,VLOOKUP(MONTH($A333),'Patch Conversion'!$A$1:$B$12,2),FALSE))</f>
        <v/>
      </c>
      <c r="D333" s="9" t="str">
        <f>IF(C333="","",B333)</f>
        <v/>
      </c>
      <c r="G333" s="9">
        <f>VLOOKUP((IF(MONTH($A333)=10,YEAR($A333),IF(MONTH($A333)=11,YEAR($A333),IF(MONTH($A333)=12, YEAR($A333),YEAR($A333)-1)))),A3R002_FirstSim!$A$1:$Z$87,VLOOKUP(MONTH($A333),Conversion!$A$1:$B$12,2),FALSE)</f>
        <v>0.45</v>
      </c>
      <c r="K333" s="12" t="e">
        <f>VLOOKUP((IF(MONTH($A333)=10,YEAR($A333),IF(MONTH($A333)=11,YEAR($A333),IF(MONTH($A333)=12, YEAR($A333),YEAR($A333)-1)))),#REF!,VLOOKUP(MONTH($A333),Conversion!$A$1:$B$12,2),FALSE)</f>
        <v>#REF!</v>
      </c>
      <c r="L333" s="9" t="e">
        <f>VLOOKUP((IF(MONTH($A333)=10,YEAR($A333),IF(MONTH($A333)=11,YEAR($A333),IF(MONTH($A333)=12, YEAR($A333),YEAR($A333)-1)))),#REF!,VLOOKUP(MONTH($A333),'Patch Conversion'!$A$1:$B$12,2),FALSE)</f>
        <v>#REF!</v>
      </c>
      <c r="N333" s="11"/>
      <c r="O333" s="9">
        <f t="shared" si="33"/>
        <v>0.06</v>
      </c>
      <c r="P333" s="9" t="str">
        <f t="shared" si="34"/>
        <v/>
      </c>
      <c r="Q333" s="10" t="str">
        <f t="shared" si="35"/>
        <v/>
      </c>
      <c r="S333" s="17">
        <f>VLOOKUP((IF(MONTH($A333)=10,YEAR($A333),IF(MONTH($A333)=11,YEAR($A333),IF(MONTH($A333)=12, YEAR($A333),YEAR($A333)-1)))),'Final Sim'!$A$1:$O$84,VLOOKUP(MONTH($A333),'Conversion WRSM'!$A$1:$B$12,2),FALSE)</f>
        <v>0</v>
      </c>
      <c r="U333" s="9">
        <f t="shared" si="36"/>
        <v>0.06</v>
      </c>
      <c r="V333" s="9" t="str">
        <f t="shared" si="37"/>
        <v/>
      </c>
      <c r="W333" s="20" t="str">
        <f t="shared" si="38"/>
        <v/>
      </c>
    </row>
    <row r="334" spans="1:23" s="9" customFormat="1" x14ac:dyDescent="0.25">
      <c r="A334" s="11">
        <v>23102</v>
      </c>
      <c r="B334" s="9">
        <f>VLOOKUP((IF(MONTH($A334)=10,YEAR($A334),IF(MONTH($A334)=11,YEAR($A334),IF(MONTH($A334)=12, YEAR($A334),YEAR($A334)-1)))),A3R002_pt1.prn!$A$2:$AA$74,VLOOKUP(MONTH($A334),Conversion!$A$1:$B$12,2),FALSE)</f>
        <v>0.02</v>
      </c>
      <c r="C334" s="9" t="str">
        <f>IF(VLOOKUP((IF(MONTH($A334)=10,YEAR($A334),IF(MONTH($A334)=11,YEAR($A334),IF(MONTH($A334)=12, YEAR($A334),YEAR($A334)-1)))),A3R002_pt1.prn!$A$2:$AA$74,VLOOKUP(MONTH($A334),'Patch Conversion'!$A$1:$B$12,2),FALSE)="","",VLOOKUP((IF(MONTH($A334)=10,YEAR($A334),IF(MONTH($A334)=11,YEAR($A334),IF(MONTH($A334)=12, YEAR($A334),YEAR($A334)-1)))),A3R002_pt1.prn!$A$2:$AA$74,VLOOKUP(MONTH($A334),'Patch Conversion'!$A$1:$B$12,2),FALSE))</f>
        <v/>
      </c>
      <c r="D334" s="9" t="str">
        <f>IF(C334="","",B334)</f>
        <v/>
      </c>
      <c r="G334" s="9">
        <f>VLOOKUP((IF(MONTH($A334)=10,YEAR($A334),IF(MONTH($A334)=11,YEAR($A334),IF(MONTH($A334)=12, YEAR($A334),YEAR($A334)-1)))),A3R002_FirstSim!$A$1:$Z$87,VLOOKUP(MONTH($A334),Conversion!$A$1:$B$12,2),FALSE)</f>
        <v>0.45</v>
      </c>
      <c r="K334" s="12" t="e">
        <f>VLOOKUP((IF(MONTH($A334)=10,YEAR($A334),IF(MONTH($A334)=11,YEAR($A334),IF(MONTH($A334)=12, YEAR($A334),YEAR($A334)-1)))),#REF!,VLOOKUP(MONTH($A334),Conversion!$A$1:$B$12,2),FALSE)</f>
        <v>#REF!</v>
      </c>
      <c r="L334" s="9" t="e">
        <f>VLOOKUP((IF(MONTH($A334)=10,YEAR($A334),IF(MONTH($A334)=11,YEAR($A334),IF(MONTH($A334)=12, YEAR($A334),YEAR($A334)-1)))),#REF!,VLOOKUP(MONTH($A334),'Patch Conversion'!$A$1:$B$12,2),FALSE)</f>
        <v>#REF!</v>
      </c>
      <c r="N334" s="11"/>
      <c r="O334" s="9">
        <f t="shared" si="33"/>
        <v>0.02</v>
      </c>
      <c r="P334" s="9" t="str">
        <f t="shared" si="34"/>
        <v/>
      </c>
      <c r="Q334" s="10" t="str">
        <f t="shared" si="35"/>
        <v/>
      </c>
      <c r="S334" s="17">
        <f>VLOOKUP((IF(MONTH($A334)=10,YEAR($A334),IF(MONTH($A334)=11,YEAR($A334),IF(MONTH($A334)=12, YEAR($A334),YEAR($A334)-1)))),'Final Sim'!$A$1:$O$84,VLOOKUP(MONTH($A334),'Conversion WRSM'!$A$1:$B$12,2),FALSE)</f>
        <v>0</v>
      </c>
      <c r="U334" s="9">
        <f t="shared" si="36"/>
        <v>0.02</v>
      </c>
      <c r="V334" s="9" t="str">
        <f t="shared" si="37"/>
        <v/>
      </c>
      <c r="W334" s="20" t="str">
        <f t="shared" si="38"/>
        <v/>
      </c>
    </row>
    <row r="335" spans="1:23" s="9" customFormat="1" x14ac:dyDescent="0.25">
      <c r="A335" s="11">
        <v>23132</v>
      </c>
      <c r="B335" s="9">
        <f>VLOOKUP((IF(MONTH($A335)=10,YEAR($A335),IF(MONTH($A335)=11,YEAR($A335),IF(MONTH($A335)=12, YEAR($A335),YEAR($A335)-1)))),A3R002_pt1.prn!$A$2:$AA$74,VLOOKUP(MONTH($A335),Conversion!$A$1:$B$12,2),FALSE)</f>
        <v>0.05</v>
      </c>
      <c r="C335" s="9" t="str">
        <f>IF(VLOOKUP((IF(MONTH($A335)=10,YEAR($A335),IF(MONTH($A335)=11,YEAR($A335),IF(MONTH($A335)=12, YEAR($A335),YEAR($A335)-1)))),A3R002_pt1.prn!$A$2:$AA$74,VLOOKUP(MONTH($A335),'Patch Conversion'!$A$1:$B$12,2),FALSE)="","",VLOOKUP((IF(MONTH($A335)=10,YEAR($A335),IF(MONTH($A335)=11,YEAR($A335),IF(MONTH($A335)=12, YEAR($A335),YEAR($A335)-1)))),A3R002_pt1.prn!$A$2:$AA$74,VLOOKUP(MONTH($A335),'Patch Conversion'!$A$1:$B$12,2),FALSE))</f>
        <v/>
      </c>
      <c r="G335" s="9">
        <f>VLOOKUP((IF(MONTH($A335)=10,YEAR($A335),IF(MONTH($A335)=11,YEAR($A335),IF(MONTH($A335)=12, YEAR($A335),YEAR($A335)-1)))),A3R002_FirstSim!$A$1:$Z$87,VLOOKUP(MONTH($A335),Conversion!$A$1:$B$12,2),FALSE)</f>
        <v>0.44</v>
      </c>
      <c r="K335" s="12" t="e">
        <f>VLOOKUP((IF(MONTH($A335)=10,YEAR($A335),IF(MONTH($A335)=11,YEAR($A335),IF(MONTH($A335)=12, YEAR($A335),YEAR($A335)-1)))),#REF!,VLOOKUP(MONTH($A335),Conversion!$A$1:$B$12,2),FALSE)</f>
        <v>#REF!</v>
      </c>
      <c r="L335" s="9" t="e">
        <f>VLOOKUP((IF(MONTH($A335)=10,YEAR($A335),IF(MONTH($A335)=11,YEAR($A335),IF(MONTH($A335)=12, YEAR($A335),YEAR($A335)-1)))),#REF!,VLOOKUP(MONTH($A335),'Patch Conversion'!$A$1:$B$12,2),FALSE)</f>
        <v>#REF!</v>
      </c>
      <c r="N335" s="11"/>
      <c r="O335" s="9">
        <f t="shared" si="33"/>
        <v>0.05</v>
      </c>
      <c r="P335" s="9" t="str">
        <f t="shared" si="34"/>
        <v/>
      </c>
      <c r="Q335" s="10" t="str">
        <f t="shared" si="35"/>
        <v/>
      </c>
      <c r="S335" s="17">
        <f>VLOOKUP((IF(MONTH($A335)=10,YEAR($A335),IF(MONTH($A335)=11,YEAR($A335),IF(MONTH($A335)=12, YEAR($A335),YEAR($A335)-1)))),'Final Sim'!$A$1:$O$84,VLOOKUP(MONTH($A335),'Conversion WRSM'!$A$1:$B$12,2),FALSE)</f>
        <v>0</v>
      </c>
      <c r="U335" s="9">
        <f t="shared" si="36"/>
        <v>0.05</v>
      </c>
      <c r="V335" s="9" t="str">
        <f t="shared" si="37"/>
        <v/>
      </c>
      <c r="W335" s="20" t="str">
        <f t="shared" si="38"/>
        <v/>
      </c>
    </row>
    <row r="336" spans="1:23" s="9" customFormat="1" x14ac:dyDescent="0.25">
      <c r="A336" s="11">
        <v>23163</v>
      </c>
      <c r="B336" s="9">
        <f>VLOOKUP((IF(MONTH($A336)=10,YEAR($A336),IF(MONTH($A336)=11,YEAR($A336),IF(MONTH($A336)=12, YEAR($A336),YEAR($A336)-1)))),A3R002_pt1.prn!$A$2:$AA$74,VLOOKUP(MONTH($A336),Conversion!$A$1:$B$12,2),FALSE)</f>
        <v>0.06</v>
      </c>
      <c r="C336" s="9" t="str">
        <f>IF(VLOOKUP((IF(MONTH($A336)=10,YEAR($A336),IF(MONTH($A336)=11,YEAR($A336),IF(MONTH($A336)=12, YEAR($A336),YEAR($A336)-1)))),A3R002_pt1.prn!$A$2:$AA$74,VLOOKUP(MONTH($A336),'Patch Conversion'!$A$1:$B$12,2),FALSE)="","",VLOOKUP((IF(MONTH($A336)=10,YEAR($A336),IF(MONTH($A336)=11,YEAR($A336),IF(MONTH($A336)=12, YEAR($A336),YEAR($A336)-1)))),A3R002_pt1.prn!$A$2:$AA$74,VLOOKUP(MONTH($A336),'Patch Conversion'!$A$1:$B$12,2),FALSE))</f>
        <v/>
      </c>
      <c r="G336" s="9">
        <f>VLOOKUP((IF(MONTH($A336)=10,YEAR($A336),IF(MONTH($A336)=11,YEAR($A336),IF(MONTH($A336)=12, YEAR($A336),YEAR($A336)-1)))),A3R002_FirstSim!$A$1:$Z$87,VLOOKUP(MONTH($A336),Conversion!$A$1:$B$12,2),FALSE)</f>
        <v>0.46</v>
      </c>
      <c r="K336" s="12" t="e">
        <f>VLOOKUP((IF(MONTH($A336)=10,YEAR($A336),IF(MONTH($A336)=11,YEAR($A336),IF(MONTH($A336)=12, YEAR($A336),YEAR($A336)-1)))),#REF!,VLOOKUP(MONTH($A336),Conversion!$A$1:$B$12,2),FALSE)</f>
        <v>#REF!</v>
      </c>
      <c r="L336" s="9" t="e">
        <f>VLOOKUP((IF(MONTH($A336)=10,YEAR($A336),IF(MONTH($A336)=11,YEAR($A336),IF(MONTH($A336)=12, YEAR($A336),YEAR($A336)-1)))),#REF!,VLOOKUP(MONTH($A336),'Patch Conversion'!$A$1:$B$12,2),FALSE)</f>
        <v>#REF!</v>
      </c>
      <c r="N336" s="11"/>
      <c r="O336" s="9">
        <f t="shared" si="33"/>
        <v>0.06</v>
      </c>
      <c r="P336" s="9" t="str">
        <f t="shared" si="34"/>
        <v/>
      </c>
      <c r="Q336" s="10" t="str">
        <f t="shared" si="35"/>
        <v/>
      </c>
      <c r="S336" s="17">
        <f>VLOOKUP((IF(MONTH($A336)=10,YEAR($A336),IF(MONTH($A336)=11,YEAR($A336),IF(MONTH($A336)=12, YEAR($A336),YEAR($A336)-1)))),'Final Sim'!$A$1:$O$84,VLOOKUP(MONTH($A336),'Conversion WRSM'!$A$1:$B$12,2),FALSE)</f>
        <v>0</v>
      </c>
      <c r="U336" s="9">
        <f t="shared" si="36"/>
        <v>0.06</v>
      </c>
      <c r="V336" s="9" t="str">
        <f t="shared" si="37"/>
        <v/>
      </c>
      <c r="W336" s="20" t="str">
        <f t="shared" si="38"/>
        <v/>
      </c>
    </row>
    <row r="337" spans="1:23" s="9" customFormat="1" x14ac:dyDescent="0.25">
      <c r="A337" s="11">
        <v>23193</v>
      </c>
      <c r="B337" s="9">
        <f>VLOOKUP((IF(MONTH($A337)=10,YEAR($A337),IF(MONTH($A337)=11,YEAR($A337),IF(MONTH($A337)=12, YEAR($A337),YEAR($A337)-1)))),A3R002_pt1.prn!$A$2:$AA$74,VLOOKUP(MONTH($A337),Conversion!$A$1:$B$12,2),FALSE)</f>
        <v>0.03</v>
      </c>
      <c r="C337" s="9" t="str">
        <f>IF(VLOOKUP((IF(MONTH($A337)=10,YEAR($A337),IF(MONTH($A337)=11,YEAR($A337),IF(MONTH($A337)=12, YEAR($A337),YEAR($A337)-1)))),A3R002_pt1.prn!$A$2:$AA$74,VLOOKUP(MONTH($A337),'Patch Conversion'!$A$1:$B$12,2),FALSE)="","",VLOOKUP((IF(MONTH($A337)=10,YEAR($A337),IF(MONTH($A337)=11,YEAR($A337),IF(MONTH($A337)=12, YEAR($A337),YEAR($A337)-1)))),A3R002_pt1.prn!$A$2:$AA$74,VLOOKUP(MONTH($A337),'Patch Conversion'!$A$1:$B$12,2),FALSE))</f>
        <v/>
      </c>
      <c r="G337" s="9">
        <f>VLOOKUP((IF(MONTH($A337)=10,YEAR($A337),IF(MONTH($A337)=11,YEAR($A337),IF(MONTH($A337)=12, YEAR($A337),YEAR($A337)-1)))),A3R002_FirstSim!$A$1:$Z$87,VLOOKUP(MONTH($A337),Conversion!$A$1:$B$12,2),FALSE)</f>
        <v>0.45</v>
      </c>
      <c r="K337" s="12" t="e">
        <f>VLOOKUP((IF(MONTH($A337)=10,YEAR($A337),IF(MONTH($A337)=11,YEAR($A337),IF(MONTH($A337)=12, YEAR($A337),YEAR($A337)-1)))),#REF!,VLOOKUP(MONTH($A337),Conversion!$A$1:$B$12,2),FALSE)</f>
        <v>#REF!</v>
      </c>
      <c r="L337" s="9" t="e">
        <f>VLOOKUP((IF(MONTH($A337)=10,YEAR($A337),IF(MONTH($A337)=11,YEAR($A337),IF(MONTH($A337)=12, YEAR($A337),YEAR($A337)-1)))),#REF!,VLOOKUP(MONTH($A337),'Patch Conversion'!$A$1:$B$12,2),FALSE)</f>
        <v>#REF!</v>
      </c>
      <c r="N337" s="11"/>
      <c r="O337" s="9">
        <f t="shared" si="33"/>
        <v>0.03</v>
      </c>
      <c r="P337" s="9" t="str">
        <f t="shared" si="34"/>
        <v/>
      </c>
      <c r="Q337" s="10" t="str">
        <f t="shared" si="35"/>
        <v/>
      </c>
      <c r="S337" s="17">
        <f>VLOOKUP((IF(MONTH($A337)=10,YEAR($A337),IF(MONTH($A337)=11,YEAR($A337),IF(MONTH($A337)=12, YEAR($A337),YEAR($A337)-1)))),'Final Sim'!$A$1:$O$84,VLOOKUP(MONTH($A337),'Conversion WRSM'!$A$1:$B$12,2),FALSE)</f>
        <v>0</v>
      </c>
      <c r="U337" s="9">
        <f t="shared" si="36"/>
        <v>0.03</v>
      </c>
      <c r="V337" s="9" t="str">
        <f t="shared" si="37"/>
        <v/>
      </c>
      <c r="W337" s="20" t="str">
        <f t="shared" si="38"/>
        <v/>
      </c>
    </row>
    <row r="338" spans="1:23" s="9" customFormat="1" x14ac:dyDescent="0.25">
      <c r="A338" s="11">
        <v>23224</v>
      </c>
      <c r="B338" s="9">
        <f>VLOOKUP((IF(MONTH($A338)=10,YEAR($A338),IF(MONTH($A338)=11,YEAR($A338),IF(MONTH($A338)=12, YEAR($A338),YEAR($A338)-1)))),A3R002_pt1.prn!$A$2:$AA$74,VLOOKUP(MONTH($A338),Conversion!$A$1:$B$12,2),FALSE)</f>
        <v>0.05</v>
      </c>
      <c r="C338" s="9" t="str">
        <f>IF(VLOOKUP((IF(MONTH($A338)=10,YEAR($A338),IF(MONTH($A338)=11,YEAR($A338),IF(MONTH($A338)=12, YEAR($A338),YEAR($A338)-1)))),A3R002_pt1.prn!$A$2:$AA$74,VLOOKUP(MONTH($A338),'Patch Conversion'!$A$1:$B$12,2),FALSE)="","",VLOOKUP((IF(MONTH($A338)=10,YEAR($A338),IF(MONTH($A338)=11,YEAR($A338),IF(MONTH($A338)=12, YEAR($A338),YEAR($A338)-1)))),A3R002_pt1.prn!$A$2:$AA$74,VLOOKUP(MONTH($A338),'Patch Conversion'!$A$1:$B$12,2),FALSE))</f>
        <v/>
      </c>
      <c r="G338" s="9">
        <f>VLOOKUP((IF(MONTH($A338)=10,YEAR($A338),IF(MONTH($A338)=11,YEAR($A338),IF(MONTH($A338)=12, YEAR($A338),YEAR($A338)-1)))),A3R002_FirstSim!$A$1:$Z$87,VLOOKUP(MONTH($A338),Conversion!$A$1:$B$12,2),FALSE)</f>
        <v>0.39</v>
      </c>
      <c r="K338" s="12" t="e">
        <f>VLOOKUP((IF(MONTH($A338)=10,YEAR($A338),IF(MONTH($A338)=11,YEAR($A338),IF(MONTH($A338)=12, YEAR($A338),YEAR($A338)-1)))),#REF!,VLOOKUP(MONTH($A338),Conversion!$A$1:$B$12,2),FALSE)</f>
        <v>#REF!</v>
      </c>
      <c r="L338" s="9" t="e">
        <f>VLOOKUP((IF(MONTH($A338)=10,YEAR($A338),IF(MONTH($A338)=11,YEAR($A338),IF(MONTH($A338)=12, YEAR($A338),YEAR($A338)-1)))),#REF!,VLOOKUP(MONTH($A338),'Patch Conversion'!$A$1:$B$12,2),FALSE)</f>
        <v>#REF!</v>
      </c>
      <c r="N338" s="11"/>
      <c r="O338" s="9">
        <f t="shared" si="33"/>
        <v>0.05</v>
      </c>
      <c r="P338" s="9" t="str">
        <f t="shared" si="34"/>
        <v/>
      </c>
      <c r="Q338" s="10" t="str">
        <f t="shared" si="35"/>
        <v/>
      </c>
      <c r="S338" s="17">
        <f>VLOOKUP((IF(MONTH($A338)=10,YEAR($A338),IF(MONTH($A338)=11,YEAR($A338),IF(MONTH($A338)=12, YEAR($A338),YEAR($A338)-1)))),'Final Sim'!$A$1:$O$84,VLOOKUP(MONTH($A338),'Conversion WRSM'!$A$1:$B$12,2),FALSE)</f>
        <v>0</v>
      </c>
      <c r="U338" s="9">
        <f t="shared" si="36"/>
        <v>0.05</v>
      </c>
      <c r="V338" s="9" t="str">
        <f t="shared" si="37"/>
        <v/>
      </c>
      <c r="W338" s="20" t="str">
        <f t="shared" si="38"/>
        <v/>
      </c>
    </row>
    <row r="339" spans="1:23" s="9" customFormat="1" x14ac:dyDescent="0.25">
      <c r="A339" s="11">
        <v>23255</v>
      </c>
      <c r="B339" s="9">
        <f>VLOOKUP((IF(MONTH($A339)=10,YEAR($A339),IF(MONTH($A339)=11,YEAR($A339),IF(MONTH($A339)=12, YEAR($A339),YEAR($A339)-1)))),A3R002_pt1.prn!$A$2:$AA$74,VLOOKUP(MONTH($A339),Conversion!$A$1:$B$12,2),FALSE)</f>
        <v>0.04</v>
      </c>
      <c r="C339" s="9" t="str">
        <f>IF(VLOOKUP((IF(MONTH($A339)=10,YEAR($A339),IF(MONTH($A339)=11,YEAR($A339),IF(MONTH($A339)=12, YEAR($A339),YEAR($A339)-1)))),A3R002_pt1.prn!$A$2:$AA$74,VLOOKUP(MONTH($A339),'Patch Conversion'!$A$1:$B$12,2),FALSE)="","",VLOOKUP((IF(MONTH($A339)=10,YEAR($A339),IF(MONTH($A339)=11,YEAR($A339),IF(MONTH($A339)=12, YEAR($A339),YEAR($A339)-1)))),A3R002_pt1.prn!$A$2:$AA$74,VLOOKUP(MONTH($A339),'Patch Conversion'!$A$1:$B$12,2),FALSE))</f>
        <v/>
      </c>
      <c r="D339" s="9" t="str">
        <f>IF(C339="","",B339)</f>
        <v/>
      </c>
      <c r="G339" s="9">
        <f>VLOOKUP((IF(MONTH($A339)=10,YEAR($A339),IF(MONTH($A339)=11,YEAR($A339),IF(MONTH($A339)=12, YEAR($A339),YEAR($A339)-1)))),A3R002_FirstSim!$A$1:$Z$87,VLOOKUP(MONTH($A339),Conversion!$A$1:$B$12,2),FALSE)</f>
        <v>0.36</v>
      </c>
      <c r="K339" s="12" t="e">
        <f>VLOOKUP((IF(MONTH($A339)=10,YEAR($A339),IF(MONTH($A339)=11,YEAR($A339),IF(MONTH($A339)=12, YEAR($A339),YEAR($A339)-1)))),#REF!,VLOOKUP(MONTH($A339),Conversion!$A$1:$B$12,2),FALSE)</f>
        <v>#REF!</v>
      </c>
      <c r="L339" s="9" t="e">
        <f>VLOOKUP((IF(MONTH($A339)=10,YEAR($A339),IF(MONTH($A339)=11,YEAR($A339),IF(MONTH($A339)=12, YEAR($A339),YEAR($A339)-1)))),#REF!,VLOOKUP(MONTH($A339),'Patch Conversion'!$A$1:$B$12,2),FALSE)</f>
        <v>#REF!</v>
      </c>
      <c r="N339" s="11"/>
      <c r="O339" s="9">
        <f t="shared" si="33"/>
        <v>0.04</v>
      </c>
      <c r="P339" s="9" t="str">
        <f t="shared" si="34"/>
        <v/>
      </c>
      <c r="Q339" s="10" t="str">
        <f t="shared" si="35"/>
        <v/>
      </c>
      <c r="S339" s="17">
        <f>VLOOKUP((IF(MONTH($A339)=10,YEAR($A339),IF(MONTH($A339)=11,YEAR($A339),IF(MONTH($A339)=12, YEAR($A339),YEAR($A339)-1)))),'Final Sim'!$A$1:$O$84,VLOOKUP(MONTH($A339),'Conversion WRSM'!$A$1:$B$12,2),FALSE)</f>
        <v>0</v>
      </c>
      <c r="U339" s="9">
        <f t="shared" si="36"/>
        <v>0.04</v>
      </c>
      <c r="V339" s="9" t="str">
        <f t="shared" si="37"/>
        <v/>
      </c>
      <c r="W339" s="20" t="str">
        <f t="shared" si="38"/>
        <v/>
      </c>
    </row>
    <row r="340" spans="1:23" s="9" customFormat="1" x14ac:dyDescent="0.25">
      <c r="A340" s="11">
        <v>23285</v>
      </c>
      <c r="B340" s="9">
        <f>VLOOKUP((IF(MONTH($A340)=10,YEAR($A340),IF(MONTH($A340)=11,YEAR($A340),IF(MONTH($A340)=12, YEAR($A340),YEAR($A340)-1)))),A3R002_pt1.prn!$A$2:$AA$74,VLOOKUP(MONTH($A340),Conversion!$A$1:$B$12,2),FALSE)</f>
        <v>0.04</v>
      </c>
      <c r="C340" s="9" t="str">
        <f>IF(VLOOKUP((IF(MONTH($A340)=10,YEAR($A340),IF(MONTH($A340)=11,YEAR($A340),IF(MONTH($A340)=12, YEAR($A340),YEAR($A340)-1)))),A3R002_pt1.prn!$A$2:$AA$74,VLOOKUP(MONTH($A340),'Patch Conversion'!$A$1:$B$12,2),FALSE)="","",VLOOKUP((IF(MONTH($A340)=10,YEAR($A340),IF(MONTH($A340)=11,YEAR($A340),IF(MONTH($A340)=12, YEAR($A340),YEAR($A340)-1)))),A3R002_pt1.prn!$A$2:$AA$74,VLOOKUP(MONTH($A340),'Patch Conversion'!$A$1:$B$12,2),FALSE))</f>
        <v/>
      </c>
      <c r="D340" s="9" t="str">
        <f>IF(C340="","",B340)</f>
        <v/>
      </c>
      <c r="G340" s="9">
        <f>VLOOKUP((IF(MONTH($A340)=10,YEAR($A340),IF(MONTH($A340)=11,YEAR($A340),IF(MONTH($A340)=12, YEAR($A340),YEAR($A340)-1)))),A3R002_FirstSim!$A$1:$Z$87,VLOOKUP(MONTH($A340),Conversion!$A$1:$B$12,2),FALSE)</f>
        <v>0.35</v>
      </c>
      <c r="K340" s="12" t="e">
        <f>VLOOKUP((IF(MONTH($A340)=10,YEAR($A340),IF(MONTH($A340)=11,YEAR($A340),IF(MONTH($A340)=12, YEAR($A340),YEAR($A340)-1)))),#REF!,VLOOKUP(MONTH($A340),Conversion!$A$1:$B$12,2),FALSE)</f>
        <v>#REF!</v>
      </c>
      <c r="L340" s="9" t="e">
        <f>VLOOKUP((IF(MONTH($A340)=10,YEAR($A340),IF(MONTH($A340)=11,YEAR($A340),IF(MONTH($A340)=12, YEAR($A340),YEAR($A340)-1)))),#REF!,VLOOKUP(MONTH($A340),'Patch Conversion'!$A$1:$B$12,2),FALSE)</f>
        <v>#REF!</v>
      </c>
      <c r="N340" s="11"/>
      <c r="O340" s="9">
        <f t="shared" si="33"/>
        <v>0.04</v>
      </c>
      <c r="P340" s="9" t="str">
        <f t="shared" si="34"/>
        <v/>
      </c>
      <c r="Q340" s="10" t="str">
        <f t="shared" si="35"/>
        <v/>
      </c>
      <c r="S340" s="17">
        <f>VLOOKUP((IF(MONTH($A340)=10,YEAR($A340),IF(MONTH($A340)=11,YEAR($A340),IF(MONTH($A340)=12, YEAR($A340),YEAR($A340)-1)))),'Final Sim'!$A$1:$O$84,VLOOKUP(MONTH($A340),'Conversion WRSM'!$A$1:$B$12,2),FALSE)</f>
        <v>0</v>
      </c>
      <c r="U340" s="9">
        <f t="shared" si="36"/>
        <v>0.04</v>
      </c>
      <c r="V340" s="9" t="str">
        <f t="shared" si="37"/>
        <v/>
      </c>
      <c r="W340" s="20" t="str">
        <f t="shared" si="38"/>
        <v/>
      </c>
    </row>
    <row r="341" spans="1:23" s="9" customFormat="1" x14ac:dyDescent="0.25">
      <c r="A341" s="11">
        <v>23316</v>
      </c>
      <c r="B341" s="9">
        <f>VLOOKUP((IF(MONTH($A341)=10,YEAR($A341),IF(MONTH($A341)=11,YEAR($A341),IF(MONTH($A341)=12, YEAR($A341),YEAR($A341)-1)))),A3R002_pt1.prn!$A$2:$AA$74,VLOOKUP(MONTH($A341),Conversion!$A$1:$B$12,2),FALSE)</f>
        <v>0.46</v>
      </c>
      <c r="C341" s="9" t="str">
        <f>IF(VLOOKUP((IF(MONTH($A341)=10,YEAR($A341),IF(MONTH($A341)=11,YEAR($A341),IF(MONTH($A341)=12, YEAR($A341),YEAR($A341)-1)))),A3R002_pt1.prn!$A$2:$AA$74,VLOOKUP(MONTH($A341),'Patch Conversion'!$A$1:$B$12,2),FALSE)="","",VLOOKUP((IF(MONTH($A341)=10,YEAR($A341),IF(MONTH($A341)=11,YEAR($A341),IF(MONTH($A341)=12, YEAR($A341),YEAR($A341)-1)))),A3R002_pt1.prn!$A$2:$AA$74,VLOOKUP(MONTH($A341),'Patch Conversion'!$A$1:$B$12,2),FALSE))</f>
        <v/>
      </c>
      <c r="G341" s="9">
        <f>VLOOKUP((IF(MONTH($A341)=10,YEAR($A341),IF(MONTH($A341)=11,YEAR($A341),IF(MONTH($A341)=12, YEAR($A341),YEAR($A341)-1)))),A3R002_FirstSim!$A$1:$Z$87,VLOOKUP(MONTH($A341),Conversion!$A$1:$B$12,2),FALSE)</f>
        <v>0.59</v>
      </c>
      <c r="K341" s="12" t="e">
        <f>VLOOKUP((IF(MONTH($A341)=10,YEAR($A341),IF(MONTH($A341)=11,YEAR($A341),IF(MONTH($A341)=12, YEAR($A341),YEAR($A341)-1)))),#REF!,VLOOKUP(MONTH($A341),Conversion!$A$1:$B$12,2),FALSE)</f>
        <v>#REF!</v>
      </c>
      <c r="L341" s="9" t="e">
        <f>VLOOKUP((IF(MONTH($A341)=10,YEAR($A341),IF(MONTH($A341)=11,YEAR($A341),IF(MONTH($A341)=12, YEAR($A341),YEAR($A341)-1)))),#REF!,VLOOKUP(MONTH($A341),'Patch Conversion'!$A$1:$B$12,2),FALSE)</f>
        <v>#REF!</v>
      </c>
      <c r="N341" s="11"/>
      <c r="O341" s="9">
        <f t="shared" si="33"/>
        <v>0.46</v>
      </c>
      <c r="P341" s="9" t="str">
        <f t="shared" si="34"/>
        <v/>
      </c>
      <c r="Q341" s="10" t="str">
        <f t="shared" si="35"/>
        <v/>
      </c>
      <c r="S341" s="17">
        <f>VLOOKUP((IF(MONTH($A341)=10,YEAR($A341),IF(MONTH($A341)=11,YEAR($A341),IF(MONTH($A341)=12, YEAR($A341),YEAR($A341)-1)))),'Final Sim'!$A$1:$O$84,VLOOKUP(MONTH($A341),'Conversion WRSM'!$A$1:$B$12,2),FALSE)</f>
        <v>0</v>
      </c>
      <c r="U341" s="9">
        <f t="shared" si="36"/>
        <v>0.46</v>
      </c>
      <c r="V341" s="9" t="str">
        <f t="shared" si="37"/>
        <v/>
      </c>
      <c r="W341" s="20" t="str">
        <f t="shared" si="38"/>
        <v/>
      </c>
    </row>
    <row r="342" spans="1:23" s="9" customFormat="1" x14ac:dyDescent="0.25">
      <c r="A342" s="11">
        <v>23346</v>
      </c>
      <c r="B342" s="9">
        <f>VLOOKUP((IF(MONTH($A342)=10,YEAR($A342),IF(MONTH($A342)=11,YEAR($A342),IF(MONTH($A342)=12, YEAR($A342),YEAR($A342)-1)))),A3R002_pt1.prn!$A$2:$AA$74,VLOOKUP(MONTH($A342),Conversion!$A$1:$B$12,2),FALSE)</f>
        <v>0.28000000000000003</v>
      </c>
      <c r="C342" s="9" t="str">
        <f>IF(VLOOKUP((IF(MONTH($A342)=10,YEAR($A342),IF(MONTH($A342)=11,YEAR($A342),IF(MONTH($A342)=12, YEAR($A342),YEAR($A342)-1)))),A3R002_pt1.prn!$A$2:$AA$74,VLOOKUP(MONTH($A342),'Patch Conversion'!$A$1:$B$12,2),FALSE)="","",VLOOKUP((IF(MONTH($A342)=10,YEAR($A342),IF(MONTH($A342)=11,YEAR($A342),IF(MONTH($A342)=12, YEAR($A342),YEAR($A342)-1)))),A3R002_pt1.prn!$A$2:$AA$74,VLOOKUP(MONTH($A342),'Patch Conversion'!$A$1:$B$12,2),FALSE))</f>
        <v/>
      </c>
      <c r="D342" s="9" t="str">
        <f>IF(C342="","",B342)</f>
        <v/>
      </c>
      <c r="G342" s="9">
        <f>VLOOKUP((IF(MONTH($A342)=10,YEAR($A342),IF(MONTH($A342)=11,YEAR($A342),IF(MONTH($A342)=12, YEAR($A342),YEAR($A342)-1)))),A3R002_FirstSim!$A$1:$Z$87,VLOOKUP(MONTH($A342),Conversion!$A$1:$B$12,2),FALSE)</f>
        <v>0.42</v>
      </c>
      <c r="K342" s="12" t="e">
        <f>VLOOKUP((IF(MONTH($A342)=10,YEAR($A342),IF(MONTH($A342)=11,YEAR($A342),IF(MONTH($A342)=12, YEAR($A342),YEAR($A342)-1)))),#REF!,VLOOKUP(MONTH($A342),Conversion!$A$1:$B$12,2),FALSE)</f>
        <v>#REF!</v>
      </c>
      <c r="L342" s="9" t="e">
        <f>VLOOKUP((IF(MONTH($A342)=10,YEAR($A342),IF(MONTH($A342)=11,YEAR($A342),IF(MONTH($A342)=12, YEAR($A342),YEAR($A342)-1)))),#REF!,VLOOKUP(MONTH($A342),'Patch Conversion'!$A$1:$B$12,2),FALSE)</f>
        <v>#REF!</v>
      </c>
      <c r="N342" s="11"/>
      <c r="O342" s="9">
        <f t="shared" si="33"/>
        <v>0.28000000000000003</v>
      </c>
      <c r="P342" s="9" t="str">
        <f t="shared" si="34"/>
        <v/>
      </c>
      <c r="Q342" s="10" t="str">
        <f t="shared" si="35"/>
        <v/>
      </c>
      <c r="S342" s="17">
        <f>VLOOKUP((IF(MONTH($A342)=10,YEAR($A342),IF(MONTH($A342)=11,YEAR($A342),IF(MONTH($A342)=12, YEAR($A342),YEAR($A342)-1)))),'Final Sim'!$A$1:$O$84,VLOOKUP(MONTH($A342),'Conversion WRSM'!$A$1:$B$12,2),FALSE)</f>
        <v>0</v>
      </c>
      <c r="U342" s="9">
        <f t="shared" si="36"/>
        <v>0.28000000000000003</v>
      </c>
      <c r="V342" s="9" t="str">
        <f t="shared" si="37"/>
        <v/>
      </c>
      <c r="W342" s="20" t="str">
        <f t="shared" si="38"/>
        <v/>
      </c>
    </row>
    <row r="343" spans="1:23" s="9" customFormat="1" x14ac:dyDescent="0.25">
      <c r="A343" s="11">
        <v>23377</v>
      </c>
      <c r="B343" s="9">
        <f>VLOOKUP((IF(MONTH($A343)=10,YEAR($A343),IF(MONTH($A343)=11,YEAR($A343),IF(MONTH($A343)=12, YEAR($A343),YEAR($A343)-1)))),A3R002_pt1.prn!$A$2:$AA$74,VLOOKUP(MONTH($A343),Conversion!$A$1:$B$12,2),FALSE)</f>
        <v>0.08</v>
      </c>
      <c r="C343" s="9" t="str">
        <f>IF(VLOOKUP((IF(MONTH($A343)=10,YEAR($A343),IF(MONTH($A343)=11,YEAR($A343),IF(MONTH($A343)=12, YEAR($A343),YEAR($A343)-1)))),A3R002_pt1.prn!$A$2:$AA$74,VLOOKUP(MONTH($A343),'Patch Conversion'!$A$1:$B$12,2),FALSE)="","",VLOOKUP((IF(MONTH($A343)=10,YEAR($A343),IF(MONTH($A343)=11,YEAR($A343),IF(MONTH($A343)=12, YEAR($A343),YEAR($A343)-1)))),A3R002_pt1.prn!$A$2:$AA$74,VLOOKUP(MONTH($A343),'Patch Conversion'!$A$1:$B$12,2),FALSE))</f>
        <v/>
      </c>
      <c r="D343" s="9" t="str">
        <f>IF(C343="","",B343)</f>
        <v/>
      </c>
      <c r="G343" s="9">
        <f>VLOOKUP((IF(MONTH($A343)=10,YEAR($A343),IF(MONTH($A343)=11,YEAR($A343),IF(MONTH($A343)=12, YEAR($A343),YEAR($A343)-1)))),A3R002_FirstSim!$A$1:$Z$87,VLOOKUP(MONTH($A343),Conversion!$A$1:$B$12,2),FALSE)</f>
        <v>0.4</v>
      </c>
      <c r="K343" s="12" t="e">
        <f>VLOOKUP((IF(MONTH($A343)=10,YEAR($A343),IF(MONTH($A343)=11,YEAR($A343),IF(MONTH($A343)=12, YEAR($A343),YEAR($A343)-1)))),#REF!,VLOOKUP(MONTH($A343),Conversion!$A$1:$B$12,2),FALSE)</f>
        <v>#REF!</v>
      </c>
      <c r="L343" s="9" t="e">
        <f>VLOOKUP((IF(MONTH($A343)=10,YEAR($A343),IF(MONTH($A343)=11,YEAR($A343),IF(MONTH($A343)=12, YEAR($A343),YEAR($A343)-1)))),#REF!,VLOOKUP(MONTH($A343),'Patch Conversion'!$A$1:$B$12,2),FALSE)</f>
        <v>#REF!</v>
      </c>
      <c r="N343" s="11"/>
      <c r="O343" s="9">
        <f t="shared" si="33"/>
        <v>0.08</v>
      </c>
      <c r="P343" s="9" t="str">
        <f t="shared" si="34"/>
        <v/>
      </c>
      <c r="Q343" s="10" t="str">
        <f t="shared" si="35"/>
        <v/>
      </c>
      <c r="S343" s="17">
        <f>VLOOKUP((IF(MONTH($A343)=10,YEAR($A343),IF(MONTH($A343)=11,YEAR($A343),IF(MONTH($A343)=12, YEAR($A343),YEAR($A343)-1)))),'Final Sim'!$A$1:$O$84,VLOOKUP(MONTH($A343),'Conversion WRSM'!$A$1:$B$12,2),FALSE)</f>
        <v>0</v>
      </c>
      <c r="U343" s="9">
        <f t="shared" si="36"/>
        <v>0.08</v>
      </c>
      <c r="V343" s="9" t="str">
        <f t="shared" si="37"/>
        <v/>
      </c>
      <c r="W343" s="20" t="str">
        <f t="shared" si="38"/>
        <v/>
      </c>
    </row>
    <row r="344" spans="1:23" s="9" customFormat="1" x14ac:dyDescent="0.25">
      <c r="A344" s="11">
        <v>23408</v>
      </c>
      <c r="B344" s="9">
        <f>VLOOKUP((IF(MONTH($A344)=10,YEAR($A344),IF(MONTH($A344)=11,YEAR($A344),IF(MONTH($A344)=12, YEAR($A344),YEAR($A344)-1)))),A3R002_pt1.prn!$A$2:$AA$74,VLOOKUP(MONTH($A344),Conversion!$A$1:$B$12,2),FALSE)</f>
        <v>0.03</v>
      </c>
      <c r="C344" s="9" t="str">
        <f>IF(VLOOKUP((IF(MONTH($A344)=10,YEAR($A344),IF(MONTH($A344)=11,YEAR($A344),IF(MONTH($A344)=12, YEAR($A344),YEAR($A344)-1)))),A3R002_pt1.prn!$A$2:$AA$74,VLOOKUP(MONTH($A344),'Patch Conversion'!$A$1:$B$12,2),FALSE)="","",VLOOKUP((IF(MONTH($A344)=10,YEAR($A344),IF(MONTH($A344)=11,YEAR($A344),IF(MONTH($A344)=12, YEAR($A344),YEAR($A344)-1)))),A3R002_pt1.prn!$A$2:$AA$74,VLOOKUP(MONTH($A344),'Patch Conversion'!$A$1:$B$12,2),FALSE))</f>
        <v/>
      </c>
      <c r="D344" s="9" t="str">
        <f>IF(C344="","",B344)</f>
        <v/>
      </c>
      <c r="G344" s="9">
        <f>VLOOKUP((IF(MONTH($A344)=10,YEAR($A344),IF(MONTH($A344)=11,YEAR($A344),IF(MONTH($A344)=12, YEAR($A344),YEAR($A344)-1)))),A3R002_FirstSim!$A$1:$Z$87,VLOOKUP(MONTH($A344),Conversion!$A$1:$B$12,2),FALSE)</f>
        <v>0.38</v>
      </c>
      <c r="K344" s="12" t="e">
        <f>VLOOKUP((IF(MONTH($A344)=10,YEAR($A344),IF(MONTH($A344)=11,YEAR($A344),IF(MONTH($A344)=12, YEAR($A344),YEAR($A344)-1)))),#REF!,VLOOKUP(MONTH($A344),Conversion!$A$1:$B$12,2),FALSE)</f>
        <v>#REF!</v>
      </c>
      <c r="L344" s="9" t="e">
        <f>VLOOKUP((IF(MONTH($A344)=10,YEAR($A344),IF(MONTH($A344)=11,YEAR($A344),IF(MONTH($A344)=12, YEAR($A344),YEAR($A344)-1)))),#REF!,VLOOKUP(MONTH($A344),'Patch Conversion'!$A$1:$B$12,2),FALSE)</f>
        <v>#REF!</v>
      </c>
      <c r="N344" s="11"/>
      <c r="O344" s="9">
        <f t="shared" si="33"/>
        <v>0.03</v>
      </c>
      <c r="P344" s="9" t="str">
        <f t="shared" si="34"/>
        <v/>
      </c>
      <c r="Q344" s="10" t="str">
        <f t="shared" si="35"/>
        <v/>
      </c>
      <c r="S344" s="17">
        <f>VLOOKUP((IF(MONTH($A344)=10,YEAR($A344),IF(MONTH($A344)=11,YEAR($A344),IF(MONTH($A344)=12, YEAR($A344),YEAR($A344)-1)))),'Final Sim'!$A$1:$O$84,VLOOKUP(MONTH($A344),'Conversion WRSM'!$A$1:$B$12,2),FALSE)</f>
        <v>0</v>
      </c>
      <c r="U344" s="9">
        <f t="shared" si="36"/>
        <v>0.03</v>
      </c>
      <c r="V344" s="9" t="str">
        <f t="shared" si="37"/>
        <v/>
      </c>
      <c r="W344" s="20" t="str">
        <f t="shared" si="38"/>
        <v/>
      </c>
    </row>
    <row r="345" spans="1:23" s="9" customFormat="1" x14ac:dyDescent="0.25">
      <c r="A345" s="11">
        <v>23437</v>
      </c>
      <c r="B345" s="9">
        <f>VLOOKUP((IF(MONTH($A345)=10,YEAR($A345),IF(MONTH($A345)=11,YEAR($A345),IF(MONTH($A345)=12, YEAR($A345),YEAR($A345)-1)))),A3R002_pt1.prn!$A$2:$AA$74,VLOOKUP(MONTH($A345),Conversion!$A$1:$B$12,2),FALSE)</f>
        <v>0.01</v>
      </c>
      <c r="C345" s="9" t="str">
        <f>IF(VLOOKUP((IF(MONTH($A345)=10,YEAR($A345),IF(MONTH($A345)=11,YEAR($A345),IF(MONTH($A345)=12, YEAR($A345),YEAR($A345)-1)))),A3R002_pt1.prn!$A$2:$AA$74,VLOOKUP(MONTH($A345),'Patch Conversion'!$A$1:$B$12,2),FALSE)="","",VLOOKUP((IF(MONTH($A345)=10,YEAR($A345),IF(MONTH($A345)=11,YEAR($A345),IF(MONTH($A345)=12, YEAR($A345),YEAR($A345)-1)))),A3R002_pt1.prn!$A$2:$AA$74,VLOOKUP(MONTH($A345),'Patch Conversion'!$A$1:$B$12,2),FALSE))</f>
        <v/>
      </c>
      <c r="D345" s="9" t="str">
        <f>IF(C345="","",B345)</f>
        <v/>
      </c>
      <c r="G345" s="9">
        <f>VLOOKUP((IF(MONTH($A345)=10,YEAR($A345),IF(MONTH($A345)=11,YEAR($A345),IF(MONTH($A345)=12, YEAR($A345),YEAR($A345)-1)))),A3R002_FirstSim!$A$1:$Z$87,VLOOKUP(MONTH($A345),Conversion!$A$1:$B$12,2),FALSE)</f>
        <v>0.38</v>
      </c>
      <c r="K345" s="12" t="e">
        <f>VLOOKUP((IF(MONTH($A345)=10,YEAR($A345),IF(MONTH($A345)=11,YEAR($A345),IF(MONTH($A345)=12, YEAR($A345),YEAR($A345)-1)))),#REF!,VLOOKUP(MONTH($A345),Conversion!$A$1:$B$12,2),FALSE)</f>
        <v>#REF!</v>
      </c>
      <c r="L345" s="9" t="e">
        <f>VLOOKUP((IF(MONTH($A345)=10,YEAR($A345),IF(MONTH($A345)=11,YEAR($A345),IF(MONTH($A345)=12, YEAR($A345),YEAR($A345)-1)))),#REF!,VLOOKUP(MONTH($A345),'Patch Conversion'!$A$1:$B$12,2),FALSE)</f>
        <v>#REF!</v>
      </c>
      <c r="N345" s="11"/>
      <c r="O345" s="9">
        <f t="shared" si="33"/>
        <v>0.01</v>
      </c>
      <c r="P345" s="9" t="str">
        <f t="shared" si="34"/>
        <v/>
      </c>
      <c r="Q345" s="10" t="str">
        <f t="shared" si="35"/>
        <v/>
      </c>
      <c r="S345" s="17">
        <f>VLOOKUP((IF(MONTH($A345)=10,YEAR($A345),IF(MONTH($A345)=11,YEAR($A345),IF(MONTH($A345)=12, YEAR($A345),YEAR($A345)-1)))),'Final Sim'!$A$1:$O$84,VLOOKUP(MONTH($A345),'Conversion WRSM'!$A$1:$B$12,2),FALSE)</f>
        <v>0</v>
      </c>
      <c r="U345" s="9">
        <f t="shared" si="36"/>
        <v>0.01</v>
      </c>
      <c r="V345" s="9" t="str">
        <f t="shared" si="37"/>
        <v/>
      </c>
      <c r="W345" s="20" t="str">
        <f t="shared" si="38"/>
        <v/>
      </c>
    </row>
    <row r="346" spans="1:23" s="9" customFormat="1" x14ac:dyDescent="0.25">
      <c r="A346" s="11">
        <v>23468</v>
      </c>
      <c r="B346" s="9">
        <f>VLOOKUP((IF(MONTH($A346)=10,YEAR($A346),IF(MONTH($A346)=11,YEAR($A346),IF(MONTH($A346)=12, YEAR($A346),YEAR($A346)-1)))),A3R002_pt1.prn!$A$2:$AA$74,VLOOKUP(MONTH($A346),Conversion!$A$1:$B$12,2),FALSE)</f>
        <v>0.02</v>
      </c>
      <c r="C346" s="9" t="str">
        <f>IF(VLOOKUP((IF(MONTH($A346)=10,YEAR($A346),IF(MONTH($A346)=11,YEAR($A346),IF(MONTH($A346)=12, YEAR($A346),YEAR($A346)-1)))),A3R002_pt1.prn!$A$2:$AA$74,VLOOKUP(MONTH($A346),'Patch Conversion'!$A$1:$B$12,2),FALSE)="","",VLOOKUP((IF(MONTH($A346)=10,YEAR($A346),IF(MONTH($A346)=11,YEAR($A346),IF(MONTH($A346)=12, YEAR($A346),YEAR($A346)-1)))),A3R002_pt1.prn!$A$2:$AA$74,VLOOKUP(MONTH($A346),'Patch Conversion'!$A$1:$B$12,2),FALSE))</f>
        <v/>
      </c>
      <c r="D346" s="9" t="str">
        <f>IF(C346="","",B346)</f>
        <v/>
      </c>
      <c r="G346" s="9">
        <f>VLOOKUP((IF(MONTH($A346)=10,YEAR($A346),IF(MONTH($A346)=11,YEAR($A346),IF(MONTH($A346)=12, YEAR($A346),YEAR($A346)-1)))),A3R002_FirstSim!$A$1:$Z$87,VLOOKUP(MONTH($A346),Conversion!$A$1:$B$12,2),FALSE)</f>
        <v>0.35</v>
      </c>
      <c r="K346" s="12" t="e">
        <f>VLOOKUP((IF(MONTH($A346)=10,YEAR($A346),IF(MONTH($A346)=11,YEAR($A346),IF(MONTH($A346)=12, YEAR($A346),YEAR($A346)-1)))),#REF!,VLOOKUP(MONTH($A346),Conversion!$A$1:$B$12,2),FALSE)</f>
        <v>#REF!</v>
      </c>
      <c r="L346" s="9" t="e">
        <f>VLOOKUP((IF(MONTH($A346)=10,YEAR($A346),IF(MONTH($A346)=11,YEAR($A346),IF(MONTH($A346)=12, YEAR($A346),YEAR($A346)-1)))),#REF!,VLOOKUP(MONTH($A346),'Patch Conversion'!$A$1:$B$12,2),FALSE)</f>
        <v>#REF!</v>
      </c>
      <c r="N346" s="11"/>
      <c r="O346" s="9">
        <f t="shared" si="33"/>
        <v>0.02</v>
      </c>
      <c r="P346" s="9" t="str">
        <f t="shared" si="34"/>
        <v/>
      </c>
      <c r="Q346" s="10" t="str">
        <f t="shared" si="35"/>
        <v/>
      </c>
      <c r="S346" s="17">
        <f>VLOOKUP((IF(MONTH($A346)=10,YEAR($A346),IF(MONTH($A346)=11,YEAR($A346),IF(MONTH($A346)=12, YEAR($A346),YEAR($A346)-1)))),'Final Sim'!$A$1:$O$84,VLOOKUP(MONTH($A346),'Conversion WRSM'!$A$1:$B$12,2),FALSE)</f>
        <v>0</v>
      </c>
      <c r="U346" s="9">
        <f t="shared" si="36"/>
        <v>0.02</v>
      </c>
      <c r="V346" s="9" t="str">
        <f t="shared" si="37"/>
        <v/>
      </c>
      <c r="W346" s="20" t="str">
        <f t="shared" si="38"/>
        <v/>
      </c>
    </row>
    <row r="347" spans="1:23" s="9" customFormat="1" x14ac:dyDescent="0.25">
      <c r="A347" s="11">
        <v>23498</v>
      </c>
      <c r="B347" s="9">
        <f>VLOOKUP((IF(MONTH($A347)=10,YEAR($A347),IF(MONTH($A347)=11,YEAR($A347),IF(MONTH($A347)=12, YEAR($A347),YEAR($A347)-1)))),A3R002_pt1.prn!$A$2:$AA$74,VLOOKUP(MONTH($A347),Conversion!$A$1:$B$12,2),FALSE)</f>
        <v>0.05</v>
      </c>
      <c r="C347" s="9" t="str">
        <f>IF(VLOOKUP((IF(MONTH($A347)=10,YEAR($A347),IF(MONTH($A347)=11,YEAR($A347),IF(MONTH($A347)=12, YEAR($A347),YEAR($A347)-1)))),A3R002_pt1.prn!$A$2:$AA$74,VLOOKUP(MONTH($A347),'Patch Conversion'!$A$1:$B$12,2),FALSE)="","",VLOOKUP((IF(MONTH($A347)=10,YEAR($A347),IF(MONTH($A347)=11,YEAR($A347),IF(MONTH($A347)=12, YEAR($A347),YEAR($A347)-1)))),A3R002_pt1.prn!$A$2:$AA$74,VLOOKUP(MONTH($A347),'Patch Conversion'!$A$1:$B$12,2),FALSE))</f>
        <v/>
      </c>
      <c r="G347" s="9">
        <f>VLOOKUP((IF(MONTH($A347)=10,YEAR($A347),IF(MONTH($A347)=11,YEAR($A347),IF(MONTH($A347)=12, YEAR($A347),YEAR($A347)-1)))),A3R002_FirstSim!$A$1:$Z$87,VLOOKUP(MONTH($A347),Conversion!$A$1:$B$12,2),FALSE)</f>
        <v>0.33</v>
      </c>
      <c r="K347" s="12" t="e">
        <f>VLOOKUP((IF(MONTH($A347)=10,YEAR($A347),IF(MONTH($A347)=11,YEAR($A347),IF(MONTH($A347)=12, YEAR($A347),YEAR($A347)-1)))),#REF!,VLOOKUP(MONTH($A347),Conversion!$A$1:$B$12,2),FALSE)</f>
        <v>#REF!</v>
      </c>
      <c r="L347" s="9" t="e">
        <f>VLOOKUP((IF(MONTH($A347)=10,YEAR($A347),IF(MONTH($A347)=11,YEAR($A347),IF(MONTH($A347)=12, YEAR($A347),YEAR($A347)-1)))),#REF!,VLOOKUP(MONTH($A347),'Patch Conversion'!$A$1:$B$12,2),FALSE)</f>
        <v>#REF!</v>
      </c>
      <c r="N347" s="11"/>
      <c r="O347" s="9">
        <f t="shared" si="33"/>
        <v>0.05</v>
      </c>
      <c r="P347" s="9" t="str">
        <f t="shared" si="34"/>
        <v/>
      </c>
      <c r="Q347" s="10" t="str">
        <f t="shared" si="35"/>
        <v/>
      </c>
      <c r="S347" s="17">
        <f>VLOOKUP((IF(MONTH($A347)=10,YEAR($A347),IF(MONTH($A347)=11,YEAR($A347),IF(MONTH($A347)=12, YEAR($A347),YEAR($A347)-1)))),'Final Sim'!$A$1:$O$84,VLOOKUP(MONTH($A347),'Conversion WRSM'!$A$1:$B$12,2),FALSE)</f>
        <v>0</v>
      </c>
      <c r="U347" s="9">
        <f t="shared" si="36"/>
        <v>0.05</v>
      </c>
      <c r="V347" s="9" t="str">
        <f t="shared" si="37"/>
        <v/>
      </c>
      <c r="W347" s="20" t="str">
        <f t="shared" si="38"/>
        <v/>
      </c>
    </row>
    <row r="348" spans="1:23" s="9" customFormat="1" x14ac:dyDescent="0.25">
      <c r="A348" s="11">
        <v>23529</v>
      </c>
      <c r="B348" s="9">
        <f>VLOOKUP((IF(MONTH($A348)=10,YEAR($A348),IF(MONTH($A348)=11,YEAR($A348),IF(MONTH($A348)=12, YEAR($A348),YEAR($A348)-1)))),A3R002_pt1.prn!$A$2:$AA$74,VLOOKUP(MONTH($A348),Conversion!$A$1:$B$12,2),FALSE)</f>
        <v>0.04</v>
      </c>
      <c r="C348" s="9" t="str">
        <f>IF(VLOOKUP((IF(MONTH($A348)=10,YEAR($A348),IF(MONTH($A348)=11,YEAR($A348),IF(MONTH($A348)=12, YEAR($A348),YEAR($A348)-1)))),A3R002_pt1.prn!$A$2:$AA$74,VLOOKUP(MONTH($A348),'Patch Conversion'!$A$1:$B$12,2),FALSE)="","",VLOOKUP((IF(MONTH($A348)=10,YEAR($A348),IF(MONTH($A348)=11,YEAR($A348),IF(MONTH($A348)=12, YEAR($A348),YEAR($A348)-1)))),A3R002_pt1.prn!$A$2:$AA$74,VLOOKUP(MONTH($A348),'Patch Conversion'!$A$1:$B$12,2),FALSE))</f>
        <v/>
      </c>
      <c r="G348" s="9">
        <f>VLOOKUP((IF(MONTH($A348)=10,YEAR($A348),IF(MONTH($A348)=11,YEAR($A348),IF(MONTH($A348)=12, YEAR($A348),YEAR($A348)-1)))),A3R002_FirstSim!$A$1:$Z$87,VLOOKUP(MONTH($A348),Conversion!$A$1:$B$12,2),FALSE)</f>
        <v>0.33</v>
      </c>
      <c r="K348" s="12" t="e">
        <f>VLOOKUP((IF(MONTH($A348)=10,YEAR($A348),IF(MONTH($A348)=11,YEAR($A348),IF(MONTH($A348)=12, YEAR($A348),YEAR($A348)-1)))),#REF!,VLOOKUP(MONTH($A348),Conversion!$A$1:$B$12,2),FALSE)</f>
        <v>#REF!</v>
      </c>
      <c r="L348" s="9" t="e">
        <f>VLOOKUP((IF(MONTH($A348)=10,YEAR($A348),IF(MONTH($A348)=11,YEAR($A348),IF(MONTH($A348)=12, YEAR($A348),YEAR($A348)-1)))),#REF!,VLOOKUP(MONTH($A348),'Patch Conversion'!$A$1:$B$12,2),FALSE)</f>
        <v>#REF!</v>
      </c>
      <c r="N348" s="11"/>
      <c r="O348" s="9">
        <f t="shared" si="33"/>
        <v>0.04</v>
      </c>
      <c r="P348" s="9" t="str">
        <f t="shared" si="34"/>
        <v/>
      </c>
      <c r="Q348" s="10" t="str">
        <f t="shared" si="35"/>
        <v/>
      </c>
      <c r="S348" s="17">
        <f>VLOOKUP((IF(MONTH($A348)=10,YEAR($A348),IF(MONTH($A348)=11,YEAR($A348),IF(MONTH($A348)=12, YEAR($A348),YEAR($A348)-1)))),'Final Sim'!$A$1:$O$84,VLOOKUP(MONTH($A348),'Conversion WRSM'!$A$1:$B$12,2),FALSE)</f>
        <v>0</v>
      </c>
      <c r="U348" s="9">
        <f t="shared" si="36"/>
        <v>0.04</v>
      </c>
      <c r="V348" s="9" t="str">
        <f t="shared" si="37"/>
        <v/>
      </c>
      <c r="W348" s="20" t="str">
        <f t="shared" si="38"/>
        <v/>
      </c>
    </row>
    <row r="349" spans="1:23" s="9" customFormat="1" x14ac:dyDescent="0.25">
      <c r="A349" s="11">
        <v>23559</v>
      </c>
      <c r="B349" s="9">
        <f>VLOOKUP((IF(MONTH($A349)=10,YEAR($A349),IF(MONTH($A349)=11,YEAR($A349),IF(MONTH($A349)=12, YEAR($A349),YEAR($A349)-1)))),A3R002_pt1.prn!$A$2:$AA$74,VLOOKUP(MONTH($A349),Conversion!$A$1:$B$12,2),FALSE)</f>
        <v>0.02</v>
      </c>
      <c r="C349" s="9" t="str">
        <f>IF(VLOOKUP((IF(MONTH($A349)=10,YEAR($A349),IF(MONTH($A349)=11,YEAR($A349),IF(MONTH($A349)=12, YEAR($A349),YEAR($A349)-1)))),A3R002_pt1.prn!$A$2:$AA$74,VLOOKUP(MONTH($A349),'Patch Conversion'!$A$1:$B$12,2),FALSE)="","",VLOOKUP((IF(MONTH($A349)=10,YEAR($A349),IF(MONTH($A349)=11,YEAR($A349),IF(MONTH($A349)=12, YEAR($A349),YEAR($A349)-1)))),A3R002_pt1.prn!$A$2:$AA$74,VLOOKUP(MONTH($A349),'Patch Conversion'!$A$1:$B$12,2),FALSE))</f>
        <v/>
      </c>
      <c r="G349" s="9">
        <f>VLOOKUP((IF(MONTH($A349)=10,YEAR($A349),IF(MONTH($A349)=11,YEAR($A349),IF(MONTH($A349)=12, YEAR($A349),YEAR($A349)-1)))),A3R002_FirstSim!$A$1:$Z$87,VLOOKUP(MONTH($A349),Conversion!$A$1:$B$12,2),FALSE)</f>
        <v>0.31</v>
      </c>
      <c r="K349" s="12" t="e">
        <f>VLOOKUP((IF(MONTH($A349)=10,YEAR($A349),IF(MONTH($A349)=11,YEAR($A349),IF(MONTH($A349)=12, YEAR($A349),YEAR($A349)-1)))),#REF!,VLOOKUP(MONTH($A349),Conversion!$A$1:$B$12,2),FALSE)</f>
        <v>#REF!</v>
      </c>
      <c r="L349" s="9" t="e">
        <f>VLOOKUP((IF(MONTH($A349)=10,YEAR($A349),IF(MONTH($A349)=11,YEAR($A349),IF(MONTH($A349)=12, YEAR($A349),YEAR($A349)-1)))),#REF!,VLOOKUP(MONTH($A349),'Patch Conversion'!$A$1:$B$12,2),FALSE)</f>
        <v>#REF!</v>
      </c>
      <c r="N349" s="11"/>
      <c r="O349" s="9">
        <f t="shared" si="33"/>
        <v>0.02</v>
      </c>
      <c r="P349" s="9" t="str">
        <f t="shared" si="34"/>
        <v/>
      </c>
      <c r="Q349" s="10" t="str">
        <f t="shared" si="35"/>
        <v/>
      </c>
      <c r="S349" s="17">
        <f>VLOOKUP((IF(MONTH($A349)=10,YEAR($A349),IF(MONTH($A349)=11,YEAR($A349),IF(MONTH($A349)=12, YEAR($A349),YEAR($A349)-1)))),'Final Sim'!$A$1:$O$84,VLOOKUP(MONTH($A349),'Conversion WRSM'!$A$1:$B$12,2),FALSE)</f>
        <v>0</v>
      </c>
      <c r="U349" s="9">
        <f t="shared" si="36"/>
        <v>0.02</v>
      </c>
      <c r="V349" s="9" t="str">
        <f t="shared" si="37"/>
        <v/>
      </c>
      <c r="W349" s="20" t="str">
        <f t="shared" si="38"/>
        <v/>
      </c>
    </row>
    <row r="350" spans="1:23" s="9" customFormat="1" x14ac:dyDescent="0.25">
      <c r="A350" s="11">
        <v>23590</v>
      </c>
      <c r="B350" s="9">
        <f>VLOOKUP((IF(MONTH($A350)=10,YEAR($A350),IF(MONTH($A350)=11,YEAR($A350),IF(MONTH($A350)=12, YEAR($A350),YEAR($A350)-1)))),A3R002_pt1.prn!$A$2:$AA$74,VLOOKUP(MONTH($A350),Conversion!$A$1:$B$12,2),FALSE)</f>
        <v>0.02</v>
      </c>
      <c r="C350" s="9" t="str">
        <f>IF(VLOOKUP((IF(MONTH($A350)=10,YEAR($A350),IF(MONTH($A350)=11,YEAR($A350),IF(MONTH($A350)=12, YEAR($A350),YEAR($A350)-1)))),A3R002_pt1.prn!$A$2:$AA$74,VLOOKUP(MONTH($A350),'Patch Conversion'!$A$1:$B$12,2),FALSE)="","",VLOOKUP((IF(MONTH($A350)=10,YEAR($A350),IF(MONTH($A350)=11,YEAR($A350),IF(MONTH($A350)=12, YEAR($A350),YEAR($A350)-1)))),A3R002_pt1.prn!$A$2:$AA$74,VLOOKUP(MONTH($A350),'Patch Conversion'!$A$1:$B$12,2),FALSE))</f>
        <v/>
      </c>
      <c r="G350" s="9">
        <f>VLOOKUP((IF(MONTH($A350)=10,YEAR($A350),IF(MONTH($A350)=11,YEAR($A350),IF(MONTH($A350)=12, YEAR($A350),YEAR($A350)-1)))),A3R002_FirstSim!$A$1:$Z$87,VLOOKUP(MONTH($A350),Conversion!$A$1:$B$12,2),FALSE)</f>
        <v>0.3</v>
      </c>
      <c r="K350" s="12" t="e">
        <f>VLOOKUP((IF(MONTH($A350)=10,YEAR($A350),IF(MONTH($A350)=11,YEAR($A350),IF(MONTH($A350)=12, YEAR($A350),YEAR($A350)-1)))),#REF!,VLOOKUP(MONTH($A350),Conversion!$A$1:$B$12,2),FALSE)</f>
        <v>#REF!</v>
      </c>
      <c r="L350" s="9" t="e">
        <f>VLOOKUP((IF(MONTH($A350)=10,YEAR($A350),IF(MONTH($A350)=11,YEAR($A350),IF(MONTH($A350)=12, YEAR($A350),YEAR($A350)-1)))),#REF!,VLOOKUP(MONTH($A350),'Patch Conversion'!$A$1:$B$12,2),FALSE)</f>
        <v>#REF!</v>
      </c>
      <c r="N350" s="11"/>
      <c r="O350" s="9">
        <f t="shared" si="33"/>
        <v>0.02</v>
      </c>
      <c r="P350" s="9" t="str">
        <f t="shared" si="34"/>
        <v/>
      </c>
      <c r="Q350" s="10" t="str">
        <f t="shared" si="35"/>
        <v/>
      </c>
      <c r="S350" s="17">
        <f>VLOOKUP((IF(MONTH($A350)=10,YEAR($A350),IF(MONTH($A350)=11,YEAR($A350),IF(MONTH($A350)=12, YEAR($A350),YEAR($A350)-1)))),'Final Sim'!$A$1:$O$84,VLOOKUP(MONTH($A350),'Conversion WRSM'!$A$1:$B$12,2),FALSE)</f>
        <v>0</v>
      </c>
      <c r="U350" s="9">
        <f t="shared" si="36"/>
        <v>0.02</v>
      </c>
      <c r="V350" s="9" t="str">
        <f t="shared" si="37"/>
        <v/>
      </c>
      <c r="W350" s="20" t="str">
        <f t="shared" si="38"/>
        <v/>
      </c>
    </row>
    <row r="351" spans="1:23" s="9" customFormat="1" x14ac:dyDescent="0.25">
      <c r="A351" s="11">
        <v>23621</v>
      </c>
      <c r="B351" s="9">
        <f>VLOOKUP((IF(MONTH($A351)=10,YEAR($A351),IF(MONTH($A351)=11,YEAR($A351),IF(MONTH($A351)=12, YEAR($A351),YEAR($A351)-1)))),A3R002_pt1.prn!$A$2:$AA$74,VLOOKUP(MONTH($A351),Conversion!$A$1:$B$12,2),FALSE)</f>
        <v>0.04</v>
      </c>
      <c r="C351" s="9" t="str">
        <f>IF(VLOOKUP((IF(MONTH($A351)=10,YEAR($A351),IF(MONTH($A351)=11,YEAR($A351),IF(MONTH($A351)=12, YEAR($A351),YEAR($A351)-1)))),A3R002_pt1.prn!$A$2:$AA$74,VLOOKUP(MONTH($A351),'Patch Conversion'!$A$1:$B$12,2),FALSE)="","",VLOOKUP((IF(MONTH($A351)=10,YEAR($A351),IF(MONTH($A351)=11,YEAR($A351),IF(MONTH($A351)=12, YEAR($A351),YEAR($A351)-1)))),A3R002_pt1.prn!$A$2:$AA$74,VLOOKUP(MONTH($A351),'Patch Conversion'!$A$1:$B$12,2),FALSE))</f>
        <v/>
      </c>
      <c r="G351" s="9">
        <f>VLOOKUP((IF(MONTH($A351)=10,YEAR($A351),IF(MONTH($A351)=11,YEAR($A351),IF(MONTH($A351)=12, YEAR($A351),YEAR($A351)-1)))),A3R002_FirstSim!$A$1:$Z$87,VLOOKUP(MONTH($A351),Conversion!$A$1:$B$12,2),FALSE)</f>
        <v>0.27</v>
      </c>
      <c r="K351" s="12" t="e">
        <f>VLOOKUP((IF(MONTH($A351)=10,YEAR($A351),IF(MONTH($A351)=11,YEAR($A351),IF(MONTH($A351)=12, YEAR($A351),YEAR($A351)-1)))),#REF!,VLOOKUP(MONTH($A351),Conversion!$A$1:$B$12,2),FALSE)</f>
        <v>#REF!</v>
      </c>
      <c r="L351" s="9" t="e">
        <f>VLOOKUP((IF(MONTH($A351)=10,YEAR($A351),IF(MONTH($A351)=11,YEAR($A351),IF(MONTH($A351)=12, YEAR($A351),YEAR($A351)-1)))),#REF!,VLOOKUP(MONTH($A351),'Patch Conversion'!$A$1:$B$12,2),FALSE)</f>
        <v>#REF!</v>
      </c>
      <c r="N351" s="11"/>
      <c r="O351" s="9">
        <f t="shared" si="33"/>
        <v>0.04</v>
      </c>
      <c r="P351" s="9" t="str">
        <f t="shared" si="34"/>
        <v/>
      </c>
      <c r="Q351" s="10" t="str">
        <f t="shared" si="35"/>
        <v/>
      </c>
      <c r="S351" s="17">
        <f>VLOOKUP((IF(MONTH($A351)=10,YEAR($A351),IF(MONTH($A351)=11,YEAR($A351),IF(MONTH($A351)=12, YEAR($A351),YEAR($A351)-1)))),'Final Sim'!$A$1:$O$84,VLOOKUP(MONTH($A351),'Conversion WRSM'!$A$1:$B$12,2),FALSE)</f>
        <v>0</v>
      </c>
      <c r="U351" s="9">
        <f t="shared" si="36"/>
        <v>0.04</v>
      </c>
      <c r="V351" s="9" t="str">
        <f t="shared" si="37"/>
        <v/>
      </c>
      <c r="W351" s="20" t="str">
        <f t="shared" si="38"/>
        <v/>
      </c>
    </row>
    <row r="352" spans="1:23" s="9" customFormat="1" x14ac:dyDescent="0.25">
      <c r="A352" s="11">
        <v>23651</v>
      </c>
      <c r="B352" s="9">
        <f>VLOOKUP((IF(MONTH($A352)=10,YEAR($A352),IF(MONTH($A352)=11,YEAR($A352),IF(MONTH($A352)=12, YEAR($A352),YEAR($A352)-1)))),A3R002_pt1.prn!$A$2:$AA$74,VLOOKUP(MONTH($A352),Conversion!$A$1:$B$12,2),FALSE)</f>
        <v>0.03</v>
      </c>
      <c r="C352" s="9" t="str">
        <f>IF(VLOOKUP((IF(MONTH($A352)=10,YEAR($A352),IF(MONTH($A352)=11,YEAR($A352),IF(MONTH($A352)=12, YEAR($A352),YEAR($A352)-1)))),A3R002_pt1.prn!$A$2:$AA$74,VLOOKUP(MONTH($A352),'Patch Conversion'!$A$1:$B$12,2),FALSE)="","",VLOOKUP((IF(MONTH($A352)=10,YEAR($A352),IF(MONTH($A352)=11,YEAR($A352),IF(MONTH($A352)=12, YEAR($A352),YEAR($A352)-1)))),A3R002_pt1.prn!$A$2:$AA$74,VLOOKUP(MONTH($A352),'Patch Conversion'!$A$1:$B$12,2),FALSE))</f>
        <v/>
      </c>
      <c r="G352" s="9">
        <f>VLOOKUP((IF(MONTH($A352)=10,YEAR($A352),IF(MONTH($A352)=11,YEAR($A352),IF(MONTH($A352)=12, YEAR($A352),YEAR($A352)-1)))),A3R002_FirstSim!$A$1:$Z$87,VLOOKUP(MONTH($A352),Conversion!$A$1:$B$12,2),FALSE)</f>
        <v>0.25</v>
      </c>
      <c r="K352" s="12" t="e">
        <f>VLOOKUP((IF(MONTH($A352)=10,YEAR($A352),IF(MONTH($A352)=11,YEAR($A352),IF(MONTH($A352)=12, YEAR($A352),YEAR($A352)-1)))),#REF!,VLOOKUP(MONTH($A352),Conversion!$A$1:$B$12,2),FALSE)</f>
        <v>#REF!</v>
      </c>
      <c r="L352" s="9" t="e">
        <f>VLOOKUP((IF(MONTH($A352)=10,YEAR($A352),IF(MONTH($A352)=11,YEAR($A352),IF(MONTH($A352)=12, YEAR($A352),YEAR($A352)-1)))),#REF!,VLOOKUP(MONTH($A352),'Patch Conversion'!$A$1:$B$12,2),FALSE)</f>
        <v>#REF!</v>
      </c>
      <c r="N352" s="11"/>
      <c r="O352" s="9">
        <f t="shared" si="33"/>
        <v>0.03</v>
      </c>
      <c r="P352" s="9" t="str">
        <f t="shared" si="34"/>
        <v/>
      </c>
      <c r="Q352" s="10" t="str">
        <f t="shared" si="35"/>
        <v/>
      </c>
      <c r="S352" s="17">
        <f>VLOOKUP((IF(MONTH($A352)=10,YEAR($A352),IF(MONTH($A352)=11,YEAR($A352),IF(MONTH($A352)=12, YEAR($A352),YEAR($A352)-1)))),'Final Sim'!$A$1:$O$84,VLOOKUP(MONTH($A352),'Conversion WRSM'!$A$1:$B$12,2),FALSE)</f>
        <v>0</v>
      </c>
      <c r="U352" s="9">
        <f t="shared" si="36"/>
        <v>0.03</v>
      </c>
      <c r="V352" s="9" t="str">
        <f t="shared" si="37"/>
        <v/>
      </c>
      <c r="W352" s="20" t="str">
        <f t="shared" si="38"/>
        <v/>
      </c>
    </row>
    <row r="353" spans="1:23" s="9" customFormat="1" x14ac:dyDescent="0.25">
      <c r="A353" s="11">
        <v>23682</v>
      </c>
      <c r="B353" s="9">
        <f>VLOOKUP((IF(MONTH($A353)=10,YEAR($A353),IF(MONTH($A353)=11,YEAR($A353),IF(MONTH($A353)=12, YEAR($A353),YEAR($A353)-1)))),A3R002_pt1.prn!$A$2:$AA$74,VLOOKUP(MONTH($A353),Conversion!$A$1:$B$12,2),FALSE)</f>
        <v>0.05</v>
      </c>
      <c r="C353" s="9" t="str">
        <f>IF(VLOOKUP((IF(MONTH($A353)=10,YEAR($A353),IF(MONTH($A353)=11,YEAR($A353),IF(MONTH($A353)=12, YEAR($A353),YEAR($A353)-1)))),A3R002_pt1.prn!$A$2:$AA$74,VLOOKUP(MONTH($A353),'Patch Conversion'!$A$1:$B$12,2),FALSE)="","",VLOOKUP((IF(MONTH($A353)=10,YEAR($A353),IF(MONTH($A353)=11,YEAR($A353),IF(MONTH($A353)=12, YEAR($A353),YEAR($A353)-1)))),A3R002_pt1.prn!$A$2:$AA$74,VLOOKUP(MONTH($A353),'Patch Conversion'!$A$1:$B$12,2),FALSE))</f>
        <v/>
      </c>
      <c r="G353" s="9">
        <f>VLOOKUP((IF(MONTH($A353)=10,YEAR($A353),IF(MONTH($A353)=11,YEAR($A353),IF(MONTH($A353)=12, YEAR($A353),YEAR($A353)-1)))),A3R002_FirstSim!$A$1:$Z$87,VLOOKUP(MONTH($A353),Conversion!$A$1:$B$12,2),FALSE)</f>
        <v>0.24</v>
      </c>
      <c r="K353" s="12" t="e">
        <f>VLOOKUP((IF(MONTH($A353)=10,YEAR($A353),IF(MONTH($A353)=11,YEAR($A353),IF(MONTH($A353)=12, YEAR($A353),YEAR($A353)-1)))),#REF!,VLOOKUP(MONTH($A353),Conversion!$A$1:$B$12,2),FALSE)</f>
        <v>#REF!</v>
      </c>
      <c r="L353" s="9" t="e">
        <f>VLOOKUP((IF(MONTH($A353)=10,YEAR($A353),IF(MONTH($A353)=11,YEAR($A353),IF(MONTH($A353)=12, YEAR($A353),YEAR($A353)-1)))),#REF!,VLOOKUP(MONTH($A353),'Patch Conversion'!$A$1:$B$12,2),FALSE)</f>
        <v>#REF!</v>
      </c>
      <c r="N353" s="11"/>
      <c r="O353" s="9">
        <f t="shared" si="33"/>
        <v>0.05</v>
      </c>
      <c r="P353" s="9" t="str">
        <f t="shared" si="34"/>
        <v/>
      </c>
      <c r="Q353" s="10" t="str">
        <f t="shared" si="35"/>
        <v/>
      </c>
      <c r="S353" s="17">
        <f>VLOOKUP((IF(MONTH($A353)=10,YEAR($A353),IF(MONTH($A353)=11,YEAR($A353),IF(MONTH($A353)=12, YEAR($A353),YEAR($A353)-1)))),'Final Sim'!$A$1:$O$84,VLOOKUP(MONTH($A353),'Conversion WRSM'!$A$1:$B$12,2),FALSE)</f>
        <v>0</v>
      </c>
      <c r="U353" s="9">
        <f t="shared" si="36"/>
        <v>0.05</v>
      </c>
      <c r="V353" s="9" t="str">
        <f t="shared" si="37"/>
        <v/>
      </c>
      <c r="W353" s="20" t="str">
        <f t="shared" si="38"/>
        <v/>
      </c>
    </row>
    <row r="354" spans="1:23" s="9" customFormat="1" x14ac:dyDescent="0.25">
      <c r="A354" s="11">
        <v>23712</v>
      </c>
      <c r="B354" s="9">
        <f>VLOOKUP((IF(MONTH($A354)=10,YEAR($A354),IF(MONTH($A354)=11,YEAR($A354),IF(MONTH($A354)=12, YEAR($A354),YEAR($A354)-1)))),A3R002_pt1.prn!$A$2:$AA$74,VLOOKUP(MONTH($A354),Conversion!$A$1:$B$12,2),FALSE)</f>
        <v>0.19</v>
      </c>
      <c r="C354" s="9" t="str">
        <f>IF(VLOOKUP((IF(MONTH($A354)=10,YEAR($A354),IF(MONTH($A354)=11,YEAR($A354),IF(MONTH($A354)=12, YEAR($A354),YEAR($A354)-1)))),A3R002_pt1.prn!$A$2:$AA$74,VLOOKUP(MONTH($A354),'Patch Conversion'!$A$1:$B$12,2),FALSE)="","",VLOOKUP((IF(MONTH($A354)=10,YEAR($A354),IF(MONTH($A354)=11,YEAR($A354),IF(MONTH($A354)=12, YEAR($A354),YEAR($A354)-1)))),A3R002_pt1.prn!$A$2:$AA$74,VLOOKUP(MONTH($A354),'Patch Conversion'!$A$1:$B$12,2),FALSE))</f>
        <v/>
      </c>
      <c r="G354" s="9">
        <f>VLOOKUP((IF(MONTH($A354)=10,YEAR($A354),IF(MONTH($A354)=11,YEAR($A354),IF(MONTH($A354)=12, YEAR($A354),YEAR($A354)-1)))),A3R002_FirstSim!$A$1:$Z$87,VLOOKUP(MONTH($A354),Conversion!$A$1:$B$12,2),FALSE)</f>
        <v>0.35</v>
      </c>
      <c r="K354" s="12" t="e">
        <f>VLOOKUP((IF(MONTH($A354)=10,YEAR($A354),IF(MONTH($A354)=11,YEAR($A354),IF(MONTH($A354)=12, YEAR($A354),YEAR($A354)-1)))),#REF!,VLOOKUP(MONTH($A354),Conversion!$A$1:$B$12,2),FALSE)</f>
        <v>#REF!</v>
      </c>
      <c r="L354" s="9" t="e">
        <f>VLOOKUP((IF(MONTH($A354)=10,YEAR($A354),IF(MONTH($A354)=11,YEAR($A354),IF(MONTH($A354)=12, YEAR($A354),YEAR($A354)-1)))),#REF!,VLOOKUP(MONTH($A354),'Patch Conversion'!$A$1:$B$12,2),FALSE)</f>
        <v>#REF!</v>
      </c>
      <c r="N354" s="11"/>
      <c r="O354" s="9">
        <f t="shared" si="33"/>
        <v>0.19</v>
      </c>
      <c r="P354" s="9" t="str">
        <f t="shared" si="34"/>
        <v/>
      </c>
      <c r="Q354" s="10" t="str">
        <f t="shared" si="35"/>
        <v/>
      </c>
      <c r="S354" s="17">
        <f>VLOOKUP((IF(MONTH($A354)=10,YEAR($A354),IF(MONTH($A354)=11,YEAR($A354),IF(MONTH($A354)=12, YEAR($A354),YEAR($A354)-1)))),'Final Sim'!$A$1:$O$84,VLOOKUP(MONTH($A354),'Conversion WRSM'!$A$1:$B$12,2),FALSE)</f>
        <v>0</v>
      </c>
      <c r="U354" s="9">
        <f t="shared" si="36"/>
        <v>0.19</v>
      </c>
      <c r="V354" s="9" t="str">
        <f t="shared" si="37"/>
        <v/>
      </c>
      <c r="W354" s="20" t="str">
        <f t="shared" si="38"/>
        <v/>
      </c>
    </row>
    <row r="355" spans="1:23" s="9" customFormat="1" x14ac:dyDescent="0.25">
      <c r="A355" s="11">
        <v>23743</v>
      </c>
      <c r="B355" s="9">
        <f>VLOOKUP((IF(MONTH($A355)=10,YEAR($A355),IF(MONTH($A355)=11,YEAR($A355),IF(MONTH($A355)=12, YEAR($A355),YEAR($A355)-1)))),A3R002_pt1.prn!$A$2:$AA$74,VLOOKUP(MONTH($A355),Conversion!$A$1:$B$12,2),FALSE)</f>
        <v>0.28000000000000003</v>
      </c>
      <c r="C355" s="9" t="str">
        <f>IF(VLOOKUP((IF(MONTH($A355)=10,YEAR($A355),IF(MONTH($A355)=11,YEAR($A355),IF(MONTH($A355)=12, YEAR($A355),YEAR($A355)-1)))),A3R002_pt1.prn!$A$2:$AA$74,VLOOKUP(MONTH($A355),'Patch Conversion'!$A$1:$B$12,2),FALSE)="","",VLOOKUP((IF(MONTH($A355)=10,YEAR($A355),IF(MONTH($A355)=11,YEAR($A355),IF(MONTH($A355)=12, YEAR($A355),YEAR($A355)-1)))),A3R002_pt1.prn!$A$2:$AA$74,VLOOKUP(MONTH($A355),'Patch Conversion'!$A$1:$B$12,2),FALSE))</f>
        <v/>
      </c>
      <c r="G355" s="9">
        <f>VLOOKUP((IF(MONTH($A355)=10,YEAR($A355),IF(MONTH($A355)=11,YEAR($A355),IF(MONTH($A355)=12, YEAR($A355),YEAR($A355)-1)))),A3R002_FirstSim!$A$1:$Z$87,VLOOKUP(MONTH($A355),Conversion!$A$1:$B$12,2),FALSE)</f>
        <v>0.32</v>
      </c>
      <c r="K355" s="12" t="e">
        <f>VLOOKUP((IF(MONTH($A355)=10,YEAR($A355),IF(MONTH($A355)=11,YEAR($A355),IF(MONTH($A355)=12, YEAR($A355),YEAR($A355)-1)))),#REF!,VLOOKUP(MONTH($A355),Conversion!$A$1:$B$12,2),FALSE)</f>
        <v>#REF!</v>
      </c>
      <c r="L355" s="9" t="e">
        <f>VLOOKUP((IF(MONTH($A355)=10,YEAR($A355),IF(MONTH($A355)=11,YEAR($A355),IF(MONTH($A355)=12, YEAR($A355),YEAR($A355)-1)))),#REF!,VLOOKUP(MONTH($A355),'Patch Conversion'!$A$1:$B$12,2),FALSE)</f>
        <v>#REF!</v>
      </c>
      <c r="N355" s="11"/>
      <c r="O355" s="9">
        <f t="shared" si="33"/>
        <v>0.28000000000000003</v>
      </c>
      <c r="P355" s="9" t="str">
        <f t="shared" si="34"/>
        <v/>
      </c>
      <c r="Q355" s="10" t="str">
        <f t="shared" si="35"/>
        <v/>
      </c>
      <c r="S355" s="17">
        <f>VLOOKUP((IF(MONTH($A355)=10,YEAR($A355),IF(MONTH($A355)=11,YEAR($A355),IF(MONTH($A355)=12, YEAR($A355),YEAR($A355)-1)))),'Final Sim'!$A$1:$O$84,VLOOKUP(MONTH($A355),'Conversion WRSM'!$A$1:$B$12,2),FALSE)</f>
        <v>0</v>
      </c>
      <c r="U355" s="9">
        <f t="shared" si="36"/>
        <v>0.28000000000000003</v>
      </c>
      <c r="V355" s="9" t="str">
        <f t="shared" si="37"/>
        <v/>
      </c>
      <c r="W355" s="20" t="str">
        <f t="shared" si="38"/>
        <v/>
      </c>
    </row>
    <row r="356" spans="1:23" s="9" customFormat="1" x14ac:dyDescent="0.25">
      <c r="A356" s="11">
        <v>23774</v>
      </c>
      <c r="B356" s="9">
        <f>VLOOKUP((IF(MONTH($A356)=10,YEAR($A356),IF(MONTH($A356)=11,YEAR($A356),IF(MONTH($A356)=12, YEAR($A356),YEAR($A356)-1)))),A3R002_pt1.prn!$A$2:$AA$74,VLOOKUP(MONTH($A356),Conversion!$A$1:$B$12,2),FALSE)</f>
        <v>7.0000000000000007E-2</v>
      </c>
      <c r="C356" s="9" t="str">
        <f>IF(VLOOKUP((IF(MONTH($A356)=10,YEAR($A356),IF(MONTH($A356)=11,YEAR($A356),IF(MONTH($A356)=12, YEAR($A356),YEAR($A356)-1)))),A3R002_pt1.prn!$A$2:$AA$74,VLOOKUP(MONTH($A356),'Patch Conversion'!$A$1:$B$12,2),FALSE)="","",VLOOKUP((IF(MONTH($A356)=10,YEAR($A356),IF(MONTH($A356)=11,YEAR($A356),IF(MONTH($A356)=12, YEAR($A356),YEAR($A356)-1)))),A3R002_pt1.prn!$A$2:$AA$74,VLOOKUP(MONTH($A356),'Patch Conversion'!$A$1:$B$12,2),FALSE))</f>
        <v/>
      </c>
      <c r="G356" s="9">
        <f>VLOOKUP((IF(MONTH($A356)=10,YEAR($A356),IF(MONTH($A356)=11,YEAR($A356),IF(MONTH($A356)=12, YEAR($A356),YEAR($A356)-1)))),A3R002_FirstSim!$A$1:$Z$87,VLOOKUP(MONTH($A356),Conversion!$A$1:$B$12,2),FALSE)</f>
        <v>0.28000000000000003</v>
      </c>
      <c r="K356" s="12" t="e">
        <f>VLOOKUP((IF(MONTH($A356)=10,YEAR($A356),IF(MONTH($A356)=11,YEAR($A356),IF(MONTH($A356)=12, YEAR($A356),YEAR($A356)-1)))),#REF!,VLOOKUP(MONTH($A356),Conversion!$A$1:$B$12,2),FALSE)</f>
        <v>#REF!</v>
      </c>
      <c r="L356" s="9" t="e">
        <f>VLOOKUP((IF(MONTH($A356)=10,YEAR($A356),IF(MONTH($A356)=11,YEAR($A356),IF(MONTH($A356)=12, YEAR($A356),YEAR($A356)-1)))),#REF!,VLOOKUP(MONTH($A356),'Patch Conversion'!$A$1:$B$12,2),FALSE)</f>
        <v>#REF!</v>
      </c>
      <c r="N356" s="11"/>
      <c r="O356" s="9">
        <f t="shared" si="33"/>
        <v>7.0000000000000007E-2</v>
      </c>
      <c r="P356" s="9" t="str">
        <f t="shared" si="34"/>
        <v/>
      </c>
      <c r="Q356" s="10" t="str">
        <f t="shared" si="35"/>
        <v/>
      </c>
      <c r="S356" s="17">
        <f>VLOOKUP((IF(MONTH($A356)=10,YEAR($A356),IF(MONTH($A356)=11,YEAR($A356),IF(MONTH($A356)=12, YEAR($A356),YEAR($A356)-1)))),'Final Sim'!$A$1:$O$84,VLOOKUP(MONTH($A356),'Conversion WRSM'!$A$1:$B$12,2),FALSE)</f>
        <v>0</v>
      </c>
      <c r="U356" s="9">
        <f t="shared" si="36"/>
        <v>7.0000000000000007E-2</v>
      </c>
      <c r="V356" s="9" t="str">
        <f t="shared" si="37"/>
        <v/>
      </c>
      <c r="W356" s="20" t="str">
        <f t="shared" si="38"/>
        <v/>
      </c>
    </row>
    <row r="357" spans="1:23" s="9" customFormat="1" x14ac:dyDescent="0.25">
      <c r="A357" s="11">
        <v>23802</v>
      </c>
      <c r="B357" s="9">
        <f>VLOOKUP((IF(MONTH($A357)=10,YEAR($A357),IF(MONTH($A357)=11,YEAR($A357),IF(MONTH($A357)=12, YEAR($A357),YEAR($A357)-1)))),A3R002_pt1.prn!$A$2:$AA$74,VLOOKUP(MONTH($A357),Conversion!$A$1:$B$12,2),FALSE)</f>
        <v>0.05</v>
      </c>
      <c r="C357" s="9" t="str">
        <f>IF(VLOOKUP((IF(MONTH($A357)=10,YEAR($A357),IF(MONTH($A357)=11,YEAR($A357),IF(MONTH($A357)=12, YEAR($A357),YEAR($A357)-1)))),A3R002_pt1.prn!$A$2:$AA$74,VLOOKUP(MONTH($A357),'Patch Conversion'!$A$1:$B$12,2),FALSE)="","",VLOOKUP((IF(MONTH($A357)=10,YEAR($A357),IF(MONTH($A357)=11,YEAR($A357),IF(MONTH($A357)=12, YEAR($A357),YEAR($A357)-1)))),A3R002_pt1.prn!$A$2:$AA$74,VLOOKUP(MONTH($A357),'Patch Conversion'!$A$1:$B$12,2),FALSE))</f>
        <v/>
      </c>
      <c r="G357" s="9">
        <f>VLOOKUP((IF(MONTH($A357)=10,YEAR($A357),IF(MONTH($A357)=11,YEAR($A357),IF(MONTH($A357)=12, YEAR($A357),YEAR($A357)-1)))),A3R002_FirstSim!$A$1:$Z$87,VLOOKUP(MONTH($A357),Conversion!$A$1:$B$12,2),FALSE)</f>
        <v>0.23</v>
      </c>
      <c r="K357" s="12" t="e">
        <f>VLOOKUP((IF(MONTH($A357)=10,YEAR($A357),IF(MONTH($A357)=11,YEAR($A357),IF(MONTH($A357)=12, YEAR($A357),YEAR($A357)-1)))),#REF!,VLOOKUP(MONTH($A357),Conversion!$A$1:$B$12,2),FALSE)</f>
        <v>#REF!</v>
      </c>
      <c r="L357" s="9" t="e">
        <f>VLOOKUP((IF(MONTH($A357)=10,YEAR($A357),IF(MONTH($A357)=11,YEAR($A357),IF(MONTH($A357)=12, YEAR($A357),YEAR($A357)-1)))),#REF!,VLOOKUP(MONTH($A357),'Patch Conversion'!$A$1:$B$12,2),FALSE)</f>
        <v>#REF!</v>
      </c>
      <c r="N357" s="11"/>
      <c r="O357" s="9">
        <f t="shared" si="33"/>
        <v>0.05</v>
      </c>
      <c r="P357" s="9" t="str">
        <f t="shared" si="34"/>
        <v/>
      </c>
      <c r="Q357" s="10" t="str">
        <f t="shared" si="35"/>
        <v/>
      </c>
      <c r="S357" s="17">
        <f>VLOOKUP((IF(MONTH($A357)=10,YEAR($A357),IF(MONTH($A357)=11,YEAR($A357),IF(MONTH($A357)=12, YEAR($A357),YEAR($A357)-1)))),'Final Sim'!$A$1:$O$84,VLOOKUP(MONTH($A357),'Conversion WRSM'!$A$1:$B$12,2),FALSE)</f>
        <v>0</v>
      </c>
      <c r="U357" s="9">
        <f t="shared" si="36"/>
        <v>0.05</v>
      </c>
      <c r="V357" s="9" t="str">
        <f t="shared" si="37"/>
        <v/>
      </c>
      <c r="W357" s="20" t="str">
        <f t="shared" si="38"/>
        <v/>
      </c>
    </row>
    <row r="358" spans="1:23" s="9" customFormat="1" x14ac:dyDescent="0.25">
      <c r="A358" s="11">
        <v>23833</v>
      </c>
      <c r="B358" s="9">
        <f>VLOOKUP((IF(MONTH($A358)=10,YEAR($A358),IF(MONTH($A358)=11,YEAR($A358),IF(MONTH($A358)=12, YEAR($A358),YEAR($A358)-1)))),A3R002_pt1.prn!$A$2:$AA$74,VLOOKUP(MONTH($A358),Conversion!$A$1:$B$12,2),FALSE)</f>
        <v>0.06</v>
      </c>
      <c r="C358" s="9" t="str">
        <f>IF(VLOOKUP((IF(MONTH($A358)=10,YEAR($A358),IF(MONTH($A358)=11,YEAR($A358),IF(MONTH($A358)=12, YEAR($A358),YEAR($A358)-1)))),A3R002_pt1.prn!$A$2:$AA$74,VLOOKUP(MONTH($A358),'Patch Conversion'!$A$1:$B$12,2),FALSE)="","",VLOOKUP((IF(MONTH($A358)=10,YEAR($A358),IF(MONTH($A358)=11,YEAR($A358),IF(MONTH($A358)=12, YEAR($A358),YEAR($A358)-1)))),A3R002_pt1.prn!$A$2:$AA$74,VLOOKUP(MONTH($A358),'Patch Conversion'!$A$1:$B$12,2),FALSE))</f>
        <v/>
      </c>
      <c r="G358" s="9">
        <f>VLOOKUP((IF(MONTH($A358)=10,YEAR($A358),IF(MONTH($A358)=11,YEAR($A358),IF(MONTH($A358)=12, YEAR($A358),YEAR($A358)-1)))),A3R002_FirstSim!$A$1:$Z$87,VLOOKUP(MONTH($A358),Conversion!$A$1:$B$12,2),FALSE)</f>
        <v>0.26</v>
      </c>
      <c r="K358" s="12" t="e">
        <f>VLOOKUP((IF(MONTH($A358)=10,YEAR($A358),IF(MONTH($A358)=11,YEAR($A358),IF(MONTH($A358)=12, YEAR($A358),YEAR($A358)-1)))),#REF!,VLOOKUP(MONTH($A358),Conversion!$A$1:$B$12,2),FALSE)</f>
        <v>#REF!</v>
      </c>
      <c r="L358" s="9" t="e">
        <f>VLOOKUP((IF(MONTH($A358)=10,YEAR($A358),IF(MONTH($A358)=11,YEAR($A358),IF(MONTH($A358)=12, YEAR($A358),YEAR($A358)-1)))),#REF!,VLOOKUP(MONTH($A358),'Patch Conversion'!$A$1:$B$12,2),FALSE)</f>
        <v>#REF!</v>
      </c>
      <c r="N358" s="11"/>
      <c r="O358" s="9">
        <f t="shared" si="33"/>
        <v>0.06</v>
      </c>
      <c r="P358" s="9" t="str">
        <f t="shared" si="34"/>
        <v/>
      </c>
      <c r="Q358" s="10" t="str">
        <f t="shared" si="35"/>
        <v/>
      </c>
      <c r="S358" s="17">
        <f>VLOOKUP((IF(MONTH($A358)=10,YEAR($A358),IF(MONTH($A358)=11,YEAR($A358),IF(MONTH($A358)=12, YEAR($A358),YEAR($A358)-1)))),'Final Sim'!$A$1:$O$84,VLOOKUP(MONTH($A358),'Conversion WRSM'!$A$1:$B$12,2),FALSE)</f>
        <v>0</v>
      </c>
      <c r="U358" s="9">
        <f t="shared" si="36"/>
        <v>0.06</v>
      </c>
      <c r="V358" s="9" t="str">
        <f t="shared" si="37"/>
        <v/>
      </c>
      <c r="W358" s="20" t="str">
        <f t="shared" si="38"/>
        <v/>
      </c>
    </row>
    <row r="359" spans="1:23" s="9" customFormat="1" x14ac:dyDescent="0.25">
      <c r="A359" s="11">
        <v>23863</v>
      </c>
      <c r="B359" s="9">
        <f>VLOOKUP((IF(MONTH($A359)=10,YEAR($A359),IF(MONTH($A359)=11,YEAR($A359),IF(MONTH($A359)=12, YEAR($A359),YEAR($A359)-1)))),A3R002_pt1.prn!$A$2:$AA$74,VLOOKUP(MONTH($A359),Conversion!$A$1:$B$12,2),FALSE)</f>
        <v>0.03</v>
      </c>
      <c r="C359" s="9" t="str">
        <f>IF(VLOOKUP((IF(MONTH($A359)=10,YEAR($A359),IF(MONTH($A359)=11,YEAR($A359),IF(MONTH($A359)=12, YEAR($A359),YEAR($A359)-1)))),A3R002_pt1.prn!$A$2:$AA$74,VLOOKUP(MONTH($A359),'Patch Conversion'!$A$1:$B$12,2),FALSE)="","",VLOOKUP((IF(MONTH($A359)=10,YEAR($A359),IF(MONTH($A359)=11,YEAR($A359),IF(MONTH($A359)=12, YEAR($A359),YEAR($A359)-1)))),A3R002_pt1.prn!$A$2:$AA$74,VLOOKUP(MONTH($A359),'Patch Conversion'!$A$1:$B$12,2),FALSE))</f>
        <v/>
      </c>
      <c r="G359" s="9">
        <f>VLOOKUP((IF(MONTH($A359)=10,YEAR($A359),IF(MONTH($A359)=11,YEAR($A359),IF(MONTH($A359)=12, YEAR($A359),YEAR($A359)-1)))),A3R002_FirstSim!$A$1:$Z$87,VLOOKUP(MONTH($A359),Conversion!$A$1:$B$12,2),FALSE)</f>
        <v>0.26</v>
      </c>
      <c r="K359" s="12" t="e">
        <f>VLOOKUP((IF(MONTH($A359)=10,YEAR($A359),IF(MONTH($A359)=11,YEAR($A359),IF(MONTH($A359)=12, YEAR($A359),YEAR($A359)-1)))),#REF!,VLOOKUP(MONTH($A359),Conversion!$A$1:$B$12,2),FALSE)</f>
        <v>#REF!</v>
      </c>
      <c r="L359" s="9" t="e">
        <f>VLOOKUP((IF(MONTH($A359)=10,YEAR($A359),IF(MONTH($A359)=11,YEAR($A359),IF(MONTH($A359)=12, YEAR($A359),YEAR($A359)-1)))),#REF!,VLOOKUP(MONTH($A359),'Patch Conversion'!$A$1:$B$12,2),FALSE)</f>
        <v>#REF!</v>
      </c>
      <c r="N359" s="11"/>
      <c r="O359" s="9">
        <f t="shared" si="33"/>
        <v>0.03</v>
      </c>
      <c r="P359" s="9" t="str">
        <f t="shared" si="34"/>
        <v/>
      </c>
      <c r="Q359" s="10" t="str">
        <f t="shared" si="35"/>
        <v/>
      </c>
      <c r="S359" s="17">
        <f>VLOOKUP((IF(MONTH($A359)=10,YEAR($A359),IF(MONTH($A359)=11,YEAR($A359),IF(MONTH($A359)=12, YEAR($A359),YEAR($A359)-1)))),'Final Sim'!$A$1:$O$84,VLOOKUP(MONTH($A359),'Conversion WRSM'!$A$1:$B$12,2),FALSE)</f>
        <v>0</v>
      </c>
      <c r="U359" s="9">
        <f t="shared" si="36"/>
        <v>0.03</v>
      </c>
      <c r="V359" s="9" t="str">
        <f t="shared" si="37"/>
        <v/>
      </c>
      <c r="W359" s="20" t="str">
        <f t="shared" si="38"/>
        <v/>
      </c>
    </row>
    <row r="360" spans="1:23" s="9" customFormat="1" x14ac:dyDescent="0.25">
      <c r="A360" s="11">
        <v>23894</v>
      </c>
      <c r="B360" s="9">
        <f>VLOOKUP((IF(MONTH($A360)=10,YEAR($A360),IF(MONTH($A360)=11,YEAR($A360),IF(MONTH($A360)=12, YEAR($A360),YEAR($A360)-1)))),A3R002_pt1.prn!$A$2:$AA$74,VLOOKUP(MONTH($A360),Conversion!$A$1:$B$12,2),FALSE)</f>
        <v>0.05</v>
      </c>
      <c r="C360" s="9" t="str">
        <f>IF(VLOOKUP((IF(MONTH($A360)=10,YEAR($A360),IF(MONTH($A360)=11,YEAR($A360),IF(MONTH($A360)=12, YEAR($A360),YEAR($A360)-1)))),A3R002_pt1.prn!$A$2:$AA$74,VLOOKUP(MONTH($A360),'Patch Conversion'!$A$1:$B$12,2),FALSE)="","",VLOOKUP((IF(MONTH($A360)=10,YEAR($A360),IF(MONTH($A360)=11,YEAR($A360),IF(MONTH($A360)=12, YEAR($A360),YEAR($A360)-1)))),A3R002_pt1.prn!$A$2:$AA$74,VLOOKUP(MONTH($A360),'Patch Conversion'!$A$1:$B$12,2),FALSE))</f>
        <v/>
      </c>
      <c r="G360" s="9">
        <f>VLOOKUP((IF(MONTH($A360)=10,YEAR($A360),IF(MONTH($A360)=11,YEAR($A360),IF(MONTH($A360)=12, YEAR($A360),YEAR($A360)-1)))),A3R002_FirstSim!$A$1:$Z$87,VLOOKUP(MONTH($A360),Conversion!$A$1:$B$12,2),FALSE)</f>
        <v>0.25</v>
      </c>
      <c r="K360" s="12" t="e">
        <f>VLOOKUP((IF(MONTH($A360)=10,YEAR($A360),IF(MONTH($A360)=11,YEAR($A360),IF(MONTH($A360)=12, YEAR($A360),YEAR($A360)-1)))),#REF!,VLOOKUP(MONTH($A360),Conversion!$A$1:$B$12,2),FALSE)</f>
        <v>#REF!</v>
      </c>
      <c r="L360" s="9" t="e">
        <f>VLOOKUP((IF(MONTH($A360)=10,YEAR($A360),IF(MONTH($A360)=11,YEAR($A360),IF(MONTH($A360)=12, YEAR($A360),YEAR($A360)-1)))),#REF!,VLOOKUP(MONTH($A360),'Patch Conversion'!$A$1:$B$12,2),FALSE)</f>
        <v>#REF!</v>
      </c>
      <c r="N360" s="11"/>
      <c r="O360" s="9">
        <f t="shared" si="33"/>
        <v>0.05</v>
      </c>
      <c r="P360" s="9" t="str">
        <f t="shared" si="34"/>
        <v/>
      </c>
      <c r="Q360" s="10" t="str">
        <f t="shared" si="35"/>
        <v/>
      </c>
      <c r="S360" s="17">
        <f>VLOOKUP((IF(MONTH($A360)=10,YEAR($A360),IF(MONTH($A360)=11,YEAR($A360),IF(MONTH($A360)=12, YEAR($A360),YEAR($A360)-1)))),'Final Sim'!$A$1:$O$84,VLOOKUP(MONTH($A360),'Conversion WRSM'!$A$1:$B$12,2),FALSE)</f>
        <v>0</v>
      </c>
      <c r="U360" s="9">
        <f t="shared" si="36"/>
        <v>0.05</v>
      </c>
      <c r="V360" s="9" t="str">
        <f t="shared" si="37"/>
        <v/>
      </c>
      <c r="W360" s="20" t="str">
        <f t="shared" si="38"/>
        <v/>
      </c>
    </row>
    <row r="361" spans="1:23" s="9" customFormat="1" x14ac:dyDescent="0.25">
      <c r="A361" s="11">
        <v>23924</v>
      </c>
      <c r="B361" s="9">
        <f>VLOOKUP((IF(MONTH($A361)=10,YEAR($A361),IF(MONTH($A361)=11,YEAR($A361),IF(MONTH($A361)=12, YEAR($A361),YEAR($A361)-1)))),A3R002_pt1.prn!$A$2:$AA$74,VLOOKUP(MONTH($A361),Conversion!$A$1:$B$12,2),FALSE)</f>
        <v>0.03</v>
      </c>
      <c r="C361" s="9" t="str">
        <f>IF(VLOOKUP((IF(MONTH($A361)=10,YEAR($A361),IF(MONTH($A361)=11,YEAR($A361),IF(MONTH($A361)=12, YEAR($A361),YEAR($A361)-1)))),A3R002_pt1.prn!$A$2:$AA$74,VLOOKUP(MONTH($A361),'Patch Conversion'!$A$1:$B$12,2),FALSE)="","",VLOOKUP((IF(MONTH($A361)=10,YEAR($A361),IF(MONTH($A361)=11,YEAR($A361),IF(MONTH($A361)=12, YEAR($A361),YEAR($A361)-1)))),A3R002_pt1.prn!$A$2:$AA$74,VLOOKUP(MONTH($A361),'Patch Conversion'!$A$1:$B$12,2),FALSE))</f>
        <v/>
      </c>
      <c r="G361" s="9">
        <f>VLOOKUP((IF(MONTH($A361)=10,YEAR($A361),IF(MONTH($A361)=11,YEAR($A361),IF(MONTH($A361)=12, YEAR($A361),YEAR($A361)-1)))),A3R002_FirstSim!$A$1:$Z$87,VLOOKUP(MONTH($A361),Conversion!$A$1:$B$12,2),FALSE)</f>
        <v>0.22</v>
      </c>
      <c r="K361" s="12" t="e">
        <f>VLOOKUP((IF(MONTH($A361)=10,YEAR($A361),IF(MONTH($A361)=11,YEAR($A361),IF(MONTH($A361)=12, YEAR($A361),YEAR($A361)-1)))),#REF!,VLOOKUP(MONTH($A361),Conversion!$A$1:$B$12,2),FALSE)</f>
        <v>#REF!</v>
      </c>
      <c r="L361" s="9" t="e">
        <f>VLOOKUP((IF(MONTH($A361)=10,YEAR($A361),IF(MONTH($A361)=11,YEAR($A361),IF(MONTH($A361)=12, YEAR($A361),YEAR($A361)-1)))),#REF!,VLOOKUP(MONTH($A361),'Patch Conversion'!$A$1:$B$12,2),FALSE)</f>
        <v>#REF!</v>
      </c>
      <c r="N361" s="11"/>
      <c r="O361" s="9">
        <f t="shared" si="33"/>
        <v>0.03</v>
      </c>
      <c r="P361" s="9" t="str">
        <f t="shared" si="34"/>
        <v/>
      </c>
      <c r="Q361" s="10" t="str">
        <f t="shared" si="35"/>
        <v/>
      </c>
      <c r="S361" s="17">
        <f>VLOOKUP((IF(MONTH($A361)=10,YEAR($A361),IF(MONTH($A361)=11,YEAR($A361),IF(MONTH($A361)=12, YEAR($A361),YEAR($A361)-1)))),'Final Sim'!$A$1:$O$84,VLOOKUP(MONTH($A361),'Conversion WRSM'!$A$1:$B$12,2),FALSE)</f>
        <v>0</v>
      </c>
      <c r="U361" s="9">
        <f t="shared" si="36"/>
        <v>0.03</v>
      </c>
      <c r="V361" s="9" t="str">
        <f t="shared" si="37"/>
        <v/>
      </c>
      <c r="W361" s="20" t="str">
        <f t="shared" si="38"/>
        <v/>
      </c>
    </row>
    <row r="362" spans="1:23" s="9" customFormat="1" x14ac:dyDescent="0.25">
      <c r="A362" s="11">
        <v>23955</v>
      </c>
      <c r="B362" s="9">
        <f>VLOOKUP((IF(MONTH($A362)=10,YEAR($A362),IF(MONTH($A362)=11,YEAR($A362),IF(MONTH($A362)=12, YEAR($A362),YEAR($A362)-1)))),A3R002_pt1.prn!$A$2:$AA$74,VLOOKUP(MONTH($A362),Conversion!$A$1:$B$12,2),FALSE)</f>
        <v>0.04</v>
      </c>
      <c r="C362" s="9" t="str">
        <f>IF(VLOOKUP((IF(MONTH($A362)=10,YEAR($A362),IF(MONTH($A362)=11,YEAR($A362),IF(MONTH($A362)=12, YEAR($A362),YEAR($A362)-1)))),A3R002_pt1.prn!$A$2:$AA$74,VLOOKUP(MONTH($A362),'Patch Conversion'!$A$1:$B$12,2),FALSE)="","",VLOOKUP((IF(MONTH($A362)=10,YEAR($A362),IF(MONTH($A362)=11,YEAR($A362),IF(MONTH($A362)=12, YEAR($A362),YEAR($A362)-1)))),A3R002_pt1.prn!$A$2:$AA$74,VLOOKUP(MONTH($A362),'Patch Conversion'!$A$1:$B$12,2),FALSE))</f>
        <v/>
      </c>
      <c r="G362" s="9">
        <f>VLOOKUP((IF(MONTH($A362)=10,YEAR($A362),IF(MONTH($A362)=11,YEAR($A362),IF(MONTH($A362)=12, YEAR($A362),YEAR($A362)-1)))),A3R002_FirstSim!$A$1:$Z$87,VLOOKUP(MONTH($A362),Conversion!$A$1:$B$12,2),FALSE)</f>
        <v>0.2</v>
      </c>
      <c r="K362" s="12" t="e">
        <f>VLOOKUP((IF(MONTH($A362)=10,YEAR($A362),IF(MONTH($A362)=11,YEAR($A362),IF(MONTH($A362)=12, YEAR($A362),YEAR($A362)-1)))),#REF!,VLOOKUP(MONTH($A362),Conversion!$A$1:$B$12,2),FALSE)</f>
        <v>#REF!</v>
      </c>
      <c r="L362" s="9" t="e">
        <f>VLOOKUP((IF(MONTH($A362)=10,YEAR($A362),IF(MONTH($A362)=11,YEAR($A362),IF(MONTH($A362)=12, YEAR($A362),YEAR($A362)-1)))),#REF!,VLOOKUP(MONTH($A362),'Patch Conversion'!$A$1:$B$12,2),FALSE)</f>
        <v>#REF!</v>
      </c>
      <c r="N362" s="11"/>
      <c r="O362" s="9">
        <f t="shared" si="33"/>
        <v>0.04</v>
      </c>
      <c r="P362" s="9" t="str">
        <f t="shared" si="34"/>
        <v/>
      </c>
      <c r="Q362" s="10" t="str">
        <f t="shared" si="35"/>
        <v/>
      </c>
      <c r="S362" s="17">
        <f>VLOOKUP((IF(MONTH($A362)=10,YEAR($A362),IF(MONTH($A362)=11,YEAR($A362),IF(MONTH($A362)=12, YEAR($A362),YEAR($A362)-1)))),'Final Sim'!$A$1:$O$84,VLOOKUP(MONTH($A362),'Conversion WRSM'!$A$1:$B$12,2),FALSE)</f>
        <v>0</v>
      </c>
      <c r="U362" s="9">
        <f t="shared" si="36"/>
        <v>0.04</v>
      </c>
      <c r="V362" s="9" t="str">
        <f t="shared" si="37"/>
        <v/>
      </c>
      <c r="W362" s="20" t="str">
        <f t="shared" si="38"/>
        <v/>
      </c>
    </row>
    <row r="363" spans="1:23" s="9" customFormat="1" x14ac:dyDescent="0.25">
      <c r="A363" s="11">
        <v>23986</v>
      </c>
      <c r="B363" s="9">
        <f>VLOOKUP((IF(MONTH($A363)=10,YEAR($A363),IF(MONTH($A363)=11,YEAR($A363),IF(MONTH($A363)=12, YEAR($A363),YEAR($A363)-1)))),A3R002_pt1.prn!$A$2:$AA$74,VLOOKUP(MONTH($A363),Conversion!$A$1:$B$12,2),FALSE)</f>
        <v>0.04</v>
      </c>
      <c r="C363" s="9" t="str">
        <f>IF(VLOOKUP((IF(MONTH($A363)=10,YEAR($A363),IF(MONTH($A363)=11,YEAR($A363),IF(MONTH($A363)=12, YEAR($A363),YEAR($A363)-1)))),A3R002_pt1.prn!$A$2:$AA$74,VLOOKUP(MONTH($A363),'Patch Conversion'!$A$1:$B$12,2),FALSE)="","",VLOOKUP((IF(MONTH($A363)=10,YEAR($A363),IF(MONTH($A363)=11,YEAR($A363),IF(MONTH($A363)=12, YEAR($A363),YEAR($A363)-1)))),A3R002_pt1.prn!$A$2:$AA$74,VLOOKUP(MONTH($A363),'Patch Conversion'!$A$1:$B$12,2),FALSE))</f>
        <v/>
      </c>
      <c r="G363" s="9">
        <f>VLOOKUP((IF(MONTH($A363)=10,YEAR($A363),IF(MONTH($A363)=11,YEAR($A363),IF(MONTH($A363)=12, YEAR($A363),YEAR($A363)-1)))),A3R002_FirstSim!$A$1:$Z$87,VLOOKUP(MONTH($A363),Conversion!$A$1:$B$12,2),FALSE)</f>
        <v>0.17</v>
      </c>
      <c r="K363" s="12" t="e">
        <f>VLOOKUP((IF(MONTH($A363)=10,YEAR($A363),IF(MONTH($A363)=11,YEAR($A363),IF(MONTH($A363)=12, YEAR($A363),YEAR($A363)-1)))),#REF!,VLOOKUP(MONTH($A363),Conversion!$A$1:$B$12,2),FALSE)</f>
        <v>#REF!</v>
      </c>
      <c r="L363" s="9" t="e">
        <f>VLOOKUP((IF(MONTH($A363)=10,YEAR($A363),IF(MONTH($A363)=11,YEAR($A363),IF(MONTH($A363)=12, YEAR($A363),YEAR($A363)-1)))),#REF!,VLOOKUP(MONTH($A363),'Patch Conversion'!$A$1:$B$12,2),FALSE)</f>
        <v>#REF!</v>
      </c>
      <c r="N363" s="11"/>
      <c r="O363" s="9">
        <f t="shared" si="33"/>
        <v>0.04</v>
      </c>
      <c r="P363" s="9" t="str">
        <f t="shared" si="34"/>
        <v/>
      </c>
      <c r="Q363" s="10" t="str">
        <f t="shared" si="35"/>
        <v/>
      </c>
      <c r="S363" s="17">
        <f>VLOOKUP((IF(MONTH($A363)=10,YEAR($A363),IF(MONTH($A363)=11,YEAR($A363),IF(MONTH($A363)=12, YEAR($A363),YEAR($A363)-1)))),'Final Sim'!$A$1:$O$84,VLOOKUP(MONTH($A363),'Conversion WRSM'!$A$1:$B$12,2),FALSE)</f>
        <v>0</v>
      </c>
      <c r="U363" s="9">
        <f t="shared" si="36"/>
        <v>0.04</v>
      </c>
      <c r="V363" s="9" t="str">
        <f t="shared" si="37"/>
        <v/>
      </c>
      <c r="W363" s="20" t="str">
        <f t="shared" si="38"/>
        <v/>
      </c>
    </row>
    <row r="364" spans="1:23" s="9" customFormat="1" x14ac:dyDescent="0.25">
      <c r="A364" s="11">
        <v>24016</v>
      </c>
      <c r="B364" s="9">
        <f>VLOOKUP((IF(MONTH($A364)=10,YEAR($A364),IF(MONTH($A364)=11,YEAR($A364),IF(MONTH($A364)=12, YEAR($A364),YEAR($A364)-1)))),A3R002_pt1.prn!$A$2:$AA$74,VLOOKUP(MONTH($A364),Conversion!$A$1:$B$12,2),FALSE)</f>
        <v>0.06</v>
      </c>
      <c r="C364" s="9" t="str">
        <f>IF(VLOOKUP((IF(MONTH($A364)=10,YEAR($A364),IF(MONTH($A364)=11,YEAR($A364),IF(MONTH($A364)=12, YEAR($A364),YEAR($A364)-1)))),A3R002_pt1.prn!$A$2:$AA$74,VLOOKUP(MONTH($A364),'Patch Conversion'!$A$1:$B$12,2),FALSE)="","",VLOOKUP((IF(MONTH($A364)=10,YEAR($A364),IF(MONTH($A364)=11,YEAR($A364),IF(MONTH($A364)=12, YEAR($A364),YEAR($A364)-1)))),A3R002_pt1.prn!$A$2:$AA$74,VLOOKUP(MONTH($A364),'Patch Conversion'!$A$1:$B$12,2),FALSE))</f>
        <v/>
      </c>
      <c r="G364" s="9">
        <f>VLOOKUP((IF(MONTH($A364)=10,YEAR($A364),IF(MONTH($A364)=11,YEAR($A364),IF(MONTH($A364)=12, YEAR($A364),YEAR($A364)-1)))),A3R002_FirstSim!$A$1:$Z$87,VLOOKUP(MONTH($A364),Conversion!$A$1:$B$12,2),FALSE)</f>
        <v>0.13</v>
      </c>
      <c r="K364" s="12" t="e">
        <f>VLOOKUP((IF(MONTH($A364)=10,YEAR($A364),IF(MONTH($A364)=11,YEAR($A364),IF(MONTH($A364)=12, YEAR($A364),YEAR($A364)-1)))),#REF!,VLOOKUP(MONTH($A364),Conversion!$A$1:$B$12,2),FALSE)</f>
        <v>#REF!</v>
      </c>
      <c r="L364" s="9" t="e">
        <f>VLOOKUP((IF(MONTH($A364)=10,YEAR($A364),IF(MONTH($A364)=11,YEAR($A364),IF(MONTH($A364)=12, YEAR($A364),YEAR($A364)-1)))),#REF!,VLOOKUP(MONTH($A364),'Patch Conversion'!$A$1:$B$12,2),FALSE)</f>
        <v>#REF!</v>
      </c>
      <c r="N364" s="11"/>
      <c r="O364" s="9">
        <f t="shared" si="33"/>
        <v>0.06</v>
      </c>
      <c r="P364" s="9" t="str">
        <f t="shared" si="34"/>
        <v/>
      </c>
      <c r="Q364" s="10" t="str">
        <f t="shared" si="35"/>
        <v/>
      </c>
      <c r="S364" s="17">
        <f>VLOOKUP((IF(MONTH($A364)=10,YEAR($A364),IF(MONTH($A364)=11,YEAR($A364),IF(MONTH($A364)=12, YEAR($A364),YEAR($A364)-1)))),'Final Sim'!$A$1:$O$84,VLOOKUP(MONTH($A364),'Conversion WRSM'!$A$1:$B$12,2),FALSE)</f>
        <v>0</v>
      </c>
      <c r="U364" s="9">
        <f t="shared" si="36"/>
        <v>0.06</v>
      </c>
      <c r="V364" s="9" t="str">
        <f t="shared" si="37"/>
        <v/>
      </c>
      <c r="W364" s="20" t="str">
        <f t="shared" si="38"/>
        <v/>
      </c>
    </row>
    <row r="365" spans="1:23" s="9" customFormat="1" x14ac:dyDescent="0.25">
      <c r="A365" s="11">
        <v>24047</v>
      </c>
      <c r="B365" s="9">
        <f>VLOOKUP((IF(MONTH($A365)=10,YEAR($A365),IF(MONTH($A365)=11,YEAR($A365),IF(MONTH($A365)=12, YEAR($A365),YEAR($A365)-1)))),A3R002_pt1.prn!$A$2:$AA$74,VLOOKUP(MONTH($A365),Conversion!$A$1:$B$12,2),FALSE)</f>
        <v>0.09</v>
      </c>
      <c r="C365" s="9" t="str">
        <f>IF(VLOOKUP((IF(MONTH($A365)=10,YEAR($A365),IF(MONTH($A365)=11,YEAR($A365),IF(MONTH($A365)=12, YEAR($A365),YEAR($A365)-1)))),A3R002_pt1.prn!$A$2:$AA$74,VLOOKUP(MONTH($A365),'Patch Conversion'!$A$1:$B$12,2),FALSE)="","",VLOOKUP((IF(MONTH($A365)=10,YEAR($A365),IF(MONTH($A365)=11,YEAR($A365),IF(MONTH($A365)=12, YEAR($A365),YEAR($A365)-1)))),A3R002_pt1.prn!$A$2:$AA$74,VLOOKUP(MONTH($A365),'Patch Conversion'!$A$1:$B$12,2),FALSE))</f>
        <v/>
      </c>
      <c r="D365" s="9" t="str">
        <f>IF(C365="","",B365)</f>
        <v/>
      </c>
      <c r="G365" s="9">
        <f>VLOOKUP((IF(MONTH($A365)=10,YEAR($A365),IF(MONTH($A365)=11,YEAR($A365),IF(MONTH($A365)=12, YEAR($A365),YEAR($A365)-1)))),A3R002_FirstSim!$A$1:$Z$87,VLOOKUP(MONTH($A365),Conversion!$A$1:$B$12,2),FALSE)</f>
        <v>0.12</v>
      </c>
      <c r="K365" s="12" t="e">
        <f>VLOOKUP((IF(MONTH($A365)=10,YEAR($A365),IF(MONTH($A365)=11,YEAR($A365),IF(MONTH($A365)=12, YEAR($A365),YEAR($A365)-1)))),#REF!,VLOOKUP(MONTH($A365),Conversion!$A$1:$B$12,2),FALSE)</f>
        <v>#REF!</v>
      </c>
      <c r="L365" s="9" t="e">
        <f>VLOOKUP((IF(MONTH($A365)=10,YEAR($A365),IF(MONTH($A365)=11,YEAR($A365),IF(MONTH($A365)=12, YEAR($A365),YEAR($A365)-1)))),#REF!,VLOOKUP(MONTH($A365),'Patch Conversion'!$A$1:$B$12,2),FALSE)</f>
        <v>#REF!</v>
      </c>
      <c r="N365" s="11"/>
      <c r="O365" s="9">
        <f t="shared" si="33"/>
        <v>0.09</v>
      </c>
      <c r="P365" s="9" t="str">
        <f t="shared" si="34"/>
        <v/>
      </c>
      <c r="Q365" s="10" t="str">
        <f t="shared" si="35"/>
        <v/>
      </c>
      <c r="S365" s="17">
        <f>VLOOKUP((IF(MONTH($A365)=10,YEAR($A365),IF(MONTH($A365)=11,YEAR($A365),IF(MONTH($A365)=12, YEAR($A365),YEAR($A365)-1)))),'Final Sim'!$A$1:$O$84,VLOOKUP(MONTH($A365),'Conversion WRSM'!$A$1:$B$12,2),FALSE)</f>
        <v>0</v>
      </c>
      <c r="U365" s="9">
        <f t="shared" si="36"/>
        <v>0.09</v>
      </c>
      <c r="V365" s="9" t="str">
        <f t="shared" si="37"/>
        <v/>
      </c>
      <c r="W365" s="20" t="str">
        <f t="shared" si="38"/>
        <v/>
      </c>
    </row>
    <row r="366" spans="1:23" s="9" customFormat="1" x14ac:dyDescent="0.25">
      <c r="A366" s="11">
        <v>24077</v>
      </c>
      <c r="B366" s="9">
        <f>VLOOKUP((IF(MONTH($A366)=10,YEAR($A366),IF(MONTH($A366)=11,YEAR($A366),IF(MONTH($A366)=12, YEAR($A366),YEAR($A366)-1)))),A3R002_pt1.prn!$A$2:$AA$74,VLOOKUP(MONTH($A366),Conversion!$A$1:$B$12,2),FALSE)</f>
        <v>0.04</v>
      </c>
      <c r="C366" s="9" t="str">
        <f>IF(VLOOKUP((IF(MONTH($A366)=10,YEAR($A366),IF(MONTH($A366)=11,YEAR($A366),IF(MONTH($A366)=12, YEAR($A366),YEAR($A366)-1)))),A3R002_pt1.prn!$A$2:$AA$74,VLOOKUP(MONTH($A366),'Patch Conversion'!$A$1:$B$12,2),FALSE)="","",VLOOKUP((IF(MONTH($A366)=10,YEAR($A366),IF(MONTH($A366)=11,YEAR($A366),IF(MONTH($A366)=12, YEAR($A366),YEAR($A366)-1)))),A3R002_pt1.prn!$A$2:$AA$74,VLOOKUP(MONTH($A366),'Patch Conversion'!$A$1:$B$12,2),FALSE))</f>
        <v/>
      </c>
      <c r="G366" s="9">
        <f>VLOOKUP((IF(MONTH($A366)=10,YEAR($A366),IF(MONTH($A366)=11,YEAR($A366),IF(MONTH($A366)=12, YEAR($A366),YEAR($A366)-1)))),A3R002_FirstSim!$A$1:$Z$87,VLOOKUP(MONTH($A366),Conversion!$A$1:$B$12,2),FALSE)</f>
        <v>0.09</v>
      </c>
      <c r="K366" s="12" t="e">
        <f>VLOOKUP((IF(MONTH($A366)=10,YEAR($A366),IF(MONTH($A366)=11,YEAR($A366),IF(MONTH($A366)=12, YEAR($A366),YEAR($A366)-1)))),#REF!,VLOOKUP(MONTH($A366),Conversion!$A$1:$B$12,2),FALSE)</f>
        <v>#REF!</v>
      </c>
      <c r="L366" s="9" t="e">
        <f>VLOOKUP((IF(MONTH($A366)=10,YEAR($A366),IF(MONTH($A366)=11,YEAR($A366),IF(MONTH($A366)=12, YEAR($A366),YEAR($A366)-1)))),#REF!,VLOOKUP(MONTH($A366),'Patch Conversion'!$A$1:$B$12,2),FALSE)</f>
        <v>#REF!</v>
      </c>
      <c r="N366" s="11"/>
      <c r="O366" s="9">
        <f t="shared" si="33"/>
        <v>0.04</v>
      </c>
      <c r="P366" s="9" t="str">
        <f t="shared" si="34"/>
        <v/>
      </c>
      <c r="Q366" s="10" t="str">
        <f t="shared" si="35"/>
        <v/>
      </c>
      <c r="S366" s="17">
        <f>VLOOKUP((IF(MONTH($A366)=10,YEAR($A366),IF(MONTH($A366)=11,YEAR($A366),IF(MONTH($A366)=12, YEAR($A366),YEAR($A366)-1)))),'Final Sim'!$A$1:$O$84,VLOOKUP(MONTH($A366),'Conversion WRSM'!$A$1:$B$12,2),FALSE)</f>
        <v>0</v>
      </c>
      <c r="U366" s="9">
        <f t="shared" si="36"/>
        <v>0.04</v>
      </c>
      <c r="V366" s="9" t="str">
        <f t="shared" si="37"/>
        <v/>
      </c>
      <c r="W366" s="20" t="str">
        <f t="shared" si="38"/>
        <v/>
      </c>
    </row>
    <row r="367" spans="1:23" s="9" customFormat="1" x14ac:dyDescent="0.25">
      <c r="A367" s="11">
        <v>24108</v>
      </c>
      <c r="B367" s="9">
        <f>VLOOKUP((IF(MONTH($A367)=10,YEAR($A367),IF(MONTH($A367)=11,YEAR($A367),IF(MONTH($A367)=12, YEAR($A367),YEAR($A367)-1)))),A3R002_pt1.prn!$A$2:$AA$74,VLOOKUP(MONTH($A367),Conversion!$A$1:$B$12,2),FALSE)</f>
        <v>0.94</v>
      </c>
      <c r="C367" s="9" t="str">
        <f>IF(VLOOKUP((IF(MONTH($A367)=10,YEAR($A367),IF(MONTH($A367)=11,YEAR($A367),IF(MONTH($A367)=12, YEAR($A367),YEAR($A367)-1)))),A3R002_pt1.prn!$A$2:$AA$74,VLOOKUP(MONTH($A367),'Patch Conversion'!$A$1:$B$12,2),FALSE)="","",VLOOKUP((IF(MONTH($A367)=10,YEAR($A367),IF(MONTH($A367)=11,YEAR($A367),IF(MONTH($A367)=12, YEAR($A367),YEAR($A367)-1)))),A3R002_pt1.prn!$A$2:$AA$74,VLOOKUP(MONTH($A367),'Patch Conversion'!$A$1:$B$12,2),FALSE))</f>
        <v/>
      </c>
      <c r="D367" s="9" t="str">
        <f>IF(C367="","",B367)</f>
        <v/>
      </c>
      <c r="G367" s="9">
        <f>VLOOKUP((IF(MONTH($A367)=10,YEAR($A367),IF(MONTH($A367)=11,YEAR($A367),IF(MONTH($A367)=12, YEAR($A367),YEAR($A367)-1)))),A3R002_FirstSim!$A$1:$Z$87,VLOOKUP(MONTH($A367),Conversion!$A$1:$B$12,2),FALSE)</f>
        <v>0.17</v>
      </c>
      <c r="K367" s="12" t="e">
        <f>VLOOKUP((IF(MONTH($A367)=10,YEAR($A367),IF(MONTH($A367)=11,YEAR($A367),IF(MONTH($A367)=12, YEAR($A367),YEAR($A367)-1)))),#REF!,VLOOKUP(MONTH($A367),Conversion!$A$1:$B$12,2),FALSE)</f>
        <v>#REF!</v>
      </c>
      <c r="L367" s="9" t="e">
        <f>VLOOKUP((IF(MONTH($A367)=10,YEAR($A367),IF(MONTH($A367)=11,YEAR($A367),IF(MONTH($A367)=12, YEAR($A367),YEAR($A367)-1)))),#REF!,VLOOKUP(MONTH($A367),'Patch Conversion'!$A$1:$B$12,2),FALSE)</f>
        <v>#REF!</v>
      </c>
      <c r="N367" s="11"/>
      <c r="O367" s="9">
        <f t="shared" si="33"/>
        <v>0.94</v>
      </c>
      <c r="P367" s="9" t="str">
        <f t="shared" si="34"/>
        <v/>
      </c>
      <c r="Q367" s="10" t="str">
        <f t="shared" si="35"/>
        <v/>
      </c>
      <c r="S367" s="17">
        <f>VLOOKUP((IF(MONTH($A367)=10,YEAR($A367),IF(MONTH($A367)=11,YEAR($A367),IF(MONTH($A367)=12, YEAR($A367),YEAR($A367)-1)))),'Final Sim'!$A$1:$O$84,VLOOKUP(MONTH($A367),'Conversion WRSM'!$A$1:$B$12,2),FALSE)</f>
        <v>0</v>
      </c>
      <c r="U367" s="9">
        <f t="shared" si="36"/>
        <v>0.94</v>
      </c>
      <c r="V367" s="9" t="str">
        <f t="shared" si="37"/>
        <v/>
      </c>
      <c r="W367" s="20" t="str">
        <f t="shared" si="38"/>
        <v/>
      </c>
    </row>
    <row r="368" spans="1:23" s="9" customFormat="1" x14ac:dyDescent="0.25">
      <c r="A368" s="11">
        <v>24139</v>
      </c>
      <c r="B368" s="9">
        <f>VLOOKUP((IF(MONTH($A368)=10,YEAR($A368),IF(MONTH($A368)=11,YEAR($A368),IF(MONTH($A368)=12, YEAR($A368),YEAR($A368)-1)))),A3R002_pt1.prn!$A$2:$AA$74,VLOOKUP(MONTH($A368),Conversion!$A$1:$B$12,2),FALSE)</f>
        <v>7.1</v>
      </c>
      <c r="C368" s="9" t="str">
        <f>IF(VLOOKUP((IF(MONTH($A368)=10,YEAR($A368),IF(MONTH($A368)=11,YEAR($A368),IF(MONTH($A368)=12, YEAR($A368),YEAR($A368)-1)))),A3R002_pt1.prn!$A$2:$AA$74,VLOOKUP(MONTH($A368),'Patch Conversion'!$A$1:$B$12,2),FALSE)="","",VLOOKUP((IF(MONTH($A368)=10,YEAR($A368),IF(MONTH($A368)=11,YEAR($A368),IF(MONTH($A368)=12, YEAR($A368),YEAR($A368)-1)))),A3R002_pt1.prn!$A$2:$AA$74,VLOOKUP(MONTH($A368),'Patch Conversion'!$A$1:$B$12,2),FALSE))</f>
        <v/>
      </c>
      <c r="D368" s="9" t="str">
        <f>IF(C368="","",B368)</f>
        <v/>
      </c>
      <c r="G368" s="9">
        <f>VLOOKUP((IF(MONTH($A368)=10,YEAR($A368),IF(MONTH($A368)=11,YEAR($A368),IF(MONTH($A368)=12, YEAR($A368),YEAR($A368)-1)))),A3R002_FirstSim!$A$1:$Z$87,VLOOKUP(MONTH($A368),Conversion!$A$1:$B$12,2),FALSE)</f>
        <v>0.97</v>
      </c>
      <c r="K368" s="12" t="e">
        <f>VLOOKUP((IF(MONTH($A368)=10,YEAR($A368),IF(MONTH($A368)=11,YEAR($A368),IF(MONTH($A368)=12, YEAR($A368),YEAR($A368)-1)))),#REF!,VLOOKUP(MONTH($A368),Conversion!$A$1:$B$12,2),FALSE)</f>
        <v>#REF!</v>
      </c>
      <c r="L368" s="9" t="e">
        <f>VLOOKUP((IF(MONTH($A368)=10,YEAR($A368),IF(MONTH($A368)=11,YEAR($A368),IF(MONTH($A368)=12, YEAR($A368),YEAR($A368)-1)))),#REF!,VLOOKUP(MONTH($A368),'Patch Conversion'!$A$1:$B$12,2),FALSE)</f>
        <v>#REF!</v>
      </c>
      <c r="N368" s="11"/>
      <c r="O368" s="9">
        <f t="shared" si="33"/>
        <v>7.1</v>
      </c>
      <c r="P368" s="9" t="str">
        <f t="shared" si="34"/>
        <v/>
      </c>
      <c r="Q368" s="10" t="str">
        <f t="shared" si="35"/>
        <v/>
      </c>
      <c r="S368" s="17">
        <f>VLOOKUP((IF(MONTH($A368)=10,YEAR($A368),IF(MONTH($A368)=11,YEAR($A368),IF(MONTH($A368)=12, YEAR($A368),YEAR($A368)-1)))),'Final Sim'!$A$1:$O$84,VLOOKUP(MONTH($A368),'Conversion WRSM'!$A$1:$B$12,2),FALSE)</f>
        <v>0</v>
      </c>
      <c r="U368" s="9">
        <f t="shared" si="36"/>
        <v>7.1</v>
      </c>
      <c r="V368" s="9" t="str">
        <f t="shared" si="37"/>
        <v/>
      </c>
      <c r="W368" s="20" t="str">
        <f t="shared" si="38"/>
        <v/>
      </c>
    </row>
    <row r="369" spans="1:23" s="9" customFormat="1" x14ac:dyDescent="0.25">
      <c r="A369" s="11">
        <v>24167</v>
      </c>
      <c r="B369" s="9">
        <f>VLOOKUP((IF(MONTH($A369)=10,YEAR($A369),IF(MONTH($A369)=11,YEAR($A369),IF(MONTH($A369)=12, YEAR($A369),YEAR($A369)-1)))),A3R002_pt1.prn!$A$2:$AA$74,VLOOKUP(MONTH($A369),Conversion!$A$1:$B$12,2),FALSE)</f>
        <v>0.45</v>
      </c>
      <c r="C369" s="9" t="str">
        <f>IF(VLOOKUP((IF(MONTH($A369)=10,YEAR($A369),IF(MONTH($A369)=11,YEAR($A369),IF(MONTH($A369)=12, YEAR($A369),YEAR($A369)-1)))),A3R002_pt1.prn!$A$2:$AA$74,VLOOKUP(MONTH($A369),'Patch Conversion'!$A$1:$B$12,2),FALSE)="","",VLOOKUP((IF(MONTH($A369)=10,YEAR($A369),IF(MONTH($A369)=11,YEAR($A369),IF(MONTH($A369)=12, YEAR($A369),YEAR($A369)-1)))),A3R002_pt1.prn!$A$2:$AA$74,VLOOKUP(MONTH($A369),'Patch Conversion'!$A$1:$B$12,2),FALSE))</f>
        <v/>
      </c>
      <c r="D369" s="9" t="str">
        <f>IF(C369="","",B369)</f>
        <v/>
      </c>
      <c r="G369" s="9">
        <f>VLOOKUP((IF(MONTH($A369)=10,YEAR($A369),IF(MONTH($A369)=11,YEAR($A369),IF(MONTH($A369)=12, YEAR($A369),YEAR($A369)-1)))),A3R002_FirstSim!$A$1:$Z$87,VLOOKUP(MONTH($A369),Conversion!$A$1:$B$12,2),FALSE)</f>
        <v>0.48</v>
      </c>
      <c r="K369" s="12" t="e">
        <f>VLOOKUP((IF(MONTH($A369)=10,YEAR($A369),IF(MONTH($A369)=11,YEAR($A369),IF(MONTH($A369)=12, YEAR($A369),YEAR($A369)-1)))),#REF!,VLOOKUP(MONTH($A369),Conversion!$A$1:$B$12,2),FALSE)</f>
        <v>#REF!</v>
      </c>
      <c r="L369" s="9" t="e">
        <f>VLOOKUP((IF(MONTH($A369)=10,YEAR($A369),IF(MONTH($A369)=11,YEAR($A369),IF(MONTH($A369)=12, YEAR($A369),YEAR($A369)-1)))),#REF!,VLOOKUP(MONTH($A369),'Patch Conversion'!$A$1:$B$12,2),FALSE)</f>
        <v>#REF!</v>
      </c>
      <c r="N369" s="11"/>
      <c r="O369" s="9">
        <f t="shared" si="33"/>
        <v>0.45</v>
      </c>
      <c r="P369" s="9" t="str">
        <f t="shared" si="34"/>
        <v/>
      </c>
      <c r="Q369" s="10" t="str">
        <f t="shared" si="35"/>
        <v/>
      </c>
      <c r="S369" s="17">
        <f>VLOOKUP((IF(MONTH($A369)=10,YEAR($A369),IF(MONTH($A369)=11,YEAR($A369),IF(MONTH($A369)=12, YEAR($A369),YEAR($A369)-1)))),'Final Sim'!$A$1:$O$84,VLOOKUP(MONTH($A369),'Conversion WRSM'!$A$1:$B$12,2),FALSE)</f>
        <v>0</v>
      </c>
      <c r="U369" s="9">
        <f t="shared" si="36"/>
        <v>0.45</v>
      </c>
      <c r="V369" s="9" t="str">
        <f t="shared" si="37"/>
        <v/>
      </c>
      <c r="W369" s="20" t="str">
        <f t="shared" si="38"/>
        <v/>
      </c>
    </row>
    <row r="370" spans="1:23" s="9" customFormat="1" x14ac:dyDescent="0.25">
      <c r="A370" s="11">
        <v>24198</v>
      </c>
      <c r="B370" s="9">
        <f>VLOOKUP((IF(MONTH($A370)=10,YEAR($A370),IF(MONTH($A370)=11,YEAR($A370),IF(MONTH($A370)=12, YEAR($A370),YEAR($A370)-1)))),A3R002_pt1.prn!$A$2:$AA$74,VLOOKUP(MONTH($A370),Conversion!$A$1:$B$12,2),FALSE)</f>
        <v>0</v>
      </c>
      <c r="C370" s="9" t="str">
        <f>IF(VLOOKUP((IF(MONTH($A370)=10,YEAR($A370),IF(MONTH($A370)=11,YEAR($A370),IF(MONTH($A370)=12, YEAR($A370),YEAR($A370)-1)))),A3R002_pt1.prn!$A$2:$AA$74,VLOOKUP(MONTH($A370),'Patch Conversion'!$A$1:$B$12,2),FALSE)="","",VLOOKUP((IF(MONTH($A370)=10,YEAR($A370),IF(MONTH($A370)=11,YEAR($A370),IF(MONTH($A370)=12, YEAR($A370),YEAR($A370)-1)))),A3R002_pt1.prn!$A$2:$AA$74,VLOOKUP(MONTH($A370),'Patch Conversion'!$A$1:$B$12,2),FALSE))</f>
        <v>#</v>
      </c>
      <c r="G370" s="9">
        <f>VLOOKUP((IF(MONTH($A370)=10,YEAR($A370),IF(MONTH($A370)=11,YEAR($A370),IF(MONTH($A370)=12, YEAR($A370),YEAR($A370)-1)))),A3R002_FirstSim!$A$1:$Z$87,VLOOKUP(MONTH($A370),Conversion!$A$1:$B$12,2),FALSE)</f>
        <v>0.16</v>
      </c>
      <c r="K370" s="12" t="e">
        <f>VLOOKUP((IF(MONTH($A370)=10,YEAR($A370),IF(MONTH($A370)=11,YEAR($A370),IF(MONTH($A370)=12, YEAR($A370),YEAR($A370)-1)))),#REF!,VLOOKUP(MONTH($A370),Conversion!$A$1:$B$12,2),FALSE)</f>
        <v>#REF!</v>
      </c>
      <c r="L370" s="9" t="e">
        <f>VLOOKUP((IF(MONTH($A370)=10,YEAR($A370),IF(MONTH($A370)=11,YEAR($A370),IF(MONTH($A370)=12, YEAR($A370),YEAR($A370)-1)))),#REF!,VLOOKUP(MONTH($A370),'Patch Conversion'!$A$1:$B$12,2),FALSE)</f>
        <v>#REF!</v>
      </c>
      <c r="N370" s="11"/>
      <c r="O370" s="9">
        <f t="shared" si="33"/>
        <v>0.16</v>
      </c>
      <c r="P370" s="9" t="str">
        <f t="shared" si="34"/>
        <v>*</v>
      </c>
      <c r="Q370" s="10" t="str">
        <f t="shared" si="35"/>
        <v>First Silumation patch</v>
      </c>
      <c r="S370" s="17">
        <f>VLOOKUP((IF(MONTH($A370)=10,YEAR($A370),IF(MONTH($A370)=11,YEAR($A370),IF(MONTH($A370)=12, YEAR($A370),YEAR($A370)-1)))),'Final Sim'!$A$1:$O$84,VLOOKUP(MONTH($A370),'Conversion WRSM'!$A$1:$B$12,2),FALSE)</f>
        <v>0</v>
      </c>
      <c r="U370" s="9">
        <f t="shared" si="36"/>
        <v>0</v>
      </c>
      <c r="V370" s="9" t="str">
        <f t="shared" si="37"/>
        <v>#</v>
      </c>
      <c r="W370" s="20" t="str">
        <f t="shared" si="38"/>
        <v>Observed Estimate Used</v>
      </c>
    </row>
    <row r="371" spans="1:23" s="9" customFormat="1" x14ac:dyDescent="0.25">
      <c r="A371" s="11">
        <v>24228</v>
      </c>
      <c r="B371" s="9">
        <f>VLOOKUP((IF(MONTH($A371)=10,YEAR($A371),IF(MONTH($A371)=11,YEAR($A371),IF(MONTH($A371)=12, YEAR($A371),YEAR($A371)-1)))),A3R002_pt1.prn!$A$2:$AA$74,VLOOKUP(MONTH($A371),Conversion!$A$1:$B$12,2),FALSE)</f>
        <v>0.06</v>
      </c>
      <c r="C371" s="9" t="str">
        <f>IF(VLOOKUP((IF(MONTH($A371)=10,YEAR($A371),IF(MONTH($A371)=11,YEAR($A371),IF(MONTH($A371)=12, YEAR($A371),YEAR($A371)-1)))),A3R002_pt1.prn!$A$2:$AA$74,VLOOKUP(MONTH($A371),'Patch Conversion'!$A$1:$B$12,2),FALSE)="","",VLOOKUP((IF(MONTH($A371)=10,YEAR($A371),IF(MONTH($A371)=11,YEAR($A371),IF(MONTH($A371)=12, YEAR($A371),YEAR($A371)-1)))),A3R002_pt1.prn!$A$2:$AA$74,VLOOKUP(MONTH($A371),'Patch Conversion'!$A$1:$B$12,2),FALSE))</f>
        <v/>
      </c>
      <c r="G371" s="9">
        <f>VLOOKUP((IF(MONTH($A371)=10,YEAR($A371),IF(MONTH($A371)=11,YEAR($A371),IF(MONTH($A371)=12, YEAR($A371),YEAR($A371)-1)))),A3R002_FirstSim!$A$1:$Z$87,VLOOKUP(MONTH($A371),Conversion!$A$1:$B$12,2),FALSE)</f>
        <v>0.16</v>
      </c>
      <c r="K371" s="12" t="e">
        <f>VLOOKUP((IF(MONTH($A371)=10,YEAR($A371),IF(MONTH($A371)=11,YEAR($A371),IF(MONTH($A371)=12, YEAR($A371),YEAR($A371)-1)))),#REF!,VLOOKUP(MONTH($A371),Conversion!$A$1:$B$12,2),FALSE)</f>
        <v>#REF!</v>
      </c>
      <c r="L371" s="9" t="e">
        <f>VLOOKUP((IF(MONTH($A371)=10,YEAR($A371),IF(MONTH($A371)=11,YEAR($A371),IF(MONTH($A371)=12, YEAR($A371),YEAR($A371)-1)))),#REF!,VLOOKUP(MONTH($A371),'Patch Conversion'!$A$1:$B$12,2),FALSE)</f>
        <v>#REF!</v>
      </c>
      <c r="N371" s="11"/>
      <c r="O371" s="9">
        <f t="shared" si="33"/>
        <v>0.06</v>
      </c>
      <c r="P371" s="9" t="str">
        <f t="shared" si="34"/>
        <v/>
      </c>
      <c r="Q371" s="10" t="str">
        <f t="shared" si="35"/>
        <v/>
      </c>
      <c r="S371" s="17">
        <f>VLOOKUP((IF(MONTH($A371)=10,YEAR($A371),IF(MONTH($A371)=11,YEAR($A371),IF(MONTH($A371)=12, YEAR($A371),YEAR($A371)-1)))),'Final Sim'!$A$1:$O$84,VLOOKUP(MONTH($A371),'Conversion WRSM'!$A$1:$B$12,2),FALSE)</f>
        <v>0</v>
      </c>
      <c r="U371" s="9">
        <f t="shared" si="36"/>
        <v>0.06</v>
      </c>
      <c r="V371" s="9" t="str">
        <f t="shared" si="37"/>
        <v/>
      </c>
      <c r="W371" s="20" t="str">
        <f t="shared" si="38"/>
        <v/>
      </c>
    </row>
    <row r="372" spans="1:23" s="9" customFormat="1" x14ac:dyDescent="0.25">
      <c r="A372" s="11">
        <v>24259</v>
      </c>
      <c r="B372" s="9">
        <f>VLOOKUP((IF(MONTH($A372)=10,YEAR($A372),IF(MONTH($A372)=11,YEAR($A372),IF(MONTH($A372)=12, YEAR($A372),YEAR($A372)-1)))),A3R002_pt1.prn!$A$2:$AA$74,VLOOKUP(MONTH($A372),Conversion!$A$1:$B$12,2),FALSE)</f>
        <v>0.1</v>
      </c>
      <c r="C372" s="9" t="str">
        <f>IF(VLOOKUP((IF(MONTH($A372)=10,YEAR($A372),IF(MONTH($A372)=11,YEAR($A372),IF(MONTH($A372)=12, YEAR($A372),YEAR($A372)-1)))),A3R002_pt1.prn!$A$2:$AA$74,VLOOKUP(MONTH($A372),'Patch Conversion'!$A$1:$B$12,2),FALSE)="","",VLOOKUP((IF(MONTH($A372)=10,YEAR($A372),IF(MONTH($A372)=11,YEAR($A372),IF(MONTH($A372)=12, YEAR($A372),YEAR($A372)-1)))),A3R002_pt1.prn!$A$2:$AA$74,VLOOKUP(MONTH($A372),'Patch Conversion'!$A$1:$B$12,2),FALSE))</f>
        <v/>
      </c>
      <c r="G372" s="9">
        <f>VLOOKUP((IF(MONTH($A372)=10,YEAR($A372),IF(MONTH($A372)=11,YEAR($A372),IF(MONTH($A372)=12, YEAR($A372),YEAR($A372)-1)))),A3R002_FirstSim!$A$1:$Z$87,VLOOKUP(MONTH($A372),Conversion!$A$1:$B$12,2),FALSE)</f>
        <v>0.19</v>
      </c>
      <c r="K372" s="12" t="e">
        <f>VLOOKUP((IF(MONTH($A372)=10,YEAR($A372),IF(MONTH($A372)=11,YEAR($A372),IF(MONTH($A372)=12, YEAR($A372),YEAR($A372)-1)))),#REF!,VLOOKUP(MONTH($A372),Conversion!$A$1:$B$12,2),FALSE)</f>
        <v>#REF!</v>
      </c>
      <c r="L372" s="9" t="e">
        <f>VLOOKUP((IF(MONTH($A372)=10,YEAR($A372),IF(MONTH($A372)=11,YEAR($A372),IF(MONTH($A372)=12, YEAR($A372),YEAR($A372)-1)))),#REF!,VLOOKUP(MONTH($A372),'Patch Conversion'!$A$1:$B$12,2),FALSE)</f>
        <v>#REF!</v>
      </c>
      <c r="N372" s="11"/>
      <c r="O372" s="9">
        <f t="shared" si="33"/>
        <v>0.1</v>
      </c>
      <c r="P372" s="9" t="str">
        <f t="shared" si="34"/>
        <v/>
      </c>
      <c r="Q372" s="10" t="str">
        <f t="shared" si="35"/>
        <v/>
      </c>
      <c r="S372" s="17">
        <f>VLOOKUP((IF(MONTH($A372)=10,YEAR($A372),IF(MONTH($A372)=11,YEAR($A372),IF(MONTH($A372)=12, YEAR($A372),YEAR($A372)-1)))),'Final Sim'!$A$1:$O$84,VLOOKUP(MONTH($A372),'Conversion WRSM'!$A$1:$B$12,2),FALSE)</f>
        <v>0</v>
      </c>
      <c r="U372" s="9">
        <f t="shared" si="36"/>
        <v>0.1</v>
      </c>
      <c r="V372" s="9" t="str">
        <f t="shared" si="37"/>
        <v/>
      </c>
      <c r="W372" s="20" t="str">
        <f t="shared" si="38"/>
        <v/>
      </c>
    </row>
    <row r="373" spans="1:23" s="9" customFormat="1" x14ac:dyDescent="0.25">
      <c r="A373" s="11">
        <v>24289</v>
      </c>
      <c r="B373" s="9">
        <f>VLOOKUP((IF(MONTH($A373)=10,YEAR($A373),IF(MONTH($A373)=11,YEAR($A373),IF(MONTH($A373)=12, YEAR($A373),YEAR($A373)-1)))),A3R002_pt1.prn!$A$2:$AA$74,VLOOKUP(MONTH($A373),Conversion!$A$1:$B$12,2),FALSE)</f>
        <v>0.23</v>
      </c>
      <c r="C373" s="9" t="str">
        <f>IF(VLOOKUP((IF(MONTH($A373)=10,YEAR($A373),IF(MONTH($A373)=11,YEAR($A373),IF(MONTH($A373)=12, YEAR($A373),YEAR($A373)-1)))),A3R002_pt1.prn!$A$2:$AA$74,VLOOKUP(MONTH($A373),'Patch Conversion'!$A$1:$B$12,2),FALSE)="","",VLOOKUP((IF(MONTH($A373)=10,YEAR($A373),IF(MONTH($A373)=11,YEAR($A373),IF(MONTH($A373)=12, YEAR($A373),YEAR($A373)-1)))),A3R002_pt1.prn!$A$2:$AA$74,VLOOKUP(MONTH($A373),'Patch Conversion'!$A$1:$B$12,2),FALSE))</f>
        <v/>
      </c>
      <c r="G373" s="9">
        <f>VLOOKUP((IF(MONTH($A373)=10,YEAR($A373),IF(MONTH($A373)=11,YEAR($A373),IF(MONTH($A373)=12, YEAR($A373),YEAR($A373)-1)))),A3R002_FirstSim!$A$1:$Z$87,VLOOKUP(MONTH($A373),Conversion!$A$1:$B$12,2),FALSE)</f>
        <v>0.19</v>
      </c>
      <c r="K373" s="12" t="e">
        <f>VLOOKUP((IF(MONTH($A373)=10,YEAR($A373),IF(MONTH($A373)=11,YEAR($A373),IF(MONTH($A373)=12, YEAR($A373),YEAR($A373)-1)))),#REF!,VLOOKUP(MONTH($A373),Conversion!$A$1:$B$12,2),FALSE)</f>
        <v>#REF!</v>
      </c>
      <c r="L373" s="9" t="e">
        <f>VLOOKUP((IF(MONTH($A373)=10,YEAR($A373),IF(MONTH($A373)=11,YEAR($A373),IF(MONTH($A373)=12, YEAR($A373),YEAR($A373)-1)))),#REF!,VLOOKUP(MONTH($A373),'Patch Conversion'!$A$1:$B$12,2),FALSE)</f>
        <v>#REF!</v>
      </c>
      <c r="N373" s="11"/>
      <c r="O373" s="9">
        <f t="shared" si="33"/>
        <v>0.23</v>
      </c>
      <c r="P373" s="9" t="str">
        <f t="shared" si="34"/>
        <v/>
      </c>
      <c r="Q373" s="10" t="str">
        <f t="shared" si="35"/>
        <v/>
      </c>
      <c r="S373" s="17">
        <f>VLOOKUP((IF(MONTH($A373)=10,YEAR($A373),IF(MONTH($A373)=11,YEAR($A373),IF(MONTH($A373)=12, YEAR($A373),YEAR($A373)-1)))),'Final Sim'!$A$1:$O$84,VLOOKUP(MONTH($A373),'Conversion WRSM'!$A$1:$B$12,2),FALSE)</f>
        <v>0</v>
      </c>
      <c r="U373" s="9">
        <f t="shared" si="36"/>
        <v>0.23</v>
      </c>
      <c r="V373" s="9" t="str">
        <f t="shared" si="37"/>
        <v/>
      </c>
      <c r="W373" s="20" t="str">
        <f t="shared" si="38"/>
        <v/>
      </c>
    </row>
    <row r="374" spans="1:23" s="9" customFormat="1" x14ac:dyDescent="0.25">
      <c r="A374" s="11">
        <v>24320</v>
      </c>
      <c r="B374" s="9">
        <f>VLOOKUP((IF(MONTH($A374)=10,YEAR($A374),IF(MONTH($A374)=11,YEAR($A374),IF(MONTH($A374)=12, YEAR($A374),YEAR($A374)-1)))),A3R002_pt1.prn!$A$2:$AA$74,VLOOKUP(MONTH($A374),Conversion!$A$1:$B$12,2),FALSE)</f>
        <v>0.35</v>
      </c>
      <c r="C374" s="9" t="str">
        <f>IF(VLOOKUP((IF(MONTH($A374)=10,YEAR($A374),IF(MONTH($A374)=11,YEAR($A374),IF(MONTH($A374)=12, YEAR($A374),YEAR($A374)-1)))),A3R002_pt1.prn!$A$2:$AA$74,VLOOKUP(MONTH($A374),'Patch Conversion'!$A$1:$B$12,2),FALSE)="","",VLOOKUP((IF(MONTH($A374)=10,YEAR($A374),IF(MONTH($A374)=11,YEAR($A374),IF(MONTH($A374)=12, YEAR($A374),YEAR($A374)-1)))),A3R002_pt1.prn!$A$2:$AA$74,VLOOKUP(MONTH($A374),'Patch Conversion'!$A$1:$B$12,2),FALSE))</f>
        <v/>
      </c>
      <c r="G374" s="9">
        <f>VLOOKUP((IF(MONTH($A374)=10,YEAR($A374),IF(MONTH($A374)=11,YEAR($A374),IF(MONTH($A374)=12, YEAR($A374),YEAR($A374)-1)))),A3R002_FirstSim!$A$1:$Z$87,VLOOKUP(MONTH($A374),Conversion!$A$1:$B$12,2),FALSE)</f>
        <v>0.15</v>
      </c>
      <c r="K374" s="12" t="e">
        <f>VLOOKUP((IF(MONTH($A374)=10,YEAR($A374),IF(MONTH($A374)=11,YEAR($A374),IF(MONTH($A374)=12, YEAR($A374),YEAR($A374)-1)))),#REF!,VLOOKUP(MONTH($A374),Conversion!$A$1:$B$12,2),FALSE)</f>
        <v>#REF!</v>
      </c>
      <c r="L374" s="9" t="e">
        <f>VLOOKUP((IF(MONTH($A374)=10,YEAR($A374),IF(MONTH($A374)=11,YEAR($A374),IF(MONTH($A374)=12, YEAR($A374),YEAR($A374)-1)))),#REF!,VLOOKUP(MONTH($A374),'Patch Conversion'!$A$1:$B$12,2),FALSE)</f>
        <v>#REF!</v>
      </c>
      <c r="N374" s="11"/>
      <c r="O374" s="9">
        <f t="shared" si="33"/>
        <v>0.35</v>
      </c>
      <c r="P374" s="9" t="str">
        <f t="shared" si="34"/>
        <v/>
      </c>
      <c r="Q374" s="10" t="str">
        <f t="shared" si="35"/>
        <v/>
      </c>
      <c r="S374" s="17">
        <f>VLOOKUP((IF(MONTH($A374)=10,YEAR($A374),IF(MONTH($A374)=11,YEAR($A374),IF(MONTH($A374)=12, YEAR($A374),YEAR($A374)-1)))),'Final Sim'!$A$1:$O$84,VLOOKUP(MONTH($A374),'Conversion WRSM'!$A$1:$B$12,2),FALSE)</f>
        <v>0</v>
      </c>
      <c r="U374" s="9">
        <f t="shared" si="36"/>
        <v>0.35</v>
      </c>
      <c r="V374" s="9" t="str">
        <f t="shared" si="37"/>
        <v/>
      </c>
      <c r="W374" s="20" t="str">
        <f t="shared" si="38"/>
        <v/>
      </c>
    </row>
    <row r="375" spans="1:23" s="9" customFormat="1" x14ac:dyDescent="0.25">
      <c r="A375" s="11">
        <v>24351</v>
      </c>
      <c r="B375" s="9">
        <f>VLOOKUP((IF(MONTH($A375)=10,YEAR($A375),IF(MONTH($A375)=11,YEAR($A375),IF(MONTH($A375)=12, YEAR($A375),YEAR($A375)-1)))),A3R002_pt1.prn!$A$2:$AA$74,VLOOKUP(MONTH($A375),Conversion!$A$1:$B$12,2),FALSE)</f>
        <v>0.32</v>
      </c>
      <c r="C375" s="9" t="str">
        <f>IF(VLOOKUP((IF(MONTH($A375)=10,YEAR($A375),IF(MONTH($A375)=11,YEAR($A375),IF(MONTH($A375)=12, YEAR($A375),YEAR($A375)-1)))),A3R002_pt1.prn!$A$2:$AA$74,VLOOKUP(MONTH($A375),'Patch Conversion'!$A$1:$B$12,2),FALSE)="","",VLOOKUP((IF(MONTH($A375)=10,YEAR($A375),IF(MONTH($A375)=11,YEAR($A375),IF(MONTH($A375)=12, YEAR($A375),YEAR($A375)-1)))),A3R002_pt1.prn!$A$2:$AA$74,VLOOKUP(MONTH($A375),'Patch Conversion'!$A$1:$B$12,2),FALSE))</f>
        <v/>
      </c>
      <c r="G375" s="9">
        <f>VLOOKUP((IF(MONTH($A375)=10,YEAR($A375),IF(MONTH($A375)=11,YEAR($A375),IF(MONTH($A375)=12, YEAR($A375),YEAR($A375)-1)))),A3R002_FirstSim!$A$1:$Z$87,VLOOKUP(MONTH($A375),Conversion!$A$1:$B$12,2),FALSE)</f>
        <v>0.12</v>
      </c>
      <c r="K375" s="12" t="e">
        <f>VLOOKUP((IF(MONTH($A375)=10,YEAR($A375),IF(MONTH($A375)=11,YEAR($A375),IF(MONTH($A375)=12, YEAR($A375),YEAR($A375)-1)))),#REF!,VLOOKUP(MONTH($A375),Conversion!$A$1:$B$12,2),FALSE)</f>
        <v>#REF!</v>
      </c>
      <c r="L375" s="9" t="e">
        <f>VLOOKUP((IF(MONTH($A375)=10,YEAR($A375),IF(MONTH($A375)=11,YEAR($A375),IF(MONTH($A375)=12, YEAR($A375),YEAR($A375)-1)))),#REF!,VLOOKUP(MONTH($A375),'Patch Conversion'!$A$1:$B$12,2),FALSE)</f>
        <v>#REF!</v>
      </c>
      <c r="N375" s="11"/>
      <c r="O375" s="9">
        <f t="shared" si="33"/>
        <v>0.32</v>
      </c>
      <c r="P375" s="9" t="str">
        <f t="shared" si="34"/>
        <v/>
      </c>
      <c r="Q375" s="10" t="str">
        <f t="shared" si="35"/>
        <v/>
      </c>
      <c r="S375" s="17">
        <f>VLOOKUP((IF(MONTH($A375)=10,YEAR($A375),IF(MONTH($A375)=11,YEAR($A375),IF(MONTH($A375)=12, YEAR($A375),YEAR($A375)-1)))),'Final Sim'!$A$1:$O$84,VLOOKUP(MONTH($A375),'Conversion WRSM'!$A$1:$B$12,2),FALSE)</f>
        <v>0</v>
      </c>
      <c r="U375" s="9">
        <f t="shared" si="36"/>
        <v>0.32</v>
      </c>
      <c r="V375" s="9" t="str">
        <f t="shared" si="37"/>
        <v/>
      </c>
      <c r="W375" s="20" t="str">
        <f t="shared" si="38"/>
        <v/>
      </c>
    </row>
    <row r="376" spans="1:23" s="9" customFormat="1" x14ac:dyDescent="0.25">
      <c r="A376" s="11">
        <v>24381</v>
      </c>
      <c r="B376" s="9">
        <f>VLOOKUP((IF(MONTH($A376)=10,YEAR($A376),IF(MONTH($A376)=11,YEAR($A376),IF(MONTH($A376)=12, YEAR($A376),YEAR($A376)-1)))),A3R002_pt1.prn!$A$2:$AA$74,VLOOKUP(MONTH($A376),Conversion!$A$1:$B$12,2),FALSE)</f>
        <v>0.62</v>
      </c>
      <c r="C376" s="9" t="str">
        <f>IF(VLOOKUP((IF(MONTH($A376)=10,YEAR($A376),IF(MONTH($A376)=11,YEAR($A376),IF(MONTH($A376)=12, YEAR($A376),YEAR($A376)-1)))),A3R002_pt1.prn!$A$2:$AA$74,VLOOKUP(MONTH($A376),'Patch Conversion'!$A$1:$B$12,2),FALSE)="","",VLOOKUP((IF(MONTH($A376)=10,YEAR($A376),IF(MONTH($A376)=11,YEAR($A376),IF(MONTH($A376)=12, YEAR($A376),YEAR($A376)-1)))),A3R002_pt1.prn!$A$2:$AA$74,VLOOKUP(MONTH($A376),'Patch Conversion'!$A$1:$B$12,2),FALSE))</f>
        <v/>
      </c>
      <c r="G376" s="9">
        <f>VLOOKUP((IF(MONTH($A376)=10,YEAR($A376),IF(MONTH($A376)=11,YEAR($A376),IF(MONTH($A376)=12, YEAR($A376),YEAR($A376)-1)))),A3R002_FirstSim!$A$1:$Z$87,VLOOKUP(MONTH($A376),Conversion!$A$1:$B$12,2),FALSE)</f>
        <v>0.11</v>
      </c>
      <c r="K376" s="12" t="e">
        <f>VLOOKUP((IF(MONTH($A376)=10,YEAR($A376),IF(MONTH($A376)=11,YEAR($A376),IF(MONTH($A376)=12, YEAR($A376),YEAR($A376)-1)))),#REF!,VLOOKUP(MONTH($A376),Conversion!$A$1:$B$12,2),FALSE)</f>
        <v>#REF!</v>
      </c>
      <c r="L376" s="9" t="e">
        <f>VLOOKUP((IF(MONTH($A376)=10,YEAR($A376),IF(MONTH($A376)=11,YEAR($A376),IF(MONTH($A376)=12, YEAR($A376),YEAR($A376)-1)))),#REF!,VLOOKUP(MONTH($A376),'Patch Conversion'!$A$1:$B$12,2),FALSE)</f>
        <v>#REF!</v>
      </c>
      <c r="N376" s="11"/>
      <c r="O376" s="9">
        <f t="shared" si="33"/>
        <v>0.62</v>
      </c>
      <c r="P376" s="9" t="str">
        <f t="shared" si="34"/>
        <v/>
      </c>
      <c r="Q376" s="10" t="str">
        <f t="shared" si="35"/>
        <v/>
      </c>
      <c r="S376" s="17">
        <f>VLOOKUP((IF(MONTH($A376)=10,YEAR($A376),IF(MONTH($A376)=11,YEAR($A376),IF(MONTH($A376)=12, YEAR($A376),YEAR($A376)-1)))),'Final Sim'!$A$1:$O$84,VLOOKUP(MONTH($A376),'Conversion WRSM'!$A$1:$B$12,2),FALSE)</f>
        <v>0</v>
      </c>
      <c r="U376" s="9">
        <f t="shared" si="36"/>
        <v>0.62</v>
      </c>
      <c r="V376" s="9" t="str">
        <f t="shared" si="37"/>
        <v/>
      </c>
      <c r="W376" s="20" t="str">
        <f t="shared" si="38"/>
        <v/>
      </c>
    </row>
    <row r="377" spans="1:23" s="9" customFormat="1" x14ac:dyDescent="0.25">
      <c r="A377" s="11">
        <v>24412</v>
      </c>
      <c r="B377" s="9">
        <f>VLOOKUP((IF(MONTH($A377)=10,YEAR($A377),IF(MONTH($A377)=11,YEAR($A377),IF(MONTH($A377)=12, YEAR($A377),YEAR($A377)-1)))),A3R002_pt1.prn!$A$2:$AA$74,VLOOKUP(MONTH($A377),Conversion!$A$1:$B$12,2),FALSE)</f>
        <v>0.7</v>
      </c>
      <c r="C377" s="9" t="str">
        <f>IF(VLOOKUP((IF(MONTH($A377)=10,YEAR($A377),IF(MONTH($A377)=11,YEAR($A377),IF(MONTH($A377)=12, YEAR($A377),YEAR($A377)-1)))),A3R002_pt1.prn!$A$2:$AA$74,VLOOKUP(MONTH($A377),'Patch Conversion'!$A$1:$B$12,2),FALSE)="","",VLOOKUP((IF(MONTH($A377)=10,YEAR($A377),IF(MONTH($A377)=11,YEAR($A377),IF(MONTH($A377)=12, YEAR($A377),YEAR($A377)-1)))),A3R002_pt1.prn!$A$2:$AA$74,VLOOKUP(MONTH($A377),'Patch Conversion'!$A$1:$B$12,2),FALSE))</f>
        <v/>
      </c>
      <c r="G377" s="9">
        <f>VLOOKUP((IF(MONTH($A377)=10,YEAR($A377),IF(MONTH($A377)=11,YEAR($A377),IF(MONTH($A377)=12, YEAR($A377),YEAR($A377)-1)))),A3R002_FirstSim!$A$1:$Z$87,VLOOKUP(MONTH($A377),Conversion!$A$1:$B$12,2),FALSE)</f>
        <v>0.08</v>
      </c>
      <c r="K377" s="12" t="e">
        <f>VLOOKUP((IF(MONTH($A377)=10,YEAR($A377),IF(MONTH($A377)=11,YEAR($A377),IF(MONTH($A377)=12, YEAR($A377),YEAR($A377)-1)))),#REF!,VLOOKUP(MONTH($A377),Conversion!$A$1:$B$12,2),FALSE)</f>
        <v>#REF!</v>
      </c>
      <c r="L377" s="9" t="e">
        <f>VLOOKUP((IF(MONTH($A377)=10,YEAR($A377),IF(MONTH($A377)=11,YEAR($A377),IF(MONTH($A377)=12, YEAR($A377),YEAR($A377)-1)))),#REF!,VLOOKUP(MONTH($A377),'Patch Conversion'!$A$1:$B$12,2),FALSE)</f>
        <v>#REF!</v>
      </c>
      <c r="N377" s="11"/>
      <c r="O377" s="9">
        <f t="shared" si="33"/>
        <v>0.7</v>
      </c>
      <c r="P377" s="9" t="str">
        <f t="shared" si="34"/>
        <v/>
      </c>
      <c r="Q377" s="10" t="str">
        <f t="shared" si="35"/>
        <v/>
      </c>
      <c r="S377" s="17">
        <f>VLOOKUP((IF(MONTH($A377)=10,YEAR($A377),IF(MONTH($A377)=11,YEAR($A377),IF(MONTH($A377)=12, YEAR($A377),YEAR($A377)-1)))),'Final Sim'!$A$1:$O$84,VLOOKUP(MONTH($A377),'Conversion WRSM'!$A$1:$B$12,2),FALSE)</f>
        <v>0</v>
      </c>
      <c r="U377" s="9">
        <f t="shared" si="36"/>
        <v>0.7</v>
      </c>
      <c r="V377" s="9" t="str">
        <f t="shared" si="37"/>
        <v/>
      </c>
      <c r="W377" s="20" t="str">
        <f t="shared" si="38"/>
        <v/>
      </c>
    </row>
    <row r="378" spans="1:23" s="9" customFormat="1" x14ac:dyDescent="0.25">
      <c r="A378" s="11">
        <v>24442</v>
      </c>
      <c r="B378" s="9">
        <f>VLOOKUP((IF(MONTH($A378)=10,YEAR($A378),IF(MONTH($A378)=11,YEAR($A378),IF(MONTH($A378)=12, YEAR($A378),YEAR($A378)-1)))),A3R002_pt1.prn!$A$2:$AA$74,VLOOKUP(MONTH($A378),Conversion!$A$1:$B$12,2),FALSE)</f>
        <v>1.19</v>
      </c>
      <c r="C378" s="9" t="str">
        <f>IF(VLOOKUP((IF(MONTH($A378)=10,YEAR($A378),IF(MONTH($A378)=11,YEAR($A378),IF(MONTH($A378)=12, YEAR($A378),YEAR($A378)-1)))),A3R002_pt1.prn!$A$2:$AA$74,VLOOKUP(MONTH($A378),'Patch Conversion'!$A$1:$B$12,2),FALSE)="","",VLOOKUP((IF(MONTH($A378)=10,YEAR($A378),IF(MONTH($A378)=11,YEAR($A378),IF(MONTH($A378)=12, YEAR($A378),YEAR($A378)-1)))),A3R002_pt1.prn!$A$2:$AA$74,VLOOKUP(MONTH($A378),'Patch Conversion'!$A$1:$B$12,2),FALSE))</f>
        <v/>
      </c>
      <c r="G378" s="9">
        <f>VLOOKUP((IF(MONTH($A378)=10,YEAR($A378),IF(MONTH($A378)=11,YEAR($A378),IF(MONTH($A378)=12, YEAR($A378),YEAR($A378)-1)))),A3R002_FirstSim!$A$1:$Z$87,VLOOKUP(MONTH($A378),Conversion!$A$1:$B$12,2),FALSE)</f>
        <v>1.08</v>
      </c>
      <c r="K378" s="12" t="e">
        <f>VLOOKUP((IF(MONTH($A378)=10,YEAR($A378),IF(MONTH($A378)=11,YEAR($A378),IF(MONTH($A378)=12, YEAR($A378),YEAR($A378)-1)))),#REF!,VLOOKUP(MONTH($A378),Conversion!$A$1:$B$12,2),FALSE)</f>
        <v>#REF!</v>
      </c>
      <c r="L378" s="9" t="e">
        <f>VLOOKUP((IF(MONTH($A378)=10,YEAR($A378),IF(MONTH($A378)=11,YEAR($A378),IF(MONTH($A378)=12, YEAR($A378),YEAR($A378)-1)))),#REF!,VLOOKUP(MONTH($A378),'Patch Conversion'!$A$1:$B$12,2),FALSE)</f>
        <v>#REF!</v>
      </c>
      <c r="N378" s="11"/>
      <c r="O378" s="9">
        <f t="shared" si="33"/>
        <v>1.19</v>
      </c>
      <c r="P378" s="9" t="str">
        <f t="shared" si="34"/>
        <v/>
      </c>
      <c r="Q378" s="10" t="str">
        <f t="shared" si="35"/>
        <v/>
      </c>
      <c r="S378" s="17">
        <f>VLOOKUP((IF(MONTH($A378)=10,YEAR($A378),IF(MONTH($A378)=11,YEAR($A378),IF(MONTH($A378)=12, YEAR($A378),YEAR($A378)-1)))),'Final Sim'!$A$1:$O$84,VLOOKUP(MONTH($A378),'Conversion WRSM'!$A$1:$B$12,2),FALSE)</f>
        <v>0</v>
      </c>
      <c r="U378" s="9">
        <f t="shared" si="36"/>
        <v>1.19</v>
      </c>
      <c r="V378" s="9" t="str">
        <f t="shared" si="37"/>
        <v/>
      </c>
      <c r="W378" s="20" t="str">
        <f t="shared" si="38"/>
        <v/>
      </c>
    </row>
    <row r="379" spans="1:23" s="9" customFormat="1" x14ac:dyDescent="0.25">
      <c r="A379" s="11">
        <v>24473</v>
      </c>
      <c r="B379" s="9">
        <f>VLOOKUP((IF(MONTH($A379)=10,YEAR($A379),IF(MONTH($A379)=11,YEAR($A379),IF(MONTH($A379)=12, YEAR($A379),YEAR($A379)-1)))),A3R002_pt1.prn!$A$2:$AA$74,VLOOKUP(MONTH($A379),Conversion!$A$1:$B$12,2),FALSE)</f>
        <v>6.83</v>
      </c>
      <c r="C379" s="9" t="str">
        <f>IF(VLOOKUP((IF(MONTH($A379)=10,YEAR($A379),IF(MONTH($A379)=11,YEAR($A379),IF(MONTH($A379)=12, YEAR($A379),YEAR($A379)-1)))),A3R002_pt1.prn!$A$2:$AA$74,VLOOKUP(MONTH($A379),'Patch Conversion'!$A$1:$B$12,2),FALSE)="","",VLOOKUP((IF(MONTH($A379)=10,YEAR($A379),IF(MONTH($A379)=11,YEAR($A379),IF(MONTH($A379)=12, YEAR($A379),YEAR($A379)-1)))),A3R002_pt1.prn!$A$2:$AA$74,VLOOKUP(MONTH($A379),'Patch Conversion'!$A$1:$B$12,2),FALSE))</f>
        <v/>
      </c>
      <c r="D379" s="9" t="str">
        <f>IF(C379="","",B379)</f>
        <v/>
      </c>
      <c r="G379" s="9">
        <f>VLOOKUP((IF(MONTH($A379)=10,YEAR($A379),IF(MONTH($A379)=11,YEAR($A379),IF(MONTH($A379)=12, YEAR($A379),YEAR($A379)-1)))),A3R002_FirstSim!$A$1:$Z$87,VLOOKUP(MONTH($A379),Conversion!$A$1:$B$12,2),FALSE)</f>
        <v>8.91</v>
      </c>
      <c r="K379" s="12" t="e">
        <f>VLOOKUP((IF(MONTH($A379)=10,YEAR($A379),IF(MONTH($A379)=11,YEAR($A379),IF(MONTH($A379)=12, YEAR($A379),YEAR($A379)-1)))),#REF!,VLOOKUP(MONTH($A379),Conversion!$A$1:$B$12,2),FALSE)</f>
        <v>#REF!</v>
      </c>
      <c r="L379" s="9" t="e">
        <f>VLOOKUP((IF(MONTH($A379)=10,YEAR($A379),IF(MONTH($A379)=11,YEAR($A379),IF(MONTH($A379)=12, YEAR($A379),YEAR($A379)-1)))),#REF!,VLOOKUP(MONTH($A379),'Patch Conversion'!$A$1:$B$12,2),FALSE)</f>
        <v>#REF!</v>
      </c>
      <c r="N379" s="11"/>
      <c r="O379" s="9">
        <f t="shared" si="33"/>
        <v>6.83</v>
      </c>
      <c r="P379" s="9" t="str">
        <f t="shared" si="34"/>
        <v/>
      </c>
      <c r="Q379" s="10" t="str">
        <f t="shared" si="35"/>
        <v/>
      </c>
      <c r="S379" s="17">
        <f>VLOOKUP((IF(MONTH($A379)=10,YEAR($A379),IF(MONTH($A379)=11,YEAR($A379),IF(MONTH($A379)=12, YEAR($A379),YEAR($A379)-1)))),'Final Sim'!$A$1:$O$84,VLOOKUP(MONTH($A379),'Conversion WRSM'!$A$1:$B$12,2),FALSE)</f>
        <v>0</v>
      </c>
      <c r="U379" s="9">
        <f t="shared" si="36"/>
        <v>6.83</v>
      </c>
      <c r="V379" s="9" t="str">
        <f t="shared" si="37"/>
        <v/>
      </c>
      <c r="W379" s="20" t="str">
        <f t="shared" si="38"/>
        <v/>
      </c>
    </row>
    <row r="380" spans="1:23" s="9" customFormat="1" x14ac:dyDescent="0.25">
      <c r="A380" s="11">
        <v>24504</v>
      </c>
      <c r="B380" s="9">
        <f>VLOOKUP((IF(MONTH($A380)=10,YEAR($A380),IF(MONTH($A380)=11,YEAR($A380),IF(MONTH($A380)=12, YEAR($A380),YEAR($A380)-1)))),A3R002_pt1.prn!$A$2:$AA$74,VLOOKUP(MONTH($A380),Conversion!$A$1:$B$12,2),FALSE)</f>
        <v>2.73</v>
      </c>
      <c r="C380" s="9" t="str">
        <f>IF(VLOOKUP((IF(MONTH($A380)=10,YEAR($A380),IF(MONTH($A380)=11,YEAR($A380),IF(MONTH($A380)=12, YEAR($A380),YEAR($A380)-1)))),A3R002_pt1.prn!$A$2:$AA$74,VLOOKUP(MONTH($A380),'Patch Conversion'!$A$1:$B$12,2),FALSE)="","",VLOOKUP((IF(MONTH($A380)=10,YEAR($A380),IF(MONTH($A380)=11,YEAR($A380),IF(MONTH($A380)=12, YEAR($A380),YEAR($A380)-1)))),A3R002_pt1.prn!$A$2:$AA$74,VLOOKUP(MONTH($A380),'Patch Conversion'!$A$1:$B$12,2),FALSE))</f>
        <v/>
      </c>
      <c r="D380" s="9" t="str">
        <f>IF(C380="","",B380)</f>
        <v/>
      </c>
      <c r="G380" s="9">
        <f>VLOOKUP((IF(MONTH($A380)=10,YEAR($A380),IF(MONTH($A380)=11,YEAR($A380),IF(MONTH($A380)=12, YEAR($A380),YEAR($A380)-1)))),A3R002_FirstSim!$A$1:$Z$87,VLOOKUP(MONTH($A380),Conversion!$A$1:$B$12,2),FALSE)</f>
        <v>4.24</v>
      </c>
      <c r="K380" s="12" t="e">
        <f>VLOOKUP((IF(MONTH($A380)=10,YEAR($A380),IF(MONTH($A380)=11,YEAR($A380),IF(MONTH($A380)=12, YEAR($A380),YEAR($A380)-1)))),#REF!,VLOOKUP(MONTH($A380),Conversion!$A$1:$B$12,2),FALSE)</f>
        <v>#REF!</v>
      </c>
      <c r="L380" s="9" t="e">
        <f>VLOOKUP((IF(MONTH($A380)=10,YEAR($A380),IF(MONTH($A380)=11,YEAR($A380),IF(MONTH($A380)=12, YEAR($A380),YEAR($A380)-1)))),#REF!,VLOOKUP(MONTH($A380),'Patch Conversion'!$A$1:$B$12,2),FALSE)</f>
        <v>#REF!</v>
      </c>
      <c r="N380" s="11"/>
      <c r="O380" s="9">
        <f t="shared" si="33"/>
        <v>2.73</v>
      </c>
      <c r="P380" s="9" t="str">
        <f t="shared" si="34"/>
        <v/>
      </c>
      <c r="Q380" s="10" t="str">
        <f t="shared" si="35"/>
        <v/>
      </c>
      <c r="S380" s="17">
        <f>VLOOKUP((IF(MONTH($A380)=10,YEAR($A380),IF(MONTH($A380)=11,YEAR($A380),IF(MONTH($A380)=12, YEAR($A380),YEAR($A380)-1)))),'Final Sim'!$A$1:$O$84,VLOOKUP(MONTH($A380),'Conversion WRSM'!$A$1:$B$12,2),FALSE)</f>
        <v>0</v>
      </c>
      <c r="U380" s="9">
        <f t="shared" si="36"/>
        <v>2.73</v>
      </c>
      <c r="V380" s="9" t="str">
        <f t="shared" si="37"/>
        <v/>
      </c>
      <c r="W380" s="20" t="str">
        <f t="shared" si="38"/>
        <v/>
      </c>
    </row>
    <row r="381" spans="1:23" s="9" customFormat="1" x14ac:dyDescent="0.25">
      <c r="A381" s="11">
        <v>24532</v>
      </c>
      <c r="B381" s="9">
        <f>VLOOKUP((IF(MONTH($A381)=10,YEAR($A381),IF(MONTH($A381)=11,YEAR($A381),IF(MONTH($A381)=12, YEAR($A381),YEAR($A381)-1)))),A3R002_pt1.prn!$A$2:$AA$74,VLOOKUP(MONTH($A381),Conversion!$A$1:$B$12,2),FALSE)</f>
        <v>6.94</v>
      </c>
      <c r="C381" s="9" t="str">
        <f>IF(VLOOKUP((IF(MONTH($A381)=10,YEAR($A381),IF(MONTH($A381)=11,YEAR($A381),IF(MONTH($A381)=12, YEAR($A381),YEAR($A381)-1)))),A3R002_pt1.prn!$A$2:$AA$74,VLOOKUP(MONTH($A381),'Patch Conversion'!$A$1:$B$12,2),FALSE)="","",VLOOKUP((IF(MONTH($A381)=10,YEAR($A381),IF(MONTH($A381)=11,YEAR($A381),IF(MONTH($A381)=12, YEAR($A381),YEAR($A381)-1)))),A3R002_pt1.prn!$A$2:$AA$74,VLOOKUP(MONTH($A381),'Patch Conversion'!$A$1:$B$12,2),FALSE))</f>
        <v/>
      </c>
      <c r="D381" s="9" t="str">
        <f>IF(C381="","",B381)</f>
        <v/>
      </c>
      <c r="G381" s="9">
        <f>VLOOKUP((IF(MONTH($A381)=10,YEAR($A381),IF(MONTH($A381)=11,YEAR($A381),IF(MONTH($A381)=12, YEAR($A381),YEAR($A381)-1)))),A3R002_FirstSim!$A$1:$Z$87,VLOOKUP(MONTH($A381),Conversion!$A$1:$B$12,2),FALSE)</f>
        <v>2.16</v>
      </c>
      <c r="K381" s="12" t="e">
        <f>VLOOKUP((IF(MONTH($A381)=10,YEAR($A381),IF(MONTH($A381)=11,YEAR($A381),IF(MONTH($A381)=12, YEAR($A381),YEAR($A381)-1)))),#REF!,VLOOKUP(MONTH($A381),Conversion!$A$1:$B$12,2),FALSE)</f>
        <v>#REF!</v>
      </c>
      <c r="L381" s="9" t="e">
        <f>VLOOKUP((IF(MONTH($A381)=10,YEAR($A381),IF(MONTH($A381)=11,YEAR($A381),IF(MONTH($A381)=12, YEAR($A381),YEAR($A381)-1)))),#REF!,VLOOKUP(MONTH($A381),'Patch Conversion'!$A$1:$B$12,2),FALSE)</f>
        <v>#REF!</v>
      </c>
      <c r="N381" s="11"/>
      <c r="O381" s="9">
        <f t="shared" si="33"/>
        <v>6.94</v>
      </c>
      <c r="P381" s="9" t="str">
        <f t="shared" si="34"/>
        <v/>
      </c>
      <c r="Q381" s="10" t="str">
        <f t="shared" si="35"/>
        <v/>
      </c>
      <c r="S381" s="17">
        <f>VLOOKUP((IF(MONTH($A381)=10,YEAR($A381),IF(MONTH($A381)=11,YEAR($A381),IF(MONTH($A381)=12, YEAR($A381),YEAR($A381)-1)))),'Final Sim'!$A$1:$O$84,VLOOKUP(MONTH($A381),'Conversion WRSM'!$A$1:$B$12,2),FALSE)</f>
        <v>0</v>
      </c>
      <c r="U381" s="9">
        <f t="shared" si="36"/>
        <v>6.94</v>
      </c>
      <c r="V381" s="9" t="str">
        <f t="shared" si="37"/>
        <v/>
      </c>
      <c r="W381" s="20" t="str">
        <f t="shared" si="38"/>
        <v/>
      </c>
    </row>
    <row r="382" spans="1:23" s="9" customFormat="1" x14ac:dyDescent="0.25">
      <c r="A382" s="11">
        <v>24563</v>
      </c>
      <c r="B382" s="9">
        <f>VLOOKUP((IF(MONTH($A382)=10,YEAR($A382),IF(MONTH($A382)=11,YEAR($A382),IF(MONTH($A382)=12, YEAR($A382),YEAR($A382)-1)))),A3R002_pt1.prn!$A$2:$AA$74,VLOOKUP(MONTH($A382),Conversion!$A$1:$B$12,2),FALSE)</f>
        <v>8.15</v>
      </c>
      <c r="C382" s="9" t="str">
        <f>IF(VLOOKUP((IF(MONTH($A382)=10,YEAR($A382),IF(MONTH($A382)=11,YEAR($A382),IF(MONTH($A382)=12, YEAR($A382),YEAR($A382)-1)))),A3R002_pt1.prn!$A$2:$AA$74,VLOOKUP(MONTH($A382),'Patch Conversion'!$A$1:$B$12,2),FALSE)="","",VLOOKUP((IF(MONTH($A382)=10,YEAR($A382),IF(MONTH($A382)=11,YEAR($A382),IF(MONTH($A382)=12, YEAR($A382),YEAR($A382)-1)))),A3R002_pt1.prn!$A$2:$AA$74,VLOOKUP(MONTH($A382),'Patch Conversion'!$A$1:$B$12,2),FALSE))</f>
        <v/>
      </c>
      <c r="G382" s="9">
        <f>VLOOKUP((IF(MONTH($A382)=10,YEAR($A382),IF(MONTH($A382)=11,YEAR($A382),IF(MONTH($A382)=12, YEAR($A382),YEAR($A382)-1)))),A3R002_FirstSim!$A$1:$Z$87,VLOOKUP(MONTH($A382),Conversion!$A$1:$B$12,2),FALSE)</f>
        <v>23.2</v>
      </c>
      <c r="K382" s="12" t="e">
        <f>VLOOKUP((IF(MONTH($A382)=10,YEAR($A382),IF(MONTH($A382)=11,YEAR($A382),IF(MONTH($A382)=12, YEAR($A382),YEAR($A382)-1)))),#REF!,VLOOKUP(MONTH($A382),Conversion!$A$1:$B$12,2),FALSE)</f>
        <v>#REF!</v>
      </c>
      <c r="L382" s="9" t="e">
        <f>VLOOKUP((IF(MONTH($A382)=10,YEAR($A382),IF(MONTH($A382)=11,YEAR($A382),IF(MONTH($A382)=12, YEAR($A382),YEAR($A382)-1)))),#REF!,VLOOKUP(MONTH($A382),'Patch Conversion'!$A$1:$B$12,2),FALSE)</f>
        <v>#REF!</v>
      </c>
      <c r="N382" s="11"/>
      <c r="O382" s="9">
        <f t="shared" si="33"/>
        <v>8.15</v>
      </c>
      <c r="P382" s="9" t="str">
        <f t="shared" si="34"/>
        <v/>
      </c>
      <c r="Q382" s="10" t="str">
        <f t="shared" si="35"/>
        <v/>
      </c>
      <c r="S382" s="17">
        <f>VLOOKUP((IF(MONTH($A382)=10,YEAR($A382),IF(MONTH($A382)=11,YEAR($A382),IF(MONTH($A382)=12, YEAR($A382),YEAR($A382)-1)))),'Final Sim'!$A$1:$O$84,VLOOKUP(MONTH($A382),'Conversion WRSM'!$A$1:$B$12,2),FALSE)</f>
        <v>0</v>
      </c>
      <c r="U382" s="9">
        <f t="shared" si="36"/>
        <v>8.15</v>
      </c>
      <c r="V382" s="9" t="str">
        <f t="shared" si="37"/>
        <v/>
      </c>
      <c r="W382" s="20" t="str">
        <f t="shared" si="38"/>
        <v/>
      </c>
    </row>
    <row r="383" spans="1:23" s="9" customFormat="1" x14ac:dyDescent="0.25">
      <c r="A383" s="11">
        <v>24593</v>
      </c>
      <c r="B383" s="9">
        <f>VLOOKUP((IF(MONTH($A383)=10,YEAR($A383),IF(MONTH($A383)=11,YEAR($A383),IF(MONTH($A383)=12, YEAR($A383),YEAR($A383)-1)))),A3R002_pt1.prn!$A$2:$AA$74,VLOOKUP(MONTH($A383),Conversion!$A$1:$B$12,2),FALSE)</f>
        <v>0.86</v>
      </c>
      <c r="C383" s="9" t="str">
        <f>IF(VLOOKUP((IF(MONTH($A383)=10,YEAR($A383),IF(MONTH($A383)=11,YEAR($A383),IF(MONTH($A383)=12, YEAR($A383),YEAR($A383)-1)))),A3R002_pt1.prn!$A$2:$AA$74,VLOOKUP(MONTH($A383),'Patch Conversion'!$A$1:$B$12,2),FALSE)="","",VLOOKUP((IF(MONTH($A383)=10,YEAR($A383),IF(MONTH($A383)=11,YEAR($A383),IF(MONTH($A383)=12, YEAR($A383),YEAR($A383)-1)))),A3R002_pt1.prn!$A$2:$AA$74,VLOOKUP(MONTH($A383),'Patch Conversion'!$A$1:$B$12,2),FALSE))</f>
        <v/>
      </c>
      <c r="G383" s="9">
        <f>VLOOKUP((IF(MONTH($A383)=10,YEAR($A383),IF(MONTH($A383)=11,YEAR($A383),IF(MONTH($A383)=12, YEAR($A383),YEAR($A383)-1)))),A3R002_FirstSim!$A$1:$Z$87,VLOOKUP(MONTH($A383),Conversion!$A$1:$B$12,2),FALSE)</f>
        <v>8.7200000000000006</v>
      </c>
      <c r="K383" s="12" t="e">
        <f>VLOOKUP((IF(MONTH($A383)=10,YEAR($A383),IF(MONTH($A383)=11,YEAR($A383),IF(MONTH($A383)=12, YEAR($A383),YEAR($A383)-1)))),#REF!,VLOOKUP(MONTH($A383),Conversion!$A$1:$B$12,2),FALSE)</f>
        <v>#REF!</v>
      </c>
      <c r="L383" s="9" t="e">
        <f>VLOOKUP((IF(MONTH($A383)=10,YEAR($A383),IF(MONTH($A383)=11,YEAR($A383),IF(MONTH($A383)=12, YEAR($A383),YEAR($A383)-1)))),#REF!,VLOOKUP(MONTH($A383),'Patch Conversion'!$A$1:$B$12,2),FALSE)</f>
        <v>#REF!</v>
      </c>
      <c r="N383" s="11"/>
      <c r="O383" s="9">
        <f t="shared" si="33"/>
        <v>0.86</v>
      </c>
      <c r="P383" s="9" t="str">
        <f t="shared" si="34"/>
        <v/>
      </c>
      <c r="Q383" s="10" t="str">
        <f t="shared" si="35"/>
        <v/>
      </c>
      <c r="S383" s="17">
        <f>VLOOKUP((IF(MONTH($A383)=10,YEAR($A383),IF(MONTH($A383)=11,YEAR($A383),IF(MONTH($A383)=12, YEAR($A383),YEAR($A383)-1)))),'Final Sim'!$A$1:$O$84,VLOOKUP(MONTH($A383),'Conversion WRSM'!$A$1:$B$12,2),FALSE)</f>
        <v>0</v>
      </c>
      <c r="U383" s="9">
        <f t="shared" si="36"/>
        <v>0.86</v>
      </c>
      <c r="V383" s="9" t="str">
        <f t="shared" si="37"/>
        <v/>
      </c>
      <c r="W383" s="20" t="str">
        <f t="shared" si="38"/>
        <v/>
      </c>
    </row>
    <row r="384" spans="1:23" s="9" customFormat="1" x14ac:dyDescent="0.25">
      <c r="A384" s="11">
        <v>24624</v>
      </c>
      <c r="B384" s="9">
        <f>VLOOKUP((IF(MONTH($A384)=10,YEAR($A384),IF(MONTH($A384)=11,YEAR($A384),IF(MONTH($A384)=12, YEAR($A384),YEAR($A384)-1)))),A3R002_pt1.prn!$A$2:$AA$74,VLOOKUP(MONTH($A384),Conversion!$A$1:$B$12,2),FALSE)</f>
        <v>0.26</v>
      </c>
      <c r="C384" s="9" t="str">
        <f>IF(VLOOKUP((IF(MONTH($A384)=10,YEAR($A384),IF(MONTH($A384)=11,YEAR($A384),IF(MONTH($A384)=12, YEAR($A384),YEAR($A384)-1)))),A3R002_pt1.prn!$A$2:$AA$74,VLOOKUP(MONTH($A384),'Patch Conversion'!$A$1:$B$12,2),FALSE)="","",VLOOKUP((IF(MONTH($A384)=10,YEAR($A384),IF(MONTH($A384)=11,YEAR($A384),IF(MONTH($A384)=12, YEAR($A384),YEAR($A384)-1)))),A3R002_pt1.prn!$A$2:$AA$74,VLOOKUP(MONTH($A384),'Patch Conversion'!$A$1:$B$12,2),FALSE))</f>
        <v/>
      </c>
      <c r="G384" s="9">
        <f>VLOOKUP((IF(MONTH($A384)=10,YEAR($A384),IF(MONTH($A384)=11,YEAR($A384),IF(MONTH($A384)=12, YEAR($A384),YEAR($A384)-1)))),A3R002_FirstSim!$A$1:$Z$87,VLOOKUP(MONTH($A384),Conversion!$A$1:$B$12,2),FALSE)</f>
        <v>1.37</v>
      </c>
      <c r="K384" s="12" t="e">
        <f>VLOOKUP((IF(MONTH($A384)=10,YEAR($A384),IF(MONTH($A384)=11,YEAR($A384),IF(MONTH($A384)=12, YEAR($A384),YEAR($A384)-1)))),#REF!,VLOOKUP(MONTH($A384),Conversion!$A$1:$B$12,2),FALSE)</f>
        <v>#REF!</v>
      </c>
      <c r="L384" s="9" t="e">
        <f>VLOOKUP((IF(MONTH($A384)=10,YEAR($A384),IF(MONTH($A384)=11,YEAR($A384),IF(MONTH($A384)=12, YEAR($A384),YEAR($A384)-1)))),#REF!,VLOOKUP(MONTH($A384),'Patch Conversion'!$A$1:$B$12,2),FALSE)</f>
        <v>#REF!</v>
      </c>
      <c r="N384" s="11"/>
      <c r="O384" s="9">
        <f t="shared" si="33"/>
        <v>0.26</v>
      </c>
      <c r="P384" s="9" t="str">
        <f t="shared" si="34"/>
        <v/>
      </c>
      <c r="Q384" s="10" t="str">
        <f t="shared" si="35"/>
        <v/>
      </c>
      <c r="S384" s="17">
        <f>VLOOKUP((IF(MONTH($A384)=10,YEAR($A384),IF(MONTH($A384)=11,YEAR($A384),IF(MONTH($A384)=12, YEAR($A384),YEAR($A384)-1)))),'Final Sim'!$A$1:$O$84,VLOOKUP(MONTH($A384),'Conversion WRSM'!$A$1:$B$12,2),FALSE)</f>
        <v>0</v>
      </c>
      <c r="U384" s="9">
        <f t="shared" si="36"/>
        <v>0.26</v>
      </c>
      <c r="V384" s="9" t="str">
        <f t="shared" si="37"/>
        <v/>
      </c>
      <c r="W384" s="20" t="str">
        <f t="shared" si="38"/>
        <v/>
      </c>
    </row>
    <row r="385" spans="1:23" s="9" customFormat="1" x14ac:dyDescent="0.25">
      <c r="A385" s="11">
        <v>24654</v>
      </c>
      <c r="B385" s="9">
        <f>VLOOKUP((IF(MONTH($A385)=10,YEAR($A385),IF(MONTH($A385)=11,YEAR($A385),IF(MONTH($A385)=12, YEAR($A385),YEAR($A385)-1)))),A3R002_pt1.prn!$A$2:$AA$74,VLOOKUP(MONTH($A385),Conversion!$A$1:$B$12,2),FALSE)</f>
        <v>0.74</v>
      </c>
      <c r="C385" s="9" t="str">
        <f>IF(VLOOKUP((IF(MONTH($A385)=10,YEAR($A385),IF(MONTH($A385)=11,YEAR($A385),IF(MONTH($A385)=12, YEAR($A385),YEAR($A385)-1)))),A3R002_pt1.prn!$A$2:$AA$74,VLOOKUP(MONTH($A385),'Patch Conversion'!$A$1:$B$12,2),FALSE)="","",VLOOKUP((IF(MONTH($A385)=10,YEAR($A385),IF(MONTH($A385)=11,YEAR($A385),IF(MONTH($A385)=12, YEAR($A385),YEAR($A385)-1)))),A3R002_pt1.prn!$A$2:$AA$74,VLOOKUP(MONTH($A385),'Patch Conversion'!$A$1:$B$12,2),FALSE))</f>
        <v/>
      </c>
      <c r="G385" s="9">
        <f>VLOOKUP((IF(MONTH($A385)=10,YEAR($A385),IF(MONTH($A385)=11,YEAR($A385),IF(MONTH($A385)=12, YEAR($A385),YEAR($A385)-1)))),A3R002_FirstSim!$A$1:$Z$87,VLOOKUP(MONTH($A385),Conversion!$A$1:$B$12,2),FALSE)</f>
        <v>1.26</v>
      </c>
      <c r="K385" s="12" t="e">
        <f>VLOOKUP((IF(MONTH($A385)=10,YEAR($A385),IF(MONTH($A385)=11,YEAR($A385),IF(MONTH($A385)=12, YEAR($A385),YEAR($A385)-1)))),#REF!,VLOOKUP(MONTH($A385),Conversion!$A$1:$B$12,2),FALSE)</f>
        <v>#REF!</v>
      </c>
      <c r="L385" s="9" t="e">
        <f>VLOOKUP((IF(MONTH($A385)=10,YEAR($A385),IF(MONTH($A385)=11,YEAR($A385),IF(MONTH($A385)=12, YEAR($A385),YEAR($A385)-1)))),#REF!,VLOOKUP(MONTH($A385),'Patch Conversion'!$A$1:$B$12,2),FALSE)</f>
        <v>#REF!</v>
      </c>
      <c r="N385" s="11"/>
      <c r="O385" s="9">
        <f t="shared" si="33"/>
        <v>0.74</v>
      </c>
      <c r="P385" s="9" t="str">
        <f t="shared" si="34"/>
        <v/>
      </c>
      <c r="Q385" s="10" t="str">
        <f t="shared" si="35"/>
        <v/>
      </c>
      <c r="S385" s="17">
        <f>VLOOKUP((IF(MONTH($A385)=10,YEAR($A385),IF(MONTH($A385)=11,YEAR($A385),IF(MONTH($A385)=12, YEAR($A385),YEAR($A385)-1)))),'Final Sim'!$A$1:$O$84,VLOOKUP(MONTH($A385),'Conversion WRSM'!$A$1:$B$12,2),FALSE)</f>
        <v>0</v>
      </c>
      <c r="U385" s="9">
        <f t="shared" si="36"/>
        <v>0.74</v>
      </c>
      <c r="V385" s="9" t="str">
        <f t="shared" si="37"/>
        <v/>
      </c>
      <c r="W385" s="20" t="str">
        <f t="shared" si="38"/>
        <v/>
      </c>
    </row>
    <row r="386" spans="1:23" s="9" customFormat="1" x14ac:dyDescent="0.25">
      <c r="A386" s="11">
        <v>24685</v>
      </c>
      <c r="B386" s="9">
        <f>VLOOKUP((IF(MONTH($A386)=10,YEAR($A386),IF(MONTH($A386)=11,YEAR($A386),IF(MONTH($A386)=12, YEAR($A386),YEAR($A386)-1)))),A3R002_pt1.prn!$A$2:$AA$74,VLOOKUP(MONTH($A386),Conversion!$A$1:$B$12,2),FALSE)</f>
        <v>0.54</v>
      </c>
      <c r="C386" s="9" t="str">
        <f>IF(VLOOKUP((IF(MONTH($A386)=10,YEAR($A386),IF(MONTH($A386)=11,YEAR($A386),IF(MONTH($A386)=12, YEAR($A386),YEAR($A386)-1)))),A3R002_pt1.prn!$A$2:$AA$74,VLOOKUP(MONTH($A386),'Patch Conversion'!$A$1:$B$12,2),FALSE)="","",VLOOKUP((IF(MONTH($A386)=10,YEAR($A386),IF(MONTH($A386)=11,YEAR($A386),IF(MONTH($A386)=12, YEAR($A386),YEAR($A386)-1)))),A3R002_pt1.prn!$A$2:$AA$74,VLOOKUP(MONTH($A386),'Patch Conversion'!$A$1:$B$12,2),FALSE))</f>
        <v/>
      </c>
      <c r="G386" s="9">
        <f>VLOOKUP((IF(MONTH($A386)=10,YEAR($A386),IF(MONTH($A386)=11,YEAR($A386),IF(MONTH($A386)=12, YEAR($A386),YEAR($A386)-1)))),A3R002_FirstSim!$A$1:$Z$87,VLOOKUP(MONTH($A386),Conversion!$A$1:$B$12,2),FALSE)</f>
        <v>1.24</v>
      </c>
      <c r="K386" s="12" t="e">
        <f>VLOOKUP((IF(MONTH($A386)=10,YEAR($A386),IF(MONTH($A386)=11,YEAR($A386),IF(MONTH($A386)=12, YEAR($A386),YEAR($A386)-1)))),#REF!,VLOOKUP(MONTH($A386),Conversion!$A$1:$B$12,2),FALSE)</f>
        <v>#REF!</v>
      </c>
      <c r="L386" s="9" t="e">
        <f>VLOOKUP((IF(MONTH($A386)=10,YEAR($A386),IF(MONTH($A386)=11,YEAR($A386),IF(MONTH($A386)=12, YEAR($A386),YEAR($A386)-1)))),#REF!,VLOOKUP(MONTH($A386),'Patch Conversion'!$A$1:$B$12,2),FALSE)</f>
        <v>#REF!</v>
      </c>
      <c r="N386" s="11"/>
      <c r="O386" s="9">
        <f t="shared" si="33"/>
        <v>0.54</v>
      </c>
      <c r="P386" s="9" t="str">
        <f t="shared" si="34"/>
        <v/>
      </c>
      <c r="Q386" s="10" t="str">
        <f t="shared" si="35"/>
        <v/>
      </c>
      <c r="S386" s="17">
        <f>VLOOKUP((IF(MONTH($A386)=10,YEAR($A386),IF(MONTH($A386)=11,YEAR($A386),IF(MONTH($A386)=12, YEAR($A386),YEAR($A386)-1)))),'Final Sim'!$A$1:$O$84,VLOOKUP(MONTH($A386),'Conversion WRSM'!$A$1:$B$12,2),FALSE)</f>
        <v>0</v>
      </c>
      <c r="U386" s="9">
        <f t="shared" si="36"/>
        <v>0.54</v>
      </c>
      <c r="V386" s="9" t="str">
        <f t="shared" si="37"/>
        <v/>
      </c>
      <c r="W386" s="20" t="str">
        <f t="shared" si="38"/>
        <v/>
      </c>
    </row>
    <row r="387" spans="1:23" s="9" customFormat="1" x14ac:dyDescent="0.25">
      <c r="A387" s="11">
        <v>24716</v>
      </c>
      <c r="B387" s="9">
        <f>VLOOKUP((IF(MONTH($A387)=10,YEAR($A387),IF(MONTH($A387)=11,YEAR($A387),IF(MONTH($A387)=12, YEAR($A387),YEAR($A387)-1)))),A3R002_pt1.prn!$A$2:$AA$74,VLOOKUP(MONTH($A387),Conversion!$A$1:$B$12,2),FALSE)</f>
        <v>0.71</v>
      </c>
      <c r="C387" s="9" t="str">
        <f>IF(VLOOKUP((IF(MONTH($A387)=10,YEAR($A387),IF(MONTH($A387)=11,YEAR($A387),IF(MONTH($A387)=12, YEAR($A387),YEAR($A387)-1)))),A3R002_pt1.prn!$A$2:$AA$74,VLOOKUP(MONTH($A387),'Patch Conversion'!$A$1:$B$12,2),FALSE)="","",VLOOKUP((IF(MONTH($A387)=10,YEAR($A387),IF(MONTH($A387)=11,YEAR($A387),IF(MONTH($A387)=12, YEAR($A387),YEAR($A387)-1)))),A3R002_pt1.prn!$A$2:$AA$74,VLOOKUP(MONTH($A387),'Patch Conversion'!$A$1:$B$12,2),FALSE))</f>
        <v>*</v>
      </c>
      <c r="G387" s="9">
        <f>VLOOKUP((IF(MONTH($A387)=10,YEAR($A387),IF(MONTH($A387)=11,YEAR($A387),IF(MONTH($A387)=12, YEAR($A387),YEAR($A387)-1)))),A3R002_FirstSim!$A$1:$Z$87,VLOOKUP(MONTH($A387),Conversion!$A$1:$B$12,2),FALSE)</f>
        <v>1.04</v>
      </c>
      <c r="K387" s="12" t="e">
        <f>VLOOKUP((IF(MONTH($A387)=10,YEAR($A387),IF(MONTH($A387)=11,YEAR($A387),IF(MONTH($A387)=12, YEAR($A387),YEAR($A387)-1)))),#REF!,VLOOKUP(MONTH($A387),Conversion!$A$1:$B$12,2),FALSE)</f>
        <v>#REF!</v>
      </c>
      <c r="L387" s="9" t="e">
        <f>VLOOKUP((IF(MONTH($A387)=10,YEAR($A387),IF(MONTH($A387)=11,YEAR($A387),IF(MONTH($A387)=12, YEAR($A387),YEAR($A387)-1)))),#REF!,VLOOKUP(MONTH($A387),'Patch Conversion'!$A$1:$B$12,2),FALSE)</f>
        <v>#REF!</v>
      </c>
      <c r="N387" s="11"/>
      <c r="O387" s="9">
        <f t="shared" si="33"/>
        <v>0.71</v>
      </c>
      <c r="P387" s="9" t="str">
        <f t="shared" si="34"/>
        <v>*</v>
      </c>
      <c r="Q387" s="10" t="str">
        <f t="shared" si="35"/>
        <v>Estimated</v>
      </c>
      <c r="S387" s="17">
        <f>VLOOKUP((IF(MONTH($A387)=10,YEAR($A387),IF(MONTH($A387)=11,YEAR($A387),IF(MONTH($A387)=12, YEAR($A387),YEAR($A387)-1)))),'Final Sim'!$A$1:$O$84,VLOOKUP(MONTH($A387),'Conversion WRSM'!$A$1:$B$12,2),FALSE)</f>
        <v>0</v>
      </c>
      <c r="U387" s="9">
        <f t="shared" si="36"/>
        <v>0.71</v>
      </c>
      <c r="V387" s="9" t="str">
        <f t="shared" si="37"/>
        <v>*</v>
      </c>
      <c r="W387" s="20" t="str">
        <f t="shared" si="38"/>
        <v>Estimated</v>
      </c>
    </row>
    <row r="388" spans="1:23" s="9" customFormat="1" x14ac:dyDescent="0.25">
      <c r="A388" s="11">
        <v>24746</v>
      </c>
      <c r="B388" s="9">
        <f>VLOOKUP((IF(MONTH($A388)=10,YEAR($A388),IF(MONTH($A388)=11,YEAR($A388),IF(MONTH($A388)=12, YEAR($A388),YEAR($A388)-1)))),A3R002_pt1.prn!$A$2:$AA$74,VLOOKUP(MONTH($A388),Conversion!$A$1:$B$12,2),FALSE)</f>
        <v>0.57999999999999996</v>
      </c>
      <c r="C388" s="9" t="str">
        <f>IF(VLOOKUP((IF(MONTH($A388)=10,YEAR($A388),IF(MONTH($A388)=11,YEAR($A388),IF(MONTH($A388)=12, YEAR($A388),YEAR($A388)-1)))),A3R002_pt1.prn!$A$2:$AA$74,VLOOKUP(MONTH($A388),'Patch Conversion'!$A$1:$B$12,2),FALSE)="","",VLOOKUP((IF(MONTH($A388)=10,YEAR($A388),IF(MONTH($A388)=11,YEAR($A388),IF(MONTH($A388)=12, YEAR($A388),YEAR($A388)-1)))),A3R002_pt1.prn!$A$2:$AA$74,VLOOKUP(MONTH($A388),'Patch Conversion'!$A$1:$B$12,2),FALSE))</f>
        <v>*</v>
      </c>
      <c r="G388" s="9">
        <f>VLOOKUP((IF(MONTH($A388)=10,YEAR($A388),IF(MONTH($A388)=11,YEAR($A388),IF(MONTH($A388)=12, YEAR($A388),YEAR($A388)-1)))),A3R002_FirstSim!$A$1:$Z$87,VLOOKUP(MONTH($A388),Conversion!$A$1:$B$12,2),FALSE)</f>
        <v>0.83</v>
      </c>
      <c r="K388" s="12" t="e">
        <f>VLOOKUP((IF(MONTH($A388)=10,YEAR($A388),IF(MONTH($A388)=11,YEAR($A388),IF(MONTH($A388)=12, YEAR($A388),YEAR($A388)-1)))),#REF!,VLOOKUP(MONTH($A388),Conversion!$A$1:$B$12,2),FALSE)</f>
        <v>#REF!</v>
      </c>
      <c r="L388" s="9" t="e">
        <f>VLOOKUP((IF(MONTH($A388)=10,YEAR($A388),IF(MONTH($A388)=11,YEAR($A388),IF(MONTH($A388)=12, YEAR($A388),YEAR($A388)-1)))),#REF!,VLOOKUP(MONTH($A388),'Patch Conversion'!$A$1:$B$12,2),FALSE)</f>
        <v>#REF!</v>
      </c>
      <c r="N388" s="11"/>
      <c r="O388" s="9">
        <f t="shared" ref="O388:O451" si="39">IF(C388="",B388,IF(C388="*",B388,IF(G388&lt;B388,B388,G388)))</f>
        <v>0.57999999999999996</v>
      </c>
      <c r="P388" s="9" t="str">
        <f t="shared" ref="P388:P451" si="40">IF(C388="",C388,IF(C388="*",C388,IF(G388&lt;B388,C388,"*")))</f>
        <v>*</v>
      </c>
      <c r="Q388" s="10" t="str">
        <f t="shared" ref="Q388:Q451" si="41">IF(C388="","",IF(C388="*","Estimated",IF(G388&lt;B388,"First Simulation&lt;Observed, Observed Used","First Silumation patch")))</f>
        <v>Estimated</v>
      </c>
      <c r="S388" s="17">
        <f>VLOOKUP((IF(MONTH($A388)=10,YEAR($A388),IF(MONTH($A388)=11,YEAR($A388),IF(MONTH($A388)=12, YEAR($A388),YEAR($A388)-1)))),'Final Sim'!$A$1:$O$84,VLOOKUP(MONTH($A388),'Conversion WRSM'!$A$1:$B$12,2),FALSE)</f>
        <v>0</v>
      </c>
      <c r="U388" s="9">
        <f t="shared" ref="U388:U451" si="42">IF(C388="",B388,IF(C388="*",B388,IF(S388&gt;B388,S388,B388)))</f>
        <v>0.57999999999999996</v>
      </c>
      <c r="V388" s="9" t="str">
        <f t="shared" ref="V388:V451" si="43">IF(C388="","",IF(C388="*","*",IF(S388&gt;B388,"*",C388)))</f>
        <v>*</v>
      </c>
      <c r="W388" s="20" t="str">
        <f t="shared" ref="W388:W451" si="44">IF(C388="","",IF(C388="*","Estimated",IF(S388&gt;B388,"Simulated value used","Observed Estimate Used")))</f>
        <v>Estimated</v>
      </c>
    </row>
    <row r="389" spans="1:23" s="9" customFormat="1" x14ac:dyDescent="0.25">
      <c r="A389" s="11">
        <v>24777</v>
      </c>
      <c r="B389" s="9">
        <f>VLOOKUP((IF(MONTH($A389)=10,YEAR($A389),IF(MONTH($A389)=11,YEAR($A389),IF(MONTH($A389)=12, YEAR($A389),YEAR($A389)-1)))),A3R002_pt1.prn!$A$2:$AA$74,VLOOKUP(MONTH($A389),Conversion!$A$1:$B$12,2),FALSE)</f>
        <v>0.21</v>
      </c>
      <c r="C389" s="9" t="str">
        <f>IF(VLOOKUP((IF(MONTH($A389)=10,YEAR($A389),IF(MONTH($A389)=11,YEAR($A389),IF(MONTH($A389)=12, YEAR($A389),YEAR($A389)-1)))),A3R002_pt1.prn!$A$2:$AA$74,VLOOKUP(MONTH($A389),'Patch Conversion'!$A$1:$B$12,2),FALSE)="","",VLOOKUP((IF(MONTH($A389)=10,YEAR($A389),IF(MONTH($A389)=11,YEAR($A389),IF(MONTH($A389)=12, YEAR($A389),YEAR($A389)-1)))),A3R002_pt1.prn!$A$2:$AA$74,VLOOKUP(MONTH($A389),'Patch Conversion'!$A$1:$B$12,2),FALSE))</f>
        <v/>
      </c>
      <c r="G389" s="9">
        <f>VLOOKUP((IF(MONTH($A389)=10,YEAR($A389),IF(MONTH($A389)=11,YEAR($A389),IF(MONTH($A389)=12, YEAR($A389),YEAR($A389)-1)))),A3R002_FirstSim!$A$1:$Z$87,VLOOKUP(MONTH($A389),Conversion!$A$1:$B$12,2),FALSE)</f>
        <v>0.76</v>
      </c>
      <c r="K389" s="12" t="e">
        <f>VLOOKUP((IF(MONTH($A389)=10,YEAR($A389),IF(MONTH($A389)=11,YEAR($A389),IF(MONTH($A389)=12, YEAR($A389),YEAR($A389)-1)))),#REF!,VLOOKUP(MONTH($A389),Conversion!$A$1:$B$12,2),FALSE)</f>
        <v>#REF!</v>
      </c>
      <c r="L389" s="9" t="e">
        <f>VLOOKUP((IF(MONTH($A389)=10,YEAR($A389),IF(MONTH($A389)=11,YEAR($A389),IF(MONTH($A389)=12, YEAR($A389),YEAR($A389)-1)))),#REF!,VLOOKUP(MONTH($A389),'Patch Conversion'!$A$1:$B$12,2),FALSE)</f>
        <v>#REF!</v>
      </c>
      <c r="N389" s="11"/>
      <c r="O389" s="9">
        <f t="shared" si="39"/>
        <v>0.21</v>
      </c>
      <c r="P389" s="9" t="str">
        <f t="shared" si="40"/>
        <v/>
      </c>
      <c r="Q389" s="10" t="str">
        <f t="shared" si="41"/>
        <v/>
      </c>
      <c r="S389" s="17">
        <f>VLOOKUP((IF(MONTH($A389)=10,YEAR($A389),IF(MONTH($A389)=11,YEAR($A389),IF(MONTH($A389)=12, YEAR($A389),YEAR($A389)-1)))),'Final Sim'!$A$1:$O$84,VLOOKUP(MONTH($A389),'Conversion WRSM'!$A$1:$B$12,2),FALSE)</f>
        <v>0</v>
      </c>
      <c r="U389" s="9">
        <f t="shared" si="42"/>
        <v>0.21</v>
      </c>
      <c r="V389" s="9" t="str">
        <f t="shared" si="43"/>
        <v/>
      </c>
      <c r="W389" s="20" t="str">
        <f t="shared" si="44"/>
        <v/>
      </c>
    </row>
    <row r="390" spans="1:23" s="9" customFormat="1" x14ac:dyDescent="0.25">
      <c r="A390" s="11">
        <v>24807</v>
      </c>
      <c r="B390" s="9">
        <f>VLOOKUP((IF(MONTH($A390)=10,YEAR($A390),IF(MONTH($A390)=11,YEAR($A390),IF(MONTH($A390)=12, YEAR($A390),YEAR($A390)-1)))),A3R002_pt1.prn!$A$2:$AA$74,VLOOKUP(MONTH($A390),Conversion!$A$1:$B$12,2),FALSE)</f>
        <v>0.18</v>
      </c>
      <c r="C390" s="9" t="str">
        <f>IF(VLOOKUP((IF(MONTH($A390)=10,YEAR($A390),IF(MONTH($A390)=11,YEAR($A390),IF(MONTH($A390)=12, YEAR($A390),YEAR($A390)-1)))),A3R002_pt1.prn!$A$2:$AA$74,VLOOKUP(MONTH($A390),'Patch Conversion'!$A$1:$B$12,2),FALSE)="","",VLOOKUP((IF(MONTH($A390)=10,YEAR($A390),IF(MONTH($A390)=11,YEAR($A390),IF(MONTH($A390)=12, YEAR($A390),YEAR($A390)-1)))),A3R002_pt1.prn!$A$2:$AA$74,VLOOKUP(MONTH($A390),'Patch Conversion'!$A$1:$B$12,2),FALSE))</f>
        <v>*</v>
      </c>
      <c r="G390" s="9">
        <f>VLOOKUP((IF(MONTH($A390)=10,YEAR($A390),IF(MONTH($A390)=11,YEAR($A390),IF(MONTH($A390)=12, YEAR($A390),YEAR($A390)-1)))),A3R002_FirstSim!$A$1:$Z$87,VLOOKUP(MONTH($A390),Conversion!$A$1:$B$12,2),FALSE)</f>
        <v>0.66</v>
      </c>
      <c r="K390" s="12" t="e">
        <f>VLOOKUP((IF(MONTH($A390)=10,YEAR($A390),IF(MONTH($A390)=11,YEAR($A390),IF(MONTH($A390)=12, YEAR($A390),YEAR($A390)-1)))),#REF!,VLOOKUP(MONTH($A390),Conversion!$A$1:$B$12,2),FALSE)</f>
        <v>#REF!</v>
      </c>
      <c r="L390" s="9" t="e">
        <f>VLOOKUP((IF(MONTH($A390)=10,YEAR($A390),IF(MONTH($A390)=11,YEAR($A390),IF(MONTH($A390)=12, YEAR($A390),YEAR($A390)-1)))),#REF!,VLOOKUP(MONTH($A390),'Patch Conversion'!$A$1:$B$12,2),FALSE)</f>
        <v>#REF!</v>
      </c>
      <c r="N390" s="11"/>
      <c r="O390" s="9">
        <f t="shared" si="39"/>
        <v>0.18</v>
      </c>
      <c r="P390" s="9" t="str">
        <f t="shared" si="40"/>
        <v>*</v>
      </c>
      <c r="Q390" s="10" t="str">
        <f t="shared" si="41"/>
        <v>Estimated</v>
      </c>
      <c r="S390" s="17">
        <f>VLOOKUP((IF(MONTH($A390)=10,YEAR($A390),IF(MONTH($A390)=11,YEAR($A390),IF(MONTH($A390)=12, YEAR($A390),YEAR($A390)-1)))),'Final Sim'!$A$1:$O$84,VLOOKUP(MONTH($A390),'Conversion WRSM'!$A$1:$B$12,2),FALSE)</f>
        <v>0</v>
      </c>
      <c r="U390" s="9">
        <f t="shared" si="42"/>
        <v>0.18</v>
      </c>
      <c r="V390" s="9" t="str">
        <f t="shared" si="43"/>
        <v>*</v>
      </c>
      <c r="W390" s="20" t="str">
        <f t="shared" si="44"/>
        <v>Estimated</v>
      </c>
    </row>
    <row r="391" spans="1:23" s="9" customFormat="1" x14ac:dyDescent="0.25">
      <c r="A391" s="11">
        <v>24838</v>
      </c>
      <c r="B391" s="9">
        <f>VLOOKUP((IF(MONTH($A391)=10,YEAR($A391),IF(MONTH($A391)=11,YEAR($A391),IF(MONTH($A391)=12, YEAR($A391),YEAR($A391)-1)))),A3R002_pt1.prn!$A$2:$AA$74,VLOOKUP(MONTH($A391),Conversion!$A$1:$B$12,2),FALSE)</f>
        <v>0.31</v>
      </c>
      <c r="C391" s="9" t="str">
        <f>IF(VLOOKUP((IF(MONTH($A391)=10,YEAR($A391),IF(MONTH($A391)=11,YEAR($A391),IF(MONTH($A391)=12, YEAR($A391),YEAR($A391)-1)))),A3R002_pt1.prn!$A$2:$AA$74,VLOOKUP(MONTH($A391),'Patch Conversion'!$A$1:$B$12,2),FALSE)="","",VLOOKUP((IF(MONTH($A391)=10,YEAR($A391),IF(MONTH($A391)=11,YEAR($A391),IF(MONTH($A391)=12, YEAR($A391),YEAR($A391)-1)))),A3R002_pt1.prn!$A$2:$AA$74,VLOOKUP(MONTH($A391),'Patch Conversion'!$A$1:$B$12,2),FALSE))</f>
        <v/>
      </c>
      <c r="G391" s="9">
        <f>VLOOKUP((IF(MONTH($A391)=10,YEAR($A391),IF(MONTH($A391)=11,YEAR($A391),IF(MONTH($A391)=12, YEAR($A391),YEAR($A391)-1)))),A3R002_FirstSim!$A$1:$Z$87,VLOOKUP(MONTH($A391),Conversion!$A$1:$B$12,2),FALSE)</f>
        <v>0.64</v>
      </c>
      <c r="K391" s="12" t="e">
        <f>VLOOKUP((IF(MONTH($A391)=10,YEAR($A391),IF(MONTH($A391)=11,YEAR($A391),IF(MONTH($A391)=12, YEAR($A391),YEAR($A391)-1)))),#REF!,VLOOKUP(MONTH($A391),Conversion!$A$1:$B$12,2),FALSE)</f>
        <v>#REF!</v>
      </c>
      <c r="L391" s="9" t="e">
        <f>VLOOKUP((IF(MONTH($A391)=10,YEAR($A391),IF(MONTH($A391)=11,YEAR($A391),IF(MONTH($A391)=12, YEAR($A391),YEAR($A391)-1)))),#REF!,VLOOKUP(MONTH($A391),'Patch Conversion'!$A$1:$B$12,2),FALSE)</f>
        <v>#REF!</v>
      </c>
      <c r="N391" s="11"/>
      <c r="O391" s="9">
        <f t="shared" si="39"/>
        <v>0.31</v>
      </c>
      <c r="P391" s="9" t="str">
        <f t="shared" si="40"/>
        <v/>
      </c>
      <c r="Q391" s="10" t="str">
        <f t="shared" si="41"/>
        <v/>
      </c>
      <c r="S391" s="17">
        <f>VLOOKUP((IF(MONTH($A391)=10,YEAR($A391),IF(MONTH($A391)=11,YEAR($A391),IF(MONTH($A391)=12, YEAR($A391),YEAR($A391)-1)))),'Final Sim'!$A$1:$O$84,VLOOKUP(MONTH($A391),'Conversion WRSM'!$A$1:$B$12,2),FALSE)</f>
        <v>0</v>
      </c>
      <c r="U391" s="9">
        <f t="shared" si="42"/>
        <v>0.31</v>
      </c>
      <c r="V391" s="9" t="str">
        <f t="shared" si="43"/>
        <v/>
      </c>
      <c r="W391" s="20" t="str">
        <f t="shared" si="44"/>
        <v/>
      </c>
    </row>
    <row r="392" spans="1:23" s="9" customFormat="1" x14ac:dyDescent="0.25">
      <c r="A392" s="11">
        <v>24869</v>
      </c>
      <c r="B392" s="9">
        <f>VLOOKUP((IF(MONTH($A392)=10,YEAR($A392),IF(MONTH($A392)=11,YEAR($A392),IF(MONTH($A392)=12, YEAR($A392),YEAR($A392)-1)))),A3R002_pt1.prn!$A$2:$AA$74,VLOOKUP(MONTH($A392),Conversion!$A$1:$B$12,2),FALSE)</f>
        <v>0</v>
      </c>
      <c r="C392" s="9" t="str">
        <f>IF(VLOOKUP((IF(MONTH($A392)=10,YEAR($A392),IF(MONTH($A392)=11,YEAR($A392),IF(MONTH($A392)=12, YEAR($A392),YEAR($A392)-1)))),A3R002_pt1.prn!$A$2:$AA$74,VLOOKUP(MONTH($A392),'Patch Conversion'!$A$1:$B$12,2),FALSE)="","",VLOOKUP((IF(MONTH($A392)=10,YEAR($A392),IF(MONTH($A392)=11,YEAR($A392),IF(MONTH($A392)=12, YEAR($A392),YEAR($A392)-1)))),A3R002_pt1.prn!$A$2:$AA$74,VLOOKUP(MONTH($A392),'Patch Conversion'!$A$1:$B$12,2),FALSE))</f>
        <v>#</v>
      </c>
      <c r="G392" s="9">
        <f>VLOOKUP((IF(MONTH($A392)=10,YEAR($A392),IF(MONTH($A392)=11,YEAR($A392),IF(MONTH($A392)=12, YEAR($A392),YEAR($A392)-1)))),A3R002_FirstSim!$A$1:$Z$87,VLOOKUP(MONTH($A392),Conversion!$A$1:$B$12,2),FALSE)</f>
        <v>0.61</v>
      </c>
      <c r="K392" s="12" t="e">
        <f>VLOOKUP((IF(MONTH($A392)=10,YEAR($A392),IF(MONTH($A392)=11,YEAR($A392),IF(MONTH($A392)=12, YEAR($A392),YEAR($A392)-1)))),#REF!,VLOOKUP(MONTH($A392),Conversion!$A$1:$B$12,2),FALSE)</f>
        <v>#REF!</v>
      </c>
      <c r="L392" s="9" t="e">
        <f>VLOOKUP((IF(MONTH($A392)=10,YEAR($A392),IF(MONTH($A392)=11,YEAR($A392),IF(MONTH($A392)=12, YEAR($A392),YEAR($A392)-1)))),#REF!,VLOOKUP(MONTH($A392),'Patch Conversion'!$A$1:$B$12,2),FALSE)</f>
        <v>#REF!</v>
      </c>
      <c r="N392" s="11"/>
      <c r="O392" s="9">
        <f t="shared" si="39"/>
        <v>0.61</v>
      </c>
      <c r="P392" s="9" t="str">
        <f t="shared" si="40"/>
        <v>*</v>
      </c>
      <c r="Q392" s="10" t="str">
        <f t="shared" si="41"/>
        <v>First Silumation patch</v>
      </c>
      <c r="S392" s="17">
        <f>VLOOKUP((IF(MONTH($A392)=10,YEAR($A392),IF(MONTH($A392)=11,YEAR($A392),IF(MONTH($A392)=12, YEAR($A392),YEAR($A392)-1)))),'Final Sim'!$A$1:$O$84,VLOOKUP(MONTH($A392),'Conversion WRSM'!$A$1:$B$12,2),FALSE)</f>
        <v>0</v>
      </c>
      <c r="U392" s="9">
        <f t="shared" si="42"/>
        <v>0</v>
      </c>
      <c r="V392" s="9" t="str">
        <f t="shared" si="43"/>
        <v>#</v>
      </c>
      <c r="W392" s="20" t="str">
        <f t="shared" si="44"/>
        <v>Observed Estimate Used</v>
      </c>
    </row>
    <row r="393" spans="1:23" s="9" customFormat="1" x14ac:dyDescent="0.25">
      <c r="A393" s="11">
        <v>24898</v>
      </c>
      <c r="B393" s="9">
        <f>VLOOKUP((IF(MONTH($A393)=10,YEAR($A393),IF(MONTH($A393)=11,YEAR($A393),IF(MONTH($A393)=12, YEAR($A393),YEAR($A393)-1)))),A3R002_pt1.prn!$A$2:$AA$74,VLOOKUP(MONTH($A393),Conversion!$A$1:$B$12,2),FALSE)</f>
        <v>0</v>
      </c>
      <c r="C393" s="9" t="str">
        <f>IF(VLOOKUP((IF(MONTH($A393)=10,YEAR($A393),IF(MONTH($A393)=11,YEAR($A393),IF(MONTH($A393)=12, YEAR($A393),YEAR($A393)-1)))),A3R002_pt1.prn!$A$2:$AA$74,VLOOKUP(MONTH($A393),'Patch Conversion'!$A$1:$B$12,2),FALSE)="","",VLOOKUP((IF(MONTH($A393)=10,YEAR($A393),IF(MONTH($A393)=11,YEAR($A393),IF(MONTH($A393)=12, YEAR($A393),YEAR($A393)-1)))),A3R002_pt1.prn!$A$2:$AA$74,VLOOKUP(MONTH($A393),'Patch Conversion'!$A$1:$B$12,2),FALSE))</f>
        <v>#</v>
      </c>
      <c r="G393" s="9">
        <f>VLOOKUP((IF(MONTH($A393)=10,YEAR($A393),IF(MONTH($A393)=11,YEAR($A393),IF(MONTH($A393)=12, YEAR($A393),YEAR($A393)-1)))),A3R002_FirstSim!$A$1:$Z$87,VLOOKUP(MONTH($A393),Conversion!$A$1:$B$12,2),FALSE)</f>
        <v>1.1100000000000001</v>
      </c>
      <c r="K393" s="12" t="e">
        <f>VLOOKUP((IF(MONTH($A393)=10,YEAR($A393),IF(MONTH($A393)=11,YEAR($A393),IF(MONTH($A393)=12, YEAR($A393),YEAR($A393)-1)))),#REF!,VLOOKUP(MONTH($A393),Conversion!$A$1:$B$12,2),FALSE)</f>
        <v>#REF!</v>
      </c>
      <c r="L393" s="9" t="e">
        <f>VLOOKUP((IF(MONTH($A393)=10,YEAR($A393),IF(MONTH($A393)=11,YEAR($A393),IF(MONTH($A393)=12, YEAR($A393),YEAR($A393)-1)))),#REF!,VLOOKUP(MONTH($A393),'Patch Conversion'!$A$1:$B$12,2),FALSE)</f>
        <v>#REF!</v>
      </c>
      <c r="N393" s="11"/>
      <c r="O393" s="9">
        <f t="shared" si="39"/>
        <v>1.1100000000000001</v>
      </c>
      <c r="P393" s="9" t="str">
        <f t="shared" si="40"/>
        <v>*</v>
      </c>
      <c r="Q393" s="10" t="str">
        <f t="shared" si="41"/>
        <v>First Silumation patch</v>
      </c>
      <c r="S393" s="17">
        <f>VLOOKUP((IF(MONTH($A393)=10,YEAR($A393),IF(MONTH($A393)=11,YEAR($A393),IF(MONTH($A393)=12, YEAR($A393),YEAR($A393)-1)))),'Final Sim'!$A$1:$O$84,VLOOKUP(MONTH($A393),'Conversion WRSM'!$A$1:$B$12,2),FALSE)</f>
        <v>0</v>
      </c>
      <c r="U393" s="9">
        <f t="shared" si="42"/>
        <v>0</v>
      </c>
      <c r="V393" s="9" t="str">
        <f t="shared" si="43"/>
        <v>#</v>
      </c>
      <c r="W393" s="20" t="str">
        <f t="shared" si="44"/>
        <v>Observed Estimate Used</v>
      </c>
    </row>
    <row r="394" spans="1:23" s="9" customFormat="1" x14ac:dyDescent="0.25">
      <c r="A394" s="11">
        <v>24929</v>
      </c>
      <c r="B394" s="9">
        <f>VLOOKUP((IF(MONTH($A394)=10,YEAR($A394),IF(MONTH($A394)=11,YEAR($A394),IF(MONTH($A394)=12, YEAR($A394),YEAR($A394)-1)))),A3R002_pt1.prn!$A$2:$AA$74,VLOOKUP(MONTH($A394),Conversion!$A$1:$B$12,2),FALSE)</f>
        <v>0.27</v>
      </c>
      <c r="C394" s="9" t="str">
        <f>IF(VLOOKUP((IF(MONTH($A394)=10,YEAR($A394),IF(MONTH($A394)=11,YEAR($A394),IF(MONTH($A394)=12, YEAR($A394),YEAR($A394)-1)))),A3R002_pt1.prn!$A$2:$AA$74,VLOOKUP(MONTH($A394),'Patch Conversion'!$A$1:$B$12,2),FALSE)="","",VLOOKUP((IF(MONTH($A394)=10,YEAR($A394),IF(MONTH($A394)=11,YEAR($A394),IF(MONTH($A394)=12, YEAR($A394),YEAR($A394)-1)))),A3R002_pt1.prn!$A$2:$AA$74,VLOOKUP(MONTH($A394),'Patch Conversion'!$A$1:$B$12,2),FALSE))</f>
        <v/>
      </c>
      <c r="G394" s="9">
        <f>VLOOKUP((IF(MONTH($A394)=10,YEAR($A394),IF(MONTH($A394)=11,YEAR($A394),IF(MONTH($A394)=12, YEAR($A394),YEAR($A394)-1)))),A3R002_FirstSim!$A$1:$Z$87,VLOOKUP(MONTH($A394),Conversion!$A$1:$B$12,2),FALSE)</f>
        <v>1.1599999999999999</v>
      </c>
      <c r="K394" s="12" t="e">
        <f>VLOOKUP((IF(MONTH($A394)=10,YEAR($A394),IF(MONTH($A394)=11,YEAR($A394),IF(MONTH($A394)=12, YEAR($A394),YEAR($A394)-1)))),#REF!,VLOOKUP(MONTH($A394),Conversion!$A$1:$B$12,2),FALSE)</f>
        <v>#REF!</v>
      </c>
      <c r="L394" s="9" t="e">
        <f>VLOOKUP((IF(MONTH($A394)=10,YEAR($A394),IF(MONTH($A394)=11,YEAR($A394),IF(MONTH($A394)=12, YEAR($A394),YEAR($A394)-1)))),#REF!,VLOOKUP(MONTH($A394),'Patch Conversion'!$A$1:$B$12,2),FALSE)</f>
        <v>#REF!</v>
      </c>
      <c r="N394" s="11"/>
      <c r="O394" s="9">
        <f t="shared" si="39"/>
        <v>0.27</v>
      </c>
      <c r="P394" s="9" t="str">
        <f t="shared" si="40"/>
        <v/>
      </c>
      <c r="Q394" s="10" t="str">
        <f t="shared" si="41"/>
        <v/>
      </c>
      <c r="S394" s="17">
        <f>VLOOKUP((IF(MONTH($A394)=10,YEAR($A394),IF(MONTH($A394)=11,YEAR($A394),IF(MONTH($A394)=12, YEAR($A394),YEAR($A394)-1)))),'Final Sim'!$A$1:$O$84,VLOOKUP(MONTH($A394),'Conversion WRSM'!$A$1:$B$12,2),FALSE)</f>
        <v>0</v>
      </c>
      <c r="U394" s="9">
        <f t="shared" si="42"/>
        <v>0.27</v>
      </c>
      <c r="V394" s="9" t="str">
        <f t="shared" si="43"/>
        <v/>
      </c>
      <c r="W394" s="20" t="str">
        <f t="shared" si="44"/>
        <v/>
      </c>
    </row>
    <row r="395" spans="1:23" s="9" customFormat="1" x14ac:dyDescent="0.25">
      <c r="A395" s="11">
        <v>24959</v>
      </c>
      <c r="B395" s="9">
        <f>VLOOKUP((IF(MONTH($A395)=10,YEAR($A395),IF(MONTH($A395)=11,YEAR($A395),IF(MONTH($A395)=12, YEAR($A395),YEAR($A395)-1)))),A3R002_pt1.prn!$A$2:$AA$74,VLOOKUP(MONTH($A395),Conversion!$A$1:$B$12,2),FALSE)</f>
        <v>0.16</v>
      </c>
      <c r="C395" s="9" t="str">
        <f>IF(VLOOKUP((IF(MONTH($A395)=10,YEAR($A395),IF(MONTH($A395)=11,YEAR($A395),IF(MONTH($A395)=12, YEAR($A395),YEAR($A395)-1)))),A3R002_pt1.prn!$A$2:$AA$74,VLOOKUP(MONTH($A395),'Patch Conversion'!$A$1:$B$12,2),FALSE)="","",VLOOKUP((IF(MONTH($A395)=10,YEAR($A395),IF(MONTH($A395)=11,YEAR($A395),IF(MONTH($A395)=12, YEAR($A395),YEAR($A395)-1)))),A3R002_pt1.prn!$A$2:$AA$74,VLOOKUP(MONTH($A395),'Patch Conversion'!$A$1:$B$12,2),FALSE))</f>
        <v/>
      </c>
      <c r="G395" s="9">
        <f>VLOOKUP((IF(MONTH($A395)=10,YEAR($A395),IF(MONTH($A395)=11,YEAR($A395),IF(MONTH($A395)=12, YEAR($A395),YEAR($A395)-1)))),A3R002_FirstSim!$A$1:$Z$87,VLOOKUP(MONTH($A395),Conversion!$A$1:$B$12,2),FALSE)</f>
        <v>1.28</v>
      </c>
      <c r="K395" s="12" t="e">
        <f>VLOOKUP((IF(MONTH($A395)=10,YEAR($A395),IF(MONTH($A395)=11,YEAR($A395),IF(MONTH($A395)=12, YEAR($A395),YEAR($A395)-1)))),#REF!,VLOOKUP(MONTH($A395),Conversion!$A$1:$B$12,2),FALSE)</f>
        <v>#REF!</v>
      </c>
      <c r="L395" s="9" t="e">
        <f>VLOOKUP((IF(MONTH($A395)=10,YEAR($A395),IF(MONTH($A395)=11,YEAR($A395),IF(MONTH($A395)=12, YEAR($A395),YEAR($A395)-1)))),#REF!,VLOOKUP(MONTH($A395),'Patch Conversion'!$A$1:$B$12,2),FALSE)</f>
        <v>#REF!</v>
      </c>
      <c r="N395" s="11"/>
      <c r="O395" s="9">
        <f t="shared" si="39"/>
        <v>0.16</v>
      </c>
      <c r="P395" s="9" t="str">
        <f t="shared" si="40"/>
        <v/>
      </c>
      <c r="Q395" s="10" t="str">
        <f t="shared" si="41"/>
        <v/>
      </c>
      <c r="S395" s="17">
        <f>VLOOKUP((IF(MONTH($A395)=10,YEAR($A395),IF(MONTH($A395)=11,YEAR($A395),IF(MONTH($A395)=12, YEAR($A395),YEAR($A395)-1)))),'Final Sim'!$A$1:$O$84,VLOOKUP(MONTH($A395),'Conversion WRSM'!$A$1:$B$12,2),FALSE)</f>
        <v>0</v>
      </c>
      <c r="U395" s="9">
        <f t="shared" si="42"/>
        <v>0.16</v>
      </c>
      <c r="V395" s="9" t="str">
        <f t="shared" si="43"/>
        <v/>
      </c>
      <c r="W395" s="20" t="str">
        <f t="shared" si="44"/>
        <v/>
      </c>
    </row>
    <row r="396" spans="1:23" s="9" customFormat="1" x14ac:dyDescent="0.25">
      <c r="A396" s="11">
        <v>24990</v>
      </c>
      <c r="B396" s="9">
        <f>VLOOKUP((IF(MONTH($A396)=10,YEAR($A396),IF(MONTH($A396)=11,YEAR($A396),IF(MONTH($A396)=12, YEAR($A396),YEAR($A396)-1)))),A3R002_pt1.prn!$A$2:$AA$74,VLOOKUP(MONTH($A396),Conversion!$A$1:$B$12,2),FALSE)</f>
        <v>0.03</v>
      </c>
      <c r="C396" s="9" t="str">
        <f>IF(VLOOKUP((IF(MONTH($A396)=10,YEAR($A396),IF(MONTH($A396)=11,YEAR($A396),IF(MONTH($A396)=12, YEAR($A396),YEAR($A396)-1)))),A3R002_pt1.prn!$A$2:$AA$74,VLOOKUP(MONTH($A396),'Patch Conversion'!$A$1:$B$12,2),FALSE)="","",VLOOKUP((IF(MONTH($A396)=10,YEAR($A396),IF(MONTH($A396)=11,YEAR($A396),IF(MONTH($A396)=12, YEAR($A396),YEAR($A396)-1)))),A3R002_pt1.prn!$A$2:$AA$74,VLOOKUP(MONTH($A396),'Patch Conversion'!$A$1:$B$12,2),FALSE))</f>
        <v/>
      </c>
      <c r="G396" s="9">
        <f>VLOOKUP((IF(MONTH($A396)=10,YEAR($A396),IF(MONTH($A396)=11,YEAR($A396),IF(MONTH($A396)=12, YEAR($A396),YEAR($A396)-1)))),A3R002_FirstSim!$A$1:$Z$87,VLOOKUP(MONTH($A396),Conversion!$A$1:$B$12,2),FALSE)</f>
        <v>1.1499999999999999</v>
      </c>
      <c r="K396" s="12" t="e">
        <f>VLOOKUP((IF(MONTH($A396)=10,YEAR($A396),IF(MONTH($A396)=11,YEAR($A396),IF(MONTH($A396)=12, YEAR($A396),YEAR($A396)-1)))),#REF!,VLOOKUP(MONTH($A396),Conversion!$A$1:$B$12,2),FALSE)</f>
        <v>#REF!</v>
      </c>
      <c r="L396" s="9" t="e">
        <f>VLOOKUP((IF(MONTH($A396)=10,YEAR($A396),IF(MONTH($A396)=11,YEAR($A396),IF(MONTH($A396)=12, YEAR($A396),YEAR($A396)-1)))),#REF!,VLOOKUP(MONTH($A396),'Patch Conversion'!$A$1:$B$12,2),FALSE)</f>
        <v>#REF!</v>
      </c>
      <c r="N396" s="11"/>
      <c r="O396" s="9">
        <f t="shared" si="39"/>
        <v>0.03</v>
      </c>
      <c r="P396" s="9" t="str">
        <f t="shared" si="40"/>
        <v/>
      </c>
      <c r="Q396" s="10" t="str">
        <f t="shared" si="41"/>
        <v/>
      </c>
      <c r="S396" s="17">
        <f>VLOOKUP((IF(MONTH($A396)=10,YEAR($A396),IF(MONTH($A396)=11,YEAR($A396),IF(MONTH($A396)=12, YEAR($A396),YEAR($A396)-1)))),'Final Sim'!$A$1:$O$84,VLOOKUP(MONTH($A396),'Conversion WRSM'!$A$1:$B$12,2),FALSE)</f>
        <v>0</v>
      </c>
      <c r="U396" s="9">
        <f t="shared" si="42"/>
        <v>0.03</v>
      </c>
      <c r="V396" s="9" t="str">
        <f t="shared" si="43"/>
        <v/>
      </c>
      <c r="W396" s="20" t="str">
        <f t="shared" si="44"/>
        <v/>
      </c>
    </row>
    <row r="397" spans="1:23" s="9" customFormat="1" x14ac:dyDescent="0.25">
      <c r="A397" s="11">
        <v>25020</v>
      </c>
      <c r="B397" s="9">
        <f>VLOOKUP((IF(MONTH($A397)=10,YEAR($A397),IF(MONTH($A397)=11,YEAR($A397),IF(MONTH($A397)=12, YEAR($A397),YEAR($A397)-1)))),A3R002_pt1.prn!$A$2:$AA$74,VLOOKUP(MONTH($A397),Conversion!$A$1:$B$12,2),FALSE)</f>
        <v>0.73</v>
      </c>
      <c r="C397" s="9" t="str">
        <f>IF(VLOOKUP((IF(MONTH($A397)=10,YEAR($A397),IF(MONTH($A397)=11,YEAR($A397),IF(MONTH($A397)=12, YEAR($A397),YEAR($A397)-1)))),A3R002_pt1.prn!$A$2:$AA$74,VLOOKUP(MONTH($A397),'Patch Conversion'!$A$1:$B$12,2),FALSE)="","",VLOOKUP((IF(MONTH($A397)=10,YEAR($A397),IF(MONTH($A397)=11,YEAR($A397),IF(MONTH($A397)=12, YEAR($A397),YEAR($A397)-1)))),A3R002_pt1.prn!$A$2:$AA$74,VLOOKUP(MONTH($A397),'Patch Conversion'!$A$1:$B$12,2),FALSE))</f>
        <v/>
      </c>
      <c r="G397" s="9">
        <f>VLOOKUP((IF(MONTH($A397)=10,YEAR($A397),IF(MONTH($A397)=11,YEAR($A397),IF(MONTH($A397)=12, YEAR($A397),YEAR($A397)-1)))),A3R002_FirstSim!$A$1:$Z$87,VLOOKUP(MONTH($A397),Conversion!$A$1:$B$12,2),FALSE)</f>
        <v>1.01</v>
      </c>
      <c r="K397" s="12" t="e">
        <f>VLOOKUP((IF(MONTH($A397)=10,YEAR($A397),IF(MONTH($A397)=11,YEAR($A397),IF(MONTH($A397)=12, YEAR($A397),YEAR($A397)-1)))),#REF!,VLOOKUP(MONTH($A397),Conversion!$A$1:$B$12,2),FALSE)</f>
        <v>#REF!</v>
      </c>
      <c r="L397" s="9" t="e">
        <f>VLOOKUP((IF(MONTH($A397)=10,YEAR($A397),IF(MONTH($A397)=11,YEAR($A397),IF(MONTH($A397)=12, YEAR($A397),YEAR($A397)-1)))),#REF!,VLOOKUP(MONTH($A397),'Patch Conversion'!$A$1:$B$12,2),FALSE)</f>
        <v>#REF!</v>
      </c>
      <c r="N397" s="11"/>
      <c r="O397" s="9">
        <f t="shared" si="39"/>
        <v>0.73</v>
      </c>
      <c r="P397" s="9" t="str">
        <f t="shared" si="40"/>
        <v/>
      </c>
      <c r="Q397" s="10" t="str">
        <f t="shared" si="41"/>
        <v/>
      </c>
      <c r="S397" s="17">
        <f>VLOOKUP((IF(MONTH($A397)=10,YEAR($A397),IF(MONTH($A397)=11,YEAR($A397),IF(MONTH($A397)=12, YEAR($A397),YEAR($A397)-1)))),'Final Sim'!$A$1:$O$84,VLOOKUP(MONTH($A397),'Conversion WRSM'!$A$1:$B$12,2),FALSE)</f>
        <v>0</v>
      </c>
      <c r="U397" s="9">
        <f t="shared" si="42"/>
        <v>0.73</v>
      </c>
      <c r="V397" s="9" t="str">
        <f t="shared" si="43"/>
        <v/>
      </c>
      <c r="W397" s="20" t="str">
        <f t="shared" si="44"/>
        <v/>
      </c>
    </row>
    <row r="398" spans="1:23" s="9" customFormat="1" x14ac:dyDescent="0.25">
      <c r="A398" s="11">
        <v>25051</v>
      </c>
      <c r="B398" s="9">
        <f>VLOOKUP((IF(MONTH($A398)=10,YEAR($A398),IF(MONTH($A398)=11,YEAR($A398),IF(MONTH($A398)=12, YEAR($A398),YEAR($A398)-1)))),A3R002_pt1.prn!$A$2:$AA$74,VLOOKUP(MONTH($A398),Conversion!$A$1:$B$12,2),FALSE)</f>
        <v>0.37</v>
      </c>
      <c r="C398" s="9" t="str">
        <f>IF(VLOOKUP((IF(MONTH($A398)=10,YEAR($A398),IF(MONTH($A398)=11,YEAR($A398),IF(MONTH($A398)=12, YEAR($A398),YEAR($A398)-1)))),A3R002_pt1.prn!$A$2:$AA$74,VLOOKUP(MONTH($A398),'Patch Conversion'!$A$1:$B$12,2),FALSE)="","",VLOOKUP((IF(MONTH($A398)=10,YEAR($A398),IF(MONTH($A398)=11,YEAR($A398),IF(MONTH($A398)=12, YEAR($A398),YEAR($A398)-1)))),A3R002_pt1.prn!$A$2:$AA$74,VLOOKUP(MONTH($A398),'Patch Conversion'!$A$1:$B$12,2),FALSE))</f>
        <v/>
      </c>
      <c r="G398" s="9">
        <f>VLOOKUP((IF(MONTH($A398)=10,YEAR($A398),IF(MONTH($A398)=11,YEAR($A398),IF(MONTH($A398)=12, YEAR($A398),YEAR($A398)-1)))),A3R002_FirstSim!$A$1:$Z$87,VLOOKUP(MONTH($A398),Conversion!$A$1:$B$12,2),FALSE)</f>
        <v>0.84</v>
      </c>
      <c r="K398" s="12" t="e">
        <f>VLOOKUP((IF(MONTH($A398)=10,YEAR($A398),IF(MONTH($A398)=11,YEAR($A398),IF(MONTH($A398)=12, YEAR($A398),YEAR($A398)-1)))),#REF!,VLOOKUP(MONTH($A398),Conversion!$A$1:$B$12,2),FALSE)</f>
        <v>#REF!</v>
      </c>
      <c r="L398" s="9" t="e">
        <f>VLOOKUP((IF(MONTH($A398)=10,YEAR($A398),IF(MONTH($A398)=11,YEAR($A398),IF(MONTH($A398)=12, YEAR($A398),YEAR($A398)-1)))),#REF!,VLOOKUP(MONTH($A398),'Patch Conversion'!$A$1:$B$12,2),FALSE)</f>
        <v>#REF!</v>
      </c>
      <c r="N398" s="11"/>
      <c r="O398" s="9">
        <f t="shared" si="39"/>
        <v>0.37</v>
      </c>
      <c r="P398" s="9" t="str">
        <f t="shared" si="40"/>
        <v/>
      </c>
      <c r="Q398" s="10" t="str">
        <f t="shared" si="41"/>
        <v/>
      </c>
      <c r="S398" s="17">
        <f>VLOOKUP((IF(MONTH($A398)=10,YEAR($A398),IF(MONTH($A398)=11,YEAR($A398),IF(MONTH($A398)=12, YEAR($A398),YEAR($A398)-1)))),'Final Sim'!$A$1:$O$84,VLOOKUP(MONTH($A398),'Conversion WRSM'!$A$1:$B$12,2),FALSE)</f>
        <v>0</v>
      </c>
      <c r="U398" s="9">
        <f t="shared" si="42"/>
        <v>0.37</v>
      </c>
      <c r="V398" s="9" t="str">
        <f t="shared" si="43"/>
        <v/>
      </c>
      <c r="W398" s="20" t="str">
        <f t="shared" si="44"/>
        <v/>
      </c>
    </row>
    <row r="399" spans="1:23" s="9" customFormat="1" x14ac:dyDescent="0.25">
      <c r="A399" s="11">
        <v>25082</v>
      </c>
      <c r="B399" s="9">
        <f>VLOOKUP((IF(MONTH($A399)=10,YEAR($A399),IF(MONTH($A399)=11,YEAR($A399),IF(MONTH($A399)=12, YEAR($A399),YEAR($A399)-1)))),A3R002_pt1.prn!$A$2:$AA$74,VLOOKUP(MONTH($A399),Conversion!$A$1:$B$12,2),FALSE)</f>
        <v>0.5</v>
      </c>
      <c r="C399" s="9" t="str">
        <f>IF(VLOOKUP((IF(MONTH($A399)=10,YEAR($A399),IF(MONTH($A399)=11,YEAR($A399),IF(MONTH($A399)=12, YEAR($A399),YEAR($A399)-1)))),A3R002_pt1.prn!$A$2:$AA$74,VLOOKUP(MONTH($A399),'Patch Conversion'!$A$1:$B$12,2),FALSE)="","",VLOOKUP((IF(MONTH($A399)=10,YEAR($A399),IF(MONTH($A399)=11,YEAR($A399),IF(MONTH($A399)=12, YEAR($A399),YEAR($A399)-1)))),A3R002_pt1.prn!$A$2:$AA$74,VLOOKUP(MONTH($A399),'Patch Conversion'!$A$1:$B$12,2),FALSE))</f>
        <v/>
      </c>
      <c r="G399" s="9">
        <f>VLOOKUP((IF(MONTH($A399)=10,YEAR($A399),IF(MONTH($A399)=11,YEAR($A399),IF(MONTH($A399)=12, YEAR($A399),YEAR($A399)-1)))),A3R002_FirstSim!$A$1:$Z$87,VLOOKUP(MONTH($A399),Conversion!$A$1:$B$12,2),FALSE)</f>
        <v>0.62</v>
      </c>
      <c r="K399" s="12" t="e">
        <f>VLOOKUP((IF(MONTH($A399)=10,YEAR($A399),IF(MONTH($A399)=11,YEAR($A399),IF(MONTH($A399)=12, YEAR($A399),YEAR($A399)-1)))),#REF!,VLOOKUP(MONTH($A399),Conversion!$A$1:$B$12,2),FALSE)</f>
        <v>#REF!</v>
      </c>
      <c r="L399" s="9" t="e">
        <f>VLOOKUP((IF(MONTH($A399)=10,YEAR($A399),IF(MONTH($A399)=11,YEAR($A399),IF(MONTH($A399)=12, YEAR($A399),YEAR($A399)-1)))),#REF!,VLOOKUP(MONTH($A399),'Patch Conversion'!$A$1:$B$12,2),FALSE)</f>
        <v>#REF!</v>
      </c>
      <c r="N399" s="11"/>
      <c r="O399" s="9">
        <f t="shared" si="39"/>
        <v>0.5</v>
      </c>
      <c r="P399" s="9" t="str">
        <f t="shared" si="40"/>
        <v/>
      </c>
      <c r="Q399" s="10" t="str">
        <f t="shared" si="41"/>
        <v/>
      </c>
      <c r="S399" s="17">
        <f>VLOOKUP((IF(MONTH($A399)=10,YEAR($A399),IF(MONTH($A399)=11,YEAR($A399),IF(MONTH($A399)=12, YEAR($A399),YEAR($A399)-1)))),'Final Sim'!$A$1:$O$84,VLOOKUP(MONTH($A399),'Conversion WRSM'!$A$1:$B$12,2),FALSE)</f>
        <v>0</v>
      </c>
      <c r="U399" s="9">
        <f t="shared" si="42"/>
        <v>0.5</v>
      </c>
      <c r="V399" s="9" t="str">
        <f t="shared" si="43"/>
        <v/>
      </c>
      <c r="W399" s="20" t="str">
        <f t="shared" si="44"/>
        <v/>
      </c>
    </row>
    <row r="400" spans="1:23" s="9" customFormat="1" x14ac:dyDescent="0.25">
      <c r="A400" s="11">
        <v>25112</v>
      </c>
      <c r="B400" s="9">
        <f>VLOOKUP((IF(MONTH($A400)=10,YEAR($A400),IF(MONTH($A400)=11,YEAR($A400),IF(MONTH($A400)=12, YEAR($A400),YEAR($A400)-1)))),A3R002_pt1.prn!$A$2:$AA$74,VLOOKUP(MONTH($A400),Conversion!$A$1:$B$12,2),FALSE)</f>
        <v>0.14000000000000001</v>
      </c>
      <c r="C400" s="9" t="str">
        <f>IF(VLOOKUP((IF(MONTH($A400)=10,YEAR($A400),IF(MONTH($A400)=11,YEAR($A400),IF(MONTH($A400)=12, YEAR($A400),YEAR($A400)-1)))),A3R002_pt1.prn!$A$2:$AA$74,VLOOKUP(MONTH($A400),'Patch Conversion'!$A$1:$B$12,2),FALSE)="","",VLOOKUP((IF(MONTH($A400)=10,YEAR($A400),IF(MONTH($A400)=11,YEAR($A400),IF(MONTH($A400)=12, YEAR($A400),YEAR($A400)-1)))),A3R002_pt1.prn!$A$2:$AA$74,VLOOKUP(MONTH($A400),'Patch Conversion'!$A$1:$B$12,2),FALSE))</f>
        <v>*</v>
      </c>
      <c r="G400" s="9">
        <f>VLOOKUP((IF(MONTH($A400)=10,YEAR($A400),IF(MONTH($A400)=11,YEAR($A400),IF(MONTH($A400)=12, YEAR($A400),YEAR($A400)-1)))),A3R002_FirstSim!$A$1:$Z$87,VLOOKUP(MONTH($A400),Conversion!$A$1:$B$12,2),FALSE)</f>
        <v>0.47</v>
      </c>
      <c r="K400" s="12" t="e">
        <f>VLOOKUP((IF(MONTH($A400)=10,YEAR($A400),IF(MONTH($A400)=11,YEAR($A400),IF(MONTH($A400)=12, YEAR($A400),YEAR($A400)-1)))),#REF!,VLOOKUP(MONTH($A400),Conversion!$A$1:$B$12,2),FALSE)</f>
        <v>#REF!</v>
      </c>
      <c r="L400" s="9" t="e">
        <f>VLOOKUP((IF(MONTH($A400)=10,YEAR($A400),IF(MONTH($A400)=11,YEAR($A400),IF(MONTH($A400)=12, YEAR($A400),YEAR($A400)-1)))),#REF!,VLOOKUP(MONTH($A400),'Patch Conversion'!$A$1:$B$12,2),FALSE)</f>
        <v>#REF!</v>
      </c>
      <c r="N400" s="11"/>
      <c r="O400" s="9">
        <f t="shared" si="39"/>
        <v>0.14000000000000001</v>
      </c>
      <c r="P400" s="9" t="str">
        <f t="shared" si="40"/>
        <v>*</v>
      </c>
      <c r="Q400" s="10" t="str">
        <f t="shared" si="41"/>
        <v>Estimated</v>
      </c>
      <c r="S400" s="17">
        <f>VLOOKUP((IF(MONTH($A400)=10,YEAR($A400),IF(MONTH($A400)=11,YEAR($A400),IF(MONTH($A400)=12, YEAR($A400),YEAR($A400)-1)))),'Final Sim'!$A$1:$O$84,VLOOKUP(MONTH($A400),'Conversion WRSM'!$A$1:$B$12,2),FALSE)</f>
        <v>0</v>
      </c>
      <c r="U400" s="9">
        <f t="shared" si="42"/>
        <v>0.14000000000000001</v>
      </c>
      <c r="V400" s="9" t="str">
        <f t="shared" si="43"/>
        <v>*</v>
      </c>
      <c r="W400" s="20" t="str">
        <f t="shared" si="44"/>
        <v>Estimated</v>
      </c>
    </row>
    <row r="401" spans="1:23" s="9" customFormat="1" x14ac:dyDescent="0.25">
      <c r="A401" s="11">
        <v>25143</v>
      </c>
      <c r="B401" s="9">
        <f>VLOOKUP((IF(MONTH($A401)=10,YEAR($A401),IF(MONTH($A401)=11,YEAR($A401),IF(MONTH($A401)=12, YEAR($A401),YEAR($A401)-1)))),A3R002_pt1.prn!$A$2:$AA$74,VLOOKUP(MONTH($A401),Conversion!$A$1:$B$12,2),FALSE)</f>
        <v>0.45</v>
      </c>
      <c r="C401" s="9" t="str">
        <f>IF(VLOOKUP((IF(MONTH($A401)=10,YEAR($A401),IF(MONTH($A401)=11,YEAR($A401),IF(MONTH($A401)=12, YEAR($A401),YEAR($A401)-1)))),A3R002_pt1.prn!$A$2:$AA$74,VLOOKUP(MONTH($A401),'Patch Conversion'!$A$1:$B$12,2),FALSE)="","",VLOOKUP((IF(MONTH($A401)=10,YEAR($A401),IF(MONTH($A401)=11,YEAR($A401),IF(MONTH($A401)=12, YEAR($A401),YEAR($A401)-1)))),A3R002_pt1.prn!$A$2:$AA$74,VLOOKUP(MONTH($A401),'Patch Conversion'!$A$1:$B$12,2),FALSE))</f>
        <v/>
      </c>
      <c r="G401" s="9">
        <f>VLOOKUP((IF(MONTH($A401)=10,YEAR($A401),IF(MONTH($A401)=11,YEAR($A401),IF(MONTH($A401)=12, YEAR($A401),YEAR($A401)-1)))),A3R002_FirstSim!$A$1:$Z$87,VLOOKUP(MONTH($A401),Conversion!$A$1:$B$12,2),FALSE)</f>
        <v>0.46</v>
      </c>
      <c r="K401" s="12" t="e">
        <f>VLOOKUP((IF(MONTH($A401)=10,YEAR($A401),IF(MONTH($A401)=11,YEAR($A401),IF(MONTH($A401)=12, YEAR($A401),YEAR($A401)-1)))),#REF!,VLOOKUP(MONTH($A401),Conversion!$A$1:$B$12,2),FALSE)</f>
        <v>#REF!</v>
      </c>
      <c r="L401" s="9" t="e">
        <f>VLOOKUP((IF(MONTH($A401)=10,YEAR($A401),IF(MONTH($A401)=11,YEAR($A401),IF(MONTH($A401)=12, YEAR($A401),YEAR($A401)-1)))),#REF!,VLOOKUP(MONTH($A401),'Patch Conversion'!$A$1:$B$12,2),FALSE)</f>
        <v>#REF!</v>
      </c>
      <c r="N401" s="11"/>
      <c r="O401" s="9">
        <f t="shared" si="39"/>
        <v>0.45</v>
      </c>
      <c r="P401" s="9" t="str">
        <f t="shared" si="40"/>
        <v/>
      </c>
      <c r="Q401" s="10" t="str">
        <f t="shared" si="41"/>
        <v/>
      </c>
      <c r="S401" s="17">
        <f>VLOOKUP((IF(MONTH($A401)=10,YEAR($A401),IF(MONTH($A401)=11,YEAR($A401),IF(MONTH($A401)=12, YEAR($A401),YEAR($A401)-1)))),'Final Sim'!$A$1:$O$84,VLOOKUP(MONTH($A401),'Conversion WRSM'!$A$1:$B$12,2),FALSE)</f>
        <v>0</v>
      </c>
      <c r="U401" s="9">
        <f t="shared" si="42"/>
        <v>0.45</v>
      </c>
      <c r="V401" s="9" t="str">
        <f t="shared" si="43"/>
        <v/>
      </c>
      <c r="W401" s="20" t="str">
        <f t="shared" si="44"/>
        <v/>
      </c>
    </row>
    <row r="402" spans="1:23" s="9" customFormat="1" x14ac:dyDescent="0.25">
      <c r="A402" s="11">
        <v>25173</v>
      </c>
      <c r="B402" s="9">
        <f>VLOOKUP((IF(MONTH($A402)=10,YEAR($A402),IF(MONTH($A402)=11,YEAR($A402),IF(MONTH($A402)=12, YEAR($A402),YEAR($A402)-1)))),A3R002_pt1.prn!$A$2:$AA$74,VLOOKUP(MONTH($A402),Conversion!$A$1:$B$12,2),FALSE)</f>
        <v>0.06</v>
      </c>
      <c r="C402" s="9" t="str">
        <f>IF(VLOOKUP((IF(MONTH($A402)=10,YEAR($A402),IF(MONTH($A402)=11,YEAR($A402),IF(MONTH($A402)=12, YEAR($A402),YEAR($A402)-1)))),A3R002_pt1.prn!$A$2:$AA$74,VLOOKUP(MONTH($A402),'Patch Conversion'!$A$1:$B$12,2),FALSE)="","",VLOOKUP((IF(MONTH($A402)=10,YEAR($A402),IF(MONTH($A402)=11,YEAR($A402),IF(MONTH($A402)=12, YEAR($A402),YEAR($A402)-1)))),A3R002_pt1.prn!$A$2:$AA$74,VLOOKUP(MONTH($A402),'Patch Conversion'!$A$1:$B$12,2),FALSE))</f>
        <v/>
      </c>
      <c r="G402" s="9">
        <f>VLOOKUP((IF(MONTH($A402)=10,YEAR($A402),IF(MONTH($A402)=11,YEAR($A402),IF(MONTH($A402)=12, YEAR($A402),YEAR($A402)-1)))),A3R002_FirstSim!$A$1:$Z$87,VLOOKUP(MONTH($A402),Conversion!$A$1:$B$12,2),FALSE)</f>
        <v>0.45</v>
      </c>
      <c r="K402" s="12" t="e">
        <f>VLOOKUP((IF(MONTH($A402)=10,YEAR($A402),IF(MONTH($A402)=11,YEAR($A402),IF(MONTH($A402)=12, YEAR($A402),YEAR($A402)-1)))),#REF!,VLOOKUP(MONTH($A402),Conversion!$A$1:$B$12,2),FALSE)</f>
        <v>#REF!</v>
      </c>
      <c r="L402" s="9" t="e">
        <f>VLOOKUP((IF(MONTH($A402)=10,YEAR($A402),IF(MONTH($A402)=11,YEAR($A402),IF(MONTH($A402)=12, YEAR($A402),YEAR($A402)-1)))),#REF!,VLOOKUP(MONTH($A402),'Patch Conversion'!$A$1:$B$12,2),FALSE)</f>
        <v>#REF!</v>
      </c>
      <c r="N402" s="11"/>
      <c r="O402" s="9">
        <f t="shared" si="39"/>
        <v>0.06</v>
      </c>
      <c r="P402" s="9" t="str">
        <f t="shared" si="40"/>
        <v/>
      </c>
      <c r="Q402" s="10" t="str">
        <f t="shared" si="41"/>
        <v/>
      </c>
      <c r="S402" s="17">
        <f>VLOOKUP((IF(MONTH($A402)=10,YEAR($A402),IF(MONTH($A402)=11,YEAR($A402),IF(MONTH($A402)=12, YEAR($A402),YEAR($A402)-1)))),'Final Sim'!$A$1:$O$84,VLOOKUP(MONTH($A402),'Conversion WRSM'!$A$1:$B$12,2),FALSE)</f>
        <v>0</v>
      </c>
      <c r="U402" s="9">
        <f t="shared" si="42"/>
        <v>0.06</v>
      </c>
      <c r="V402" s="9" t="str">
        <f t="shared" si="43"/>
        <v/>
      </c>
      <c r="W402" s="20" t="str">
        <f t="shared" si="44"/>
        <v/>
      </c>
    </row>
    <row r="403" spans="1:23" s="9" customFormat="1" x14ac:dyDescent="0.25">
      <c r="A403" s="11">
        <v>25204</v>
      </c>
      <c r="B403" s="9">
        <f>VLOOKUP((IF(MONTH($A403)=10,YEAR($A403),IF(MONTH($A403)=11,YEAR($A403),IF(MONTH($A403)=12, YEAR($A403),YEAR($A403)-1)))),A3R002_pt1.prn!$A$2:$AA$74,VLOOKUP(MONTH($A403),Conversion!$A$1:$B$12,2),FALSE)</f>
        <v>0.21</v>
      </c>
      <c r="C403" s="9" t="str">
        <f>IF(VLOOKUP((IF(MONTH($A403)=10,YEAR($A403),IF(MONTH($A403)=11,YEAR($A403),IF(MONTH($A403)=12, YEAR($A403),YEAR($A403)-1)))),A3R002_pt1.prn!$A$2:$AA$74,VLOOKUP(MONTH($A403),'Patch Conversion'!$A$1:$B$12,2),FALSE)="","",VLOOKUP((IF(MONTH($A403)=10,YEAR($A403),IF(MONTH($A403)=11,YEAR($A403),IF(MONTH($A403)=12, YEAR($A403),YEAR($A403)-1)))),A3R002_pt1.prn!$A$2:$AA$74,VLOOKUP(MONTH($A403),'Patch Conversion'!$A$1:$B$12,2),FALSE))</f>
        <v/>
      </c>
      <c r="G403" s="9">
        <f>VLOOKUP((IF(MONTH($A403)=10,YEAR($A403),IF(MONTH($A403)=11,YEAR($A403),IF(MONTH($A403)=12, YEAR($A403),YEAR($A403)-1)))),A3R002_FirstSim!$A$1:$Z$87,VLOOKUP(MONTH($A403),Conversion!$A$1:$B$12,2),FALSE)</f>
        <v>0.4</v>
      </c>
      <c r="K403" s="12" t="e">
        <f>VLOOKUP((IF(MONTH($A403)=10,YEAR($A403),IF(MONTH($A403)=11,YEAR($A403),IF(MONTH($A403)=12, YEAR($A403),YEAR($A403)-1)))),#REF!,VLOOKUP(MONTH($A403),Conversion!$A$1:$B$12,2),FALSE)</f>
        <v>#REF!</v>
      </c>
      <c r="L403" s="9" t="e">
        <f>VLOOKUP((IF(MONTH($A403)=10,YEAR($A403),IF(MONTH($A403)=11,YEAR($A403),IF(MONTH($A403)=12, YEAR($A403),YEAR($A403)-1)))),#REF!,VLOOKUP(MONTH($A403),'Patch Conversion'!$A$1:$B$12,2),FALSE)</f>
        <v>#REF!</v>
      </c>
      <c r="N403" s="11"/>
      <c r="O403" s="9">
        <f t="shared" si="39"/>
        <v>0.21</v>
      </c>
      <c r="P403" s="9" t="str">
        <f t="shared" si="40"/>
        <v/>
      </c>
      <c r="Q403" s="10" t="str">
        <f t="shared" si="41"/>
        <v/>
      </c>
      <c r="S403" s="17">
        <f>VLOOKUP((IF(MONTH($A403)=10,YEAR($A403),IF(MONTH($A403)=11,YEAR($A403),IF(MONTH($A403)=12, YEAR($A403),YEAR($A403)-1)))),'Final Sim'!$A$1:$O$84,VLOOKUP(MONTH($A403),'Conversion WRSM'!$A$1:$B$12,2),FALSE)</f>
        <v>0</v>
      </c>
      <c r="U403" s="9">
        <f t="shared" si="42"/>
        <v>0.21</v>
      </c>
      <c r="V403" s="9" t="str">
        <f t="shared" si="43"/>
        <v/>
      </c>
      <c r="W403" s="20" t="str">
        <f t="shared" si="44"/>
        <v/>
      </c>
    </row>
    <row r="404" spans="1:23" s="9" customFormat="1" x14ac:dyDescent="0.25">
      <c r="A404" s="11">
        <v>25235</v>
      </c>
      <c r="B404" s="9">
        <f>VLOOKUP((IF(MONTH($A404)=10,YEAR($A404),IF(MONTH($A404)=11,YEAR($A404),IF(MONTH($A404)=12, YEAR($A404),YEAR($A404)-1)))),A3R002_pt1.prn!$A$2:$AA$74,VLOOKUP(MONTH($A404),Conversion!$A$1:$B$12,2),FALSE)</f>
        <v>0.09</v>
      </c>
      <c r="C404" s="9" t="str">
        <f>IF(VLOOKUP((IF(MONTH($A404)=10,YEAR($A404),IF(MONTH($A404)=11,YEAR($A404),IF(MONTH($A404)=12, YEAR($A404),YEAR($A404)-1)))),A3R002_pt1.prn!$A$2:$AA$74,VLOOKUP(MONTH($A404),'Patch Conversion'!$A$1:$B$12,2),FALSE)="","",VLOOKUP((IF(MONTH($A404)=10,YEAR($A404),IF(MONTH($A404)=11,YEAR($A404),IF(MONTH($A404)=12, YEAR($A404),YEAR($A404)-1)))),A3R002_pt1.prn!$A$2:$AA$74,VLOOKUP(MONTH($A404),'Patch Conversion'!$A$1:$B$12,2),FALSE))</f>
        <v/>
      </c>
      <c r="G404" s="9">
        <f>VLOOKUP((IF(MONTH($A404)=10,YEAR($A404),IF(MONTH($A404)=11,YEAR($A404),IF(MONTH($A404)=12, YEAR($A404),YEAR($A404)-1)))),A3R002_FirstSim!$A$1:$Z$87,VLOOKUP(MONTH($A404),Conversion!$A$1:$B$12,2),FALSE)</f>
        <v>0.42</v>
      </c>
      <c r="K404" s="12" t="e">
        <f>VLOOKUP((IF(MONTH($A404)=10,YEAR($A404),IF(MONTH($A404)=11,YEAR($A404),IF(MONTH($A404)=12, YEAR($A404),YEAR($A404)-1)))),#REF!,VLOOKUP(MONTH($A404),Conversion!$A$1:$B$12,2),FALSE)</f>
        <v>#REF!</v>
      </c>
      <c r="L404" s="9" t="e">
        <f>VLOOKUP((IF(MONTH($A404)=10,YEAR($A404),IF(MONTH($A404)=11,YEAR($A404),IF(MONTH($A404)=12, YEAR($A404),YEAR($A404)-1)))),#REF!,VLOOKUP(MONTH($A404),'Patch Conversion'!$A$1:$B$12,2),FALSE)</f>
        <v>#REF!</v>
      </c>
      <c r="N404" s="11"/>
      <c r="O404" s="9">
        <f t="shared" si="39"/>
        <v>0.09</v>
      </c>
      <c r="P404" s="9" t="str">
        <f t="shared" si="40"/>
        <v/>
      </c>
      <c r="Q404" s="10" t="str">
        <f t="shared" si="41"/>
        <v/>
      </c>
      <c r="S404" s="17">
        <f>VLOOKUP((IF(MONTH($A404)=10,YEAR($A404),IF(MONTH($A404)=11,YEAR($A404),IF(MONTH($A404)=12, YEAR($A404),YEAR($A404)-1)))),'Final Sim'!$A$1:$O$84,VLOOKUP(MONTH($A404),'Conversion WRSM'!$A$1:$B$12,2),FALSE)</f>
        <v>0</v>
      </c>
      <c r="U404" s="9">
        <f t="shared" si="42"/>
        <v>0.09</v>
      </c>
      <c r="V404" s="9" t="str">
        <f t="shared" si="43"/>
        <v/>
      </c>
      <c r="W404" s="20" t="str">
        <f t="shared" si="44"/>
        <v/>
      </c>
    </row>
    <row r="405" spans="1:23" s="9" customFormat="1" x14ac:dyDescent="0.25">
      <c r="A405" s="11">
        <v>25263</v>
      </c>
      <c r="B405" s="9">
        <f>VLOOKUP((IF(MONTH($A405)=10,YEAR($A405),IF(MONTH($A405)=11,YEAR($A405),IF(MONTH($A405)=12, YEAR($A405),YEAR($A405)-1)))),A3R002_pt1.prn!$A$2:$AA$74,VLOOKUP(MONTH($A405),Conversion!$A$1:$B$12,2),FALSE)</f>
        <v>0.31</v>
      </c>
      <c r="C405" s="9" t="str">
        <f>IF(VLOOKUP((IF(MONTH($A405)=10,YEAR($A405),IF(MONTH($A405)=11,YEAR($A405),IF(MONTH($A405)=12, YEAR($A405),YEAR($A405)-1)))),A3R002_pt1.prn!$A$2:$AA$74,VLOOKUP(MONTH($A405),'Patch Conversion'!$A$1:$B$12,2),FALSE)="","",VLOOKUP((IF(MONTH($A405)=10,YEAR($A405),IF(MONTH($A405)=11,YEAR($A405),IF(MONTH($A405)=12, YEAR($A405),YEAR($A405)-1)))),A3R002_pt1.prn!$A$2:$AA$74,VLOOKUP(MONTH($A405),'Patch Conversion'!$A$1:$B$12,2),FALSE))</f>
        <v/>
      </c>
      <c r="G405" s="9">
        <f>VLOOKUP((IF(MONTH($A405)=10,YEAR($A405),IF(MONTH($A405)=11,YEAR($A405),IF(MONTH($A405)=12, YEAR($A405),YEAR($A405)-1)))),A3R002_FirstSim!$A$1:$Z$87,VLOOKUP(MONTH($A405),Conversion!$A$1:$B$12,2),FALSE)</f>
        <v>0.45</v>
      </c>
      <c r="K405" s="12" t="e">
        <f>VLOOKUP((IF(MONTH($A405)=10,YEAR($A405),IF(MONTH($A405)=11,YEAR($A405),IF(MONTH($A405)=12, YEAR($A405),YEAR($A405)-1)))),#REF!,VLOOKUP(MONTH($A405),Conversion!$A$1:$B$12,2),FALSE)</f>
        <v>#REF!</v>
      </c>
      <c r="L405" s="9" t="e">
        <f>VLOOKUP((IF(MONTH($A405)=10,YEAR($A405),IF(MONTH($A405)=11,YEAR($A405),IF(MONTH($A405)=12, YEAR($A405),YEAR($A405)-1)))),#REF!,VLOOKUP(MONTH($A405),'Patch Conversion'!$A$1:$B$12,2),FALSE)</f>
        <v>#REF!</v>
      </c>
      <c r="N405" s="11"/>
      <c r="O405" s="9">
        <f t="shared" si="39"/>
        <v>0.31</v>
      </c>
      <c r="P405" s="9" t="str">
        <f t="shared" si="40"/>
        <v/>
      </c>
      <c r="Q405" s="10" t="str">
        <f t="shared" si="41"/>
        <v/>
      </c>
      <c r="S405" s="17">
        <f>VLOOKUP((IF(MONTH($A405)=10,YEAR($A405),IF(MONTH($A405)=11,YEAR($A405),IF(MONTH($A405)=12, YEAR($A405),YEAR($A405)-1)))),'Final Sim'!$A$1:$O$84,VLOOKUP(MONTH($A405),'Conversion WRSM'!$A$1:$B$12,2),FALSE)</f>
        <v>0</v>
      </c>
      <c r="U405" s="9">
        <f t="shared" si="42"/>
        <v>0.31</v>
      </c>
      <c r="V405" s="9" t="str">
        <f t="shared" si="43"/>
        <v/>
      </c>
      <c r="W405" s="20" t="str">
        <f t="shared" si="44"/>
        <v/>
      </c>
    </row>
    <row r="406" spans="1:23" s="9" customFormat="1" x14ac:dyDescent="0.25">
      <c r="A406" s="11">
        <v>25294</v>
      </c>
      <c r="B406" s="9">
        <f>VLOOKUP((IF(MONTH($A406)=10,YEAR($A406),IF(MONTH($A406)=11,YEAR($A406),IF(MONTH($A406)=12, YEAR($A406),YEAR($A406)-1)))),A3R002_pt1.prn!$A$2:$AA$74,VLOOKUP(MONTH($A406),Conversion!$A$1:$B$12,2),FALSE)</f>
        <v>0.97</v>
      </c>
      <c r="C406" s="9" t="str">
        <f>IF(VLOOKUP((IF(MONTH($A406)=10,YEAR($A406),IF(MONTH($A406)=11,YEAR($A406),IF(MONTH($A406)=12, YEAR($A406),YEAR($A406)-1)))),A3R002_pt1.prn!$A$2:$AA$74,VLOOKUP(MONTH($A406),'Patch Conversion'!$A$1:$B$12,2),FALSE)="","",VLOOKUP((IF(MONTH($A406)=10,YEAR($A406),IF(MONTH($A406)=11,YEAR($A406),IF(MONTH($A406)=12, YEAR($A406),YEAR($A406)-1)))),A3R002_pt1.prn!$A$2:$AA$74,VLOOKUP(MONTH($A406),'Patch Conversion'!$A$1:$B$12,2),FALSE))</f>
        <v>*</v>
      </c>
      <c r="G406" s="9">
        <f>VLOOKUP((IF(MONTH($A406)=10,YEAR($A406),IF(MONTH($A406)=11,YEAR($A406),IF(MONTH($A406)=12, YEAR($A406),YEAR($A406)-1)))),A3R002_FirstSim!$A$1:$Z$87,VLOOKUP(MONTH($A406),Conversion!$A$1:$B$12,2),FALSE)</f>
        <v>0.55000000000000004</v>
      </c>
      <c r="K406" s="12" t="e">
        <f>VLOOKUP((IF(MONTH($A406)=10,YEAR($A406),IF(MONTH($A406)=11,YEAR($A406),IF(MONTH($A406)=12, YEAR($A406),YEAR($A406)-1)))),#REF!,VLOOKUP(MONTH($A406),Conversion!$A$1:$B$12,2),FALSE)</f>
        <v>#REF!</v>
      </c>
      <c r="L406" s="9" t="e">
        <f>VLOOKUP((IF(MONTH($A406)=10,YEAR($A406),IF(MONTH($A406)=11,YEAR($A406),IF(MONTH($A406)=12, YEAR($A406),YEAR($A406)-1)))),#REF!,VLOOKUP(MONTH($A406),'Patch Conversion'!$A$1:$B$12,2),FALSE)</f>
        <v>#REF!</v>
      </c>
      <c r="N406" s="11"/>
      <c r="O406" s="9">
        <f t="shared" si="39"/>
        <v>0.97</v>
      </c>
      <c r="P406" s="9" t="str">
        <f t="shared" si="40"/>
        <v>*</v>
      </c>
      <c r="Q406" s="10" t="str">
        <f t="shared" si="41"/>
        <v>Estimated</v>
      </c>
      <c r="S406" s="17">
        <f>VLOOKUP((IF(MONTH($A406)=10,YEAR($A406),IF(MONTH($A406)=11,YEAR($A406),IF(MONTH($A406)=12, YEAR($A406),YEAR($A406)-1)))),'Final Sim'!$A$1:$O$84,VLOOKUP(MONTH($A406),'Conversion WRSM'!$A$1:$B$12,2),FALSE)</f>
        <v>0</v>
      </c>
      <c r="U406" s="9">
        <f t="shared" si="42"/>
        <v>0.97</v>
      </c>
      <c r="V406" s="9" t="str">
        <f t="shared" si="43"/>
        <v>*</v>
      </c>
      <c r="W406" s="20" t="str">
        <f t="shared" si="44"/>
        <v>Estimated</v>
      </c>
    </row>
    <row r="407" spans="1:23" s="9" customFormat="1" x14ac:dyDescent="0.25">
      <c r="A407" s="11">
        <v>25324</v>
      </c>
      <c r="B407" s="9">
        <f>VLOOKUP((IF(MONTH($A407)=10,YEAR($A407),IF(MONTH($A407)=11,YEAR($A407),IF(MONTH($A407)=12, YEAR($A407),YEAR($A407)-1)))),A3R002_pt1.prn!$A$2:$AA$74,VLOOKUP(MONTH($A407),Conversion!$A$1:$B$12,2),FALSE)</f>
        <v>0.21</v>
      </c>
      <c r="C407" s="9" t="str">
        <f>IF(VLOOKUP((IF(MONTH($A407)=10,YEAR($A407),IF(MONTH($A407)=11,YEAR($A407),IF(MONTH($A407)=12, YEAR($A407),YEAR($A407)-1)))),A3R002_pt1.prn!$A$2:$AA$74,VLOOKUP(MONTH($A407),'Patch Conversion'!$A$1:$B$12,2),FALSE)="","",VLOOKUP((IF(MONTH($A407)=10,YEAR($A407),IF(MONTH($A407)=11,YEAR($A407),IF(MONTH($A407)=12, YEAR($A407),YEAR($A407)-1)))),A3R002_pt1.prn!$A$2:$AA$74,VLOOKUP(MONTH($A407),'Patch Conversion'!$A$1:$B$12,2),FALSE))</f>
        <v>*</v>
      </c>
      <c r="G407" s="9">
        <f>VLOOKUP((IF(MONTH($A407)=10,YEAR($A407),IF(MONTH($A407)=11,YEAR($A407),IF(MONTH($A407)=12, YEAR($A407),YEAR($A407)-1)))),A3R002_FirstSim!$A$1:$Z$87,VLOOKUP(MONTH($A407),Conversion!$A$1:$B$12,2),FALSE)</f>
        <v>0.63</v>
      </c>
      <c r="K407" s="12" t="e">
        <f>VLOOKUP((IF(MONTH($A407)=10,YEAR($A407),IF(MONTH($A407)=11,YEAR($A407),IF(MONTH($A407)=12, YEAR($A407),YEAR($A407)-1)))),#REF!,VLOOKUP(MONTH($A407),Conversion!$A$1:$B$12,2),FALSE)</f>
        <v>#REF!</v>
      </c>
      <c r="L407" s="9" t="e">
        <f>VLOOKUP((IF(MONTH($A407)=10,YEAR($A407),IF(MONTH($A407)=11,YEAR($A407),IF(MONTH($A407)=12, YEAR($A407),YEAR($A407)-1)))),#REF!,VLOOKUP(MONTH($A407),'Patch Conversion'!$A$1:$B$12,2),FALSE)</f>
        <v>#REF!</v>
      </c>
      <c r="N407" s="11"/>
      <c r="O407" s="9">
        <f t="shared" si="39"/>
        <v>0.21</v>
      </c>
      <c r="P407" s="9" t="str">
        <f t="shared" si="40"/>
        <v>*</v>
      </c>
      <c r="Q407" s="10" t="str">
        <f t="shared" si="41"/>
        <v>Estimated</v>
      </c>
      <c r="S407" s="17">
        <f>VLOOKUP((IF(MONTH($A407)=10,YEAR($A407),IF(MONTH($A407)=11,YEAR($A407),IF(MONTH($A407)=12, YEAR($A407),YEAR($A407)-1)))),'Final Sim'!$A$1:$O$84,VLOOKUP(MONTH($A407),'Conversion WRSM'!$A$1:$B$12,2),FALSE)</f>
        <v>0</v>
      </c>
      <c r="U407" s="9">
        <f t="shared" si="42"/>
        <v>0.21</v>
      </c>
      <c r="V407" s="9" t="str">
        <f t="shared" si="43"/>
        <v>*</v>
      </c>
      <c r="W407" s="20" t="str">
        <f t="shared" si="44"/>
        <v>Estimated</v>
      </c>
    </row>
    <row r="408" spans="1:23" s="9" customFormat="1" x14ac:dyDescent="0.25">
      <c r="A408" s="11">
        <v>25355</v>
      </c>
      <c r="B408" s="9">
        <f>VLOOKUP((IF(MONTH($A408)=10,YEAR($A408),IF(MONTH($A408)=11,YEAR($A408),IF(MONTH($A408)=12, YEAR($A408),YEAR($A408)-1)))),A3R002_pt1.prn!$A$2:$AA$74,VLOOKUP(MONTH($A408),Conversion!$A$1:$B$12,2),FALSE)</f>
        <v>0.03</v>
      </c>
      <c r="C408" s="9" t="str">
        <f>IF(VLOOKUP((IF(MONTH($A408)=10,YEAR($A408),IF(MONTH($A408)=11,YEAR($A408),IF(MONTH($A408)=12, YEAR($A408),YEAR($A408)-1)))),A3R002_pt1.prn!$A$2:$AA$74,VLOOKUP(MONTH($A408),'Patch Conversion'!$A$1:$B$12,2),FALSE)="","",VLOOKUP((IF(MONTH($A408)=10,YEAR($A408),IF(MONTH($A408)=11,YEAR($A408),IF(MONTH($A408)=12, YEAR($A408),YEAR($A408)-1)))),A3R002_pt1.prn!$A$2:$AA$74,VLOOKUP(MONTH($A408),'Patch Conversion'!$A$1:$B$12,2),FALSE))</f>
        <v/>
      </c>
      <c r="G408" s="9">
        <f>VLOOKUP((IF(MONTH($A408)=10,YEAR($A408),IF(MONTH($A408)=11,YEAR($A408),IF(MONTH($A408)=12, YEAR($A408),YEAR($A408)-1)))),A3R002_FirstSim!$A$1:$Z$87,VLOOKUP(MONTH($A408),Conversion!$A$1:$B$12,2),FALSE)</f>
        <v>0.57999999999999996</v>
      </c>
      <c r="K408" s="12" t="e">
        <f>VLOOKUP((IF(MONTH($A408)=10,YEAR($A408),IF(MONTH($A408)=11,YEAR($A408),IF(MONTH($A408)=12, YEAR($A408),YEAR($A408)-1)))),#REF!,VLOOKUP(MONTH($A408),Conversion!$A$1:$B$12,2),FALSE)</f>
        <v>#REF!</v>
      </c>
      <c r="L408" s="9" t="e">
        <f>VLOOKUP((IF(MONTH($A408)=10,YEAR($A408),IF(MONTH($A408)=11,YEAR($A408),IF(MONTH($A408)=12, YEAR($A408),YEAR($A408)-1)))),#REF!,VLOOKUP(MONTH($A408),'Patch Conversion'!$A$1:$B$12,2),FALSE)</f>
        <v>#REF!</v>
      </c>
      <c r="N408" s="11"/>
      <c r="O408" s="9">
        <f t="shared" si="39"/>
        <v>0.03</v>
      </c>
      <c r="P408" s="9" t="str">
        <f t="shared" si="40"/>
        <v/>
      </c>
      <c r="Q408" s="10" t="str">
        <f t="shared" si="41"/>
        <v/>
      </c>
      <c r="S408" s="17">
        <f>VLOOKUP((IF(MONTH($A408)=10,YEAR($A408),IF(MONTH($A408)=11,YEAR($A408),IF(MONTH($A408)=12, YEAR($A408),YEAR($A408)-1)))),'Final Sim'!$A$1:$O$84,VLOOKUP(MONTH($A408),'Conversion WRSM'!$A$1:$B$12,2),FALSE)</f>
        <v>0</v>
      </c>
      <c r="U408" s="9">
        <f t="shared" si="42"/>
        <v>0.03</v>
      </c>
      <c r="V408" s="9" t="str">
        <f t="shared" si="43"/>
        <v/>
      </c>
      <c r="W408" s="20" t="str">
        <f t="shared" si="44"/>
        <v/>
      </c>
    </row>
    <row r="409" spans="1:23" s="9" customFormat="1" x14ac:dyDescent="0.25">
      <c r="A409" s="11">
        <v>25385</v>
      </c>
      <c r="B409" s="9">
        <f>VLOOKUP((IF(MONTH($A409)=10,YEAR($A409),IF(MONTH($A409)=11,YEAR($A409),IF(MONTH($A409)=12, YEAR($A409),YEAR($A409)-1)))),A3R002_pt1.prn!$A$2:$AA$74,VLOOKUP(MONTH($A409),Conversion!$A$1:$B$12,2),FALSE)</f>
        <v>0.21</v>
      </c>
      <c r="C409" s="9" t="str">
        <f>IF(VLOOKUP((IF(MONTH($A409)=10,YEAR($A409),IF(MONTH($A409)=11,YEAR($A409),IF(MONTH($A409)=12, YEAR($A409),YEAR($A409)-1)))),A3R002_pt1.prn!$A$2:$AA$74,VLOOKUP(MONTH($A409),'Patch Conversion'!$A$1:$B$12,2),FALSE)="","",VLOOKUP((IF(MONTH($A409)=10,YEAR($A409),IF(MONTH($A409)=11,YEAR($A409),IF(MONTH($A409)=12, YEAR($A409),YEAR($A409)-1)))),A3R002_pt1.prn!$A$2:$AA$74,VLOOKUP(MONTH($A409),'Patch Conversion'!$A$1:$B$12,2),FALSE))</f>
        <v>*</v>
      </c>
      <c r="G409" s="9">
        <f>VLOOKUP((IF(MONTH($A409)=10,YEAR($A409),IF(MONTH($A409)=11,YEAR($A409),IF(MONTH($A409)=12, YEAR($A409),YEAR($A409)-1)))),A3R002_FirstSim!$A$1:$Z$87,VLOOKUP(MONTH($A409),Conversion!$A$1:$B$12,2),FALSE)</f>
        <v>0.51</v>
      </c>
      <c r="K409" s="12" t="e">
        <f>VLOOKUP((IF(MONTH($A409)=10,YEAR($A409),IF(MONTH($A409)=11,YEAR($A409),IF(MONTH($A409)=12, YEAR($A409),YEAR($A409)-1)))),#REF!,VLOOKUP(MONTH($A409),Conversion!$A$1:$B$12,2),FALSE)</f>
        <v>#REF!</v>
      </c>
      <c r="L409" s="9" t="e">
        <f>VLOOKUP((IF(MONTH($A409)=10,YEAR($A409),IF(MONTH($A409)=11,YEAR($A409),IF(MONTH($A409)=12, YEAR($A409),YEAR($A409)-1)))),#REF!,VLOOKUP(MONTH($A409),'Patch Conversion'!$A$1:$B$12,2),FALSE)</f>
        <v>#REF!</v>
      </c>
      <c r="N409" s="11"/>
      <c r="O409" s="9">
        <f t="shared" si="39"/>
        <v>0.21</v>
      </c>
      <c r="P409" s="9" t="str">
        <f t="shared" si="40"/>
        <v>*</v>
      </c>
      <c r="Q409" s="10" t="str">
        <f t="shared" si="41"/>
        <v>Estimated</v>
      </c>
      <c r="S409" s="17">
        <f>VLOOKUP((IF(MONTH($A409)=10,YEAR($A409),IF(MONTH($A409)=11,YEAR($A409),IF(MONTH($A409)=12, YEAR($A409),YEAR($A409)-1)))),'Final Sim'!$A$1:$O$84,VLOOKUP(MONTH($A409),'Conversion WRSM'!$A$1:$B$12,2),FALSE)</f>
        <v>0</v>
      </c>
      <c r="U409" s="9">
        <f t="shared" si="42"/>
        <v>0.21</v>
      </c>
      <c r="V409" s="9" t="str">
        <f t="shared" si="43"/>
        <v>*</v>
      </c>
      <c r="W409" s="20" t="str">
        <f t="shared" si="44"/>
        <v>Estimated</v>
      </c>
    </row>
    <row r="410" spans="1:23" s="9" customFormat="1" x14ac:dyDescent="0.25">
      <c r="A410" s="11">
        <v>25416</v>
      </c>
      <c r="B410" s="9">
        <f>VLOOKUP((IF(MONTH($A410)=10,YEAR($A410),IF(MONTH($A410)=11,YEAR($A410),IF(MONTH($A410)=12, YEAR($A410),YEAR($A410)-1)))),A3R002_pt1.prn!$A$2:$AA$74,VLOOKUP(MONTH($A410),Conversion!$A$1:$B$12,2),FALSE)</f>
        <v>0.24</v>
      </c>
      <c r="C410" s="9" t="str">
        <f>IF(VLOOKUP((IF(MONTH($A410)=10,YEAR($A410),IF(MONTH($A410)=11,YEAR($A410),IF(MONTH($A410)=12, YEAR($A410),YEAR($A410)-1)))),A3R002_pt1.prn!$A$2:$AA$74,VLOOKUP(MONTH($A410),'Patch Conversion'!$A$1:$B$12,2),FALSE)="","",VLOOKUP((IF(MONTH($A410)=10,YEAR($A410),IF(MONTH($A410)=11,YEAR($A410),IF(MONTH($A410)=12, YEAR($A410),YEAR($A410)-1)))),A3R002_pt1.prn!$A$2:$AA$74,VLOOKUP(MONTH($A410),'Patch Conversion'!$A$1:$B$12,2),FALSE))</f>
        <v>*</v>
      </c>
      <c r="G410" s="9">
        <f>VLOOKUP((IF(MONTH($A410)=10,YEAR($A410),IF(MONTH($A410)=11,YEAR($A410),IF(MONTH($A410)=12, YEAR($A410),YEAR($A410)-1)))),A3R002_FirstSim!$A$1:$Z$87,VLOOKUP(MONTH($A410),Conversion!$A$1:$B$12,2),FALSE)</f>
        <v>0.45</v>
      </c>
      <c r="K410" s="12" t="e">
        <f>VLOOKUP((IF(MONTH($A410)=10,YEAR($A410),IF(MONTH($A410)=11,YEAR($A410),IF(MONTH($A410)=12, YEAR($A410),YEAR($A410)-1)))),#REF!,VLOOKUP(MONTH($A410),Conversion!$A$1:$B$12,2),FALSE)</f>
        <v>#REF!</v>
      </c>
      <c r="L410" s="9" t="e">
        <f>VLOOKUP((IF(MONTH($A410)=10,YEAR($A410),IF(MONTH($A410)=11,YEAR($A410),IF(MONTH($A410)=12, YEAR($A410),YEAR($A410)-1)))),#REF!,VLOOKUP(MONTH($A410),'Patch Conversion'!$A$1:$B$12,2),FALSE)</f>
        <v>#REF!</v>
      </c>
      <c r="N410" s="11"/>
      <c r="O410" s="9">
        <f t="shared" si="39"/>
        <v>0.24</v>
      </c>
      <c r="P410" s="9" t="str">
        <f t="shared" si="40"/>
        <v>*</v>
      </c>
      <c r="Q410" s="10" t="str">
        <f t="shared" si="41"/>
        <v>Estimated</v>
      </c>
      <c r="S410" s="17">
        <f>VLOOKUP((IF(MONTH($A410)=10,YEAR($A410),IF(MONTH($A410)=11,YEAR($A410),IF(MONTH($A410)=12, YEAR($A410),YEAR($A410)-1)))),'Final Sim'!$A$1:$O$84,VLOOKUP(MONTH($A410),'Conversion WRSM'!$A$1:$B$12,2),FALSE)</f>
        <v>0</v>
      </c>
      <c r="U410" s="9">
        <f t="shared" si="42"/>
        <v>0.24</v>
      </c>
      <c r="V410" s="9" t="str">
        <f t="shared" si="43"/>
        <v>*</v>
      </c>
      <c r="W410" s="20" t="str">
        <f t="shared" si="44"/>
        <v>Estimated</v>
      </c>
    </row>
    <row r="411" spans="1:23" s="9" customFormat="1" x14ac:dyDescent="0.25">
      <c r="A411" s="11">
        <v>25447</v>
      </c>
      <c r="B411" s="9">
        <f>VLOOKUP((IF(MONTH($A411)=10,YEAR($A411),IF(MONTH($A411)=11,YEAR($A411),IF(MONTH($A411)=12, YEAR($A411),YEAR($A411)-1)))),A3R002_pt1.prn!$A$2:$AA$74,VLOOKUP(MONTH($A411),Conversion!$A$1:$B$12,2),FALSE)</f>
        <v>0.28000000000000003</v>
      </c>
      <c r="C411" s="9" t="str">
        <f>IF(VLOOKUP((IF(MONTH($A411)=10,YEAR($A411),IF(MONTH($A411)=11,YEAR($A411),IF(MONTH($A411)=12, YEAR($A411),YEAR($A411)-1)))),A3R002_pt1.prn!$A$2:$AA$74,VLOOKUP(MONTH($A411),'Patch Conversion'!$A$1:$B$12,2),FALSE)="","",VLOOKUP((IF(MONTH($A411)=10,YEAR($A411),IF(MONTH($A411)=11,YEAR($A411),IF(MONTH($A411)=12, YEAR($A411),YEAR($A411)-1)))),A3R002_pt1.prn!$A$2:$AA$74,VLOOKUP(MONTH($A411),'Patch Conversion'!$A$1:$B$12,2),FALSE))</f>
        <v/>
      </c>
      <c r="G411" s="9">
        <f>VLOOKUP((IF(MONTH($A411)=10,YEAR($A411),IF(MONTH($A411)=11,YEAR($A411),IF(MONTH($A411)=12, YEAR($A411),YEAR($A411)-1)))),A3R002_FirstSim!$A$1:$Z$87,VLOOKUP(MONTH($A411),Conversion!$A$1:$B$12,2),FALSE)</f>
        <v>0.38</v>
      </c>
      <c r="K411" s="12" t="e">
        <f>VLOOKUP((IF(MONTH($A411)=10,YEAR($A411),IF(MONTH($A411)=11,YEAR($A411),IF(MONTH($A411)=12, YEAR($A411),YEAR($A411)-1)))),#REF!,VLOOKUP(MONTH($A411),Conversion!$A$1:$B$12,2),FALSE)</f>
        <v>#REF!</v>
      </c>
      <c r="L411" s="9" t="e">
        <f>VLOOKUP((IF(MONTH($A411)=10,YEAR($A411),IF(MONTH($A411)=11,YEAR($A411),IF(MONTH($A411)=12, YEAR($A411),YEAR($A411)-1)))),#REF!,VLOOKUP(MONTH($A411),'Patch Conversion'!$A$1:$B$12,2),FALSE)</f>
        <v>#REF!</v>
      </c>
      <c r="N411" s="11"/>
      <c r="O411" s="9">
        <f t="shared" si="39"/>
        <v>0.28000000000000003</v>
      </c>
      <c r="P411" s="9" t="str">
        <f t="shared" si="40"/>
        <v/>
      </c>
      <c r="Q411" s="10" t="str">
        <f t="shared" si="41"/>
        <v/>
      </c>
      <c r="S411" s="17">
        <f>VLOOKUP((IF(MONTH($A411)=10,YEAR($A411),IF(MONTH($A411)=11,YEAR($A411),IF(MONTH($A411)=12, YEAR($A411),YEAR($A411)-1)))),'Final Sim'!$A$1:$O$84,VLOOKUP(MONTH($A411),'Conversion WRSM'!$A$1:$B$12,2),FALSE)</f>
        <v>0</v>
      </c>
      <c r="U411" s="9">
        <f t="shared" si="42"/>
        <v>0.28000000000000003</v>
      </c>
      <c r="V411" s="9" t="str">
        <f t="shared" si="43"/>
        <v/>
      </c>
      <c r="W411" s="20" t="str">
        <f t="shared" si="44"/>
        <v/>
      </c>
    </row>
    <row r="412" spans="1:23" s="9" customFormat="1" x14ac:dyDescent="0.25">
      <c r="A412" s="11">
        <v>25477</v>
      </c>
      <c r="B412" s="9">
        <f>VLOOKUP((IF(MONTH($A412)=10,YEAR($A412),IF(MONTH($A412)=11,YEAR($A412),IF(MONTH($A412)=12, YEAR($A412),YEAR($A412)-1)))),A3R002_pt1.prn!$A$2:$AA$74,VLOOKUP(MONTH($A412),Conversion!$A$1:$B$12,2),FALSE)</f>
        <v>0.1</v>
      </c>
      <c r="C412" s="9" t="str">
        <f>IF(VLOOKUP((IF(MONTH($A412)=10,YEAR($A412),IF(MONTH($A412)=11,YEAR($A412),IF(MONTH($A412)=12, YEAR($A412),YEAR($A412)-1)))),A3R002_pt1.prn!$A$2:$AA$74,VLOOKUP(MONTH($A412),'Patch Conversion'!$A$1:$B$12,2),FALSE)="","",VLOOKUP((IF(MONTH($A412)=10,YEAR($A412),IF(MONTH($A412)=11,YEAR($A412),IF(MONTH($A412)=12, YEAR($A412),YEAR($A412)-1)))),A3R002_pt1.prn!$A$2:$AA$74,VLOOKUP(MONTH($A412),'Patch Conversion'!$A$1:$B$12,2),FALSE))</f>
        <v>*</v>
      </c>
      <c r="G412" s="9">
        <f>VLOOKUP((IF(MONTH($A412)=10,YEAR($A412),IF(MONTH($A412)=11,YEAR($A412),IF(MONTH($A412)=12, YEAR($A412),YEAR($A412)-1)))),A3R002_FirstSim!$A$1:$Z$87,VLOOKUP(MONTH($A412),Conversion!$A$1:$B$12,2),FALSE)</f>
        <v>0.36</v>
      </c>
      <c r="K412" s="12" t="e">
        <f>VLOOKUP((IF(MONTH($A412)=10,YEAR($A412),IF(MONTH($A412)=11,YEAR($A412),IF(MONTH($A412)=12, YEAR($A412),YEAR($A412)-1)))),#REF!,VLOOKUP(MONTH($A412),Conversion!$A$1:$B$12,2),FALSE)</f>
        <v>#REF!</v>
      </c>
      <c r="L412" s="9" t="e">
        <f>VLOOKUP((IF(MONTH($A412)=10,YEAR($A412),IF(MONTH($A412)=11,YEAR($A412),IF(MONTH($A412)=12, YEAR($A412),YEAR($A412)-1)))),#REF!,VLOOKUP(MONTH($A412),'Patch Conversion'!$A$1:$B$12,2),FALSE)</f>
        <v>#REF!</v>
      </c>
      <c r="N412" s="11"/>
      <c r="O412" s="9">
        <f t="shared" si="39"/>
        <v>0.1</v>
      </c>
      <c r="P412" s="9" t="str">
        <f t="shared" si="40"/>
        <v>*</v>
      </c>
      <c r="Q412" s="10" t="str">
        <f t="shared" si="41"/>
        <v>Estimated</v>
      </c>
      <c r="S412" s="17">
        <f>VLOOKUP((IF(MONTH($A412)=10,YEAR($A412),IF(MONTH($A412)=11,YEAR($A412),IF(MONTH($A412)=12, YEAR($A412),YEAR($A412)-1)))),'Final Sim'!$A$1:$O$84,VLOOKUP(MONTH($A412),'Conversion WRSM'!$A$1:$B$12,2),FALSE)</f>
        <v>0</v>
      </c>
      <c r="U412" s="9">
        <f t="shared" si="42"/>
        <v>0.1</v>
      </c>
      <c r="V412" s="9" t="str">
        <f t="shared" si="43"/>
        <v>*</v>
      </c>
      <c r="W412" s="20" t="str">
        <f t="shared" si="44"/>
        <v>Estimated</v>
      </c>
    </row>
    <row r="413" spans="1:23" s="9" customFormat="1" x14ac:dyDescent="0.25">
      <c r="A413" s="11">
        <v>25508</v>
      </c>
      <c r="B413" s="9">
        <f>VLOOKUP((IF(MONTH($A413)=10,YEAR($A413),IF(MONTH($A413)=11,YEAR($A413),IF(MONTH($A413)=12, YEAR($A413),YEAR($A413)-1)))),A3R002_pt1.prn!$A$2:$AA$74,VLOOKUP(MONTH($A413),Conversion!$A$1:$B$12,2),FALSE)</f>
        <v>0.16</v>
      </c>
      <c r="C413" s="9" t="str">
        <f>IF(VLOOKUP((IF(MONTH($A413)=10,YEAR($A413),IF(MONTH($A413)=11,YEAR($A413),IF(MONTH($A413)=12, YEAR($A413),YEAR($A413)-1)))),A3R002_pt1.prn!$A$2:$AA$74,VLOOKUP(MONTH($A413),'Patch Conversion'!$A$1:$B$12,2),FALSE)="","",VLOOKUP((IF(MONTH($A413)=10,YEAR($A413),IF(MONTH($A413)=11,YEAR($A413),IF(MONTH($A413)=12, YEAR($A413),YEAR($A413)-1)))),A3R002_pt1.prn!$A$2:$AA$74,VLOOKUP(MONTH($A413),'Patch Conversion'!$A$1:$B$12,2),FALSE))</f>
        <v>*</v>
      </c>
      <c r="G413" s="9">
        <f>VLOOKUP((IF(MONTH($A413)=10,YEAR($A413),IF(MONTH($A413)=11,YEAR($A413),IF(MONTH($A413)=12, YEAR($A413),YEAR($A413)-1)))),A3R002_FirstSim!$A$1:$Z$87,VLOOKUP(MONTH($A413),Conversion!$A$1:$B$12,2),FALSE)</f>
        <v>0.36</v>
      </c>
      <c r="K413" s="12" t="e">
        <f>VLOOKUP((IF(MONTH($A413)=10,YEAR($A413),IF(MONTH($A413)=11,YEAR($A413),IF(MONTH($A413)=12, YEAR($A413),YEAR($A413)-1)))),#REF!,VLOOKUP(MONTH($A413),Conversion!$A$1:$B$12,2),FALSE)</f>
        <v>#REF!</v>
      </c>
      <c r="L413" s="9" t="e">
        <f>VLOOKUP((IF(MONTH($A413)=10,YEAR($A413),IF(MONTH($A413)=11,YEAR($A413),IF(MONTH($A413)=12, YEAR($A413),YEAR($A413)-1)))),#REF!,VLOOKUP(MONTH($A413),'Patch Conversion'!$A$1:$B$12,2),FALSE)</f>
        <v>#REF!</v>
      </c>
      <c r="N413" s="11"/>
      <c r="O413" s="9">
        <f t="shared" si="39"/>
        <v>0.16</v>
      </c>
      <c r="P413" s="9" t="str">
        <f t="shared" si="40"/>
        <v>*</v>
      </c>
      <c r="Q413" s="10" t="str">
        <f t="shared" si="41"/>
        <v>Estimated</v>
      </c>
      <c r="S413" s="17">
        <f>VLOOKUP((IF(MONTH($A413)=10,YEAR($A413),IF(MONTH($A413)=11,YEAR($A413),IF(MONTH($A413)=12, YEAR($A413),YEAR($A413)-1)))),'Final Sim'!$A$1:$O$84,VLOOKUP(MONTH($A413),'Conversion WRSM'!$A$1:$B$12,2),FALSE)</f>
        <v>0</v>
      </c>
      <c r="U413" s="9">
        <f t="shared" si="42"/>
        <v>0.16</v>
      </c>
      <c r="V413" s="9" t="str">
        <f t="shared" si="43"/>
        <v>*</v>
      </c>
      <c r="W413" s="20" t="str">
        <f t="shared" si="44"/>
        <v>Estimated</v>
      </c>
    </row>
    <row r="414" spans="1:23" s="9" customFormat="1" x14ac:dyDescent="0.25">
      <c r="A414" s="11">
        <v>25538</v>
      </c>
      <c r="B414" s="9">
        <f>VLOOKUP((IF(MONTH($A414)=10,YEAR($A414),IF(MONTH($A414)=11,YEAR($A414),IF(MONTH($A414)=12, YEAR($A414),YEAR($A414)-1)))),A3R002_pt1.prn!$A$2:$AA$74,VLOOKUP(MONTH($A414),Conversion!$A$1:$B$12,2),FALSE)</f>
        <v>0.15</v>
      </c>
      <c r="C414" s="9" t="str">
        <f>IF(VLOOKUP((IF(MONTH($A414)=10,YEAR($A414),IF(MONTH($A414)=11,YEAR($A414),IF(MONTH($A414)=12, YEAR($A414),YEAR($A414)-1)))),A3R002_pt1.prn!$A$2:$AA$74,VLOOKUP(MONTH($A414),'Patch Conversion'!$A$1:$B$12,2),FALSE)="","",VLOOKUP((IF(MONTH($A414)=10,YEAR($A414),IF(MONTH($A414)=11,YEAR($A414),IF(MONTH($A414)=12, YEAR($A414),YEAR($A414)-1)))),A3R002_pt1.prn!$A$2:$AA$74,VLOOKUP(MONTH($A414),'Patch Conversion'!$A$1:$B$12,2),FALSE))</f>
        <v>*</v>
      </c>
      <c r="G414" s="9">
        <f>VLOOKUP((IF(MONTH($A414)=10,YEAR($A414),IF(MONTH($A414)=11,YEAR($A414),IF(MONTH($A414)=12, YEAR($A414),YEAR($A414)-1)))),A3R002_FirstSim!$A$1:$Z$87,VLOOKUP(MONTH($A414),Conversion!$A$1:$B$12,2),FALSE)</f>
        <v>0.47</v>
      </c>
      <c r="K414" s="12" t="e">
        <f>VLOOKUP((IF(MONTH($A414)=10,YEAR($A414),IF(MONTH($A414)=11,YEAR($A414),IF(MONTH($A414)=12, YEAR($A414),YEAR($A414)-1)))),#REF!,VLOOKUP(MONTH($A414),Conversion!$A$1:$B$12,2),FALSE)</f>
        <v>#REF!</v>
      </c>
      <c r="L414" s="9" t="e">
        <f>VLOOKUP((IF(MONTH($A414)=10,YEAR($A414),IF(MONTH($A414)=11,YEAR($A414),IF(MONTH($A414)=12, YEAR($A414),YEAR($A414)-1)))),#REF!,VLOOKUP(MONTH($A414),'Patch Conversion'!$A$1:$B$12,2),FALSE)</f>
        <v>#REF!</v>
      </c>
      <c r="N414" s="11"/>
      <c r="O414" s="9">
        <f t="shared" si="39"/>
        <v>0.15</v>
      </c>
      <c r="P414" s="9" t="str">
        <f t="shared" si="40"/>
        <v>*</v>
      </c>
      <c r="Q414" s="10" t="str">
        <f t="shared" si="41"/>
        <v>Estimated</v>
      </c>
      <c r="S414" s="17">
        <f>VLOOKUP((IF(MONTH($A414)=10,YEAR($A414),IF(MONTH($A414)=11,YEAR($A414),IF(MONTH($A414)=12, YEAR($A414),YEAR($A414)-1)))),'Final Sim'!$A$1:$O$84,VLOOKUP(MONTH($A414),'Conversion WRSM'!$A$1:$B$12,2),FALSE)</f>
        <v>0</v>
      </c>
      <c r="U414" s="9">
        <f t="shared" si="42"/>
        <v>0.15</v>
      </c>
      <c r="V414" s="9" t="str">
        <f t="shared" si="43"/>
        <v>*</v>
      </c>
      <c r="W414" s="20" t="str">
        <f t="shared" si="44"/>
        <v>Estimated</v>
      </c>
    </row>
    <row r="415" spans="1:23" s="9" customFormat="1" x14ac:dyDescent="0.25">
      <c r="A415" s="11">
        <v>25569</v>
      </c>
      <c r="B415" s="9">
        <f>VLOOKUP((IF(MONTH($A415)=10,YEAR($A415),IF(MONTH($A415)=11,YEAR($A415),IF(MONTH($A415)=12, YEAR($A415),YEAR($A415)-1)))),A3R002_pt1.prn!$A$2:$AA$74,VLOOKUP(MONTH($A415),Conversion!$A$1:$B$12,2),FALSE)</f>
        <v>0.17</v>
      </c>
      <c r="C415" s="9" t="str">
        <f>IF(VLOOKUP((IF(MONTH($A415)=10,YEAR($A415),IF(MONTH($A415)=11,YEAR($A415),IF(MONTH($A415)=12, YEAR($A415),YEAR($A415)-1)))),A3R002_pt1.prn!$A$2:$AA$74,VLOOKUP(MONTH($A415),'Patch Conversion'!$A$1:$B$12,2),FALSE)="","",VLOOKUP((IF(MONTH($A415)=10,YEAR($A415),IF(MONTH($A415)=11,YEAR($A415),IF(MONTH($A415)=12, YEAR($A415),YEAR($A415)-1)))),A3R002_pt1.prn!$A$2:$AA$74,VLOOKUP(MONTH($A415),'Patch Conversion'!$A$1:$B$12,2),FALSE))</f>
        <v>*</v>
      </c>
      <c r="D415" s="9">
        <f>IF(C415="","",B415)</f>
        <v>0.17</v>
      </c>
      <c r="G415" s="9">
        <f>VLOOKUP((IF(MONTH($A415)=10,YEAR($A415),IF(MONTH($A415)=11,YEAR($A415),IF(MONTH($A415)=12, YEAR($A415),YEAR($A415)-1)))),A3R002_FirstSim!$A$1:$Z$87,VLOOKUP(MONTH($A415),Conversion!$A$1:$B$12,2),FALSE)</f>
        <v>0.44</v>
      </c>
      <c r="K415" s="12" t="e">
        <f>VLOOKUP((IF(MONTH($A415)=10,YEAR($A415),IF(MONTH($A415)=11,YEAR($A415),IF(MONTH($A415)=12, YEAR($A415),YEAR($A415)-1)))),#REF!,VLOOKUP(MONTH($A415),Conversion!$A$1:$B$12,2),FALSE)</f>
        <v>#REF!</v>
      </c>
      <c r="L415" s="9" t="e">
        <f>VLOOKUP((IF(MONTH($A415)=10,YEAR($A415),IF(MONTH($A415)=11,YEAR($A415),IF(MONTH($A415)=12, YEAR($A415),YEAR($A415)-1)))),#REF!,VLOOKUP(MONTH($A415),'Patch Conversion'!$A$1:$B$12,2),FALSE)</f>
        <v>#REF!</v>
      </c>
      <c r="N415" s="11"/>
      <c r="O415" s="9">
        <f t="shared" si="39"/>
        <v>0.17</v>
      </c>
      <c r="P415" s="9" t="str">
        <f t="shared" si="40"/>
        <v>*</v>
      </c>
      <c r="Q415" s="10" t="str">
        <f t="shared" si="41"/>
        <v>Estimated</v>
      </c>
      <c r="S415" s="17">
        <f>VLOOKUP((IF(MONTH($A415)=10,YEAR($A415),IF(MONTH($A415)=11,YEAR($A415),IF(MONTH($A415)=12, YEAR($A415),YEAR($A415)-1)))),'Final Sim'!$A$1:$O$84,VLOOKUP(MONTH($A415),'Conversion WRSM'!$A$1:$B$12,2),FALSE)</f>
        <v>0</v>
      </c>
      <c r="U415" s="9">
        <f t="shared" si="42"/>
        <v>0.17</v>
      </c>
      <c r="V415" s="9" t="str">
        <f t="shared" si="43"/>
        <v>*</v>
      </c>
      <c r="W415" s="20" t="str">
        <f t="shared" si="44"/>
        <v>Estimated</v>
      </c>
    </row>
    <row r="416" spans="1:23" s="9" customFormat="1" x14ac:dyDescent="0.25">
      <c r="A416" s="11">
        <v>25600</v>
      </c>
      <c r="B416" s="9">
        <f>VLOOKUP((IF(MONTH($A416)=10,YEAR($A416),IF(MONTH($A416)=11,YEAR($A416),IF(MONTH($A416)=12, YEAR($A416),YEAR($A416)-1)))),A3R002_pt1.prn!$A$2:$AA$74,VLOOKUP(MONTH($A416),Conversion!$A$1:$B$12,2),FALSE)</f>
        <v>0.36</v>
      </c>
      <c r="C416" s="9" t="str">
        <f>IF(VLOOKUP((IF(MONTH($A416)=10,YEAR($A416),IF(MONTH($A416)=11,YEAR($A416),IF(MONTH($A416)=12, YEAR($A416),YEAR($A416)-1)))),A3R002_pt1.prn!$A$2:$AA$74,VLOOKUP(MONTH($A416),'Patch Conversion'!$A$1:$B$12,2),FALSE)="","",VLOOKUP((IF(MONTH($A416)=10,YEAR($A416),IF(MONTH($A416)=11,YEAR($A416),IF(MONTH($A416)=12, YEAR($A416),YEAR($A416)-1)))),A3R002_pt1.prn!$A$2:$AA$74,VLOOKUP(MONTH($A416),'Patch Conversion'!$A$1:$B$12,2),FALSE))</f>
        <v>*</v>
      </c>
      <c r="G416" s="9">
        <f>VLOOKUP((IF(MONTH($A416)=10,YEAR($A416),IF(MONTH($A416)=11,YEAR($A416),IF(MONTH($A416)=12, YEAR($A416),YEAR($A416)-1)))),A3R002_FirstSim!$A$1:$Z$87,VLOOKUP(MONTH($A416),Conversion!$A$1:$B$12,2),FALSE)</f>
        <v>0.43</v>
      </c>
      <c r="K416" s="12" t="e">
        <f>VLOOKUP((IF(MONTH($A416)=10,YEAR($A416),IF(MONTH($A416)=11,YEAR($A416),IF(MONTH($A416)=12, YEAR($A416),YEAR($A416)-1)))),#REF!,VLOOKUP(MONTH($A416),Conversion!$A$1:$B$12,2),FALSE)</f>
        <v>#REF!</v>
      </c>
      <c r="L416" s="9" t="e">
        <f>VLOOKUP((IF(MONTH($A416)=10,YEAR($A416),IF(MONTH($A416)=11,YEAR($A416),IF(MONTH($A416)=12, YEAR($A416),YEAR($A416)-1)))),#REF!,VLOOKUP(MONTH($A416),'Patch Conversion'!$A$1:$B$12,2),FALSE)</f>
        <v>#REF!</v>
      </c>
      <c r="N416" s="11"/>
      <c r="O416" s="9">
        <f t="shared" si="39"/>
        <v>0.36</v>
      </c>
      <c r="P416" s="9" t="str">
        <f t="shared" si="40"/>
        <v>*</v>
      </c>
      <c r="Q416" s="10" t="str">
        <f t="shared" si="41"/>
        <v>Estimated</v>
      </c>
      <c r="S416" s="17">
        <f>VLOOKUP((IF(MONTH($A416)=10,YEAR($A416),IF(MONTH($A416)=11,YEAR($A416),IF(MONTH($A416)=12, YEAR($A416),YEAR($A416)-1)))),'Final Sim'!$A$1:$O$84,VLOOKUP(MONTH($A416),'Conversion WRSM'!$A$1:$B$12,2),FALSE)</f>
        <v>0</v>
      </c>
      <c r="U416" s="9">
        <f t="shared" si="42"/>
        <v>0.36</v>
      </c>
      <c r="V416" s="9" t="str">
        <f t="shared" si="43"/>
        <v>*</v>
      </c>
      <c r="W416" s="20" t="str">
        <f t="shared" si="44"/>
        <v>Estimated</v>
      </c>
    </row>
    <row r="417" spans="1:23" s="9" customFormat="1" x14ac:dyDescent="0.25">
      <c r="A417" s="11">
        <v>25628</v>
      </c>
      <c r="B417" s="9">
        <f>VLOOKUP((IF(MONTH($A417)=10,YEAR($A417),IF(MONTH($A417)=11,YEAR($A417),IF(MONTH($A417)=12, YEAR($A417),YEAR($A417)-1)))),A3R002_pt1.prn!$A$2:$AA$74,VLOOKUP(MONTH($A417),Conversion!$A$1:$B$12,2),FALSE)</f>
        <v>0.06</v>
      </c>
      <c r="C417" s="9" t="str">
        <f>IF(VLOOKUP((IF(MONTH($A417)=10,YEAR($A417),IF(MONTH($A417)=11,YEAR($A417),IF(MONTH($A417)=12, YEAR($A417),YEAR($A417)-1)))),A3R002_pt1.prn!$A$2:$AA$74,VLOOKUP(MONTH($A417),'Patch Conversion'!$A$1:$B$12,2),FALSE)="","",VLOOKUP((IF(MONTH($A417)=10,YEAR($A417),IF(MONTH($A417)=11,YEAR($A417),IF(MONTH($A417)=12, YEAR($A417),YEAR($A417)-1)))),A3R002_pt1.prn!$A$2:$AA$74,VLOOKUP(MONTH($A417),'Patch Conversion'!$A$1:$B$12,2),FALSE))</f>
        <v/>
      </c>
      <c r="G417" s="9">
        <f>VLOOKUP((IF(MONTH($A417)=10,YEAR($A417),IF(MONTH($A417)=11,YEAR($A417),IF(MONTH($A417)=12, YEAR($A417),YEAR($A417)-1)))),A3R002_FirstSim!$A$1:$Z$87,VLOOKUP(MONTH($A417),Conversion!$A$1:$B$12,2),FALSE)</f>
        <v>0.38</v>
      </c>
      <c r="K417" s="12" t="e">
        <f>VLOOKUP((IF(MONTH($A417)=10,YEAR($A417),IF(MONTH($A417)=11,YEAR($A417),IF(MONTH($A417)=12, YEAR($A417),YEAR($A417)-1)))),#REF!,VLOOKUP(MONTH($A417),Conversion!$A$1:$B$12,2),FALSE)</f>
        <v>#REF!</v>
      </c>
      <c r="L417" s="9" t="e">
        <f>VLOOKUP((IF(MONTH($A417)=10,YEAR($A417),IF(MONTH($A417)=11,YEAR($A417),IF(MONTH($A417)=12, YEAR($A417),YEAR($A417)-1)))),#REF!,VLOOKUP(MONTH($A417),'Patch Conversion'!$A$1:$B$12,2),FALSE)</f>
        <v>#REF!</v>
      </c>
      <c r="N417" s="11"/>
      <c r="O417" s="9">
        <f t="shared" si="39"/>
        <v>0.06</v>
      </c>
      <c r="P417" s="9" t="str">
        <f t="shared" si="40"/>
        <v/>
      </c>
      <c r="Q417" s="10" t="str">
        <f t="shared" si="41"/>
        <v/>
      </c>
      <c r="S417" s="17">
        <f>VLOOKUP((IF(MONTH($A417)=10,YEAR($A417),IF(MONTH($A417)=11,YEAR($A417),IF(MONTH($A417)=12, YEAR($A417),YEAR($A417)-1)))),'Final Sim'!$A$1:$O$84,VLOOKUP(MONTH($A417),'Conversion WRSM'!$A$1:$B$12,2),FALSE)</f>
        <v>0</v>
      </c>
      <c r="U417" s="9">
        <f t="shared" si="42"/>
        <v>0.06</v>
      </c>
      <c r="V417" s="9" t="str">
        <f t="shared" si="43"/>
        <v/>
      </c>
      <c r="W417" s="20" t="str">
        <f t="shared" si="44"/>
        <v/>
      </c>
    </row>
    <row r="418" spans="1:23" s="9" customFormat="1" x14ac:dyDescent="0.25">
      <c r="A418" s="11">
        <v>25659</v>
      </c>
      <c r="B418" s="9">
        <f>VLOOKUP((IF(MONTH($A418)=10,YEAR($A418),IF(MONTH($A418)=11,YEAR($A418),IF(MONTH($A418)=12, YEAR($A418),YEAR($A418)-1)))),A3R002_pt1.prn!$A$2:$AA$74,VLOOKUP(MONTH($A418),Conversion!$A$1:$B$12,2),FALSE)</f>
        <v>0.18</v>
      </c>
      <c r="C418" s="9" t="str">
        <f>IF(VLOOKUP((IF(MONTH($A418)=10,YEAR($A418),IF(MONTH($A418)=11,YEAR($A418),IF(MONTH($A418)=12, YEAR($A418),YEAR($A418)-1)))),A3R002_pt1.prn!$A$2:$AA$74,VLOOKUP(MONTH($A418),'Patch Conversion'!$A$1:$B$12,2),FALSE)="","",VLOOKUP((IF(MONTH($A418)=10,YEAR($A418),IF(MONTH($A418)=11,YEAR($A418),IF(MONTH($A418)=12, YEAR($A418),YEAR($A418)-1)))),A3R002_pt1.prn!$A$2:$AA$74,VLOOKUP(MONTH($A418),'Patch Conversion'!$A$1:$B$12,2),FALSE))</f>
        <v/>
      </c>
      <c r="G418" s="9">
        <f>VLOOKUP((IF(MONTH($A418)=10,YEAR($A418),IF(MONTH($A418)=11,YEAR($A418),IF(MONTH($A418)=12, YEAR($A418),YEAR($A418)-1)))),A3R002_FirstSim!$A$1:$Z$87,VLOOKUP(MONTH($A418),Conversion!$A$1:$B$12,2),FALSE)</f>
        <v>0.37</v>
      </c>
      <c r="K418" s="12" t="e">
        <f>VLOOKUP((IF(MONTH($A418)=10,YEAR($A418),IF(MONTH($A418)=11,YEAR($A418),IF(MONTH($A418)=12, YEAR($A418),YEAR($A418)-1)))),#REF!,VLOOKUP(MONTH($A418),Conversion!$A$1:$B$12,2),FALSE)</f>
        <v>#REF!</v>
      </c>
      <c r="L418" s="9" t="e">
        <f>VLOOKUP((IF(MONTH($A418)=10,YEAR($A418),IF(MONTH($A418)=11,YEAR($A418),IF(MONTH($A418)=12, YEAR($A418),YEAR($A418)-1)))),#REF!,VLOOKUP(MONTH($A418),'Patch Conversion'!$A$1:$B$12,2),FALSE)</f>
        <v>#REF!</v>
      </c>
      <c r="N418" s="11"/>
      <c r="O418" s="9">
        <f t="shared" si="39"/>
        <v>0.18</v>
      </c>
      <c r="P418" s="9" t="str">
        <f t="shared" si="40"/>
        <v/>
      </c>
      <c r="Q418" s="10" t="str">
        <f t="shared" si="41"/>
        <v/>
      </c>
      <c r="S418" s="17">
        <f>VLOOKUP((IF(MONTH($A418)=10,YEAR($A418),IF(MONTH($A418)=11,YEAR($A418),IF(MONTH($A418)=12, YEAR($A418),YEAR($A418)-1)))),'Final Sim'!$A$1:$O$84,VLOOKUP(MONTH($A418),'Conversion WRSM'!$A$1:$B$12,2),FALSE)</f>
        <v>0</v>
      </c>
      <c r="U418" s="9">
        <f t="shared" si="42"/>
        <v>0.18</v>
      </c>
      <c r="V418" s="9" t="str">
        <f t="shared" si="43"/>
        <v/>
      </c>
      <c r="W418" s="20" t="str">
        <f t="shared" si="44"/>
        <v/>
      </c>
    </row>
    <row r="419" spans="1:23" s="9" customFormat="1" x14ac:dyDescent="0.25">
      <c r="A419" s="11">
        <v>25689</v>
      </c>
      <c r="B419" s="9">
        <f>VLOOKUP((IF(MONTH($A419)=10,YEAR($A419),IF(MONTH($A419)=11,YEAR($A419),IF(MONTH($A419)=12, YEAR($A419),YEAR($A419)-1)))),A3R002_pt1.prn!$A$2:$AA$74,VLOOKUP(MONTH($A419),Conversion!$A$1:$B$12,2),FALSE)</f>
        <v>0.18</v>
      </c>
      <c r="C419" s="9" t="str">
        <f>IF(VLOOKUP((IF(MONTH($A419)=10,YEAR($A419),IF(MONTH($A419)=11,YEAR($A419),IF(MONTH($A419)=12, YEAR($A419),YEAR($A419)-1)))),A3R002_pt1.prn!$A$2:$AA$74,VLOOKUP(MONTH($A419),'Patch Conversion'!$A$1:$B$12,2),FALSE)="","",VLOOKUP((IF(MONTH($A419)=10,YEAR($A419),IF(MONTH($A419)=11,YEAR($A419),IF(MONTH($A419)=12, YEAR($A419),YEAR($A419)-1)))),A3R002_pt1.prn!$A$2:$AA$74,VLOOKUP(MONTH($A419),'Patch Conversion'!$A$1:$B$12,2),FALSE))</f>
        <v/>
      </c>
      <c r="G419" s="9">
        <f>VLOOKUP((IF(MONTH($A419)=10,YEAR($A419),IF(MONTH($A419)=11,YEAR($A419),IF(MONTH($A419)=12, YEAR($A419),YEAR($A419)-1)))),A3R002_FirstSim!$A$1:$Z$87,VLOOKUP(MONTH($A419),Conversion!$A$1:$B$12,2),FALSE)</f>
        <v>0.37</v>
      </c>
      <c r="K419" s="12" t="e">
        <f>VLOOKUP((IF(MONTH($A419)=10,YEAR($A419),IF(MONTH($A419)=11,YEAR($A419),IF(MONTH($A419)=12, YEAR($A419),YEAR($A419)-1)))),#REF!,VLOOKUP(MONTH($A419),Conversion!$A$1:$B$12,2),FALSE)</f>
        <v>#REF!</v>
      </c>
      <c r="L419" s="9" t="e">
        <f>VLOOKUP((IF(MONTH($A419)=10,YEAR($A419),IF(MONTH($A419)=11,YEAR($A419),IF(MONTH($A419)=12, YEAR($A419),YEAR($A419)-1)))),#REF!,VLOOKUP(MONTH($A419),'Patch Conversion'!$A$1:$B$12,2),FALSE)</f>
        <v>#REF!</v>
      </c>
      <c r="N419" s="11"/>
      <c r="O419" s="9">
        <f t="shared" si="39"/>
        <v>0.18</v>
      </c>
      <c r="P419" s="9" t="str">
        <f t="shared" si="40"/>
        <v/>
      </c>
      <c r="Q419" s="10" t="str">
        <f t="shared" si="41"/>
        <v/>
      </c>
      <c r="S419" s="17">
        <f>VLOOKUP((IF(MONTH($A419)=10,YEAR($A419),IF(MONTH($A419)=11,YEAR($A419),IF(MONTH($A419)=12, YEAR($A419),YEAR($A419)-1)))),'Final Sim'!$A$1:$O$84,VLOOKUP(MONTH($A419),'Conversion WRSM'!$A$1:$B$12,2),FALSE)</f>
        <v>0</v>
      </c>
      <c r="U419" s="9">
        <f t="shared" si="42"/>
        <v>0.18</v>
      </c>
      <c r="V419" s="9" t="str">
        <f t="shared" si="43"/>
        <v/>
      </c>
      <c r="W419" s="20" t="str">
        <f t="shared" si="44"/>
        <v/>
      </c>
    </row>
    <row r="420" spans="1:23" s="9" customFormat="1" x14ac:dyDescent="0.25">
      <c r="A420" s="11">
        <v>25720</v>
      </c>
      <c r="B420" s="9">
        <f>VLOOKUP((IF(MONTH($A420)=10,YEAR($A420),IF(MONTH($A420)=11,YEAR($A420),IF(MONTH($A420)=12, YEAR($A420),YEAR($A420)-1)))),A3R002_pt1.prn!$A$2:$AA$74,VLOOKUP(MONTH($A420),Conversion!$A$1:$B$12,2),FALSE)</f>
        <v>0</v>
      </c>
      <c r="C420" s="9" t="str">
        <f>IF(VLOOKUP((IF(MONTH($A420)=10,YEAR($A420),IF(MONTH($A420)=11,YEAR($A420),IF(MONTH($A420)=12, YEAR($A420),YEAR($A420)-1)))),A3R002_pt1.prn!$A$2:$AA$74,VLOOKUP(MONTH($A420),'Patch Conversion'!$A$1:$B$12,2),FALSE)="","",VLOOKUP((IF(MONTH($A420)=10,YEAR($A420),IF(MONTH($A420)=11,YEAR($A420),IF(MONTH($A420)=12, YEAR($A420),YEAR($A420)-1)))),A3R002_pt1.prn!$A$2:$AA$74,VLOOKUP(MONTH($A420),'Patch Conversion'!$A$1:$B$12,2),FALSE))</f>
        <v>#</v>
      </c>
      <c r="G420" s="9">
        <f>VLOOKUP((IF(MONTH($A420)=10,YEAR($A420),IF(MONTH($A420)=11,YEAR($A420),IF(MONTH($A420)=12, YEAR($A420),YEAR($A420)-1)))),A3R002_FirstSim!$A$1:$Z$87,VLOOKUP(MONTH($A420),Conversion!$A$1:$B$12,2),FALSE)</f>
        <v>0.36</v>
      </c>
      <c r="K420" s="12" t="e">
        <f>VLOOKUP((IF(MONTH($A420)=10,YEAR($A420),IF(MONTH($A420)=11,YEAR($A420),IF(MONTH($A420)=12, YEAR($A420),YEAR($A420)-1)))),#REF!,VLOOKUP(MONTH($A420),Conversion!$A$1:$B$12,2),FALSE)</f>
        <v>#REF!</v>
      </c>
      <c r="L420" s="9" t="e">
        <f>VLOOKUP((IF(MONTH($A420)=10,YEAR($A420),IF(MONTH($A420)=11,YEAR($A420),IF(MONTH($A420)=12, YEAR($A420),YEAR($A420)-1)))),#REF!,VLOOKUP(MONTH($A420),'Patch Conversion'!$A$1:$B$12,2),FALSE)</f>
        <v>#REF!</v>
      </c>
      <c r="N420" s="11"/>
      <c r="O420" s="9">
        <f t="shared" si="39"/>
        <v>0.36</v>
      </c>
      <c r="P420" s="9" t="str">
        <f t="shared" si="40"/>
        <v>*</v>
      </c>
      <c r="Q420" s="10" t="str">
        <f t="shared" si="41"/>
        <v>First Silumation patch</v>
      </c>
      <c r="S420" s="17">
        <f>VLOOKUP((IF(MONTH($A420)=10,YEAR($A420),IF(MONTH($A420)=11,YEAR($A420),IF(MONTH($A420)=12, YEAR($A420),YEAR($A420)-1)))),'Final Sim'!$A$1:$O$84,VLOOKUP(MONTH($A420),'Conversion WRSM'!$A$1:$B$12,2),FALSE)</f>
        <v>0</v>
      </c>
      <c r="U420" s="9">
        <f t="shared" si="42"/>
        <v>0</v>
      </c>
      <c r="V420" s="9" t="str">
        <f t="shared" si="43"/>
        <v>#</v>
      </c>
      <c r="W420" s="20" t="str">
        <f t="shared" si="44"/>
        <v>Observed Estimate Used</v>
      </c>
    </row>
    <row r="421" spans="1:23" s="9" customFormat="1" x14ac:dyDescent="0.25">
      <c r="A421" s="11">
        <v>25750</v>
      </c>
      <c r="B421" s="9">
        <f>VLOOKUP((IF(MONTH($A421)=10,YEAR($A421),IF(MONTH($A421)=11,YEAR($A421),IF(MONTH($A421)=12, YEAR($A421),YEAR($A421)-1)))),A3R002_pt1.prn!$A$2:$AA$74,VLOOKUP(MONTH($A421),Conversion!$A$1:$B$12,2),FALSE)</f>
        <v>0.17</v>
      </c>
      <c r="C421" s="9" t="str">
        <f>IF(VLOOKUP((IF(MONTH($A421)=10,YEAR($A421),IF(MONTH($A421)=11,YEAR($A421),IF(MONTH($A421)=12, YEAR($A421),YEAR($A421)-1)))),A3R002_pt1.prn!$A$2:$AA$74,VLOOKUP(MONTH($A421),'Patch Conversion'!$A$1:$B$12,2),FALSE)="","",VLOOKUP((IF(MONTH($A421)=10,YEAR($A421),IF(MONTH($A421)=11,YEAR($A421),IF(MONTH($A421)=12, YEAR($A421),YEAR($A421)-1)))),A3R002_pt1.prn!$A$2:$AA$74,VLOOKUP(MONTH($A421),'Patch Conversion'!$A$1:$B$12,2),FALSE))</f>
        <v/>
      </c>
      <c r="G421" s="9">
        <f>VLOOKUP((IF(MONTH($A421)=10,YEAR($A421),IF(MONTH($A421)=11,YEAR($A421),IF(MONTH($A421)=12, YEAR($A421),YEAR($A421)-1)))),A3R002_FirstSim!$A$1:$Z$87,VLOOKUP(MONTH($A421),Conversion!$A$1:$B$12,2),FALSE)</f>
        <v>0.35</v>
      </c>
      <c r="K421" s="12" t="e">
        <f>VLOOKUP((IF(MONTH($A421)=10,YEAR($A421),IF(MONTH($A421)=11,YEAR($A421),IF(MONTH($A421)=12, YEAR($A421),YEAR($A421)-1)))),#REF!,VLOOKUP(MONTH($A421),Conversion!$A$1:$B$12,2),FALSE)</f>
        <v>#REF!</v>
      </c>
      <c r="L421" s="9" t="e">
        <f>VLOOKUP((IF(MONTH($A421)=10,YEAR($A421),IF(MONTH($A421)=11,YEAR($A421),IF(MONTH($A421)=12, YEAR($A421),YEAR($A421)-1)))),#REF!,VLOOKUP(MONTH($A421),'Patch Conversion'!$A$1:$B$12,2),FALSE)</f>
        <v>#REF!</v>
      </c>
      <c r="N421" s="11"/>
      <c r="O421" s="9">
        <f t="shared" si="39"/>
        <v>0.17</v>
      </c>
      <c r="P421" s="9" t="str">
        <f t="shared" si="40"/>
        <v/>
      </c>
      <c r="Q421" s="10" t="str">
        <f t="shared" si="41"/>
        <v/>
      </c>
      <c r="S421" s="17">
        <f>VLOOKUP((IF(MONTH($A421)=10,YEAR($A421),IF(MONTH($A421)=11,YEAR($A421),IF(MONTH($A421)=12, YEAR($A421),YEAR($A421)-1)))),'Final Sim'!$A$1:$O$84,VLOOKUP(MONTH($A421),'Conversion WRSM'!$A$1:$B$12,2),FALSE)</f>
        <v>0</v>
      </c>
      <c r="U421" s="9">
        <f t="shared" si="42"/>
        <v>0.17</v>
      </c>
      <c r="V421" s="9" t="str">
        <f t="shared" si="43"/>
        <v/>
      </c>
      <c r="W421" s="20" t="str">
        <f t="shared" si="44"/>
        <v/>
      </c>
    </row>
    <row r="422" spans="1:23" s="9" customFormat="1" x14ac:dyDescent="0.25">
      <c r="A422" s="11">
        <v>25781</v>
      </c>
      <c r="B422" s="9">
        <f>VLOOKUP((IF(MONTH($A422)=10,YEAR($A422),IF(MONTH($A422)=11,YEAR($A422),IF(MONTH($A422)=12, YEAR($A422),YEAR($A422)-1)))),A3R002_pt1.prn!$A$2:$AA$74,VLOOKUP(MONTH($A422),Conversion!$A$1:$B$12,2),FALSE)</f>
        <v>0.23</v>
      </c>
      <c r="C422" s="9" t="str">
        <f>IF(VLOOKUP((IF(MONTH($A422)=10,YEAR($A422),IF(MONTH($A422)=11,YEAR($A422),IF(MONTH($A422)=12, YEAR($A422),YEAR($A422)-1)))),A3R002_pt1.prn!$A$2:$AA$74,VLOOKUP(MONTH($A422),'Patch Conversion'!$A$1:$B$12,2),FALSE)="","",VLOOKUP((IF(MONTH($A422)=10,YEAR($A422),IF(MONTH($A422)=11,YEAR($A422),IF(MONTH($A422)=12, YEAR($A422),YEAR($A422)-1)))),A3R002_pt1.prn!$A$2:$AA$74,VLOOKUP(MONTH($A422),'Patch Conversion'!$A$1:$B$12,2),FALSE))</f>
        <v/>
      </c>
      <c r="G422" s="9">
        <f>VLOOKUP((IF(MONTH($A422)=10,YEAR($A422),IF(MONTH($A422)=11,YEAR($A422),IF(MONTH($A422)=12, YEAR($A422),YEAR($A422)-1)))),A3R002_FirstSim!$A$1:$Z$87,VLOOKUP(MONTH($A422),Conversion!$A$1:$B$12,2),FALSE)</f>
        <v>0.33</v>
      </c>
      <c r="K422" s="12" t="e">
        <f>VLOOKUP((IF(MONTH($A422)=10,YEAR($A422),IF(MONTH($A422)=11,YEAR($A422),IF(MONTH($A422)=12, YEAR($A422),YEAR($A422)-1)))),#REF!,VLOOKUP(MONTH($A422),Conversion!$A$1:$B$12,2),FALSE)</f>
        <v>#REF!</v>
      </c>
      <c r="L422" s="9" t="e">
        <f>VLOOKUP((IF(MONTH($A422)=10,YEAR($A422),IF(MONTH($A422)=11,YEAR($A422),IF(MONTH($A422)=12, YEAR($A422),YEAR($A422)-1)))),#REF!,VLOOKUP(MONTH($A422),'Patch Conversion'!$A$1:$B$12,2),FALSE)</f>
        <v>#REF!</v>
      </c>
      <c r="N422" s="11"/>
      <c r="O422" s="9">
        <f t="shared" si="39"/>
        <v>0.23</v>
      </c>
      <c r="P422" s="9" t="str">
        <f t="shared" si="40"/>
        <v/>
      </c>
      <c r="Q422" s="10" t="str">
        <f t="shared" si="41"/>
        <v/>
      </c>
      <c r="S422" s="17">
        <f>VLOOKUP((IF(MONTH($A422)=10,YEAR($A422),IF(MONTH($A422)=11,YEAR($A422),IF(MONTH($A422)=12, YEAR($A422),YEAR($A422)-1)))),'Final Sim'!$A$1:$O$84,VLOOKUP(MONTH($A422),'Conversion WRSM'!$A$1:$B$12,2),FALSE)</f>
        <v>0</v>
      </c>
      <c r="U422" s="9">
        <f t="shared" si="42"/>
        <v>0.23</v>
      </c>
      <c r="V422" s="9" t="str">
        <f t="shared" si="43"/>
        <v/>
      </c>
      <c r="W422" s="20" t="str">
        <f t="shared" si="44"/>
        <v/>
      </c>
    </row>
    <row r="423" spans="1:23" s="9" customFormat="1" x14ac:dyDescent="0.25">
      <c r="A423" s="11">
        <v>25812</v>
      </c>
      <c r="B423" s="9">
        <f>VLOOKUP((IF(MONTH($A423)=10,YEAR($A423),IF(MONTH($A423)=11,YEAR($A423),IF(MONTH($A423)=12, YEAR($A423),YEAR($A423)-1)))),A3R002_pt1.prn!$A$2:$AA$74,VLOOKUP(MONTH($A423),Conversion!$A$1:$B$12,2),FALSE)</f>
        <v>0</v>
      </c>
      <c r="C423" s="9" t="str">
        <f>IF(VLOOKUP((IF(MONTH($A423)=10,YEAR($A423),IF(MONTH($A423)=11,YEAR($A423),IF(MONTH($A423)=12, YEAR($A423),YEAR($A423)-1)))),A3R002_pt1.prn!$A$2:$AA$74,VLOOKUP(MONTH($A423),'Patch Conversion'!$A$1:$B$12,2),FALSE)="","",VLOOKUP((IF(MONTH($A423)=10,YEAR($A423),IF(MONTH($A423)=11,YEAR($A423),IF(MONTH($A423)=12, YEAR($A423),YEAR($A423)-1)))),A3R002_pt1.prn!$A$2:$AA$74,VLOOKUP(MONTH($A423),'Patch Conversion'!$A$1:$B$12,2),FALSE))</f>
        <v>#</v>
      </c>
      <c r="G423" s="9">
        <f>VLOOKUP((IF(MONTH($A423)=10,YEAR($A423),IF(MONTH($A423)=11,YEAR($A423),IF(MONTH($A423)=12, YEAR($A423),YEAR($A423)-1)))),A3R002_FirstSim!$A$1:$Z$87,VLOOKUP(MONTH($A423),Conversion!$A$1:$B$12,2),FALSE)</f>
        <v>0.31</v>
      </c>
      <c r="K423" s="12" t="e">
        <f>VLOOKUP((IF(MONTH($A423)=10,YEAR($A423),IF(MONTH($A423)=11,YEAR($A423),IF(MONTH($A423)=12, YEAR($A423),YEAR($A423)-1)))),#REF!,VLOOKUP(MONTH($A423),Conversion!$A$1:$B$12,2),FALSE)</f>
        <v>#REF!</v>
      </c>
      <c r="L423" s="9" t="e">
        <f>VLOOKUP((IF(MONTH($A423)=10,YEAR($A423),IF(MONTH($A423)=11,YEAR($A423),IF(MONTH($A423)=12, YEAR($A423),YEAR($A423)-1)))),#REF!,VLOOKUP(MONTH($A423),'Patch Conversion'!$A$1:$B$12,2),FALSE)</f>
        <v>#REF!</v>
      </c>
      <c r="N423" s="11"/>
      <c r="O423" s="9">
        <f t="shared" si="39"/>
        <v>0.31</v>
      </c>
      <c r="P423" s="9" t="str">
        <f t="shared" si="40"/>
        <v>*</v>
      </c>
      <c r="Q423" s="10" t="str">
        <f t="shared" si="41"/>
        <v>First Silumation patch</v>
      </c>
      <c r="S423" s="17">
        <f>VLOOKUP((IF(MONTH($A423)=10,YEAR($A423),IF(MONTH($A423)=11,YEAR($A423),IF(MONTH($A423)=12, YEAR($A423),YEAR($A423)-1)))),'Final Sim'!$A$1:$O$84,VLOOKUP(MONTH($A423),'Conversion WRSM'!$A$1:$B$12,2),FALSE)</f>
        <v>0</v>
      </c>
      <c r="U423" s="9">
        <f t="shared" si="42"/>
        <v>0</v>
      </c>
      <c r="V423" s="9" t="str">
        <f t="shared" si="43"/>
        <v>#</v>
      </c>
      <c r="W423" s="20" t="str">
        <f t="shared" si="44"/>
        <v>Observed Estimate Used</v>
      </c>
    </row>
    <row r="424" spans="1:23" s="9" customFormat="1" x14ac:dyDescent="0.25">
      <c r="A424" s="11">
        <v>25842</v>
      </c>
      <c r="B424" s="9">
        <f>VLOOKUP((IF(MONTH($A424)=10,YEAR($A424),IF(MONTH($A424)=11,YEAR($A424),IF(MONTH($A424)=12, YEAR($A424),YEAR($A424)-1)))),A3R002_pt1.prn!$A$2:$AA$74,VLOOKUP(MONTH($A424),Conversion!$A$1:$B$12,2),FALSE)</f>
        <v>7.0000000000000007E-2</v>
      </c>
      <c r="C424" s="9" t="str">
        <f>IF(VLOOKUP((IF(MONTH($A424)=10,YEAR($A424),IF(MONTH($A424)=11,YEAR($A424),IF(MONTH($A424)=12, YEAR($A424),YEAR($A424)-1)))),A3R002_pt1.prn!$A$2:$AA$74,VLOOKUP(MONTH($A424),'Patch Conversion'!$A$1:$B$12,2),FALSE)="","",VLOOKUP((IF(MONTH($A424)=10,YEAR($A424),IF(MONTH($A424)=11,YEAR($A424),IF(MONTH($A424)=12, YEAR($A424),YEAR($A424)-1)))),A3R002_pt1.prn!$A$2:$AA$74,VLOOKUP(MONTH($A424),'Patch Conversion'!$A$1:$B$12,2),FALSE))</f>
        <v/>
      </c>
      <c r="G424" s="9">
        <f>VLOOKUP((IF(MONTH($A424)=10,YEAR($A424),IF(MONTH($A424)=11,YEAR($A424),IF(MONTH($A424)=12, YEAR($A424),YEAR($A424)-1)))),A3R002_FirstSim!$A$1:$Z$87,VLOOKUP(MONTH($A424),Conversion!$A$1:$B$12,2),FALSE)</f>
        <v>0.25</v>
      </c>
      <c r="K424" s="12" t="e">
        <f>VLOOKUP((IF(MONTH($A424)=10,YEAR($A424),IF(MONTH($A424)=11,YEAR($A424),IF(MONTH($A424)=12, YEAR($A424),YEAR($A424)-1)))),#REF!,VLOOKUP(MONTH($A424),Conversion!$A$1:$B$12,2),FALSE)</f>
        <v>#REF!</v>
      </c>
      <c r="L424" s="9" t="e">
        <f>VLOOKUP((IF(MONTH($A424)=10,YEAR($A424),IF(MONTH($A424)=11,YEAR($A424),IF(MONTH($A424)=12, YEAR($A424),YEAR($A424)-1)))),#REF!,VLOOKUP(MONTH($A424),'Patch Conversion'!$A$1:$B$12,2),FALSE)</f>
        <v>#REF!</v>
      </c>
      <c r="N424" s="11"/>
      <c r="O424" s="9">
        <f t="shared" si="39"/>
        <v>7.0000000000000007E-2</v>
      </c>
      <c r="P424" s="9" t="str">
        <f t="shared" si="40"/>
        <v/>
      </c>
      <c r="Q424" s="10" t="str">
        <f t="shared" si="41"/>
        <v/>
      </c>
      <c r="S424" s="17">
        <f>VLOOKUP((IF(MONTH($A424)=10,YEAR($A424),IF(MONTH($A424)=11,YEAR($A424),IF(MONTH($A424)=12, YEAR($A424),YEAR($A424)-1)))),'Final Sim'!$A$1:$O$84,VLOOKUP(MONTH($A424),'Conversion WRSM'!$A$1:$B$12,2),FALSE)</f>
        <v>0</v>
      </c>
      <c r="U424" s="9">
        <f t="shared" si="42"/>
        <v>7.0000000000000007E-2</v>
      </c>
      <c r="V424" s="9" t="str">
        <f t="shared" si="43"/>
        <v/>
      </c>
      <c r="W424" s="20" t="str">
        <f t="shared" si="44"/>
        <v/>
      </c>
    </row>
    <row r="425" spans="1:23" s="9" customFormat="1" x14ac:dyDescent="0.25">
      <c r="A425" s="11">
        <v>25873</v>
      </c>
      <c r="B425" s="9">
        <f>VLOOKUP((IF(MONTH($A425)=10,YEAR($A425),IF(MONTH($A425)=11,YEAR($A425),IF(MONTH($A425)=12, YEAR($A425),YEAR($A425)-1)))),A3R002_pt1.prn!$A$2:$AA$74,VLOOKUP(MONTH($A425),Conversion!$A$1:$B$12,2),FALSE)</f>
        <v>0.1</v>
      </c>
      <c r="C425" s="9" t="str">
        <f>IF(VLOOKUP((IF(MONTH($A425)=10,YEAR($A425),IF(MONTH($A425)=11,YEAR($A425),IF(MONTH($A425)=12, YEAR($A425),YEAR($A425)-1)))),A3R002_pt1.prn!$A$2:$AA$74,VLOOKUP(MONTH($A425),'Patch Conversion'!$A$1:$B$12,2),FALSE)="","",VLOOKUP((IF(MONTH($A425)=10,YEAR($A425),IF(MONTH($A425)=11,YEAR($A425),IF(MONTH($A425)=12, YEAR($A425),YEAR($A425)-1)))),A3R002_pt1.prn!$A$2:$AA$74,VLOOKUP(MONTH($A425),'Patch Conversion'!$A$1:$B$12,2),FALSE))</f>
        <v/>
      </c>
      <c r="G425" s="9">
        <f>VLOOKUP((IF(MONTH($A425)=10,YEAR($A425),IF(MONTH($A425)=11,YEAR($A425),IF(MONTH($A425)=12, YEAR($A425),YEAR($A425)-1)))),A3R002_FirstSim!$A$1:$Z$87,VLOOKUP(MONTH($A425),Conversion!$A$1:$B$12,2),FALSE)</f>
        <v>0.24</v>
      </c>
      <c r="K425" s="12" t="e">
        <f>VLOOKUP((IF(MONTH($A425)=10,YEAR($A425),IF(MONTH($A425)=11,YEAR($A425),IF(MONTH($A425)=12, YEAR($A425),YEAR($A425)-1)))),#REF!,VLOOKUP(MONTH($A425),Conversion!$A$1:$B$12,2),FALSE)</f>
        <v>#REF!</v>
      </c>
      <c r="L425" s="9" t="e">
        <f>VLOOKUP((IF(MONTH($A425)=10,YEAR($A425),IF(MONTH($A425)=11,YEAR($A425),IF(MONTH($A425)=12, YEAR($A425),YEAR($A425)-1)))),#REF!,VLOOKUP(MONTH($A425),'Patch Conversion'!$A$1:$B$12,2),FALSE)</f>
        <v>#REF!</v>
      </c>
      <c r="N425" s="11"/>
      <c r="O425" s="9">
        <f t="shared" si="39"/>
        <v>0.1</v>
      </c>
      <c r="P425" s="9" t="str">
        <f t="shared" si="40"/>
        <v/>
      </c>
      <c r="Q425" s="10" t="str">
        <f t="shared" si="41"/>
        <v/>
      </c>
      <c r="S425" s="17">
        <f>VLOOKUP((IF(MONTH($A425)=10,YEAR($A425),IF(MONTH($A425)=11,YEAR($A425),IF(MONTH($A425)=12, YEAR($A425),YEAR($A425)-1)))),'Final Sim'!$A$1:$O$84,VLOOKUP(MONTH($A425),'Conversion WRSM'!$A$1:$B$12,2),FALSE)</f>
        <v>0</v>
      </c>
      <c r="U425" s="9">
        <f t="shared" si="42"/>
        <v>0.1</v>
      </c>
      <c r="V425" s="9" t="str">
        <f t="shared" si="43"/>
        <v/>
      </c>
      <c r="W425" s="20" t="str">
        <f t="shared" si="44"/>
        <v/>
      </c>
    </row>
    <row r="426" spans="1:23" s="9" customFormat="1" x14ac:dyDescent="0.25">
      <c r="A426" s="11">
        <v>25903</v>
      </c>
      <c r="B426" s="9">
        <f>VLOOKUP((IF(MONTH($A426)=10,YEAR($A426),IF(MONTH($A426)=11,YEAR($A426),IF(MONTH($A426)=12, YEAR($A426),YEAR($A426)-1)))),A3R002_pt1.prn!$A$2:$AA$74,VLOOKUP(MONTH($A426),Conversion!$A$1:$B$12,2),FALSE)</f>
        <v>0.09</v>
      </c>
      <c r="C426" s="9" t="str">
        <f>IF(VLOOKUP((IF(MONTH($A426)=10,YEAR($A426),IF(MONTH($A426)=11,YEAR($A426),IF(MONTH($A426)=12, YEAR($A426),YEAR($A426)-1)))),A3R002_pt1.prn!$A$2:$AA$74,VLOOKUP(MONTH($A426),'Patch Conversion'!$A$1:$B$12,2),FALSE)="","",VLOOKUP((IF(MONTH($A426)=10,YEAR($A426),IF(MONTH($A426)=11,YEAR($A426),IF(MONTH($A426)=12, YEAR($A426),YEAR($A426)-1)))),A3R002_pt1.prn!$A$2:$AA$74,VLOOKUP(MONTH($A426),'Patch Conversion'!$A$1:$B$12,2),FALSE))</f>
        <v>*</v>
      </c>
      <c r="D426" s="9">
        <f>IF(C426="","",B426)</f>
        <v>0.09</v>
      </c>
      <c r="G426" s="9">
        <f>VLOOKUP((IF(MONTH($A426)=10,YEAR($A426),IF(MONTH($A426)=11,YEAR($A426),IF(MONTH($A426)=12, YEAR($A426),YEAR($A426)-1)))),A3R002_FirstSim!$A$1:$Z$87,VLOOKUP(MONTH($A426),Conversion!$A$1:$B$12,2),FALSE)</f>
        <v>0.34</v>
      </c>
      <c r="K426" s="12" t="e">
        <f>VLOOKUP((IF(MONTH($A426)=10,YEAR($A426),IF(MONTH($A426)=11,YEAR($A426),IF(MONTH($A426)=12, YEAR($A426),YEAR($A426)-1)))),#REF!,VLOOKUP(MONTH($A426),Conversion!$A$1:$B$12,2),FALSE)</f>
        <v>#REF!</v>
      </c>
      <c r="L426" s="9" t="e">
        <f>VLOOKUP((IF(MONTH($A426)=10,YEAR($A426),IF(MONTH($A426)=11,YEAR($A426),IF(MONTH($A426)=12, YEAR($A426),YEAR($A426)-1)))),#REF!,VLOOKUP(MONTH($A426),'Patch Conversion'!$A$1:$B$12,2),FALSE)</f>
        <v>#REF!</v>
      </c>
      <c r="N426" s="11"/>
      <c r="O426" s="9">
        <f t="shared" si="39"/>
        <v>0.09</v>
      </c>
      <c r="P426" s="9" t="str">
        <f t="shared" si="40"/>
        <v>*</v>
      </c>
      <c r="Q426" s="10" t="str">
        <f t="shared" si="41"/>
        <v>Estimated</v>
      </c>
      <c r="S426" s="17">
        <f>VLOOKUP((IF(MONTH($A426)=10,YEAR($A426),IF(MONTH($A426)=11,YEAR($A426),IF(MONTH($A426)=12, YEAR($A426),YEAR($A426)-1)))),'Final Sim'!$A$1:$O$84,VLOOKUP(MONTH($A426),'Conversion WRSM'!$A$1:$B$12,2),FALSE)</f>
        <v>0</v>
      </c>
      <c r="U426" s="9">
        <f t="shared" si="42"/>
        <v>0.09</v>
      </c>
      <c r="V426" s="9" t="str">
        <f t="shared" si="43"/>
        <v>*</v>
      </c>
      <c r="W426" s="20" t="str">
        <f t="shared" si="44"/>
        <v>Estimated</v>
      </c>
    </row>
    <row r="427" spans="1:23" s="9" customFormat="1" x14ac:dyDescent="0.25">
      <c r="A427" s="11">
        <v>25934</v>
      </c>
      <c r="B427" s="9">
        <f>VLOOKUP((IF(MONTH($A427)=10,YEAR($A427),IF(MONTH($A427)=11,YEAR($A427),IF(MONTH($A427)=12, YEAR($A427),YEAR($A427)-1)))),A3R002_pt1.prn!$A$2:$AA$74,VLOOKUP(MONTH($A427),Conversion!$A$1:$B$12,2),FALSE)</f>
        <v>3.76</v>
      </c>
      <c r="C427" s="9" t="str">
        <f>IF(VLOOKUP((IF(MONTH($A427)=10,YEAR($A427),IF(MONTH($A427)=11,YEAR($A427),IF(MONTH($A427)=12, YEAR($A427),YEAR($A427)-1)))),A3R002_pt1.prn!$A$2:$AA$74,VLOOKUP(MONTH($A427),'Patch Conversion'!$A$1:$B$12,2),FALSE)="","",VLOOKUP((IF(MONTH($A427)=10,YEAR($A427),IF(MONTH($A427)=11,YEAR($A427),IF(MONTH($A427)=12, YEAR($A427),YEAR($A427)-1)))),A3R002_pt1.prn!$A$2:$AA$74,VLOOKUP(MONTH($A427),'Patch Conversion'!$A$1:$B$12,2),FALSE))</f>
        <v>*</v>
      </c>
      <c r="G427" s="9">
        <f>VLOOKUP((IF(MONTH($A427)=10,YEAR($A427),IF(MONTH($A427)=11,YEAR($A427),IF(MONTH($A427)=12, YEAR($A427),YEAR($A427)-1)))),A3R002_FirstSim!$A$1:$Z$87,VLOOKUP(MONTH($A427),Conversion!$A$1:$B$12,2),FALSE)</f>
        <v>2.06</v>
      </c>
      <c r="K427" s="12" t="e">
        <f>VLOOKUP((IF(MONTH($A427)=10,YEAR($A427),IF(MONTH($A427)=11,YEAR($A427),IF(MONTH($A427)=12, YEAR($A427),YEAR($A427)-1)))),#REF!,VLOOKUP(MONTH($A427),Conversion!$A$1:$B$12,2),FALSE)</f>
        <v>#REF!</v>
      </c>
      <c r="L427" s="9" t="e">
        <f>VLOOKUP((IF(MONTH($A427)=10,YEAR($A427),IF(MONTH($A427)=11,YEAR($A427),IF(MONTH($A427)=12, YEAR($A427),YEAR($A427)-1)))),#REF!,VLOOKUP(MONTH($A427),'Patch Conversion'!$A$1:$B$12,2),FALSE)</f>
        <v>#REF!</v>
      </c>
      <c r="N427" s="11"/>
      <c r="O427" s="9">
        <f t="shared" si="39"/>
        <v>3.76</v>
      </c>
      <c r="P427" s="9" t="str">
        <f t="shared" si="40"/>
        <v>*</v>
      </c>
      <c r="Q427" s="10" t="str">
        <f t="shared" si="41"/>
        <v>Estimated</v>
      </c>
      <c r="S427" s="17">
        <f>VLOOKUP((IF(MONTH($A427)=10,YEAR($A427),IF(MONTH($A427)=11,YEAR($A427),IF(MONTH($A427)=12, YEAR($A427),YEAR($A427)-1)))),'Final Sim'!$A$1:$O$84,VLOOKUP(MONTH($A427),'Conversion WRSM'!$A$1:$B$12,2),FALSE)</f>
        <v>0</v>
      </c>
      <c r="U427" s="9">
        <f t="shared" si="42"/>
        <v>3.76</v>
      </c>
      <c r="V427" s="9" t="str">
        <f t="shared" si="43"/>
        <v>*</v>
      </c>
      <c r="W427" s="20" t="str">
        <f t="shared" si="44"/>
        <v>Estimated</v>
      </c>
    </row>
    <row r="428" spans="1:23" s="9" customFormat="1" x14ac:dyDescent="0.25">
      <c r="A428" s="11">
        <v>25965</v>
      </c>
      <c r="B428" s="9">
        <f>VLOOKUP((IF(MONTH($A428)=10,YEAR($A428),IF(MONTH($A428)=11,YEAR($A428),IF(MONTH($A428)=12, YEAR($A428),YEAR($A428)-1)))),A3R002_pt1.prn!$A$2:$AA$74,VLOOKUP(MONTH($A428),Conversion!$A$1:$B$12,2),FALSE)</f>
        <v>0.72</v>
      </c>
      <c r="C428" s="9" t="str">
        <f>IF(VLOOKUP((IF(MONTH($A428)=10,YEAR($A428),IF(MONTH($A428)=11,YEAR($A428),IF(MONTH($A428)=12, YEAR($A428),YEAR($A428)-1)))),A3R002_pt1.prn!$A$2:$AA$74,VLOOKUP(MONTH($A428),'Patch Conversion'!$A$1:$B$12,2),FALSE)="","",VLOOKUP((IF(MONTH($A428)=10,YEAR($A428),IF(MONTH($A428)=11,YEAR($A428),IF(MONTH($A428)=12, YEAR($A428),YEAR($A428)-1)))),A3R002_pt1.prn!$A$2:$AA$74,VLOOKUP(MONTH($A428),'Patch Conversion'!$A$1:$B$12,2),FALSE))</f>
        <v/>
      </c>
      <c r="G428" s="9">
        <f>VLOOKUP((IF(MONTH($A428)=10,YEAR($A428),IF(MONTH($A428)=11,YEAR($A428),IF(MONTH($A428)=12, YEAR($A428),YEAR($A428)-1)))),A3R002_FirstSim!$A$1:$Z$87,VLOOKUP(MONTH($A428),Conversion!$A$1:$B$12,2),FALSE)</f>
        <v>1.0900000000000001</v>
      </c>
      <c r="K428" s="12" t="e">
        <f>VLOOKUP((IF(MONTH($A428)=10,YEAR($A428),IF(MONTH($A428)=11,YEAR($A428),IF(MONTH($A428)=12, YEAR($A428),YEAR($A428)-1)))),#REF!,VLOOKUP(MONTH($A428),Conversion!$A$1:$B$12,2),FALSE)</f>
        <v>#REF!</v>
      </c>
      <c r="L428" s="9" t="e">
        <f>VLOOKUP((IF(MONTH($A428)=10,YEAR($A428),IF(MONTH($A428)=11,YEAR($A428),IF(MONTH($A428)=12, YEAR($A428),YEAR($A428)-1)))),#REF!,VLOOKUP(MONTH($A428),'Patch Conversion'!$A$1:$B$12,2),FALSE)</f>
        <v>#REF!</v>
      </c>
      <c r="N428" s="11"/>
      <c r="O428" s="9">
        <f t="shared" si="39"/>
        <v>0.72</v>
      </c>
      <c r="P428" s="9" t="str">
        <f t="shared" si="40"/>
        <v/>
      </c>
      <c r="Q428" s="10" t="str">
        <f t="shared" si="41"/>
        <v/>
      </c>
      <c r="S428" s="17">
        <f>VLOOKUP((IF(MONTH($A428)=10,YEAR($A428),IF(MONTH($A428)=11,YEAR($A428),IF(MONTH($A428)=12, YEAR($A428),YEAR($A428)-1)))),'Final Sim'!$A$1:$O$84,VLOOKUP(MONTH($A428),'Conversion WRSM'!$A$1:$B$12,2),FALSE)</f>
        <v>0</v>
      </c>
      <c r="U428" s="9">
        <f t="shared" si="42"/>
        <v>0.72</v>
      </c>
      <c r="V428" s="9" t="str">
        <f t="shared" si="43"/>
        <v/>
      </c>
      <c r="W428" s="20" t="str">
        <f t="shared" si="44"/>
        <v/>
      </c>
    </row>
    <row r="429" spans="1:23" s="9" customFormat="1" x14ac:dyDescent="0.25">
      <c r="A429" s="11">
        <v>25993</v>
      </c>
      <c r="B429" s="9">
        <f>VLOOKUP((IF(MONTH($A429)=10,YEAR($A429),IF(MONTH($A429)=11,YEAR($A429),IF(MONTH($A429)=12, YEAR($A429),YEAR($A429)-1)))),A3R002_pt1.prn!$A$2:$AA$74,VLOOKUP(MONTH($A429),Conversion!$A$1:$B$12,2),FALSE)</f>
        <v>0.02</v>
      </c>
      <c r="C429" s="9" t="str">
        <f>IF(VLOOKUP((IF(MONTH($A429)=10,YEAR($A429),IF(MONTH($A429)=11,YEAR($A429),IF(MONTH($A429)=12, YEAR($A429),YEAR($A429)-1)))),A3R002_pt1.prn!$A$2:$AA$74,VLOOKUP(MONTH($A429),'Patch Conversion'!$A$1:$B$12,2),FALSE)="","",VLOOKUP((IF(MONTH($A429)=10,YEAR($A429),IF(MONTH($A429)=11,YEAR($A429),IF(MONTH($A429)=12, YEAR($A429),YEAR($A429)-1)))),A3R002_pt1.prn!$A$2:$AA$74,VLOOKUP(MONTH($A429),'Patch Conversion'!$A$1:$B$12,2),FALSE))</f>
        <v/>
      </c>
      <c r="G429" s="9">
        <f>VLOOKUP((IF(MONTH($A429)=10,YEAR($A429),IF(MONTH($A429)=11,YEAR($A429),IF(MONTH($A429)=12, YEAR($A429),YEAR($A429)-1)))),A3R002_FirstSim!$A$1:$Z$87,VLOOKUP(MONTH($A429),Conversion!$A$1:$B$12,2),FALSE)</f>
        <v>0.45</v>
      </c>
      <c r="K429" s="12" t="e">
        <f>VLOOKUP((IF(MONTH($A429)=10,YEAR($A429),IF(MONTH($A429)=11,YEAR($A429),IF(MONTH($A429)=12, YEAR($A429),YEAR($A429)-1)))),#REF!,VLOOKUP(MONTH($A429),Conversion!$A$1:$B$12,2),FALSE)</f>
        <v>#REF!</v>
      </c>
      <c r="L429" s="9" t="e">
        <f>VLOOKUP((IF(MONTH($A429)=10,YEAR($A429),IF(MONTH($A429)=11,YEAR($A429),IF(MONTH($A429)=12, YEAR($A429),YEAR($A429)-1)))),#REF!,VLOOKUP(MONTH($A429),'Patch Conversion'!$A$1:$B$12,2),FALSE)</f>
        <v>#REF!</v>
      </c>
      <c r="N429" s="11"/>
      <c r="O429" s="9">
        <f t="shared" si="39"/>
        <v>0.02</v>
      </c>
      <c r="P429" s="9" t="str">
        <f t="shared" si="40"/>
        <v/>
      </c>
      <c r="Q429" s="10" t="str">
        <f t="shared" si="41"/>
        <v/>
      </c>
      <c r="S429" s="17">
        <f>VLOOKUP((IF(MONTH($A429)=10,YEAR($A429),IF(MONTH($A429)=11,YEAR($A429),IF(MONTH($A429)=12, YEAR($A429),YEAR($A429)-1)))),'Final Sim'!$A$1:$O$84,VLOOKUP(MONTH($A429),'Conversion WRSM'!$A$1:$B$12,2),FALSE)</f>
        <v>0</v>
      </c>
      <c r="U429" s="9">
        <f t="shared" si="42"/>
        <v>0.02</v>
      </c>
      <c r="V429" s="9" t="str">
        <f t="shared" si="43"/>
        <v/>
      </c>
      <c r="W429" s="20" t="str">
        <f t="shared" si="44"/>
        <v/>
      </c>
    </row>
    <row r="430" spans="1:23" s="9" customFormat="1" x14ac:dyDescent="0.25">
      <c r="A430" s="11">
        <v>26024</v>
      </c>
      <c r="B430" s="9">
        <f>VLOOKUP((IF(MONTH($A430)=10,YEAR($A430),IF(MONTH($A430)=11,YEAR($A430),IF(MONTH($A430)=12, YEAR($A430),YEAR($A430)-1)))),A3R002_pt1.prn!$A$2:$AA$74,VLOOKUP(MONTH($A430),Conversion!$A$1:$B$12,2),FALSE)</f>
        <v>1.81</v>
      </c>
      <c r="C430" s="9" t="str">
        <f>IF(VLOOKUP((IF(MONTH($A430)=10,YEAR($A430),IF(MONTH($A430)=11,YEAR($A430),IF(MONTH($A430)=12, YEAR($A430),YEAR($A430)-1)))),A3R002_pt1.prn!$A$2:$AA$74,VLOOKUP(MONTH($A430),'Patch Conversion'!$A$1:$B$12,2),FALSE)="","",VLOOKUP((IF(MONTH($A430)=10,YEAR($A430),IF(MONTH($A430)=11,YEAR($A430),IF(MONTH($A430)=12, YEAR($A430),YEAR($A430)-1)))),A3R002_pt1.prn!$A$2:$AA$74,VLOOKUP(MONTH($A430),'Patch Conversion'!$A$1:$B$12,2),FALSE))</f>
        <v>*</v>
      </c>
      <c r="G430" s="9">
        <f>VLOOKUP((IF(MONTH($A430)=10,YEAR($A430),IF(MONTH($A430)=11,YEAR($A430),IF(MONTH($A430)=12, YEAR($A430),YEAR($A430)-1)))),A3R002_FirstSim!$A$1:$Z$87,VLOOKUP(MONTH($A430),Conversion!$A$1:$B$12,2),FALSE)</f>
        <v>0.68</v>
      </c>
      <c r="K430" s="12" t="e">
        <f>VLOOKUP((IF(MONTH($A430)=10,YEAR($A430),IF(MONTH($A430)=11,YEAR($A430),IF(MONTH($A430)=12, YEAR($A430),YEAR($A430)-1)))),#REF!,VLOOKUP(MONTH($A430),Conversion!$A$1:$B$12,2),FALSE)</f>
        <v>#REF!</v>
      </c>
      <c r="L430" s="9" t="e">
        <f>VLOOKUP((IF(MONTH($A430)=10,YEAR($A430),IF(MONTH($A430)=11,YEAR($A430),IF(MONTH($A430)=12, YEAR($A430),YEAR($A430)-1)))),#REF!,VLOOKUP(MONTH($A430),'Patch Conversion'!$A$1:$B$12,2),FALSE)</f>
        <v>#REF!</v>
      </c>
      <c r="N430" s="11"/>
      <c r="O430" s="9">
        <f t="shared" si="39"/>
        <v>1.81</v>
      </c>
      <c r="P430" s="9" t="str">
        <f t="shared" si="40"/>
        <v>*</v>
      </c>
      <c r="Q430" s="10" t="str">
        <f t="shared" si="41"/>
        <v>Estimated</v>
      </c>
      <c r="S430" s="17">
        <f>VLOOKUP((IF(MONTH($A430)=10,YEAR($A430),IF(MONTH($A430)=11,YEAR($A430),IF(MONTH($A430)=12, YEAR($A430),YEAR($A430)-1)))),'Final Sim'!$A$1:$O$84,VLOOKUP(MONTH($A430),'Conversion WRSM'!$A$1:$B$12,2),FALSE)</f>
        <v>0</v>
      </c>
      <c r="U430" s="9">
        <f t="shared" si="42"/>
        <v>1.81</v>
      </c>
      <c r="V430" s="9" t="str">
        <f t="shared" si="43"/>
        <v>*</v>
      </c>
      <c r="W430" s="20" t="str">
        <f t="shared" si="44"/>
        <v>Estimated</v>
      </c>
    </row>
    <row r="431" spans="1:23" s="9" customFormat="1" x14ac:dyDescent="0.25">
      <c r="A431" s="11">
        <v>26054</v>
      </c>
      <c r="B431" s="9">
        <f>VLOOKUP((IF(MONTH($A431)=10,YEAR($A431),IF(MONTH($A431)=11,YEAR($A431),IF(MONTH($A431)=12, YEAR($A431),YEAR($A431)-1)))),A3R002_pt1.prn!$A$2:$AA$74,VLOOKUP(MONTH($A431),Conversion!$A$1:$B$12,2),FALSE)</f>
        <v>0.19</v>
      </c>
      <c r="C431" s="9" t="str">
        <f>IF(VLOOKUP((IF(MONTH($A431)=10,YEAR($A431),IF(MONTH($A431)=11,YEAR($A431),IF(MONTH($A431)=12, YEAR($A431),YEAR($A431)-1)))),A3R002_pt1.prn!$A$2:$AA$74,VLOOKUP(MONTH($A431),'Patch Conversion'!$A$1:$B$12,2),FALSE)="","",VLOOKUP((IF(MONTH($A431)=10,YEAR($A431),IF(MONTH($A431)=11,YEAR($A431),IF(MONTH($A431)=12, YEAR($A431),YEAR($A431)-1)))),A3R002_pt1.prn!$A$2:$AA$74,VLOOKUP(MONTH($A431),'Patch Conversion'!$A$1:$B$12,2),FALSE))</f>
        <v/>
      </c>
      <c r="G431" s="9">
        <f>VLOOKUP((IF(MONTH($A431)=10,YEAR($A431),IF(MONTH($A431)=11,YEAR($A431),IF(MONTH($A431)=12, YEAR($A431),YEAR($A431)-1)))),A3R002_FirstSim!$A$1:$Z$87,VLOOKUP(MONTH($A431),Conversion!$A$1:$B$12,2),FALSE)</f>
        <v>0.6</v>
      </c>
      <c r="K431" s="12" t="e">
        <f>VLOOKUP((IF(MONTH($A431)=10,YEAR($A431),IF(MONTH($A431)=11,YEAR($A431),IF(MONTH($A431)=12, YEAR($A431),YEAR($A431)-1)))),#REF!,VLOOKUP(MONTH($A431),Conversion!$A$1:$B$12,2),FALSE)</f>
        <v>#REF!</v>
      </c>
      <c r="L431" s="9" t="e">
        <f>VLOOKUP((IF(MONTH($A431)=10,YEAR($A431),IF(MONTH($A431)=11,YEAR($A431),IF(MONTH($A431)=12, YEAR($A431),YEAR($A431)-1)))),#REF!,VLOOKUP(MONTH($A431),'Patch Conversion'!$A$1:$B$12,2),FALSE)</f>
        <v>#REF!</v>
      </c>
      <c r="N431" s="11"/>
      <c r="O431" s="9">
        <f t="shared" si="39"/>
        <v>0.19</v>
      </c>
      <c r="P431" s="9" t="str">
        <f t="shared" si="40"/>
        <v/>
      </c>
      <c r="Q431" s="10" t="str">
        <f t="shared" si="41"/>
        <v/>
      </c>
      <c r="S431" s="17">
        <f>VLOOKUP((IF(MONTH($A431)=10,YEAR($A431),IF(MONTH($A431)=11,YEAR($A431),IF(MONTH($A431)=12, YEAR($A431),YEAR($A431)-1)))),'Final Sim'!$A$1:$O$84,VLOOKUP(MONTH($A431),'Conversion WRSM'!$A$1:$B$12,2),FALSE)</f>
        <v>0</v>
      </c>
      <c r="U431" s="9">
        <f t="shared" si="42"/>
        <v>0.19</v>
      </c>
      <c r="V431" s="9" t="str">
        <f t="shared" si="43"/>
        <v/>
      </c>
      <c r="W431" s="20" t="str">
        <f t="shared" si="44"/>
        <v/>
      </c>
    </row>
    <row r="432" spans="1:23" s="9" customFormat="1" x14ac:dyDescent="0.25">
      <c r="A432" s="11">
        <v>26085</v>
      </c>
      <c r="B432" s="9">
        <f>VLOOKUP((IF(MONTH($A432)=10,YEAR($A432),IF(MONTH($A432)=11,YEAR($A432),IF(MONTH($A432)=12, YEAR($A432),YEAR($A432)-1)))),A3R002_pt1.prn!$A$2:$AA$74,VLOOKUP(MONTH($A432),Conversion!$A$1:$B$12,2),FALSE)</f>
        <v>0.05</v>
      </c>
      <c r="C432" s="9" t="str">
        <f>IF(VLOOKUP((IF(MONTH($A432)=10,YEAR($A432),IF(MONTH($A432)=11,YEAR($A432),IF(MONTH($A432)=12, YEAR($A432),YEAR($A432)-1)))),A3R002_pt1.prn!$A$2:$AA$74,VLOOKUP(MONTH($A432),'Patch Conversion'!$A$1:$B$12,2),FALSE)="","",VLOOKUP((IF(MONTH($A432)=10,YEAR($A432),IF(MONTH($A432)=11,YEAR($A432),IF(MONTH($A432)=12, YEAR($A432),YEAR($A432)-1)))),A3R002_pt1.prn!$A$2:$AA$74,VLOOKUP(MONTH($A432),'Patch Conversion'!$A$1:$B$12,2),FALSE))</f>
        <v/>
      </c>
      <c r="G432" s="9">
        <f>VLOOKUP((IF(MONTH($A432)=10,YEAR($A432),IF(MONTH($A432)=11,YEAR($A432),IF(MONTH($A432)=12, YEAR($A432),YEAR($A432)-1)))),A3R002_FirstSim!$A$1:$Z$87,VLOOKUP(MONTH($A432),Conversion!$A$1:$B$12,2),FALSE)</f>
        <v>0.52</v>
      </c>
      <c r="K432" s="12" t="e">
        <f>VLOOKUP((IF(MONTH($A432)=10,YEAR($A432),IF(MONTH($A432)=11,YEAR($A432),IF(MONTH($A432)=12, YEAR($A432),YEAR($A432)-1)))),#REF!,VLOOKUP(MONTH($A432),Conversion!$A$1:$B$12,2),FALSE)</f>
        <v>#REF!</v>
      </c>
      <c r="L432" s="9" t="e">
        <f>VLOOKUP((IF(MONTH($A432)=10,YEAR($A432),IF(MONTH($A432)=11,YEAR($A432),IF(MONTH($A432)=12, YEAR($A432),YEAR($A432)-1)))),#REF!,VLOOKUP(MONTH($A432),'Patch Conversion'!$A$1:$B$12,2),FALSE)</f>
        <v>#REF!</v>
      </c>
      <c r="N432" s="11"/>
      <c r="O432" s="9">
        <f t="shared" si="39"/>
        <v>0.05</v>
      </c>
      <c r="P432" s="9" t="str">
        <f t="shared" si="40"/>
        <v/>
      </c>
      <c r="Q432" s="10" t="str">
        <f t="shared" si="41"/>
        <v/>
      </c>
      <c r="S432" s="17">
        <f>VLOOKUP((IF(MONTH($A432)=10,YEAR($A432),IF(MONTH($A432)=11,YEAR($A432),IF(MONTH($A432)=12, YEAR($A432),YEAR($A432)-1)))),'Final Sim'!$A$1:$O$84,VLOOKUP(MONTH($A432),'Conversion WRSM'!$A$1:$B$12,2),FALSE)</f>
        <v>0</v>
      </c>
      <c r="U432" s="9">
        <f t="shared" si="42"/>
        <v>0.05</v>
      </c>
      <c r="V432" s="9" t="str">
        <f t="shared" si="43"/>
        <v/>
      </c>
      <c r="W432" s="20" t="str">
        <f t="shared" si="44"/>
        <v/>
      </c>
    </row>
    <row r="433" spans="1:23" s="9" customFormat="1" x14ac:dyDescent="0.25">
      <c r="A433" s="11">
        <v>26115</v>
      </c>
      <c r="B433" s="9">
        <f>VLOOKUP((IF(MONTH($A433)=10,YEAR($A433),IF(MONTH($A433)=11,YEAR($A433),IF(MONTH($A433)=12, YEAR($A433),YEAR($A433)-1)))),A3R002_pt1.prn!$A$2:$AA$74,VLOOKUP(MONTH($A433),Conversion!$A$1:$B$12,2),FALSE)</f>
        <v>0.13</v>
      </c>
      <c r="C433" s="9" t="str">
        <f>IF(VLOOKUP((IF(MONTH($A433)=10,YEAR($A433),IF(MONTH($A433)=11,YEAR($A433),IF(MONTH($A433)=12, YEAR($A433),YEAR($A433)-1)))),A3R002_pt1.prn!$A$2:$AA$74,VLOOKUP(MONTH($A433),'Patch Conversion'!$A$1:$B$12,2),FALSE)="","",VLOOKUP((IF(MONTH($A433)=10,YEAR($A433),IF(MONTH($A433)=11,YEAR($A433),IF(MONTH($A433)=12, YEAR($A433),YEAR($A433)-1)))),A3R002_pt1.prn!$A$2:$AA$74,VLOOKUP(MONTH($A433),'Patch Conversion'!$A$1:$B$12,2),FALSE))</f>
        <v/>
      </c>
      <c r="G433" s="9">
        <f>VLOOKUP((IF(MONTH($A433)=10,YEAR($A433),IF(MONTH($A433)=11,YEAR($A433),IF(MONTH($A433)=12, YEAR($A433),YEAR($A433)-1)))),A3R002_FirstSim!$A$1:$Z$87,VLOOKUP(MONTH($A433),Conversion!$A$1:$B$12,2),FALSE)</f>
        <v>0.46</v>
      </c>
      <c r="K433" s="12" t="e">
        <f>VLOOKUP((IF(MONTH($A433)=10,YEAR($A433),IF(MONTH($A433)=11,YEAR($A433),IF(MONTH($A433)=12, YEAR($A433),YEAR($A433)-1)))),#REF!,VLOOKUP(MONTH($A433),Conversion!$A$1:$B$12,2),FALSE)</f>
        <v>#REF!</v>
      </c>
      <c r="L433" s="9" t="e">
        <f>VLOOKUP((IF(MONTH($A433)=10,YEAR($A433),IF(MONTH($A433)=11,YEAR($A433),IF(MONTH($A433)=12, YEAR($A433),YEAR($A433)-1)))),#REF!,VLOOKUP(MONTH($A433),'Patch Conversion'!$A$1:$B$12,2),FALSE)</f>
        <v>#REF!</v>
      </c>
      <c r="N433" s="11"/>
      <c r="O433" s="9">
        <f t="shared" si="39"/>
        <v>0.13</v>
      </c>
      <c r="P433" s="9" t="str">
        <f t="shared" si="40"/>
        <v/>
      </c>
      <c r="Q433" s="10" t="str">
        <f t="shared" si="41"/>
        <v/>
      </c>
      <c r="S433" s="17">
        <f>VLOOKUP((IF(MONTH($A433)=10,YEAR($A433),IF(MONTH($A433)=11,YEAR($A433),IF(MONTH($A433)=12, YEAR($A433),YEAR($A433)-1)))),'Final Sim'!$A$1:$O$84,VLOOKUP(MONTH($A433),'Conversion WRSM'!$A$1:$B$12,2),FALSE)</f>
        <v>0</v>
      </c>
      <c r="U433" s="9">
        <f t="shared" si="42"/>
        <v>0.13</v>
      </c>
      <c r="V433" s="9" t="str">
        <f t="shared" si="43"/>
        <v/>
      </c>
      <c r="W433" s="20" t="str">
        <f t="shared" si="44"/>
        <v/>
      </c>
    </row>
    <row r="434" spans="1:23" s="9" customFormat="1" x14ac:dyDescent="0.25">
      <c r="A434" s="11">
        <v>26146</v>
      </c>
      <c r="B434" s="9">
        <f>VLOOKUP((IF(MONTH($A434)=10,YEAR($A434),IF(MONTH($A434)=11,YEAR($A434),IF(MONTH($A434)=12, YEAR($A434),YEAR($A434)-1)))),A3R002_pt1.prn!$A$2:$AA$74,VLOOKUP(MONTH($A434),Conversion!$A$1:$B$12,2),FALSE)</f>
        <v>0.09</v>
      </c>
      <c r="C434" s="9" t="str">
        <f>IF(VLOOKUP((IF(MONTH($A434)=10,YEAR($A434),IF(MONTH($A434)=11,YEAR($A434),IF(MONTH($A434)=12, YEAR($A434),YEAR($A434)-1)))),A3R002_pt1.prn!$A$2:$AA$74,VLOOKUP(MONTH($A434),'Patch Conversion'!$A$1:$B$12,2),FALSE)="","",VLOOKUP((IF(MONTH($A434)=10,YEAR($A434),IF(MONTH($A434)=11,YEAR($A434),IF(MONTH($A434)=12, YEAR($A434),YEAR($A434)-1)))),A3R002_pt1.prn!$A$2:$AA$74,VLOOKUP(MONTH($A434),'Patch Conversion'!$A$1:$B$12,2),FALSE))</f>
        <v/>
      </c>
      <c r="G434" s="9">
        <f>VLOOKUP((IF(MONTH($A434)=10,YEAR($A434),IF(MONTH($A434)=11,YEAR($A434),IF(MONTH($A434)=12, YEAR($A434),YEAR($A434)-1)))),A3R002_FirstSim!$A$1:$Z$87,VLOOKUP(MONTH($A434),Conversion!$A$1:$B$12,2),FALSE)</f>
        <v>0.38</v>
      </c>
      <c r="K434" s="12" t="e">
        <f>VLOOKUP((IF(MONTH($A434)=10,YEAR($A434),IF(MONTH($A434)=11,YEAR($A434),IF(MONTH($A434)=12, YEAR($A434),YEAR($A434)-1)))),#REF!,VLOOKUP(MONTH($A434),Conversion!$A$1:$B$12,2),FALSE)</f>
        <v>#REF!</v>
      </c>
      <c r="L434" s="9" t="e">
        <f>VLOOKUP((IF(MONTH($A434)=10,YEAR($A434),IF(MONTH($A434)=11,YEAR($A434),IF(MONTH($A434)=12, YEAR($A434),YEAR($A434)-1)))),#REF!,VLOOKUP(MONTH($A434),'Patch Conversion'!$A$1:$B$12,2),FALSE)</f>
        <v>#REF!</v>
      </c>
      <c r="N434" s="11"/>
      <c r="O434" s="9">
        <f t="shared" si="39"/>
        <v>0.09</v>
      </c>
      <c r="P434" s="9" t="str">
        <f t="shared" si="40"/>
        <v/>
      </c>
      <c r="Q434" s="10" t="str">
        <f t="shared" si="41"/>
        <v/>
      </c>
      <c r="S434" s="17">
        <f>VLOOKUP((IF(MONTH($A434)=10,YEAR($A434),IF(MONTH($A434)=11,YEAR($A434),IF(MONTH($A434)=12, YEAR($A434),YEAR($A434)-1)))),'Final Sim'!$A$1:$O$84,VLOOKUP(MONTH($A434),'Conversion WRSM'!$A$1:$B$12,2),FALSE)</f>
        <v>0</v>
      </c>
      <c r="U434" s="9">
        <f t="shared" si="42"/>
        <v>0.09</v>
      </c>
      <c r="V434" s="9" t="str">
        <f t="shared" si="43"/>
        <v/>
      </c>
      <c r="W434" s="20" t="str">
        <f t="shared" si="44"/>
        <v/>
      </c>
    </row>
    <row r="435" spans="1:23" s="9" customFormat="1" x14ac:dyDescent="0.25">
      <c r="A435" s="11">
        <v>26177</v>
      </c>
      <c r="B435" s="9">
        <f>VLOOKUP((IF(MONTH($A435)=10,YEAR($A435),IF(MONTH($A435)=11,YEAR($A435),IF(MONTH($A435)=12, YEAR($A435),YEAR($A435)-1)))),A3R002_pt1.prn!$A$2:$AA$74,VLOOKUP(MONTH($A435),Conversion!$A$1:$B$12,2),FALSE)</f>
        <v>0.15</v>
      </c>
      <c r="C435" s="9" t="str">
        <f>IF(VLOOKUP((IF(MONTH($A435)=10,YEAR($A435),IF(MONTH($A435)=11,YEAR($A435),IF(MONTH($A435)=12, YEAR($A435),YEAR($A435)-1)))),A3R002_pt1.prn!$A$2:$AA$74,VLOOKUP(MONTH($A435),'Patch Conversion'!$A$1:$B$12,2),FALSE)="","",VLOOKUP((IF(MONTH($A435)=10,YEAR($A435),IF(MONTH($A435)=11,YEAR($A435),IF(MONTH($A435)=12, YEAR($A435),YEAR($A435)-1)))),A3R002_pt1.prn!$A$2:$AA$74,VLOOKUP(MONTH($A435),'Patch Conversion'!$A$1:$B$12,2),FALSE))</f>
        <v/>
      </c>
      <c r="G435" s="9">
        <f>VLOOKUP((IF(MONTH($A435)=10,YEAR($A435),IF(MONTH($A435)=11,YEAR($A435),IF(MONTH($A435)=12, YEAR($A435),YEAR($A435)-1)))),A3R002_FirstSim!$A$1:$Z$87,VLOOKUP(MONTH($A435),Conversion!$A$1:$B$12,2),FALSE)</f>
        <v>0.34</v>
      </c>
      <c r="K435" s="12" t="e">
        <f>VLOOKUP((IF(MONTH($A435)=10,YEAR($A435),IF(MONTH($A435)=11,YEAR($A435),IF(MONTH($A435)=12, YEAR($A435),YEAR($A435)-1)))),#REF!,VLOOKUP(MONTH($A435),Conversion!$A$1:$B$12,2),FALSE)</f>
        <v>#REF!</v>
      </c>
      <c r="L435" s="9" t="e">
        <f>VLOOKUP((IF(MONTH($A435)=10,YEAR($A435),IF(MONTH($A435)=11,YEAR($A435),IF(MONTH($A435)=12, YEAR($A435),YEAR($A435)-1)))),#REF!,VLOOKUP(MONTH($A435),'Patch Conversion'!$A$1:$B$12,2),FALSE)</f>
        <v>#REF!</v>
      </c>
      <c r="N435" s="11"/>
      <c r="O435" s="9">
        <f t="shared" si="39"/>
        <v>0.15</v>
      </c>
      <c r="P435" s="9" t="str">
        <f t="shared" si="40"/>
        <v/>
      </c>
      <c r="Q435" s="10" t="str">
        <f t="shared" si="41"/>
        <v/>
      </c>
      <c r="S435" s="17">
        <f>VLOOKUP((IF(MONTH($A435)=10,YEAR($A435),IF(MONTH($A435)=11,YEAR($A435),IF(MONTH($A435)=12, YEAR($A435),YEAR($A435)-1)))),'Final Sim'!$A$1:$O$84,VLOOKUP(MONTH($A435),'Conversion WRSM'!$A$1:$B$12,2),FALSE)</f>
        <v>0</v>
      </c>
      <c r="U435" s="9">
        <f t="shared" si="42"/>
        <v>0.15</v>
      </c>
      <c r="V435" s="9" t="str">
        <f t="shared" si="43"/>
        <v/>
      </c>
      <c r="W435" s="20" t="str">
        <f t="shared" si="44"/>
        <v/>
      </c>
    </row>
    <row r="436" spans="1:23" s="9" customFormat="1" x14ac:dyDescent="0.25">
      <c r="A436" s="11">
        <v>26207</v>
      </c>
      <c r="B436" s="9">
        <f>VLOOKUP((IF(MONTH($A436)=10,YEAR($A436),IF(MONTH($A436)=11,YEAR($A436),IF(MONTH($A436)=12, YEAR($A436),YEAR($A436)-1)))),A3R002_pt1.prn!$A$2:$AA$74,VLOOKUP(MONTH($A436),Conversion!$A$1:$B$12,2),FALSE)</f>
        <v>0.05</v>
      </c>
      <c r="C436" s="9" t="str">
        <f>IF(VLOOKUP((IF(MONTH($A436)=10,YEAR($A436),IF(MONTH($A436)=11,YEAR($A436),IF(MONTH($A436)=12, YEAR($A436),YEAR($A436)-1)))),A3R002_pt1.prn!$A$2:$AA$74,VLOOKUP(MONTH($A436),'Patch Conversion'!$A$1:$B$12,2),FALSE)="","",VLOOKUP((IF(MONTH($A436)=10,YEAR($A436),IF(MONTH($A436)=11,YEAR($A436),IF(MONTH($A436)=12, YEAR($A436),YEAR($A436)-1)))),A3R002_pt1.prn!$A$2:$AA$74,VLOOKUP(MONTH($A436),'Patch Conversion'!$A$1:$B$12,2),FALSE))</f>
        <v/>
      </c>
      <c r="G436" s="9">
        <f>VLOOKUP((IF(MONTH($A436)=10,YEAR($A436),IF(MONTH($A436)=11,YEAR($A436),IF(MONTH($A436)=12, YEAR($A436),YEAR($A436)-1)))),A3R002_FirstSim!$A$1:$Z$87,VLOOKUP(MONTH($A436),Conversion!$A$1:$B$12,2),FALSE)</f>
        <v>0.28999999999999998</v>
      </c>
      <c r="K436" s="12" t="e">
        <f>VLOOKUP((IF(MONTH($A436)=10,YEAR($A436),IF(MONTH($A436)=11,YEAR($A436),IF(MONTH($A436)=12, YEAR($A436),YEAR($A436)-1)))),#REF!,VLOOKUP(MONTH($A436),Conversion!$A$1:$B$12,2),FALSE)</f>
        <v>#REF!</v>
      </c>
      <c r="L436" s="9" t="e">
        <f>VLOOKUP((IF(MONTH($A436)=10,YEAR($A436),IF(MONTH($A436)=11,YEAR($A436),IF(MONTH($A436)=12, YEAR($A436),YEAR($A436)-1)))),#REF!,VLOOKUP(MONTH($A436),'Patch Conversion'!$A$1:$B$12,2),FALSE)</f>
        <v>#REF!</v>
      </c>
      <c r="N436" s="11"/>
      <c r="O436" s="9">
        <f t="shared" si="39"/>
        <v>0.05</v>
      </c>
      <c r="P436" s="9" t="str">
        <f t="shared" si="40"/>
        <v/>
      </c>
      <c r="Q436" s="10" t="str">
        <f t="shared" si="41"/>
        <v/>
      </c>
      <c r="S436" s="17">
        <f>VLOOKUP((IF(MONTH($A436)=10,YEAR($A436),IF(MONTH($A436)=11,YEAR($A436),IF(MONTH($A436)=12, YEAR($A436),YEAR($A436)-1)))),'Final Sim'!$A$1:$O$84,VLOOKUP(MONTH($A436),'Conversion WRSM'!$A$1:$B$12,2),FALSE)</f>
        <v>0</v>
      </c>
      <c r="U436" s="9">
        <f t="shared" si="42"/>
        <v>0.05</v>
      </c>
      <c r="V436" s="9" t="str">
        <f t="shared" si="43"/>
        <v/>
      </c>
      <c r="W436" s="20" t="str">
        <f t="shared" si="44"/>
        <v/>
      </c>
    </row>
    <row r="437" spans="1:23" s="9" customFormat="1" x14ac:dyDescent="0.25">
      <c r="A437" s="11">
        <v>26238</v>
      </c>
      <c r="B437" s="9">
        <f>VLOOKUP((IF(MONTH($A437)=10,YEAR($A437),IF(MONTH($A437)=11,YEAR($A437),IF(MONTH($A437)=12, YEAR($A437),YEAR($A437)-1)))),A3R002_pt1.prn!$A$2:$AA$74,VLOOKUP(MONTH($A437),Conversion!$A$1:$B$12,2),FALSE)</f>
        <v>0.26</v>
      </c>
      <c r="C437" s="9" t="str">
        <f>IF(VLOOKUP((IF(MONTH($A437)=10,YEAR($A437),IF(MONTH($A437)=11,YEAR($A437),IF(MONTH($A437)=12, YEAR($A437),YEAR($A437)-1)))),A3R002_pt1.prn!$A$2:$AA$74,VLOOKUP(MONTH($A437),'Patch Conversion'!$A$1:$B$12,2),FALSE)="","",VLOOKUP((IF(MONTH($A437)=10,YEAR($A437),IF(MONTH($A437)=11,YEAR($A437),IF(MONTH($A437)=12, YEAR($A437),YEAR($A437)-1)))),A3R002_pt1.prn!$A$2:$AA$74,VLOOKUP(MONTH($A437),'Patch Conversion'!$A$1:$B$12,2),FALSE))</f>
        <v>*</v>
      </c>
      <c r="G437" s="9">
        <f>VLOOKUP((IF(MONTH($A437)=10,YEAR($A437),IF(MONTH($A437)=11,YEAR($A437),IF(MONTH($A437)=12, YEAR($A437),YEAR($A437)-1)))),A3R002_FirstSim!$A$1:$Z$87,VLOOKUP(MONTH($A437),Conversion!$A$1:$B$12,2),FALSE)</f>
        <v>0.35</v>
      </c>
      <c r="K437" s="12" t="e">
        <f>VLOOKUP((IF(MONTH($A437)=10,YEAR($A437),IF(MONTH($A437)=11,YEAR($A437),IF(MONTH($A437)=12, YEAR($A437),YEAR($A437)-1)))),#REF!,VLOOKUP(MONTH($A437),Conversion!$A$1:$B$12,2),FALSE)</f>
        <v>#REF!</v>
      </c>
      <c r="L437" s="9" t="e">
        <f>VLOOKUP((IF(MONTH($A437)=10,YEAR($A437),IF(MONTH($A437)=11,YEAR($A437),IF(MONTH($A437)=12, YEAR($A437),YEAR($A437)-1)))),#REF!,VLOOKUP(MONTH($A437),'Patch Conversion'!$A$1:$B$12,2),FALSE)</f>
        <v>#REF!</v>
      </c>
      <c r="N437" s="11"/>
      <c r="O437" s="9">
        <f t="shared" si="39"/>
        <v>0.26</v>
      </c>
      <c r="P437" s="9" t="str">
        <f t="shared" si="40"/>
        <v>*</v>
      </c>
      <c r="Q437" s="10" t="str">
        <f t="shared" si="41"/>
        <v>Estimated</v>
      </c>
      <c r="S437" s="17">
        <f>VLOOKUP((IF(MONTH($A437)=10,YEAR($A437),IF(MONTH($A437)=11,YEAR($A437),IF(MONTH($A437)=12, YEAR($A437),YEAR($A437)-1)))),'Final Sim'!$A$1:$O$84,VLOOKUP(MONTH($A437),'Conversion WRSM'!$A$1:$B$12,2),FALSE)</f>
        <v>0</v>
      </c>
      <c r="U437" s="9">
        <f t="shared" si="42"/>
        <v>0.26</v>
      </c>
      <c r="V437" s="9" t="str">
        <f t="shared" si="43"/>
        <v>*</v>
      </c>
      <c r="W437" s="20" t="str">
        <f t="shared" si="44"/>
        <v>Estimated</v>
      </c>
    </row>
    <row r="438" spans="1:23" s="9" customFormat="1" x14ac:dyDescent="0.25">
      <c r="A438" s="11">
        <v>26268</v>
      </c>
      <c r="B438" s="9">
        <f>VLOOKUP((IF(MONTH($A438)=10,YEAR($A438),IF(MONTH($A438)=11,YEAR($A438),IF(MONTH($A438)=12, YEAR($A438),YEAR($A438)-1)))),A3R002_pt1.prn!$A$2:$AA$74,VLOOKUP(MONTH($A438),Conversion!$A$1:$B$12,2),FALSE)</f>
        <v>0.05</v>
      </c>
      <c r="C438" s="9" t="str">
        <f>IF(VLOOKUP((IF(MONTH($A438)=10,YEAR($A438),IF(MONTH($A438)=11,YEAR($A438),IF(MONTH($A438)=12, YEAR($A438),YEAR($A438)-1)))),A3R002_pt1.prn!$A$2:$AA$74,VLOOKUP(MONTH($A438),'Patch Conversion'!$A$1:$B$12,2),FALSE)="","",VLOOKUP((IF(MONTH($A438)=10,YEAR($A438),IF(MONTH($A438)=11,YEAR($A438),IF(MONTH($A438)=12, YEAR($A438),YEAR($A438)-1)))),A3R002_pt1.prn!$A$2:$AA$74,VLOOKUP(MONTH($A438),'Patch Conversion'!$A$1:$B$12,2),FALSE))</f>
        <v/>
      </c>
      <c r="G438" s="9">
        <f>VLOOKUP((IF(MONTH($A438)=10,YEAR($A438),IF(MONTH($A438)=11,YEAR($A438),IF(MONTH($A438)=12, YEAR($A438),YEAR($A438)-1)))),A3R002_FirstSim!$A$1:$Z$87,VLOOKUP(MONTH($A438),Conversion!$A$1:$B$12,2),FALSE)</f>
        <v>0.31</v>
      </c>
      <c r="K438" s="12" t="e">
        <f>VLOOKUP((IF(MONTH($A438)=10,YEAR($A438),IF(MONTH($A438)=11,YEAR($A438),IF(MONTH($A438)=12, YEAR($A438),YEAR($A438)-1)))),#REF!,VLOOKUP(MONTH($A438),Conversion!$A$1:$B$12,2),FALSE)</f>
        <v>#REF!</v>
      </c>
      <c r="L438" s="9" t="e">
        <f>VLOOKUP((IF(MONTH($A438)=10,YEAR($A438),IF(MONTH($A438)=11,YEAR($A438),IF(MONTH($A438)=12, YEAR($A438),YEAR($A438)-1)))),#REF!,VLOOKUP(MONTH($A438),'Patch Conversion'!$A$1:$B$12,2),FALSE)</f>
        <v>#REF!</v>
      </c>
      <c r="N438" s="11"/>
      <c r="O438" s="9">
        <f t="shared" si="39"/>
        <v>0.05</v>
      </c>
      <c r="P438" s="9" t="str">
        <f t="shared" si="40"/>
        <v/>
      </c>
      <c r="Q438" s="10" t="str">
        <f t="shared" si="41"/>
        <v/>
      </c>
      <c r="S438" s="17">
        <f>VLOOKUP((IF(MONTH($A438)=10,YEAR($A438),IF(MONTH($A438)=11,YEAR($A438),IF(MONTH($A438)=12, YEAR($A438),YEAR($A438)-1)))),'Final Sim'!$A$1:$O$84,VLOOKUP(MONTH($A438),'Conversion WRSM'!$A$1:$B$12,2),FALSE)</f>
        <v>0</v>
      </c>
      <c r="U438" s="9">
        <f t="shared" si="42"/>
        <v>0.05</v>
      </c>
      <c r="V438" s="9" t="str">
        <f t="shared" si="43"/>
        <v/>
      </c>
      <c r="W438" s="20" t="str">
        <f t="shared" si="44"/>
        <v/>
      </c>
    </row>
    <row r="439" spans="1:23" s="9" customFormat="1" x14ac:dyDescent="0.25">
      <c r="A439" s="11">
        <v>26299</v>
      </c>
      <c r="B439" s="9">
        <f>VLOOKUP((IF(MONTH($A439)=10,YEAR($A439),IF(MONTH($A439)=11,YEAR($A439),IF(MONTH($A439)=12, YEAR($A439),YEAR($A439)-1)))),A3R002_pt1.prn!$A$2:$AA$74,VLOOKUP(MONTH($A439),Conversion!$A$1:$B$12,2),FALSE)</f>
        <v>2.48</v>
      </c>
      <c r="C439" s="9" t="str">
        <f>IF(VLOOKUP((IF(MONTH($A439)=10,YEAR($A439),IF(MONTH($A439)=11,YEAR($A439),IF(MONTH($A439)=12, YEAR($A439),YEAR($A439)-1)))),A3R002_pt1.prn!$A$2:$AA$74,VLOOKUP(MONTH($A439),'Patch Conversion'!$A$1:$B$12,2),FALSE)="","",VLOOKUP((IF(MONTH($A439)=10,YEAR($A439),IF(MONTH($A439)=11,YEAR($A439),IF(MONTH($A439)=12, YEAR($A439),YEAR($A439)-1)))),A3R002_pt1.prn!$A$2:$AA$74,VLOOKUP(MONTH($A439),'Patch Conversion'!$A$1:$B$12,2),FALSE))</f>
        <v>*</v>
      </c>
      <c r="G439" s="9">
        <f>VLOOKUP((IF(MONTH($A439)=10,YEAR($A439),IF(MONTH($A439)=11,YEAR($A439),IF(MONTH($A439)=12, YEAR($A439),YEAR($A439)-1)))),A3R002_FirstSim!$A$1:$Z$87,VLOOKUP(MONTH($A439),Conversion!$A$1:$B$12,2),FALSE)</f>
        <v>4.16</v>
      </c>
      <c r="K439" s="12" t="e">
        <f>VLOOKUP((IF(MONTH($A439)=10,YEAR($A439),IF(MONTH($A439)=11,YEAR($A439),IF(MONTH($A439)=12, YEAR($A439),YEAR($A439)-1)))),#REF!,VLOOKUP(MONTH($A439),Conversion!$A$1:$B$12,2),FALSE)</f>
        <v>#REF!</v>
      </c>
      <c r="L439" s="9" t="e">
        <f>VLOOKUP((IF(MONTH($A439)=10,YEAR($A439),IF(MONTH($A439)=11,YEAR($A439),IF(MONTH($A439)=12, YEAR($A439),YEAR($A439)-1)))),#REF!,VLOOKUP(MONTH($A439),'Patch Conversion'!$A$1:$B$12,2),FALSE)</f>
        <v>#REF!</v>
      </c>
      <c r="N439" s="11"/>
      <c r="O439" s="9">
        <f t="shared" si="39"/>
        <v>2.48</v>
      </c>
      <c r="P439" s="9" t="str">
        <f t="shared" si="40"/>
        <v>*</v>
      </c>
      <c r="Q439" s="10" t="str">
        <f t="shared" si="41"/>
        <v>Estimated</v>
      </c>
      <c r="S439" s="17">
        <f>VLOOKUP((IF(MONTH($A439)=10,YEAR($A439),IF(MONTH($A439)=11,YEAR($A439),IF(MONTH($A439)=12, YEAR($A439),YEAR($A439)-1)))),'Final Sim'!$A$1:$O$84,VLOOKUP(MONTH($A439),'Conversion WRSM'!$A$1:$B$12,2),FALSE)</f>
        <v>0</v>
      </c>
      <c r="U439" s="9">
        <f t="shared" si="42"/>
        <v>2.48</v>
      </c>
      <c r="V439" s="9" t="str">
        <f t="shared" si="43"/>
        <v>*</v>
      </c>
      <c r="W439" s="20" t="str">
        <f t="shared" si="44"/>
        <v>Estimated</v>
      </c>
    </row>
    <row r="440" spans="1:23" s="9" customFormat="1" x14ac:dyDescent="0.25">
      <c r="A440" s="11">
        <v>26330</v>
      </c>
      <c r="B440" s="9">
        <f>VLOOKUP((IF(MONTH($A440)=10,YEAR($A440),IF(MONTH($A440)=11,YEAR($A440),IF(MONTH($A440)=12, YEAR($A440),YEAR($A440)-1)))),A3R002_pt1.prn!$A$2:$AA$74,VLOOKUP(MONTH($A440),Conversion!$A$1:$B$12,2),FALSE)</f>
        <v>0.26</v>
      </c>
      <c r="C440" s="9" t="str">
        <f>IF(VLOOKUP((IF(MONTH($A440)=10,YEAR($A440),IF(MONTH($A440)=11,YEAR($A440),IF(MONTH($A440)=12, YEAR($A440),YEAR($A440)-1)))),A3R002_pt1.prn!$A$2:$AA$74,VLOOKUP(MONTH($A440),'Patch Conversion'!$A$1:$B$12,2),FALSE)="","",VLOOKUP((IF(MONTH($A440)=10,YEAR($A440),IF(MONTH($A440)=11,YEAR($A440),IF(MONTH($A440)=12, YEAR($A440),YEAR($A440)-1)))),A3R002_pt1.prn!$A$2:$AA$74,VLOOKUP(MONTH($A440),'Patch Conversion'!$A$1:$B$12,2),FALSE))</f>
        <v/>
      </c>
      <c r="G440" s="9">
        <f>VLOOKUP((IF(MONTH($A440)=10,YEAR($A440),IF(MONTH($A440)=11,YEAR($A440),IF(MONTH($A440)=12, YEAR($A440),YEAR($A440)-1)))),A3R002_FirstSim!$A$1:$Z$87,VLOOKUP(MONTH($A440),Conversion!$A$1:$B$12,2),FALSE)</f>
        <v>1.75</v>
      </c>
      <c r="K440" s="12" t="e">
        <f>VLOOKUP((IF(MONTH($A440)=10,YEAR($A440),IF(MONTH($A440)=11,YEAR($A440),IF(MONTH($A440)=12, YEAR($A440),YEAR($A440)-1)))),#REF!,VLOOKUP(MONTH($A440),Conversion!$A$1:$B$12,2),FALSE)</f>
        <v>#REF!</v>
      </c>
      <c r="L440" s="9" t="e">
        <f>VLOOKUP((IF(MONTH($A440)=10,YEAR($A440),IF(MONTH($A440)=11,YEAR($A440),IF(MONTH($A440)=12, YEAR($A440),YEAR($A440)-1)))),#REF!,VLOOKUP(MONTH($A440),'Patch Conversion'!$A$1:$B$12,2),FALSE)</f>
        <v>#REF!</v>
      </c>
      <c r="N440" s="11"/>
      <c r="O440" s="9">
        <f t="shared" si="39"/>
        <v>0.26</v>
      </c>
      <c r="P440" s="9" t="str">
        <f t="shared" si="40"/>
        <v/>
      </c>
      <c r="Q440" s="10" t="str">
        <f t="shared" si="41"/>
        <v/>
      </c>
      <c r="S440" s="17">
        <f>VLOOKUP((IF(MONTH($A440)=10,YEAR($A440),IF(MONTH($A440)=11,YEAR($A440),IF(MONTH($A440)=12, YEAR($A440),YEAR($A440)-1)))),'Final Sim'!$A$1:$O$84,VLOOKUP(MONTH($A440),'Conversion WRSM'!$A$1:$B$12,2),FALSE)</f>
        <v>0</v>
      </c>
      <c r="U440" s="9">
        <f t="shared" si="42"/>
        <v>0.26</v>
      </c>
      <c r="V440" s="9" t="str">
        <f t="shared" si="43"/>
        <v/>
      </c>
      <c r="W440" s="20" t="str">
        <f t="shared" si="44"/>
        <v/>
      </c>
    </row>
    <row r="441" spans="1:23" s="9" customFormat="1" x14ac:dyDescent="0.25">
      <c r="A441" s="11">
        <v>26359</v>
      </c>
      <c r="B441" s="9">
        <f>VLOOKUP((IF(MONTH($A441)=10,YEAR($A441),IF(MONTH($A441)=11,YEAR($A441),IF(MONTH($A441)=12, YEAR($A441),YEAR($A441)-1)))),A3R002_pt1.prn!$A$2:$AA$74,VLOOKUP(MONTH($A441),Conversion!$A$1:$B$12,2),FALSE)</f>
        <v>0.81</v>
      </c>
      <c r="C441" s="9" t="str">
        <f>IF(VLOOKUP((IF(MONTH($A441)=10,YEAR($A441),IF(MONTH($A441)=11,YEAR($A441),IF(MONTH($A441)=12, YEAR($A441),YEAR($A441)-1)))),A3R002_pt1.prn!$A$2:$AA$74,VLOOKUP(MONTH($A441),'Patch Conversion'!$A$1:$B$12,2),FALSE)="","",VLOOKUP((IF(MONTH($A441)=10,YEAR($A441),IF(MONTH($A441)=11,YEAR($A441),IF(MONTH($A441)=12, YEAR($A441),YEAR($A441)-1)))),A3R002_pt1.prn!$A$2:$AA$74,VLOOKUP(MONTH($A441),'Patch Conversion'!$A$1:$B$12,2),FALSE))</f>
        <v>*</v>
      </c>
      <c r="G441" s="9">
        <f>VLOOKUP((IF(MONTH($A441)=10,YEAR($A441),IF(MONTH($A441)=11,YEAR($A441),IF(MONTH($A441)=12, YEAR($A441),YEAR($A441)-1)))),A3R002_FirstSim!$A$1:$Z$87,VLOOKUP(MONTH($A441),Conversion!$A$1:$B$12,2),FALSE)</f>
        <v>0.56999999999999995</v>
      </c>
      <c r="K441" s="12" t="e">
        <f>VLOOKUP((IF(MONTH($A441)=10,YEAR($A441),IF(MONTH($A441)=11,YEAR($A441),IF(MONTH($A441)=12, YEAR($A441),YEAR($A441)-1)))),#REF!,VLOOKUP(MONTH($A441),Conversion!$A$1:$B$12,2),FALSE)</f>
        <v>#REF!</v>
      </c>
      <c r="L441" s="9" t="e">
        <f>VLOOKUP((IF(MONTH($A441)=10,YEAR($A441),IF(MONTH($A441)=11,YEAR($A441),IF(MONTH($A441)=12, YEAR($A441),YEAR($A441)-1)))),#REF!,VLOOKUP(MONTH($A441),'Patch Conversion'!$A$1:$B$12,2),FALSE)</f>
        <v>#REF!</v>
      </c>
      <c r="N441" s="11"/>
      <c r="O441" s="9">
        <f t="shared" si="39"/>
        <v>0.81</v>
      </c>
      <c r="P441" s="9" t="str">
        <f t="shared" si="40"/>
        <v>*</v>
      </c>
      <c r="Q441" s="10" t="str">
        <f t="shared" si="41"/>
        <v>Estimated</v>
      </c>
      <c r="S441" s="17">
        <f>VLOOKUP((IF(MONTH($A441)=10,YEAR($A441),IF(MONTH($A441)=11,YEAR($A441),IF(MONTH($A441)=12, YEAR($A441),YEAR($A441)-1)))),'Final Sim'!$A$1:$O$84,VLOOKUP(MONTH($A441),'Conversion WRSM'!$A$1:$B$12,2),FALSE)</f>
        <v>0</v>
      </c>
      <c r="U441" s="9">
        <f t="shared" si="42"/>
        <v>0.81</v>
      </c>
      <c r="V441" s="9" t="str">
        <f t="shared" si="43"/>
        <v>*</v>
      </c>
      <c r="W441" s="20" t="str">
        <f t="shared" si="44"/>
        <v>Estimated</v>
      </c>
    </row>
    <row r="442" spans="1:23" s="9" customFormat="1" x14ac:dyDescent="0.25">
      <c r="A442" s="11">
        <v>26390</v>
      </c>
      <c r="B442" s="9">
        <f>VLOOKUP((IF(MONTH($A442)=10,YEAR($A442),IF(MONTH($A442)=11,YEAR($A442),IF(MONTH($A442)=12, YEAR($A442),YEAR($A442)-1)))),A3R002_pt1.prn!$A$2:$AA$74,VLOOKUP(MONTH($A442),Conversion!$A$1:$B$12,2),FALSE)</f>
        <v>0.63</v>
      </c>
      <c r="C442" s="9" t="str">
        <f>IF(VLOOKUP((IF(MONTH($A442)=10,YEAR($A442),IF(MONTH($A442)=11,YEAR($A442),IF(MONTH($A442)=12, YEAR($A442),YEAR($A442)-1)))),A3R002_pt1.prn!$A$2:$AA$74,VLOOKUP(MONTH($A442),'Patch Conversion'!$A$1:$B$12,2),FALSE)="","",VLOOKUP((IF(MONTH($A442)=10,YEAR($A442),IF(MONTH($A442)=11,YEAR($A442),IF(MONTH($A442)=12, YEAR($A442),YEAR($A442)-1)))),A3R002_pt1.prn!$A$2:$AA$74,VLOOKUP(MONTH($A442),'Patch Conversion'!$A$1:$B$12,2),FALSE))</f>
        <v/>
      </c>
      <c r="G442" s="9">
        <f>VLOOKUP((IF(MONTH($A442)=10,YEAR($A442),IF(MONTH($A442)=11,YEAR($A442),IF(MONTH($A442)=12, YEAR($A442),YEAR($A442)-1)))),A3R002_FirstSim!$A$1:$Z$87,VLOOKUP(MONTH($A442),Conversion!$A$1:$B$12,2),FALSE)</f>
        <v>0.56999999999999995</v>
      </c>
      <c r="K442" s="12" t="e">
        <f>VLOOKUP((IF(MONTH($A442)=10,YEAR($A442),IF(MONTH($A442)=11,YEAR($A442),IF(MONTH($A442)=12, YEAR($A442),YEAR($A442)-1)))),#REF!,VLOOKUP(MONTH($A442),Conversion!$A$1:$B$12,2),FALSE)</f>
        <v>#REF!</v>
      </c>
      <c r="L442" s="9" t="e">
        <f>VLOOKUP((IF(MONTH($A442)=10,YEAR($A442),IF(MONTH($A442)=11,YEAR($A442),IF(MONTH($A442)=12, YEAR($A442),YEAR($A442)-1)))),#REF!,VLOOKUP(MONTH($A442),'Patch Conversion'!$A$1:$B$12,2),FALSE)</f>
        <v>#REF!</v>
      </c>
      <c r="N442" s="11"/>
      <c r="O442" s="9">
        <f t="shared" si="39"/>
        <v>0.63</v>
      </c>
      <c r="P442" s="9" t="str">
        <f t="shared" si="40"/>
        <v/>
      </c>
      <c r="Q442" s="10" t="str">
        <f t="shared" si="41"/>
        <v/>
      </c>
      <c r="S442" s="17">
        <f>VLOOKUP((IF(MONTH($A442)=10,YEAR($A442),IF(MONTH($A442)=11,YEAR($A442),IF(MONTH($A442)=12, YEAR($A442),YEAR($A442)-1)))),'Final Sim'!$A$1:$O$84,VLOOKUP(MONTH($A442),'Conversion WRSM'!$A$1:$B$12,2),FALSE)</f>
        <v>0</v>
      </c>
      <c r="U442" s="9">
        <f t="shared" si="42"/>
        <v>0.63</v>
      </c>
      <c r="V442" s="9" t="str">
        <f t="shared" si="43"/>
        <v/>
      </c>
      <c r="W442" s="20" t="str">
        <f t="shared" si="44"/>
        <v/>
      </c>
    </row>
    <row r="443" spans="1:23" s="9" customFormat="1" x14ac:dyDescent="0.25">
      <c r="A443" s="11">
        <v>26420</v>
      </c>
      <c r="B443" s="9">
        <f>VLOOKUP((IF(MONTH($A443)=10,YEAR($A443),IF(MONTH($A443)=11,YEAR($A443),IF(MONTH($A443)=12, YEAR($A443),YEAR($A443)-1)))),A3R002_pt1.prn!$A$2:$AA$74,VLOOKUP(MONTH($A443),Conversion!$A$1:$B$12,2),FALSE)</f>
        <v>0.21</v>
      </c>
      <c r="C443" s="9" t="str">
        <f>IF(VLOOKUP((IF(MONTH($A443)=10,YEAR($A443),IF(MONTH($A443)=11,YEAR($A443),IF(MONTH($A443)=12, YEAR($A443),YEAR($A443)-1)))),A3R002_pt1.prn!$A$2:$AA$74,VLOOKUP(MONTH($A443),'Patch Conversion'!$A$1:$B$12,2),FALSE)="","",VLOOKUP((IF(MONTH($A443)=10,YEAR($A443),IF(MONTH($A443)=11,YEAR($A443),IF(MONTH($A443)=12, YEAR($A443),YEAR($A443)-1)))),A3R002_pt1.prn!$A$2:$AA$74,VLOOKUP(MONTH($A443),'Patch Conversion'!$A$1:$B$12,2),FALSE))</f>
        <v/>
      </c>
      <c r="G443" s="9">
        <f>VLOOKUP((IF(MONTH($A443)=10,YEAR($A443),IF(MONTH($A443)=11,YEAR($A443),IF(MONTH($A443)=12, YEAR($A443),YEAR($A443)-1)))),A3R002_FirstSim!$A$1:$Z$87,VLOOKUP(MONTH($A443),Conversion!$A$1:$B$12,2),FALSE)</f>
        <v>0.48</v>
      </c>
      <c r="K443" s="12" t="e">
        <f>VLOOKUP((IF(MONTH($A443)=10,YEAR($A443),IF(MONTH($A443)=11,YEAR($A443),IF(MONTH($A443)=12, YEAR($A443),YEAR($A443)-1)))),#REF!,VLOOKUP(MONTH($A443),Conversion!$A$1:$B$12,2),FALSE)</f>
        <v>#REF!</v>
      </c>
      <c r="L443" s="9" t="e">
        <f>VLOOKUP((IF(MONTH($A443)=10,YEAR($A443),IF(MONTH($A443)=11,YEAR($A443),IF(MONTH($A443)=12, YEAR($A443),YEAR($A443)-1)))),#REF!,VLOOKUP(MONTH($A443),'Patch Conversion'!$A$1:$B$12,2),FALSE)</f>
        <v>#REF!</v>
      </c>
      <c r="N443" s="11"/>
      <c r="O443" s="9">
        <f t="shared" si="39"/>
        <v>0.21</v>
      </c>
      <c r="P443" s="9" t="str">
        <f t="shared" si="40"/>
        <v/>
      </c>
      <c r="Q443" s="10" t="str">
        <f t="shared" si="41"/>
        <v/>
      </c>
      <c r="S443" s="17">
        <f>VLOOKUP((IF(MONTH($A443)=10,YEAR($A443),IF(MONTH($A443)=11,YEAR($A443),IF(MONTH($A443)=12, YEAR($A443),YEAR($A443)-1)))),'Final Sim'!$A$1:$O$84,VLOOKUP(MONTH($A443),'Conversion WRSM'!$A$1:$B$12,2),FALSE)</f>
        <v>0</v>
      </c>
      <c r="U443" s="9">
        <f t="shared" si="42"/>
        <v>0.21</v>
      </c>
      <c r="V443" s="9" t="str">
        <f t="shared" si="43"/>
        <v/>
      </c>
      <c r="W443" s="20" t="str">
        <f t="shared" si="44"/>
        <v/>
      </c>
    </row>
    <row r="444" spans="1:23" s="9" customFormat="1" x14ac:dyDescent="0.25">
      <c r="A444" s="11">
        <v>26451</v>
      </c>
      <c r="B444" s="9">
        <f>VLOOKUP((IF(MONTH($A444)=10,YEAR($A444),IF(MONTH($A444)=11,YEAR($A444),IF(MONTH($A444)=12, YEAR($A444),YEAR($A444)-1)))),A3R002_pt1.prn!$A$2:$AA$74,VLOOKUP(MONTH($A444),Conversion!$A$1:$B$12,2),FALSE)</f>
        <v>0.04</v>
      </c>
      <c r="C444" s="9" t="str">
        <f>IF(VLOOKUP((IF(MONTH($A444)=10,YEAR($A444),IF(MONTH($A444)=11,YEAR($A444),IF(MONTH($A444)=12, YEAR($A444),YEAR($A444)-1)))),A3R002_pt1.prn!$A$2:$AA$74,VLOOKUP(MONTH($A444),'Patch Conversion'!$A$1:$B$12,2),FALSE)="","",VLOOKUP((IF(MONTH($A444)=10,YEAR($A444),IF(MONTH($A444)=11,YEAR($A444),IF(MONTH($A444)=12, YEAR($A444),YEAR($A444)-1)))),A3R002_pt1.prn!$A$2:$AA$74,VLOOKUP(MONTH($A444),'Patch Conversion'!$A$1:$B$12,2),FALSE))</f>
        <v/>
      </c>
      <c r="G444" s="9">
        <f>VLOOKUP((IF(MONTH($A444)=10,YEAR($A444),IF(MONTH($A444)=11,YEAR($A444),IF(MONTH($A444)=12, YEAR($A444),YEAR($A444)-1)))),A3R002_FirstSim!$A$1:$Z$87,VLOOKUP(MONTH($A444),Conversion!$A$1:$B$12,2),FALSE)</f>
        <v>0.46</v>
      </c>
      <c r="K444" s="12" t="e">
        <f>VLOOKUP((IF(MONTH($A444)=10,YEAR($A444),IF(MONTH($A444)=11,YEAR($A444),IF(MONTH($A444)=12, YEAR($A444),YEAR($A444)-1)))),#REF!,VLOOKUP(MONTH($A444),Conversion!$A$1:$B$12,2),FALSE)</f>
        <v>#REF!</v>
      </c>
      <c r="L444" s="9" t="e">
        <f>VLOOKUP((IF(MONTH($A444)=10,YEAR($A444),IF(MONTH($A444)=11,YEAR($A444),IF(MONTH($A444)=12, YEAR($A444),YEAR($A444)-1)))),#REF!,VLOOKUP(MONTH($A444),'Patch Conversion'!$A$1:$B$12,2),FALSE)</f>
        <v>#REF!</v>
      </c>
      <c r="N444" s="11"/>
      <c r="O444" s="9">
        <f t="shared" si="39"/>
        <v>0.04</v>
      </c>
      <c r="P444" s="9" t="str">
        <f t="shared" si="40"/>
        <v/>
      </c>
      <c r="Q444" s="10" t="str">
        <f t="shared" si="41"/>
        <v/>
      </c>
      <c r="S444" s="17">
        <f>VLOOKUP((IF(MONTH($A444)=10,YEAR($A444),IF(MONTH($A444)=11,YEAR($A444),IF(MONTH($A444)=12, YEAR($A444),YEAR($A444)-1)))),'Final Sim'!$A$1:$O$84,VLOOKUP(MONTH($A444),'Conversion WRSM'!$A$1:$B$12,2),FALSE)</f>
        <v>0</v>
      </c>
      <c r="U444" s="9">
        <f t="shared" si="42"/>
        <v>0.04</v>
      </c>
      <c r="V444" s="9" t="str">
        <f t="shared" si="43"/>
        <v/>
      </c>
      <c r="W444" s="20" t="str">
        <f t="shared" si="44"/>
        <v/>
      </c>
    </row>
    <row r="445" spans="1:23" s="9" customFormat="1" x14ac:dyDescent="0.25">
      <c r="A445" s="11">
        <v>26481</v>
      </c>
      <c r="B445" s="9">
        <f>VLOOKUP((IF(MONTH($A445)=10,YEAR($A445),IF(MONTH($A445)=11,YEAR($A445),IF(MONTH($A445)=12, YEAR($A445),YEAR($A445)-1)))),A3R002_pt1.prn!$A$2:$AA$74,VLOOKUP(MONTH($A445),Conversion!$A$1:$B$12,2),FALSE)</f>
        <v>0.1</v>
      </c>
      <c r="C445" s="9" t="str">
        <f>IF(VLOOKUP((IF(MONTH($A445)=10,YEAR($A445),IF(MONTH($A445)=11,YEAR($A445),IF(MONTH($A445)=12, YEAR($A445),YEAR($A445)-1)))),A3R002_pt1.prn!$A$2:$AA$74,VLOOKUP(MONTH($A445),'Patch Conversion'!$A$1:$B$12,2),FALSE)="","",VLOOKUP((IF(MONTH($A445)=10,YEAR($A445),IF(MONTH($A445)=11,YEAR($A445),IF(MONTH($A445)=12, YEAR($A445),YEAR($A445)-1)))),A3R002_pt1.prn!$A$2:$AA$74,VLOOKUP(MONTH($A445),'Patch Conversion'!$A$1:$B$12,2),FALSE))</f>
        <v/>
      </c>
      <c r="G445" s="9">
        <f>VLOOKUP((IF(MONTH($A445)=10,YEAR($A445),IF(MONTH($A445)=11,YEAR($A445),IF(MONTH($A445)=12, YEAR($A445),YEAR($A445)-1)))),A3R002_FirstSim!$A$1:$Z$87,VLOOKUP(MONTH($A445),Conversion!$A$1:$B$12,2),FALSE)</f>
        <v>0.42</v>
      </c>
      <c r="K445" s="12" t="e">
        <f>VLOOKUP((IF(MONTH($A445)=10,YEAR($A445),IF(MONTH($A445)=11,YEAR($A445),IF(MONTH($A445)=12, YEAR($A445),YEAR($A445)-1)))),#REF!,VLOOKUP(MONTH($A445),Conversion!$A$1:$B$12,2),FALSE)</f>
        <v>#REF!</v>
      </c>
      <c r="L445" s="9" t="e">
        <f>VLOOKUP((IF(MONTH($A445)=10,YEAR($A445),IF(MONTH($A445)=11,YEAR($A445),IF(MONTH($A445)=12, YEAR($A445),YEAR($A445)-1)))),#REF!,VLOOKUP(MONTH($A445),'Patch Conversion'!$A$1:$B$12,2),FALSE)</f>
        <v>#REF!</v>
      </c>
      <c r="N445" s="11"/>
      <c r="O445" s="9">
        <f t="shared" si="39"/>
        <v>0.1</v>
      </c>
      <c r="P445" s="9" t="str">
        <f t="shared" si="40"/>
        <v/>
      </c>
      <c r="Q445" s="10" t="str">
        <f t="shared" si="41"/>
        <v/>
      </c>
      <c r="S445" s="17">
        <f>VLOOKUP((IF(MONTH($A445)=10,YEAR($A445),IF(MONTH($A445)=11,YEAR($A445),IF(MONTH($A445)=12, YEAR($A445),YEAR($A445)-1)))),'Final Sim'!$A$1:$O$84,VLOOKUP(MONTH($A445),'Conversion WRSM'!$A$1:$B$12,2),FALSE)</f>
        <v>0</v>
      </c>
      <c r="U445" s="9">
        <f t="shared" si="42"/>
        <v>0.1</v>
      </c>
      <c r="V445" s="9" t="str">
        <f t="shared" si="43"/>
        <v/>
      </c>
      <c r="W445" s="20" t="str">
        <f t="shared" si="44"/>
        <v/>
      </c>
    </row>
    <row r="446" spans="1:23" s="9" customFormat="1" x14ac:dyDescent="0.25">
      <c r="A446" s="11">
        <v>26512</v>
      </c>
      <c r="B446" s="9">
        <f>VLOOKUP((IF(MONTH($A446)=10,YEAR($A446),IF(MONTH($A446)=11,YEAR($A446),IF(MONTH($A446)=12, YEAR($A446),YEAR($A446)-1)))),A3R002_pt1.prn!$A$2:$AA$74,VLOOKUP(MONTH($A446),Conversion!$A$1:$B$12,2),FALSE)</f>
        <v>0.09</v>
      </c>
      <c r="C446" s="9" t="str">
        <f>IF(VLOOKUP((IF(MONTH($A446)=10,YEAR($A446),IF(MONTH($A446)=11,YEAR($A446),IF(MONTH($A446)=12, YEAR($A446),YEAR($A446)-1)))),A3R002_pt1.prn!$A$2:$AA$74,VLOOKUP(MONTH($A446),'Patch Conversion'!$A$1:$B$12,2),FALSE)="","",VLOOKUP((IF(MONTH($A446)=10,YEAR($A446),IF(MONTH($A446)=11,YEAR($A446),IF(MONTH($A446)=12, YEAR($A446),YEAR($A446)-1)))),A3R002_pt1.prn!$A$2:$AA$74,VLOOKUP(MONTH($A446),'Patch Conversion'!$A$1:$B$12,2),FALSE))</f>
        <v/>
      </c>
      <c r="G446" s="9">
        <f>VLOOKUP((IF(MONTH($A446)=10,YEAR($A446),IF(MONTH($A446)=11,YEAR($A446),IF(MONTH($A446)=12, YEAR($A446),YEAR($A446)-1)))),A3R002_FirstSim!$A$1:$Z$87,VLOOKUP(MONTH($A446),Conversion!$A$1:$B$12,2),FALSE)</f>
        <v>0.37</v>
      </c>
      <c r="K446" s="12" t="e">
        <f>VLOOKUP((IF(MONTH($A446)=10,YEAR($A446),IF(MONTH($A446)=11,YEAR($A446),IF(MONTH($A446)=12, YEAR($A446),YEAR($A446)-1)))),#REF!,VLOOKUP(MONTH($A446),Conversion!$A$1:$B$12,2),FALSE)</f>
        <v>#REF!</v>
      </c>
      <c r="L446" s="9" t="e">
        <f>VLOOKUP((IF(MONTH($A446)=10,YEAR($A446),IF(MONTH($A446)=11,YEAR($A446),IF(MONTH($A446)=12, YEAR($A446),YEAR($A446)-1)))),#REF!,VLOOKUP(MONTH($A446),'Patch Conversion'!$A$1:$B$12,2),FALSE)</f>
        <v>#REF!</v>
      </c>
      <c r="N446" s="11"/>
      <c r="O446" s="9">
        <f t="shared" si="39"/>
        <v>0.09</v>
      </c>
      <c r="P446" s="9" t="str">
        <f t="shared" si="40"/>
        <v/>
      </c>
      <c r="Q446" s="10" t="str">
        <f t="shared" si="41"/>
        <v/>
      </c>
      <c r="S446" s="17">
        <f>VLOOKUP((IF(MONTH($A446)=10,YEAR($A446),IF(MONTH($A446)=11,YEAR($A446),IF(MONTH($A446)=12, YEAR($A446),YEAR($A446)-1)))),'Final Sim'!$A$1:$O$84,VLOOKUP(MONTH($A446),'Conversion WRSM'!$A$1:$B$12,2),FALSE)</f>
        <v>0</v>
      </c>
      <c r="U446" s="9">
        <f t="shared" si="42"/>
        <v>0.09</v>
      </c>
      <c r="V446" s="9" t="str">
        <f t="shared" si="43"/>
        <v/>
      </c>
      <c r="W446" s="20" t="str">
        <f t="shared" si="44"/>
        <v/>
      </c>
    </row>
    <row r="447" spans="1:23" s="9" customFormat="1" x14ac:dyDescent="0.25">
      <c r="A447" s="11">
        <v>26543</v>
      </c>
      <c r="B447" s="9">
        <f>VLOOKUP((IF(MONTH($A447)=10,YEAR($A447),IF(MONTH($A447)=11,YEAR($A447),IF(MONTH($A447)=12, YEAR($A447),YEAR($A447)-1)))),A3R002_pt1.prn!$A$2:$AA$74,VLOOKUP(MONTH($A447),Conversion!$A$1:$B$12,2),FALSE)</f>
        <v>0.16</v>
      </c>
      <c r="C447" s="9" t="str">
        <f>IF(VLOOKUP((IF(MONTH($A447)=10,YEAR($A447),IF(MONTH($A447)=11,YEAR($A447),IF(MONTH($A447)=12, YEAR($A447),YEAR($A447)-1)))),A3R002_pt1.prn!$A$2:$AA$74,VLOOKUP(MONTH($A447),'Patch Conversion'!$A$1:$B$12,2),FALSE)="","",VLOOKUP((IF(MONTH($A447)=10,YEAR($A447),IF(MONTH($A447)=11,YEAR($A447),IF(MONTH($A447)=12, YEAR($A447),YEAR($A447)-1)))),A3R002_pt1.prn!$A$2:$AA$74,VLOOKUP(MONTH($A447),'Patch Conversion'!$A$1:$B$12,2),FALSE))</f>
        <v/>
      </c>
      <c r="G447" s="9">
        <f>VLOOKUP((IF(MONTH($A447)=10,YEAR($A447),IF(MONTH($A447)=11,YEAR($A447),IF(MONTH($A447)=12, YEAR($A447),YEAR($A447)-1)))),A3R002_FirstSim!$A$1:$Z$87,VLOOKUP(MONTH($A447),Conversion!$A$1:$B$12,2),FALSE)</f>
        <v>0.3</v>
      </c>
      <c r="K447" s="12" t="e">
        <f>VLOOKUP((IF(MONTH($A447)=10,YEAR($A447),IF(MONTH($A447)=11,YEAR($A447),IF(MONTH($A447)=12, YEAR($A447),YEAR($A447)-1)))),#REF!,VLOOKUP(MONTH($A447),Conversion!$A$1:$B$12,2),FALSE)</f>
        <v>#REF!</v>
      </c>
      <c r="L447" s="9" t="e">
        <f>VLOOKUP((IF(MONTH($A447)=10,YEAR($A447),IF(MONTH($A447)=11,YEAR($A447),IF(MONTH($A447)=12, YEAR($A447),YEAR($A447)-1)))),#REF!,VLOOKUP(MONTH($A447),'Patch Conversion'!$A$1:$B$12,2),FALSE)</f>
        <v>#REF!</v>
      </c>
      <c r="N447" s="11"/>
      <c r="O447" s="9">
        <f t="shared" si="39"/>
        <v>0.16</v>
      </c>
      <c r="P447" s="9" t="str">
        <f t="shared" si="40"/>
        <v/>
      </c>
      <c r="Q447" s="10" t="str">
        <f t="shared" si="41"/>
        <v/>
      </c>
      <c r="S447" s="17">
        <f>VLOOKUP((IF(MONTH($A447)=10,YEAR($A447),IF(MONTH($A447)=11,YEAR($A447),IF(MONTH($A447)=12, YEAR($A447),YEAR($A447)-1)))),'Final Sim'!$A$1:$O$84,VLOOKUP(MONTH($A447),'Conversion WRSM'!$A$1:$B$12,2),FALSE)</f>
        <v>0</v>
      </c>
      <c r="U447" s="9">
        <f t="shared" si="42"/>
        <v>0.16</v>
      </c>
      <c r="V447" s="9" t="str">
        <f t="shared" si="43"/>
        <v/>
      </c>
      <c r="W447" s="20" t="str">
        <f t="shared" si="44"/>
        <v/>
      </c>
    </row>
    <row r="448" spans="1:23" s="9" customFormat="1" x14ac:dyDescent="0.25">
      <c r="A448" s="11">
        <v>26573</v>
      </c>
      <c r="B448" s="9">
        <f>VLOOKUP((IF(MONTH($A448)=10,YEAR($A448),IF(MONTH($A448)=11,YEAR($A448),IF(MONTH($A448)=12, YEAR($A448),YEAR($A448)-1)))),A3R002_pt1.prn!$A$2:$AA$74,VLOOKUP(MONTH($A448),Conversion!$A$1:$B$12,2),FALSE)</f>
        <v>0.06</v>
      </c>
      <c r="C448" s="9" t="str">
        <f>IF(VLOOKUP((IF(MONTH($A448)=10,YEAR($A448),IF(MONTH($A448)=11,YEAR($A448),IF(MONTH($A448)=12, YEAR($A448),YEAR($A448)-1)))),A3R002_pt1.prn!$A$2:$AA$74,VLOOKUP(MONTH($A448),'Patch Conversion'!$A$1:$B$12,2),FALSE)="","",VLOOKUP((IF(MONTH($A448)=10,YEAR($A448),IF(MONTH($A448)=11,YEAR($A448),IF(MONTH($A448)=12, YEAR($A448),YEAR($A448)-1)))),A3R002_pt1.prn!$A$2:$AA$74,VLOOKUP(MONTH($A448),'Patch Conversion'!$A$1:$B$12,2),FALSE))</f>
        <v>*</v>
      </c>
      <c r="G448" s="9">
        <f>VLOOKUP((IF(MONTH($A448)=10,YEAR($A448),IF(MONTH($A448)=11,YEAR($A448),IF(MONTH($A448)=12, YEAR($A448),YEAR($A448)-1)))),A3R002_FirstSim!$A$1:$Z$87,VLOOKUP(MONTH($A448),Conversion!$A$1:$B$12,2),FALSE)</f>
        <v>0.28000000000000003</v>
      </c>
      <c r="K448" s="12" t="e">
        <f>VLOOKUP((IF(MONTH($A448)=10,YEAR($A448),IF(MONTH($A448)=11,YEAR($A448),IF(MONTH($A448)=12, YEAR($A448),YEAR($A448)-1)))),#REF!,VLOOKUP(MONTH($A448),Conversion!$A$1:$B$12,2),FALSE)</f>
        <v>#REF!</v>
      </c>
      <c r="L448" s="9" t="e">
        <f>VLOOKUP((IF(MONTH($A448)=10,YEAR($A448),IF(MONTH($A448)=11,YEAR($A448),IF(MONTH($A448)=12, YEAR($A448),YEAR($A448)-1)))),#REF!,VLOOKUP(MONTH($A448),'Patch Conversion'!$A$1:$B$12,2),FALSE)</f>
        <v>#REF!</v>
      </c>
      <c r="N448" s="11"/>
      <c r="O448" s="9">
        <f t="shared" si="39"/>
        <v>0.06</v>
      </c>
      <c r="P448" s="9" t="str">
        <f t="shared" si="40"/>
        <v>*</v>
      </c>
      <c r="Q448" s="10" t="str">
        <f t="shared" si="41"/>
        <v>Estimated</v>
      </c>
      <c r="S448" s="17">
        <f>VLOOKUP((IF(MONTH($A448)=10,YEAR($A448),IF(MONTH($A448)=11,YEAR($A448),IF(MONTH($A448)=12, YEAR($A448),YEAR($A448)-1)))),'Final Sim'!$A$1:$O$84,VLOOKUP(MONTH($A448),'Conversion WRSM'!$A$1:$B$12,2),FALSE)</f>
        <v>0</v>
      </c>
      <c r="U448" s="9">
        <f t="shared" si="42"/>
        <v>0.06</v>
      </c>
      <c r="V448" s="9" t="str">
        <f t="shared" si="43"/>
        <v>*</v>
      </c>
      <c r="W448" s="20" t="str">
        <f t="shared" si="44"/>
        <v>Estimated</v>
      </c>
    </row>
    <row r="449" spans="1:23" s="9" customFormat="1" x14ac:dyDescent="0.25">
      <c r="A449" s="11">
        <v>26604</v>
      </c>
      <c r="B449" s="9">
        <f>VLOOKUP((IF(MONTH($A449)=10,YEAR($A449),IF(MONTH($A449)=11,YEAR($A449),IF(MONTH($A449)=12, YEAR($A449),YEAR($A449)-1)))),A3R002_pt1.prn!$A$2:$AA$74,VLOOKUP(MONTH($A449),Conversion!$A$1:$B$12,2),FALSE)</f>
        <v>0.05</v>
      </c>
      <c r="C449" s="9" t="str">
        <f>IF(VLOOKUP((IF(MONTH($A449)=10,YEAR($A449),IF(MONTH($A449)=11,YEAR($A449),IF(MONTH($A449)=12, YEAR($A449),YEAR($A449)-1)))),A3R002_pt1.prn!$A$2:$AA$74,VLOOKUP(MONTH($A449),'Patch Conversion'!$A$1:$B$12,2),FALSE)="","",VLOOKUP((IF(MONTH($A449)=10,YEAR($A449),IF(MONTH($A449)=11,YEAR($A449),IF(MONTH($A449)=12, YEAR($A449),YEAR($A449)-1)))),A3R002_pt1.prn!$A$2:$AA$74,VLOOKUP(MONTH($A449),'Patch Conversion'!$A$1:$B$12,2),FALSE))</f>
        <v/>
      </c>
      <c r="G449" s="9">
        <f>VLOOKUP((IF(MONTH($A449)=10,YEAR($A449),IF(MONTH($A449)=11,YEAR($A449),IF(MONTH($A449)=12, YEAR($A449),YEAR($A449)-1)))),A3R002_FirstSim!$A$1:$Z$87,VLOOKUP(MONTH($A449),Conversion!$A$1:$B$12,2),FALSE)</f>
        <v>0.27</v>
      </c>
      <c r="K449" s="12" t="e">
        <f>VLOOKUP((IF(MONTH($A449)=10,YEAR($A449),IF(MONTH($A449)=11,YEAR($A449),IF(MONTH($A449)=12, YEAR($A449),YEAR($A449)-1)))),#REF!,VLOOKUP(MONTH($A449),Conversion!$A$1:$B$12,2),FALSE)</f>
        <v>#REF!</v>
      </c>
      <c r="L449" s="9" t="e">
        <f>VLOOKUP((IF(MONTH($A449)=10,YEAR($A449),IF(MONTH($A449)=11,YEAR($A449),IF(MONTH($A449)=12, YEAR($A449),YEAR($A449)-1)))),#REF!,VLOOKUP(MONTH($A449),'Patch Conversion'!$A$1:$B$12,2),FALSE)</f>
        <v>#REF!</v>
      </c>
      <c r="N449" s="11"/>
      <c r="O449" s="9">
        <f t="shared" si="39"/>
        <v>0.05</v>
      </c>
      <c r="P449" s="9" t="str">
        <f t="shared" si="40"/>
        <v/>
      </c>
      <c r="Q449" s="10" t="str">
        <f t="shared" si="41"/>
        <v/>
      </c>
      <c r="S449" s="17">
        <f>VLOOKUP((IF(MONTH($A449)=10,YEAR($A449),IF(MONTH($A449)=11,YEAR($A449),IF(MONTH($A449)=12, YEAR($A449),YEAR($A449)-1)))),'Final Sim'!$A$1:$O$84,VLOOKUP(MONTH($A449),'Conversion WRSM'!$A$1:$B$12,2),FALSE)</f>
        <v>0</v>
      </c>
      <c r="U449" s="9">
        <f t="shared" si="42"/>
        <v>0.05</v>
      </c>
      <c r="V449" s="9" t="str">
        <f t="shared" si="43"/>
        <v/>
      </c>
      <c r="W449" s="20" t="str">
        <f t="shared" si="44"/>
        <v/>
      </c>
    </row>
    <row r="450" spans="1:23" s="9" customFormat="1" x14ac:dyDescent="0.25">
      <c r="A450" s="11">
        <v>26634</v>
      </c>
      <c r="B450" s="9">
        <f>VLOOKUP((IF(MONTH($A450)=10,YEAR($A450),IF(MONTH($A450)=11,YEAR($A450),IF(MONTH($A450)=12, YEAR($A450),YEAR($A450)-1)))),A3R002_pt1.prn!$A$2:$AA$74,VLOOKUP(MONTH($A450),Conversion!$A$1:$B$12,2),FALSE)</f>
        <v>0.04</v>
      </c>
      <c r="C450" s="9" t="str">
        <f>IF(VLOOKUP((IF(MONTH($A450)=10,YEAR($A450),IF(MONTH($A450)=11,YEAR($A450),IF(MONTH($A450)=12, YEAR($A450),YEAR($A450)-1)))),A3R002_pt1.prn!$A$2:$AA$74,VLOOKUP(MONTH($A450),'Patch Conversion'!$A$1:$B$12,2),FALSE)="","",VLOOKUP((IF(MONTH($A450)=10,YEAR($A450),IF(MONTH($A450)=11,YEAR($A450),IF(MONTH($A450)=12, YEAR($A450),YEAR($A450)-1)))),A3R002_pt1.prn!$A$2:$AA$74,VLOOKUP(MONTH($A450),'Patch Conversion'!$A$1:$B$12,2),FALSE))</f>
        <v/>
      </c>
      <c r="G450" s="9">
        <f>VLOOKUP((IF(MONTH($A450)=10,YEAR($A450),IF(MONTH($A450)=11,YEAR($A450),IF(MONTH($A450)=12, YEAR($A450),YEAR($A450)-1)))),A3R002_FirstSim!$A$1:$Z$87,VLOOKUP(MONTH($A450),Conversion!$A$1:$B$12,2),FALSE)</f>
        <v>0.23</v>
      </c>
      <c r="K450" s="12" t="e">
        <f>VLOOKUP((IF(MONTH($A450)=10,YEAR($A450),IF(MONTH($A450)=11,YEAR($A450),IF(MONTH($A450)=12, YEAR($A450),YEAR($A450)-1)))),#REF!,VLOOKUP(MONTH($A450),Conversion!$A$1:$B$12,2),FALSE)</f>
        <v>#REF!</v>
      </c>
      <c r="L450" s="9" t="e">
        <f>VLOOKUP((IF(MONTH($A450)=10,YEAR($A450),IF(MONTH($A450)=11,YEAR($A450),IF(MONTH($A450)=12, YEAR($A450),YEAR($A450)-1)))),#REF!,VLOOKUP(MONTH($A450),'Patch Conversion'!$A$1:$B$12,2),FALSE)</f>
        <v>#REF!</v>
      </c>
      <c r="N450" s="11"/>
      <c r="O450" s="9">
        <f t="shared" si="39"/>
        <v>0.04</v>
      </c>
      <c r="P450" s="9" t="str">
        <f t="shared" si="40"/>
        <v/>
      </c>
      <c r="Q450" s="10" t="str">
        <f t="shared" si="41"/>
        <v/>
      </c>
      <c r="S450" s="17">
        <f>VLOOKUP((IF(MONTH($A450)=10,YEAR($A450),IF(MONTH($A450)=11,YEAR($A450),IF(MONTH($A450)=12, YEAR($A450),YEAR($A450)-1)))),'Final Sim'!$A$1:$O$84,VLOOKUP(MONTH($A450),'Conversion WRSM'!$A$1:$B$12,2),FALSE)</f>
        <v>0</v>
      </c>
      <c r="U450" s="9">
        <f t="shared" si="42"/>
        <v>0.04</v>
      </c>
      <c r="V450" s="9" t="str">
        <f t="shared" si="43"/>
        <v/>
      </c>
      <c r="W450" s="20" t="str">
        <f t="shared" si="44"/>
        <v/>
      </c>
    </row>
    <row r="451" spans="1:23" s="9" customFormat="1" x14ac:dyDescent="0.25">
      <c r="A451" s="11">
        <v>26665</v>
      </c>
      <c r="B451" s="9">
        <f>VLOOKUP((IF(MONTH($A451)=10,YEAR($A451),IF(MONTH($A451)=11,YEAR($A451),IF(MONTH($A451)=12, YEAR($A451),YEAR($A451)-1)))),A3R002_pt1.prn!$A$2:$AA$74,VLOOKUP(MONTH($A451),Conversion!$A$1:$B$12,2),FALSE)</f>
        <v>0</v>
      </c>
      <c r="C451" s="9" t="str">
        <f>IF(VLOOKUP((IF(MONTH($A451)=10,YEAR($A451),IF(MONTH($A451)=11,YEAR($A451),IF(MONTH($A451)=12, YEAR($A451),YEAR($A451)-1)))),A3R002_pt1.prn!$A$2:$AA$74,VLOOKUP(MONTH($A451),'Patch Conversion'!$A$1:$B$12,2),FALSE)="","",VLOOKUP((IF(MONTH($A451)=10,YEAR($A451),IF(MONTH($A451)=11,YEAR($A451),IF(MONTH($A451)=12, YEAR($A451),YEAR($A451)-1)))),A3R002_pt1.prn!$A$2:$AA$74,VLOOKUP(MONTH($A451),'Patch Conversion'!$A$1:$B$12,2),FALSE))</f>
        <v>#</v>
      </c>
      <c r="G451" s="9">
        <f>VLOOKUP((IF(MONTH($A451)=10,YEAR($A451),IF(MONTH($A451)=11,YEAR($A451),IF(MONTH($A451)=12, YEAR($A451),YEAR($A451)-1)))),A3R002_FirstSim!$A$1:$Z$87,VLOOKUP(MONTH($A451),Conversion!$A$1:$B$12,2),FALSE)</f>
        <v>0.21</v>
      </c>
      <c r="K451" s="12" t="e">
        <f>VLOOKUP((IF(MONTH($A451)=10,YEAR($A451),IF(MONTH($A451)=11,YEAR($A451),IF(MONTH($A451)=12, YEAR($A451),YEAR($A451)-1)))),#REF!,VLOOKUP(MONTH($A451),Conversion!$A$1:$B$12,2),FALSE)</f>
        <v>#REF!</v>
      </c>
      <c r="L451" s="9" t="e">
        <f>VLOOKUP((IF(MONTH($A451)=10,YEAR($A451),IF(MONTH($A451)=11,YEAR($A451),IF(MONTH($A451)=12, YEAR($A451),YEAR($A451)-1)))),#REF!,VLOOKUP(MONTH($A451),'Patch Conversion'!$A$1:$B$12,2),FALSE)</f>
        <v>#REF!</v>
      </c>
      <c r="N451" s="11"/>
      <c r="O451" s="9">
        <f t="shared" si="39"/>
        <v>0.21</v>
      </c>
      <c r="P451" s="9" t="str">
        <f t="shared" si="40"/>
        <v>*</v>
      </c>
      <c r="Q451" s="10" t="str">
        <f t="shared" si="41"/>
        <v>First Silumation patch</v>
      </c>
      <c r="S451" s="17">
        <f>VLOOKUP((IF(MONTH($A451)=10,YEAR($A451),IF(MONTH($A451)=11,YEAR($A451),IF(MONTH($A451)=12, YEAR($A451),YEAR($A451)-1)))),'Final Sim'!$A$1:$O$84,VLOOKUP(MONTH($A451),'Conversion WRSM'!$A$1:$B$12,2),FALSE)</f>
        <v>0</v>
      </c>
      <c r="U451" s="9">
        <f t="shared" si="42"/>
        <v>0</v>
      </c>
      <c r="V451" s="9" t="str">
        <f t="shared" si="43"/>
        <v>#</v>
      </c>
      <c r="W451" s="20" t="str">
        <f t="shared" si="44"/>
        <v>Observed Estimate Used</v>
      </c>
    </row>
    <row r="452" spans="1:23" s="9" customFormat="1" x14ac:dyDescent="0.25">
      <c r="A452" s="11">
        <v>26696</v>
      </c>
      <c r="B452" s="9">
        <f>VLOOKUP((IF(MONTH($A452)=10,YEAR($A452),IF(MONTH($A452)=11,YEAR($A452),IF(MONTH($A452)=12, YEAR($A452),YEAR($A452)-1)))),A3R002_pt1.prn!$A$2:$AA$74,VLOOKUP(MONTH($A452),Conversion!$A$1:$B$12,2),FALSE)</f>
        <v>0.18</v>
      </c>
      <c r="C452" s="9" t="str">
        <f>IF(VLOOKUP((IF(MONTH($A452)=10,YEAR($A452),IF(MONTH($A452)=11,YEAR($A452),IF(MONTH($A452)=12, YEAR($A452),YEAR($A452)-1)))),A3R002_pt1.prn!$A$2:$AA$74,VLOOKUP(MONTH($A452),'Patch Conversion'!$A$1:$B$12,2),FALSE)="","",VLOOKUP((IF(MONTH($A452)=10,YEAR($A452),IF(MONTH($A452)=11,YEAR($A452),IF(MONTH($A452)=12, YEAR($A452),YEAR($A452)-1)))),A3R002_pt1.prn!$A$2:$AA$74,VLOOKUP(MONTH($A452),'Patch Conversion'!$A$1:$B$12,2),FALSE))</f>
        <v>*</v>
      </c>
      <c r="G452" s="9">
        <f>VLOOKUP((IF(MONTH($A452)=10,YEAR($A452),IF(MONTH($A452)=11,YEAR($A452),IF(MONTH($A452)=12, YEAR($A452),YEAR($A452)-1)))),A3R002_FirstSim!$A$1:$Z$87,VLOOKUP(MONTH($A452),Conversion!$A$1:$B$12,2),FALSE)</f>
        <v>0.24</v>
      </c>
      <c r="K452" s="12" t="e">
        <f>VLOOKUP((IF(MONTH($A452)=10,YEAR($A452),IF(MONTH($A452)=11,YEAR($A452),IF(MONTH($A452)=12, YEAR($A452),YEAR($A452)-1)))),#REF!,VLOOKUP(MONTH($A452),Conversion!$A$1:$B$12,2),FALSE)</f>
        <v>#REF!</v>
      </c>
      <c r="L452" s="9" t="e">
        <f>VLOOKUP((IF(MONTH($A452)=10,YEAR($A452),IF(MONTH($A452)=11,YEAR($A452),IF(MONTH($A452)=12, YEAR($A452),YEAR($A452)-1)))),#REF!,VLOOKUP(MONTH($A452),'Patch Conversion'!$A$1:$B$12,2),FALSE)</f>
        <v>#REF!</v>
      </c>
      <c r="N452" s="11"/>
      <c r="O452" s="9">
        <f t="shared" ref="O452:O515" si="45">IF(C452="",B452,IF(C452="*",B452,IF(G452&lt;B452,B452,G452)))</f>
        <v>0.18</v>
      </c>
      <c r="P452" s="9" t="str">
        <f t="shared" ref="P452:P515" si="46">IF(C452="",C452,IF(C452="*",C452,IF(G452&lt;B452,C452,"*")))</f>
        <v>*</v>
      </c>
      <c r="Q452" s="10" t="str">
        <f t="shared" ref="Q452:Q515" si="47">IF(C452="","",IF(C452="*","Estimated",IF(G452&lt;B452,"First Simulation&lt;Observed, Observed Used","First Silumation patch")))</f>
        <v>Estimated</v>
      </c>
      <c r="S452" s="17">
        <f>VLOOKUP((IF(MONTH($A452)=10,YEAR($A452),IF(MONTH($A452)=11,YEAR($A452),IF(MONTH($A452)=12, YEAR($A452),YEAR($A452)-1)))),'Final Sim'!$A$1:$O$84,VLOOKUP(MONTH($A452),'Conversion WRSM'!$A$1:$B$12,2),FALSE)</f>
        <v>0</v>
      </c>
      <c r="U452" s="9">
        <f t="shared" ref="U452:U515" si="48">IF(C452="",B452,IF(C452="*",B452,IF(S452&gt;B452,S452,B452)))</f>
        <v>0.18</v>
      </c>
      <c r="V452" s="9" t="str">
        <f t="shared" ref="V452:V515" si="49">IF(C452="","",IF(C452="*","*",IF(S452&gt;B452,"*",C452)))</f>
        <v>*</v>
      </c>
      <c r="W452" s="20" t="str">
        <f t="shared" ref="W452:W515" si="50">IF(C452="","",IF(C452="*","Estimated",IF(S452&gt;B452,"Simulated value used","Observed Estimate Used")))</f>
        <v>Estimated</v>
      </c>
    </row>
    <row r="453" spans="1:23" s="9" customFormat="1" x14ac:dyDescent="0.25">
      <c r="A453" s="11">
        <v>26724</v>
      </c>
      <c r="B453" s="9">
        <f>VLOOKUP((IF(MONTH($A453)=10,YEAR($A453),IF(MONTH($A453)=11,YEAR($A453),IF(MONTH($A453)=12, YEAR($A453),YEAR($A453)-1)))),A3R002_pt1.prn!$A$2:$AA$74,VLOOKUP(MONTH($A453),Conversion!$A$1:$B$12,2),FALSE)</f>
        <v>0.06</v>
      </c>
      <c r="C453" s="9" t="str">
        <f>IF(VLOOKUP((IF(MONTH($A453)=10,YEAR($A453),IF(MONTH($A453)=11,YEAR($A453),IF(MONTH($A453)=12, YEAR($A453),YEAR($A453)-1)))),A3R002_pt1.prn!$A$2:$AA$74,VLOOKUP(MONTH($A453),'Patch Conversion'!$A$1:$B$12,2),FALSE)="","",VLOOKUP((IF(MONTH($A453)=10,YEAR($A453),IF(MONTH($A453)=11,YEAR($A453),IF(MONTH($A453)=12, YEAR($A453),YEAR($A453)-1)))),A3R002_pt1.prn!$A$2:$AA$74,VLOOKUP(MONTH($A453),'Patch Conversion'!$A$1:$B$12,2),FALSE))</f>
        <v/>
      </c>
      <c r="G453" s="9">
        <f>VLOOKUP((IF(MONTH($A453)=10,YEAR($A453),IF(MONTH($A453)=11,YEAR($A453),IF(MONTH($A453)=12, YEAR($A453),YEAR($A453)-1)))),A3R002_FirstSim!$A$1:$Z$87,VLOOKUP(MONTH($A453),Conversion!$A$1:$B$12,2),FALSE)</f>
        <v>0.28000000000000003</v>
      </c>
      <c r="K453" s="12" t="e">
        <f>VLOOKUP((IF(MONTH($A453)=10,YEAR($A453),IF(MONTH($A453)=11,YEAR($A453),IF(MONTH($A453)=12, YEAR($A453),YEAR($A453)-1)))),#REF!,VLOOKUP(MONTH($A453),Conversion!$A$1:$B$12,2),FALSE)</f>
        <v>#REF!</v>
      </c>
      <c r="L453" s="9" t="e">
        <f>VLOOKUP((IF(MONTH($A453)=10,YEAR($A453),IF(MONTH($A453)=11,YEAR($A453),IF(MONTH($A453)=12, YEAR($A453),YEAR($A453)-1)))),#REF!,VLOOKUP(MONTH($A453),'Patch Conversion'!$A$1:$B$12,2),FALSE)</f>
        <v>#REF!</v>
      </c>
      <c r="N453" s="11"/>
      <c r="O453" s="9">
        <f t="shared" si="45"/>
        <v>0.06</v>
      </c>
      <c r="P453" s="9" t="str">
        <f t="shared" si="46"/>
        <v/>
      </c>
      <c r="Q453" s="10" t="str">
        <f t="shared" si="47"/>
        <v/>
      </c>
      <c r="S453" s="17">
        <f>VLOOKUP((IF(MONTH($A453)=10,YEAR($A453),IF(MONTH($A453)=11,YEAR($A453),IF(MONTH($A453)=12, YEAR($A453),YEAR($A453)-1)))),'Final Sim'!$A$1:$O$84,VLOOKUP(MONTH($A453),'Conversion WRSM'!$A$1:$B$12,2),FALSE)</f>
        <v>0</v>
      </c>
      <c r="U453" s="9">
        <f t="shared" si="48"/>
        <v>0.06</v>
      </c>
      <c r="V453" s="9" t="str">
        <f t="shared" si="49"/>
        <v/>
      </c>
      <c r="W453" s="20" t="str">
        <f t="shared" si="50"/>
        <v/>
      </c>
    </row>
    <row r="454" spans="1:23" s="9" customFormat="1" x14ac:dyDescent="0.25">
      <c r="A454" s="11">
        <v>26755</v>
      </c>
      <c r="B454" s="9">
        <f>VLOOKUP((IF(MONTH($A454)=10,YEAR($A454),IF(MONTH($A454)=11,YEAR($A454),IF(MONTH($A454)=12, YEAR($A454),YEAR($A454)-1)))),A3R002_pt1.prn!$A$2:$AA$74,VLOOKUP(MONTH($A454),Conversion!$A$1:$B$12,2),FALSE)</f>
        <v>1.1399999999999999</v>
      </c>
      <c r="C454" s="9" t="str">
        <f>IF(VLOOKUP((IF(MONTH($A454)=10,YEAR($A454),IF(MONTH($A454)=11,YEAR($A454),IF(MONTH($A454)=12, YEAR($A454),YEAR($A454)-1)))),A3R002_pt1.prn!$A$2:$AA$74,VLOOKUP(MONTH($A454),'Patch Conversion'!$A$1:$B$12,2),FALSE)="","",VLOOKUP((IF(MONTH($A454)=10,YEAR($A454),IF(MONTH($A454)=11,YEAR($A454),IF(MONTH($A454)=12, YEAR($A454),YEAR($A454)-1)))),A3R002_pt1.prn!$A$2:$AA$74,VLOOKUP(MONTH($A454),'Patch Conversion'!$A$1:$B$12,2),FALSE))</f>
        <v/>
      </c>
      <c r="G454" s="9">
        <f>VLOOKUP((IF(MONTH($A454)=10,YEAR($A454),IF(MONTH($A454)=11,YEAR($A454),IF(MONTH($A454)=12, YEAR($A454),YEAR($A454)-1)))),A3R002_FirstSim!$A$1:$Z$87,VLOOKUP(MONTH($A454),Conversion!$A$1:$B$12,2),FALSE)</f>
        <v>0.49</v>
      </c>
      <c r="K454" s="12" t="e">
        <f>VLOOKUP((IF(MONTH($A454)=10,YEAR($A454),IF(MONTH($A454)=11,YEAR($A454),IF(MONTH($A454)=12, YEAR($A454),YEAR($A454)-1)))),#REF!,VLOOKUP(MONTH($A454),Conversion!$A$1:$B$12,2),FALSE)</f>
        <v>#REF!</v>
      </c>
      <c r="L454" s="9" t="e">
        <f>VLOOKUP((IF(MONTH($A454)=10,YEAR($A454),IF(MONTH($A454)=11,YEAR($A454),IF(MONTH($A454)=12, YEAR($A454),YEAR($A454)-1)))),#REF!,VLOOKUP(MONTH($A454),'Patch Conversion'!$A$1:$B$12,2),FALSE)</f>
        <v>#REF!</v>
      </c>
      <c r="N454" s="11"/>
      <c r="O454" s="9">
        <f t="shared" si="45"/>
        <v>1.1399999999999999</v>
      </c>
      <c r="P454" s="9" t="str">
        <f t="shared" si="46"/>
        <v/>
      </c>
      <c r="Q454" s="10" t="str">
        <f t="shared" si="47"/>
        <v/>
      </c>
      <c r="S454" s="17">
        <f>VLOOKUP((IF(MONTH($A454)=10,YEAR($A454),IF(MONTH($A454)=11,YEAR($A454),IF(MONTH($A454)=12, YEAR($A454),YEAR($A454)-1)))),'Final Sim'!$A$1:$O$84,VLOOKUP(MONTH($A454),'Conversion WRSM'!$A$1:$B$12,2),FALSE)</f>
        <v>0</v>
      </c>
      <c r="U454" s="9">
        <f t="shared" si="48"/>
        <v>1.1399999999999999</v>
      </c>
      <c r="V454" s="9" t="str">
        <f t="shared" si="49"/>
        <v/>
      </c>
      <c r="W454" s="20" t="str">
        <f t="shared" si="50"/>
        <v/>
      </c>
    </row>
    <row r="455" spans="1:23" s="9" customFormat="1" x14ac:dyDescent="0.25">
      <c r="A455" s="11">
        <v>26785</v>
      </c>
      <c r="B455" s="9">
        <f>VLOOKUP((IF(MONTH($A455)=10,YEAR($A455),IF(MONTH($A455)=11,YEAR($A455),IF(MONTH($A455)=12, YEAR($A455),YEAR($A455)-1)))),A3R002_pt1.prn!$A$2:$AA$74,VLOOKUP(MONTH($A455),Conversion!$A$1:$B$12,2),FALSE)</f>
        <v>0</v>
      </c>
      <c r="C455" s="9" t="str">
        <f>IF(VLOOKUP((IF(MONTH($A455)=10,YEAR($A455),IF(MONTH($A455)=11,YEAR($A455),IF(MONTH($A455)=12, YEAR($A455),YEAR($A455)-1)))),A3R002_pt1.prn!$A$2:$AA$74,VLOOKUP(MONTH($A455),'Patch Conversion'!$A$1:$B$12,2),FALSE)="","",VLOOKUP((IF(MONTH($A455)=10,YEAR($A455),IF(MONTH($A455)=11,YEAR($A455),IF(MONTH($A455)=12, YEAR($A455),YEAR($A455)-1)))),A3R002_pt1.prn!$A$2:$AA$74,VLOOKUP(MONTH($A455),'Patch Conversion'!$A$1:$B$12,2),FALSE))</f>
        <v>#</v>
      </c>
      <c r="G455" s="9">
        <f>VLOOKUP((IF(MONTH($A455)=10,YEAR($A455),IF(MONTH($A455)=11,YEAR($A455),IF(MONTH($A455)=12, YEAR($A455),YEAR($A455)-1)))),A3R002_FirstSim!$A$1:$Z$87,VLOOKUP(MONTH($A455),Conversion!$A$1:$B$12,2),FALSE)</f>
        <v>0.45</v>
      </c>
      <c r="K455" s="12" t="e">
        <f>VLOOKUP((IF(MONTH($A455)=10,YEAR($A455),IF(MONTH($A455)=11,YEAR($A455),IF(MONTH($A455)=12, YEAR($A455),YEAR($A455)-1)))),#REF!,VLOOKUP(MONTH($A455),Conversion!$A$1:$B$12,2),FALSE)</f>
        <v>#REF!</v>
      </c>
      <c r="L455" s="9" t="e">
        <f>VLOOKUP((IF(MONTH($A455)=10,YEAR($A455),IF(MONTH($A455)=11,YEAR($A455),IF(MONTH($A455)=12, YEAR($A455),YEAR($A455)-1)))),#REF!,VLOOKUP(MONTH($A455),'Patch Conversion'!$A$1:$B$12,2),FALSE)</f>
        <v>#REF!</v>
      </c>
      <c r="N455" s="11"/>
      <c r="O455" s="9">
        <f t="shared" si="45"/>
        <v>0.45</v>
      </c>
      <c r="P455" s="9" t="str">
        <f t="shared" si="46"/>
        <v>*</v>
      </c>
      <c r="Q455" s="10" t="str">
        <f t="shared" si="47"/>
        <v>First Silumation patch</v>
      </c>
      <c r="S455" s="17">
        <f>VLOOKUP((IF(MONTH($A455)=10,YEAR($A455),IF(MONTH($A455)=11,YEAR($A455),IF(MONTH($A455)=12, YEAR($A455),YEAR($A455)-1)))),'Final Sim'!$A$1:$O$84,VLOOKUP(MONTH($A455),'Conversion WRSM'!$A$1:$B$12,2),FALSE)</f>
        <v>0</v>
      </c>
      <c r="U455" s="9">
        <f t="shared" si="48"/>
        <v>0</v>
      </c>
      <c r="V455" s="9" t="str">
        <f t="shared" si="49"/>
        <v>#</v>
      </c>
      <c r="W455" s="20" t="str">
        <f t="shared" si="50"/>
        <v>Observed Estimate Used</v>
      </c>
    </row>
    <row r="456" spans="1:23" s="9" customFormat="1" x14ac:dyDescent="0.25">
      <c r="A456" s="11">
        <v>26816</v>
      </c>
      <c r="B456" s="9">
        <f>VLOOKUP((IF(MONTH($A456)=10,YEAR($A456),IF(MONTH($A456)=11,YEAR($A456),IF(MONTH($A456)=12, YEAR($A456),YEAR($A456)-1)))),A3R002_pt1.prn!$A$2:$AA$74,VLOOKUP(MONTH($A456),Conversion!$A$1:$B$12,2),FALSE)</f>
        <v>0.06</v>
      </c>
      <c r="C456" s="9" t="str">
        <f>IF(VLOOKUP((IF(MONTH($A456)=10,YEAR($A456),IF(MONTH($A456)=11,YEAR($A456),IF(MONTH($A456)=12, YEAR($A456),YEAR($A456)-1)))),A3R002_pt1.prn!$A$2:$AA$74,VLOOKUP(MONTH($A456),'Patch Conversion'!$A$1:$B$12,2),FALSE)="","",VLOOKUP((IF(MONTH($A456)=10,YEAR($A456),IF(MONTH($A456)=11,YEAR($A456),IF(MONTH($A456)=12, YEAR($A456),YEAR($A456)-1)))),A3R002_pt1.prn!$A$2:$AA$74,VLOOKUP(MONTH($A456),'Patch Conversion'!$A$1:$B$12,2),FALSE))</f>
        <v/>
      </c>
      <c r="G456" s="9">
        <f>VLOOKUP((IF(MONTH($A456)=10,YEAR($A456),IF(MONTH($A456)=11,YEAR($A456),IF(MONTH($A456)=12, YEAR($A456),YEAR($A456)-1)))),A3R002_FirstSim!$A$1:$Z$87,VLOOKUP(MONTH($A456),Conversion!$A$1:$B$12,2),FALSE)</f>
        <v>0.4</v>
      </c>
      <c r="K456" s="12" t="e">
        <f>VLOOKUP((IF(MONTH($A456)=10,YEAR($A456),IF(MONTH($A456)=11,YEAR($A456),IF(MONTH($A456)=12, YEAR($A456),YEAR($A456)-1)))),#REF!,VLOOKUP(MONTH($A456),Conversion!$A$1:$B$12,2),FALSE)</f>
        <v>#REF!</v>
      </c>
      <c r="L456" s="9" t="e">
        <f>VLOOKUP((IF(MONTH($A456)=10,YEAR($A456),IF(MONTH($A456)=11,YEAR($A456),IF(MONTH($A456)=12, YEAR($A456),YEAR($A456)-1)))),#REF!,VLOOKUP(MONTH($A456),'Patch Conversion'!$A$1:$B$12,2),FALSE)</f>
        <v>#REF!</v>
      </c>
      <c r="N456" s="11"/>
      <c r="O456" s="9">
        <f t="shared" si="45"/>
        <v>0.06</v>
      </c>
      <c r="P456" s="9" t="str">
        <f t="shared" si="46"/>
        <v/>
      </c>
      <c r="Q456" s="10" t="str">
        <f t="shared" si="47"/>
        <v/>
      </c>
      <c r="S456" s="17">
        <f>VLOOKUP((IF(MONTH($A456)=10,YEAR($A456),IF(MONTH($A456)=11,YEAR($A456),IF(MONTH($A456)=12, YEAR($A456),YEAR($A456)-1)))),'Final Sim'!$A$1:$O$84,VLOOKUP(MONTH($A456),'Conversion WRSM'!$A$1:$B$12,2),FALSE)</f>
        <v>0</v>
      </c>
      <c r="U456" s="9">
        <f t="shared" si="48"/>
        <v>0.06</v>
      </c>
      <c r="V456" s="9" t="str">
        <f t="shared" si="49"/>
        <v/>
      </c>
      <c r="W456" s="20" t="str">
        <f t="shared" si="50"/>
        <v/>
      </c>
    </row>
    <row r="457" spans="1:23" s="9" customFormat="1" x14ac:dyDescent="0.25">
      <c r="A457" s="11">
        <v>26846</v>
      </c>
      <c r="B457" s="9">
        <f>VLOOKUP((IF(MONTH($A457)=10,YEAR($A457),IF(MONTH($A457)=11,YEAR($A457),IF(MONTH($A457)=12, YEAR($A457),YEAR($A457)-1)))),A3R002_pt1.prn!$A$2:$AA$74,VLOOKUP(MONTH($A457),Conversion!$A$1:$B$12,2),FALSE)</f>
        <v>7.0000000000000007E-2</v>
      </c>
      <c r="C457" s="9" t="str">
        <f>IF(VLOOKUP((IF(MONTH($A457)=10,YEAR($A457),IF(MONTH($A457)=11,YEAR($A457),IF(MONTH($A457)=12, YEAR($A457),YEAR($A457)-1)))),A3R002_pt1.prn!$A$2:$AA$74,VLOOKUP(MONTH($A457),'Patch Conversion'!$A$1:$B$12,2),FALSE)="","",VLOOKUP((IF(MONTH($A457)=10,YEAR($A457),IF(MONTH($A457)=11,YEAR($A457),IF(MONTH($A457)=12, YEAR($A457),YEAR($A457)-1)))),A3R002_pt1.prn!$A$2:$AA$74,VLOOKUP(MONTH($A457),'Patch Conversion'!$A$1:$B$12,2),FALSE))</f>
        <v/>
      </c>
      <c r="G457" s="9">
        <f>VLOOKUP((IF(MONTH($A457)=10,YEAR($A457),IF(MONTH($A457)=11,YEAR($A457),IF(MONTH($A457)=12, YEAR($A457),YEAR($A457)-1)))),A3R002_FirstSim!$A$1:$Z$87,VLOOKUP(MONTH($A457),Conversion!$A$1:$B$12,2),FALSE)</f>
        <v>0.35</v>
      </c>
      <c r="K457" s="12" t="e">
        <f>VLOOKUP((IF(MONTH($A457)=10,YEAR($A457),IF(MONTH($A457)=11,YEAR($A457),IF(MONTH($A457)=12, YEAR($A457),YEAR($A457)-1)))),#REF!,VLOOKUP(MONTH($A457),Conversion!$A$1:$B$12,2),FALSE)</f>
        <v>#REF!</v>
      </c>
      <c r="L457" s="9" t="e">
        <f>VLOOKUP((IF(MONTH($A457)=10,YEAR($A457),IF(MONTH($A457)=11,YEAR($A457),IF(MONTH($A457)=12, YEAR($A457),YEAR($A457)-1)))),#REF!,VLOOKUP(MONTH($A457),'Patch Conversion'!$A$1:$B$12,2),FALSE)</f>
        <v>#REF!</v>
      </c>
      <c r="N457" s="11"/>
      <c r="O457" s="9">
        <f t="shared" si="45"/>
        <v>7.0000000000000007E-2</v>
      </c>
      <c r="P457" s="9" t="str">
        <f t="shared" si="46"/>
        <v/>
      </c>
      <c r="Q457" s="10" t="str">
        <f t="shared" si="47"/>
        <v/>
      </c>
      <c r="S457" s="17">
        <f>VLOOKUP((IF(MONTH($A457)=10,YEAR($A457),IF(MONTH($A457)=11,YEAR($A457),IF(MONTH($A457)=12, YEAR($A457),YEAR($A457)-1)))),'Final Sim'!$A$1:$O$84,VLOOKUP(MONTH($A457),'Conversion WRSM'!$A$1:$B$12,2),FALSE)</f>
        <v>0</v>
      </c>
      <c r="U457" s="9">
        <f t="shared" si="48"/>
        <v>7.0000000000000007E-2</v>
      </c>
      <c r="V457" s="9" t="str">
        <f t="shared" si="49"/>
        <v/>
      </c>
      <c r="W457" s="20" t="str">
        <f t="shared" si="50"/>
        <v/>
      </c>
    </row>
    <row r="458" spans="1:23" s="9" customFormat="1" x14ac:dyDescent="0.25">
      <c r="A458" s="11">
        <v>26877</v>
      </c>
      <c r="B458" s="9">
        <f>VLOOKUP((IF(MONTH($A458)=10,YEAR($A458),IF(MONTH($A458)=11,YEAR($A458),IF(MONTH($A458)=12, YEAR($A458),YEAR($A458)-1)))),A3R002_pt1.prn!$A$2:$AA$74,VLOOKUP(MONTH($A458),Conversion!$A$1:$B$12,2),FALSE)</f>
        <v>0.09</v>
      </c>
      <c r="C458" s="9" t="str">
        <f>IF(VLOOKUP((IF(MONTH($A458)=10,YEAR($A458),IF(MONTH($A458)=11,YEAR($A458),IF(MONTH($A458)=12, YEAR($A458),YEAR($A458)-1)))),A3R002_pt1.prn!$A$2:$AA$74,VLOOKUP(MONTH($A458),'Patch Conversion'!$A$1:$B$12,2),FALSE)="","",VLOOKUP((IF(MONTH($A458)=10,YEAR($A458),IF(MONTH($A458)=11,YEAR($A458),IF(MONTH($A458)=12, YEAR($A458),YEAR($A458)-1)))),A3R002_pt1.prn!$A$2:$AA$74,VLOOKUP(MONTH($A458),'Patch Conversion'!$A$1:$B$12,2),FALSE))</f>
        <v/>
      </c>
      <c r="G458" s="9">
        <f>VLOOKUP((IF(MONTH($A458)=10,YEAR($A458),IF(MONTH($A458)=11,YEAR($A458),IF(MONTH($A458)=12, YEAR($A458),YEAR($A458)-1)))),A3R002_FirstSim!$A$1:$Z$87,VLOOKUP(MONTH($A458),Conversion!$A$1:$B$12,2),FALSE)</f>
        <v>0.31</v>
      </c>
      <c r="K458" s="12" t="e">
        <f>VLOOKUP((IF(MONTH($A458)=10,YEAR($A458),IF(MONTH($A458)=11,YEAR($A458),IF(MONTH($A458)=12, YEAR($A458),YEAR($A458)-1)))),#REF!,VLOOKUP(MONTH($A458),Conversion!$A$1:$B$12,2),FALSE)</f>
        <v>#REF!</v>
      </c>
      <c r="L458" s="9" t="e">
        <f>VLOOKUP((IF(MONTH($A458)=10,YEAR($A458),IF(MONTH($A458)=11,YEAR($A458),IF(MONTH($A458)=12, YEAR($A458),YEAR($A458)-1)))),#REF!,VLOOKUP(MONTH($A458),'Patch Conversion'!$A$1:$B$12,2),FALSE)</f>
        <v>#REF!</v>
      </c>
      <c r="N458" s="11"/>
      <c r="O458" s="9">
        <f t="shared" si="45"/>
        <v>0.09</v>
      </c>
      <c r="P458" s="9" t="str">
        <f t="shared" si="46"/>
        <v/>
      </c>
      <c r="Q458" s="10" t="str">
        <f t="shared" si="47"/>
        <v/>
      </c>
      <c r="S458" s="17">
        <f>VLOOKUP((IF(MONTH($A458)=10,YEAR($A458),IF(MONTH($A458)=11,YEAR($A458),IF(MONTH($A458)=12, YEAR($A458),YEAR($A458)-1)))),'Final Sim'!$A$1:$O$84,VLOOKUP(MONTH($A458),'Conversion WRSM'!$A$1:$B$12,2),FALSE)</f>
        <v>0</v>
      </c>
      <c r="U458" s="9">
        <f t="shared" si="48"/>
        <v>0.09</v>
      </c>
      <c r="V458" s="9" t="str">
        <f t="shared" si="49"/>
        <v/>
      </c>
      <c r="W458" s="20" t="str">
        <f t="shared" si="50"/>
        <v/>
      </c>
    </row>
    <row r="459" spans="1:23" s="9" customFormat="1" x14ac:dyDescent="0.25">
      <c r="A459" s="11">
        <v>26908</v>
      </c>
      <c r="B459" s="9">
        <f>VLOOKUP((IF(MONTH($A459)=10,YEAR($A459),IF(MONTH($A459)=11,YEAR($A459),IF(MONTH($A459)=12, YEAR($A459),YEAR($A459)-1)))),A3R002_pt1.prn!$A$2:$AA$74,VLOOKUP(MONTH($A459),Conversion!$A$1:$B$12,2),FALSE)</f>
        <v>0.98</v>
      </c>
      <c r="C459" s="9" t="str">
        <f>IF(VLOOKUP((IF(MONTH($A459)=10,YEAR($A459),IF(MONTH($A459)=11,YEAR($A459),IF(MONTH($A459)=12, YEAR($A459),YEAR($A459)-1)))),A3R002_pt1.prn!$A$2:$AA$74,VLOOKUP(MONTH($A459),'Patch Conversion'!$A$1:$B$12,2),FALSE)="","",VLOOKUP((IF(MONTH($A459)=10,YEAR($A459),IF(MONTH($A459)=11,YEAR($A459),IF(MONTH($A459)=12, YEAR($A459),YEAR($A459)-1)))),A3R002_pt1.prn!$A$2:$AA$74,VLOOKUP(MONTH($A459),'Patch Conversion'!$A$1:$B$12,2),FALSE))</f>
        <v>*</v>
      </c>
      <c r="G459" s="9">
        <f>VLOOKUP((IF(MONTH($A459)=10,YEAR($A459),IF(MONTH($A459)=11,YEAR($A459),IF(MONTH($A459)=12, YEAR($A459),YEAR($A459)-1)))),A3R002_FirstSim!$A$1:$Z$87,VLOOKUP(MONTH($A459),Conversion!$A$1:$B$12,2),FALSE)</f>
        <v>0.33</v>
      </c>
      <c r="K459" s="12" t="e">
        <f>VLOOKUP((IF(MONTH($A459)=10,YEAR($A459),IF(MONTH($A459)=11,YEAR($A459),IF(MONTH($A459)=12, YEAR($A459),YEAR($A459)-1)))),#REF!,VLOOKUP(MONTH($A459),Conversion!$A$1:$B$12,2),FALSE)</f>
        <v>#REF!</v>
      </c>
      <c r="L459" s="9" t="e">
        <f>VLOOKUP((IF(MONTH($A459)=10,YEAR($A459),IF(MONTH($A459)=11,YEAR($A459),IF(MONTH($A459)=12, YEAR($A459),YEAR($A459)-1)))),#REF!,VLOOKUP(MONTH($A459),'Patch Conversion'!$A$1:$B$12,2),FALSE)</f>
        <v>#REF!</v>
      </c>
      <c r="N459" s="11"/>
      <c r="O459" s="9">
        <f t="shared" si="45"/>
        <v>0.98</v>
      </c>
      <c r="P459" s="9" t="str">
        <f t="shared" si="46"/>
        <v>*</v>
      </c>
      <c r="Q459" s="10" t="str">
        <f t="shared" si="47"/>
        <v>Estimated</v>
      </c>
      <c r="S459" s="17">
        <f>VLOOKUP((IF(MONTH($A459)=10,YEAR($A459),IF(MONTH($A459)=11,YEAR($A459),IF(MONTH($A459)=12, YEAR($A459),YEAR($A459)-1)))),'Final Sim'!$A$1:$O$84,VLOOKUP(MONTH($A459),'Conversion WRSM'!$A$1:$B$12,2),FALSE)</f>
        <v>0</v>
      </c>
      <c r="U459" s="9">
        <f t="shared" si="48"/>
        <v>0.98</v>
      </c>
      <c r="V459" s="9" t="str">
        <f t="shared" si="49"/>
        <v>*</v>
      </c>
      <c r="W459" s="20" t="str">
        <f t="shared" si="50"/>
        <v>Estimated</v>
      </c>
    </row>
    <row r="460" spans="1:23" s="9" customFormat="1" x14ac:dyDescent="0.25">
      <c r="A460" s="11">
        <v>26938</v>
      </c>
      <c r="B460" s="9">
        <f>VLOOKUP((IF(MONTH($A460)=10,YEAR($A460),IF(MONTH($A460)=11,YEAR($A460),IF(MONTH($A460)=12, YEAR($A460),YEAR($A460)-1)))),A3R002_pt1.prn!$A$2:$AA$74,VLOOKUP(MONTH($A460),Conversion!$A$1:$B$12,2),FALSE)</f>
        <v>0.45</v>
      </c>
      <c r="C460" s="9" t="str">
        <f>IF(VLOOKUP((IF(MONTH($A460)=10,YEAR($A460),IF(MONTH($A460)=11,YEAR($A460),IF(MONTH($A460)=12, YEAR($A460),YEAR($A460)-1)))),A3R002_pt1.prn!$A$2:$AA$74,VLOOKUP(MONTH($A460),'Patch Conversion'!$A$1:$B$12,2),FALSE)="","",VLOOKUP((IF(MONTH($A460)=10,YEAR($A460),IF(MONTH($A460)=11,YEAR($A460),IF(MONTH($A460)=12, YEAR($A460),YEAR($A460)-1)))),A3R002_pt1.prn!$A$2:$AA$74,VLOOKUP(MONTH($A460),'Patch Conversion'!$A$1:$B$12,2),FALSE))</f>
        <v/>
      </c>
      <c r="G460" s="9">
        <f>VLOOKUP((IF(MONTH($A460)=10,YEAR($A460),IF(MONTH($A460)=11,YEAR($A460),IF(MONTH($A460)=12, YEAR($A460),YEAR($A460)-1)))),A3R002_FirstSim!$A$1:$Z$87,VLOOKUP(MONTH($A460),Conversion!$A$1:$B$12,2),FALSE)</f>
        <v>0.33</v>
      </c>
      <c r="K460" s="12" t="e">
        <f>VLOOKUP((IF(MONTH($A460)=10,YEAR($A460),IF(MONTH($A460)=11,YEAR($A460),IF(MONTH($A460)=12, YEAR($A460),YEAR($A460)-1)))),#REF!,VLOOKUP(MONTH($A460),Conversion!$A$1:$B$12,2),FALSE)</f>
        <v>#REF!</v>
      </c>
      <c r="L460" s="9" t="e">
        <f>VLOOKUP((IF(MONTH($A460)=10,YEAR($A460),IF(MONTH($A460)=11,YEAR($A460),IF(MONTH($A460)=12, YEAR($A460),YEAR($A460)-1)))),#REF!,VLOOKUP(MONTH($A460),'Patch Conversion'!$A$1:$B$12,2),FALSE)</f>
        <v>#REF!</v>
      </c>
      <c r="N460" s="11"/>
      <c r="O460" s="9">
        <f t="shared" si="45"/>
        <v>0.45</v>
      </c>
      <c r="P460" s="9" t="str">
        <f t="shared" si="46"/>
        <v/>
      </c>
      <c r="Q460" s="10" t="str">
        <f t="shared" si="47"/>
        <v/>
      </c>
      <c r="S460" s="17">
        <f>VLOOKUP((IF(MONTH($A460)=10,YEAR($A460),IF(MONTH($A460)=11,YEAR($A460),IF(MONTH($A460)=12, YEAR($A460),YEAR($A460)-1)))),'Final Sim'!$A$1:$O$84,VLOOKUP(MONTH($A460),'Conversion WRSM'!$A$1:$B$12,2),FALSE)</f>
        <v>0</v>
      </c>
      <c r="U460" s="9">
        <f t="shared" si="48"/>
        <v>0.45</v>
      </c>
      <c r="V460" s="9" t="str">
        <f t="shared" si="49"/>
        <v/>
      </c>
      <c r="W460" s="20" t="str">
        <f t="shared" si="50"/>
        <v/>
      </c>
    </row>
    <row r="461" spans="1:23" s="9" customFormat="1" x14ac:dyDescent="0.25">
      <c r="A461" s="11">
        <v>26969</v>
      </c>
      <c r="B461" s="9">
        <f>VLOOKUP((IF(MONTH($A461)=10,YEAR($A461),IF(MONTH($A461)=11,YEAR($A461),IF(MONTH($A461)=12, YEAR($A461),YEAR($A461)-1)))),A3R002_pt1.prn!$A$2:$AA$74,VLOOKUP(MONTH($A461),Conversion!$A$1:$B$12,2),FALSE)</f>
        <v>0.34</v>
      </c>
      <c r="C461" s="9" t="str">
        <f>IF(VLOOKUP((IF(MONTH($A461)=10,YEAR($A461),IF(MONTH($A461)=11,YEAR($A461),IF(MONTH($A461)=12, YEAR($A461),YEAR($A461)-1)))),A3R002_pt1.prn!$A$2:$AA$74,VLOOKUP(MONTH($A461),'Patch Conversion'!$A$1:$B$12,2),FALSE)="","",VLOOKUP((IF(MONTH($A461)=10,YEAR($A461),IF(MONTH($A461)=11,YEAR($A461),IF(MONTH($A461)=12, YEAR($A461),YEAR($A461)-1)))),A3R002_pt1.prn!$A$2:$AA$74,VLOOKUP(MONTH($A461),'Patch Conversion'!$A$1:$B$12,2),FALSE))</f>
        <v>*</v>
      </c>
      <c r="G461" s="9">
        <f>VLOOKUP((IF(MONTH($A461)=10,YEAR($A461),IF(MONTH($A461)=11,YEAR($A461),IF(MONTH($A461)=12, YEAR($A461),YEAR($A461)-1)))),A3R002_FirstSim!$A$1:$Z$87,VLOOKUP(MONTH($A461),Conversion!$A$1:$B$12,2),FALSE)</f>
        <v>0.32</v>
      </c>
      <c r="K461" s="12" t="e">
        <f>VLOOKUP((IF(MONTH($A461)=10,YEAR($A461),IF(MONTH($A461)=11,YEAR($A461),IF(MONTH($A461)=12, YEAR($A461),YEAR($A461)-1)))),#REF!,VLOOKUP(MONTH($A461),Conversion!$A$1:$B$12,2),FALSE)</f>
        <v>#REF!</v>
      </c>
      <c r="L461" s="9" t="e">
        <f>VLOOKUP((IF(MONTH($A461)=10,YEAR($A461),IF(MONTH($A461)=11,YEAR($A461),IF(MONTH($A461)=12, YEAR($A461),YEAR($A461)-1)))),#REF!,VLOOKUP(MONTH($A461),'Patch Conversion'!$A$1:$B$12,2),FALSE)</f>
        <v>#REF!</v>
      </c>
      <c r="N461" s="11"/>
      <c r="O461" s="9">
        <f t="shared" si="45"/>
        <v>0.34</v>
      </c>
      <c r="P461" s="9" t="str">
        <f t="shared" si="46"/>
        <v>*</v>
      </c>
      <c r="Q461" s="10" t="str">
        <f t="shared" si="47"/>
        <v>Estimated</v>
      </c>
      <c r="S461" s="17">
        <f>VLOOKUP((IF(MONTH($A461)=10,YEAR($A461),IF(MONTH($A461)=11,YEAR($A461),IF(MONTH($A461)=12, YEAR($A461),YEAR($A461)-1)))),'Final Sim'!$A$1:$O$84,VLOOKUP(MONTH($A461),'Conversion WRSM'!$A$1:$B$12,2),FALSE)</f>
        <v>0</v>
      </c>
      <c r="U461" s="9">
        <f t="shared" si="48"/>
        <v>0.34</v>
      </c>
      <c r="V461" s="9" t="str">
        <f t="shared" si="49"/>
        <v>*</v>
      </c>
      <c r="W461" s="20" t="str">
        <f t="shared" si="50"/>
        <v>Estimated</v>
      </c>
    </row>
    <row r="462" spans="1:23" s="9" customFormat="1" x14ac:dyDescent="0.25">
      <c r="A462" s="11">
        <v>26999</v>
      </c>
      <c r="B462" s="9">
        <f>VLOOKUP((IF(MONTH($A462)=10,YEAR($A462),IF(MONTH($A462)=11,YEAR($A462),IF(MONTH($A462)=12, YEAR($A462),YEAR($A462)-1)))),A3R002_pt1.prn!$A$2:$AA$74,VLOOKUP(MONTH($A462),Conversion!$A$1:$B$12,2),FALSE)</f>
        <v>0.38</v>
      </c>
      <c r="C462" s="9" t="str">
        <f>IF(VLOOKUP((IF(MONTH($A462)=10,YEAR($A462),IF(MONTH($A462)=11,YEAR($A462),IF(MONTH($A462)=12, YEAR($A462),YEAR($A462)-1)))),A3R002_pt1.prn!$A$2:$AA$74,VLOOKUP(MONTH($A462),'Patch Conversion'!$A$1:$B$12,2),FALSE)="","",VLOOKUP((IF(MONTH($A462)=10,YEAR($A462),IF(MONTH($A462)=11,YEAR($A462),IF(MONTH($A462)=12, YEAR($A462),YEAR($A462)-1)))),A3R002_pt1.prn!$A$2:$AA$74,VLOOKUP(MONTH($A462),'Patch Conversion'!$A$1:$B$12,2),FALSE))</f>
        <v/>
      </c>
      <c r="D462" s="9" t="str">
        <f>IF(C462="","",B462)</f>
        <v/>
      </c>
      <c r="G462" s="9">
        <f>VLOOKUP((IF(MONTH($A462)=10,YEAR($A462),IF(MONTH($A462)=11,YEAR($A462),IF(MONTH($A462)=12, YEAR($A462),YEAR($A462)-1)))),A3R002_FirstSim!$A$1:$Z$87,VLOOKUP(MONTH($A462),Conversion!$A$1:$B$12,2),FALSE)</f>
        <v>0.61</v>
      </c>
      <c r="K462" s="12" t="e">
        <f>VLOOKUP((IF(MONTH($A462)=10,YEAR($A462),IF(MONTH($A462)=11,YEAR($A462),IF(MONTH($A462)=12, YEAR($A462),YEAR($A462)-1)))),#REF!,VLOOKUP(MONTH($A462),Conversion!$A$1:$B$12,2),FALSE)</f>
        <v>#REF!</v>
      </c>
      <c r="L462" s="9" t="e">
        <f>VLOOKUP((IF(MONTH($A462)=10,YEAR($A462),IF(MONTH($A462)=11,YEAR($A462),IF(MONTH($A462)=12, YEAR($A462),YEAR($A462)-1)))),#REF!,VLOOKUP(MONTH($A462),'Patch Conversion'!$A$1:$B$12,2),FALSE)</f>
        <v>#REF!</v>
      </c>
      <c r="N462" s="11"/>
      <c r="O462" s="9">
        <f t="shared" si="45"/>
        <v>0.38</v>
      </c>
      <c r="P462" s="9" t="str">
        <f t="shared" si="46"/>
        <v/>
      </c>
      <c r="Q462" s="10" t="str">
        <f t="shared" si="47"/>
        <v/>
      </c>
      <c r="S462" s="17">
        <f>VLOOKUP((IF(MONTH($A462)=10,YEAR($A462),IF(MONTH($A462)=11,YEAR($A462),IF(MONTH($A462)=12, YEAR($A462),YEAR($A462)-1)))),'Final Sim'!$A$1:$O$84,VLOOKUP(MONTH($A462),'Conversion WRSM'!$A$1:$B$12,2),FALSE)</f>
        <v>0</v>
      </c>
      <c r="U462" s="9">
        <f t="shared" si="48"/>
        <v>0.38</v>
      </c>
      <c r="V462" s="9" t="str">
        <f t="shared" si="49"/>
        <v/>
      </c>
      <c r="W462" s="20" t="str">
        <f t="shared" si="50"/>
        <v/>
      </c>
    </row>
    <row r="463" spans="1:23" s="9" customFormat="1" x14ac:dyDescent="0.25">
      <c r="A463" s="11">
        <v>27030</v>
      </c>
      <c r="B463" s="9">
        <f>VLOOKUP((IF(MONTH($A463)=10,YEAR($A463),IF(MONTH($A463)=11,YEAR($A463),IF(MONTH($A463)=12, YEAR($A463),YEAR($A463)-1)))),A3R002_pt1.prn!$A$2:$AA$74,VLOOKUP(MONTH($A463),Conversion!$A$1:$B$12,2),FALSE)</f>
        <v>1.64</v>
      </c>
      <c r="C463" s="9" t="str">
        <f>IF(VLOOKUP((IF(MONTH($A463)=10,YEAR($A463),IF(MONTH($A463)=11,YEAR($A463),IF(MONTH($A463)=12, YEAR($A463),YEAR($A463)-1)))),A3R002_pt1.prn!$A$2:$AA$74,VLOOKUP(MONTH($A463),'Patch Conversion'!$A$1:$B$12,2),FALSE)="","",VLOOKUP((IF(MONTH($A463)=10,YEAR($A463),IF(MONTH($A463)=11,YEAR($A463),IF(MONTH($A463)=12, YEAR($A463),YEAR($A463)-1)))),A3R002_pt1.prn!$A$2:$AA$74,VLOOKUP(MONTH($A463),'Patch Conversion'!$A$1:$B$12,2),FALSE))</f>
        <v>*</v>
      </c>
      <c r="D463" s="9">
        <f>IF(C463="","",B463)</f>
        <v>1.64</v>
      </c>
      <c r="G463" s="9">
        <f>VLOOKUP((IF(MONTH($A463)=10,YEAR($A463),IF(MONTH($A463)=11,YEAR($A463),IF(MONTH($A463)=12, YEAR($A463),YEAR($A463)-1)))),A3R002_FirstSim!$A$1:$Z$87,VLOOKUP(MONTH($A463),Conversion!$A$1:$B$12,2),FALSE)</f>
        <v>3.16</v>
      </c>
      <c r="K463" s="12" t="e">
        <f>VLOOKUP((IF(MONTH($A463)=10,YEAR($A463),IF(MONTH($A463)=11,YEAR($A463),IF(MONTH($A463)=12, YEAR($A463),YEAR($A463)-1)))),#REF!,VLOOKUP(MONTH($A463),Conversion!$A$1:$B$12,2),FALSE)</f>
        <v>#REF!</v>
      </c>
      <c r="L463" s="9" t="e">
        <f>VLOOKUP((IF(MONTH($A463)=10,YEAR($A463),IF(MONTH($A463)=11,YEAR($A463),IF(MONTH($A463)=12, YEAR($A463),YEAR($A463)-1)))),#REF!,VLOOKUP(MONTH($A463),'Patch Conversion'!$A$1:$B$12,2),FALSE)</f>
        <v>#REF!</v>
      </c>
      <c r="N463" s="11"/>
      <c r="O463" s="9">
        <f t="shared" si="45"/>
        <v>1.64</v>
      </c>
      <c r="P463" s="9" t="str">
        <f t="shared" si="46"/>
        <v>*</v>
      </c>
      <c r="Q463" s="10" t="str">
        <f t="shared" si="47"/>
        <v>Estimated</v>
      </c>
      <c r="S463" s="17">
        <f>VLOOKUP((IF(MONTH($A463)=10,YEAR($A463),IF(MONTH($A463)=11,YEAR($A463),IF(MONTH($A463)=12, YEAR($A463),YEAR($A463)-1)))),'Final Sim'!$A$1:$O$84,VLOOKUP(MONTH($A463),'Conversion WRSM'!$A$1:$B$12,2),FALSE)</f>
        <v>0</v>
      </c>
      <c r="U463" s="9">
        <f t="shared" si="48"/>
        <v>1.64</v>
      </c>
      <c r="V463" s="9" t="str">
        <f t="shared" si="49"/>
        <v>*</v>
      </c>
      <c r="W463" s="20" t="str">
        <f t="shared" si="50"/>
        <v>Estimated</v>
      </c>
    </row>
    <row r="464" spans="1:23" s="9" customFormat="1" x14ac:dyDescent="0.25">
      <c r="A464" s="11">
        <v>27061</v>
      </c>
      <c r="B464" s="9">
        <f>VLOOKUP((IF(MONTH($A464)=10,YEAR($A464),IF(MONTH($A464)=11,YEAR($A464),IF(MONTH($A464)=12, YEAR($A464),YEAR($A464)-1)))),A3R002_pt1.prn!$A$2:$AA$74,VLOOKUP(MONTH($A464),Conversion!$A$1:$B$12,2),FALSE)</f>
        <v>2.54</v>
      </c>
      <c r="C464" s="9" t="str">
        <f>IF(VLOOKUP((IF(MONTH($A464)=10,YEAR($A464),IF(MONTH($A464)=11,YEAR($A464),IF(MONTH($A464)=12, YEAR($A464),YEAR($A464)-1)))),A3R002_pt1.prn!$A$2:$AA$74,VLOOKUP(MONTH($A464),'Patch Conversion'!$A$1:$B$12,2),FALSE)="","",VLOOKUP((IF(MONTH($A464)=10,YEAR($A464),IF(MONTH($A464)=11,YEAR($A464),IF(MONTH($A464)=12, YEAR($A464),YEAR($A464)-1)))),A3R002_pt1.prn!$A$2:$AA$74,VLOOKUP(MONTH($A464),'Patch Conversion'!$A$1:$B$12,2),FALSE))</f>
        <v>*</v>
      </c>
      <c r="G464" s="9">
        <f>VLOOKUP((IF(MONTH($A464)=10,YEAR($A464),IF(MONTH($A464)=11,YEAR($A464),IF(MONTH($A464)=12, YEAR($A464),YEAR($A464)-1)))),A3R002_FirstSim!$A$1:$Z$87,VLOOKUP(MONTH($A464),Conversion!$A$1:$B$12,2),FALSE)</f>
        <v>1.86</v>
      </c>
      <c r="K464" s="12" t="e">
        <f>VLOOKUP((IF(MONTH($A464)=10,YEAR($A464),IF(MONTH($A464)=11,YEAR($A464),IF(MONTH($A464)=12, YEAR($A464),YEAR($A464)-1)))),#REF!,VLOOKUP(MONTH($A464),Conversion!$A$1:$B$12,2),FALSE)</f>
        <v>#REF!</v>
      </c>
      <c r="L464" s="9" t="e">
        <f>VLOOKUP((IF(MONTH($A464)=10,YEAR($A464),IF(MONTH($A464)=11,YEAR($A464),IF(MONTH($A464)=12, YEAR($A464),YEAR($A464)-1)))),#REF!,VLOOKUP(MONTH($A464),'Patch Conversion'!$A$1:$B$12,2),FALSE)</f>
        <v>#REF!</v>
      </c>
      <c r="N464" s="11"/>
      <c r="O464" s="9">
        <f t="shared" si="45"/>
        <v>2.54</v>
      </c>
      <c r="P464" s="9" t="str">
        <f t="shared" si="46"/>
        <v>*</v>
      </c>
      <c r="Q464" s="10" t="str">
        <f t="shared" si="47"/>
        <v>Estimated</v>
      </c>
      <c r="S464" s="17">
        <f>VLOOKUP((IF(MONTH($A464)=10,YEAR($A464),IF(MONTH($A464)=11,YEAR($A464),IF(MONTH($A464)=12, YEAR($A464),YEAR($A464)-1)))),'Final Sim'!$A$1:$O$84,VLOOKUP(MONTH($A464),'Conversion WRSM'!$A$1:$B$12,2),FALSE)</f>
        <v>0</v>
      </c>
      <c r="U464" s="9">
        <f t="shared" si="48"/>
        <v>2.54</v>
      </c>
      <c r="V464" s="9" t="str">
        <f t="shared" si="49"/>
        <v>*</v>
      </c>
      <c r="W464" s="20" t="str">
        <f t="shared" si="50"/>
        <v>Estimated</v>
      </c>
    </row>
    <row r="465" spans="1:23" s="9" customFormat="1" x14ac:dyDescent="0.25">
      <c r="A465" s="11">
        <v>27089</v>
      </c>
      <c r="B465" s="9">
        <f>VLOOKUP((IF(MONTH($A465)=10,YEAR($A465),IF(MONTH($A465)=11,YEAR($A465),IF(MONTH($A465)=12, YEAR($A465),YEAR($A465)-1)))),A3R002_pt1.prn!$A$2:$AA$74,VLOOKUP(MONTH($A465),Conversion!$A$1:$B$12,2),FALSE)</f>
        <v>1.31</v>
      </c>
      <c r="C465" s="9" t="str">
        <f>IF(VLOOKUP((IF(MONTH($A465)=10,YEAR($A465),IF(MONTH($A465)=11,YEAR($A465),IF(MONTH($A465)=12, YEAR($A465),YEAR($A465)-1)))),A3R002_pt1.prn!$A$2:$AA$74,VLOOKUP(MONTH($A465),'Patch Conversion'!$A$1:$B$12,2),FALSE)="","",VLOOKUP((IF(MONTH($A465)=10,YEAR($A465),IF(MONTH($A465)=11,YEAR($A465),IF(MONTH($A465)=12, YEAR($A465),YEAR($A465)-1)))),A3R002_pt1.prn!$A$2:$AA$74,VLOOKUP(MONTH($A465),'Patch Conversion'!$A$1:$B$12,2),FALSE))</f>
        <v>*</v>
      </c>
      <c r="D465" s="9">
        <f>IF(C465="","",B465)</f>
        <v>1.31</v>
      </c>
      <c r="G465" s="9">
        <f>VLOOKUP((IF(MONTH($A465)=10,YEAR($A465),IF(MONTH($A465)=11,YEAR($A465),IF(MONTH($A465)=12, YEAR($A465),YEAR($A465)-1)))),A3R002_FirstSim!$A$1:$Z$87,VLOOKUP(MONTH($A465),Conversion!$A$1:$B$12,2),FALSE)</f>
        <v>0.94</v>
      </c>
      <c r="K465" s="12" t="e">
        <f>VLOOKUP((IF(MONTH($A465)=10,YEAR($A465),IF(MONTH($A465)=11,YEAR($A465),IF(MONTH($A465)=12, YEAR($A465),YEAR($A465)-1)))),#REF!,VLOOKUP(MONTH($A465),Conversion!$A$1:$B$12,2),FALSE)</f>
        <v>#REF!</v>
      </c>
      <c r="L465" s="9" t="e">
        <f>VLOOKUP((IF(MONTH($A465)=10,YEAR($A465),IF(MONTH($A465)=11,YEAR($A465),IF(MONTH($A465)=12, YEAR($A465),YEAR($A465)-1)))),#REF!,VLOOKUP(MONTH($A465),'Patch Conversion'!$A$1:$B$12,2),FALSE)</f>
        <v>#REF!</v>
      </c>
      <c r="N465" s="11"/>
      <c r="O465" s="9">
        <f t="shared" si="45"/>
        <v>1.31</v>
      </c>
      <c r="P465" s="9" t="str">
        <f t="shared" si="46"/>
        <v>*</v>
      </c>
      <c r="Q465" s="10" t="str">
        <f t="shared" si="47"/>
        <v>Estimated</v>
      </c>
      <c r="S465" s="17">
        <f>VLOOKUP((IF(MONTH($A465)=10,YEAR($A465),IF(MONTH($A465)=11,YEAR($A465),IF(MONTH($A465)=12, YEAR($A465),YEAR($A465)-1)))),'Final Sim'!$A$1:$O$84,VLOOKUP(MONTH($A465),'Conversion WRSM'!$A$1:$B$12,2),FALSE)</f>
        <v>0</v>
      </c>
      <c r="U465" s="9">
        <f t="shared" si="48"/>
        <v>1.31</v>
      </c>
      <c r="V465" s="9" t="str">
        <f t="shared" si="49"/>
        <v>*</v>
      </c>
      <c r="W465" s="20" t="str">
        <f t="shared" si="50"/>
        <v>Estimated</v>
      </c>
    </row>
    <row r="466" spans="1:23" s="9" customFormat="1" x14ac:dyDescent="0.25">
      <c r="A466" s="11">
        <v>27120</v>
      </c>
      <c r="B466" s="9">
        <f>VLOOKUP((IF(MONTH($A466)=10,YEAR($A466),IF(MONTH($A466)=11,YEAR($A466),IF(MONTH($A466)=12, YEAR($A466),YEAR($A466)-1)))),A3R002_pt1.prn!$A$2:$AA$74,VLOOKUP(MONTH($A466),Conversion!$A$1:$B$12,2),FALSE)</f>
        <v>1.46</v>
      </c>
      <c r="C466" s="9" t="str">
        <f>IF(VLOOKUP((IF(MONTH($A466)=10,YEAR($A466),IF(MONTH($A466)=11,YEAR($A466),IF(MONTH($A466)=12, YEAR($A466),YEAR($A466)-1)))),A3R002_pt1.prn!$A$2:$AA$74,VLOOKUP(MONTH($A466),'Patch Conversion'!$A$1:$B$12,2),FALSE)="","",VLOOKUP((IF(MONTH($A466)=10,YEAR($A466),IF(MONTH($A466)=11,YEAR($A466),IF(MONTH($A466)=12, YEAR($A466),YEAR($A466)-1)))),A3R002_pt1.prn!$A$2:$AA$74,VLOOKUP(MONTH($A466),'Patch Conversion'!$A$1:$B$12,2),FALSE))</f>
        <v/>
      </c>
      <c r="G466" s="9">
        <f>VLOOKUP((IF(MONTH($A466)=10,YEAR($A466),IF(MONTH($A466)=11,YEAR($A466),IF(MONTH($A466)=12, YEAR($A466),YEAR($A466)-1)))),A3R002_FirstSim!$A$1:$Z$87,VLOOKUP(MONTH($A466),Conversion!$A$1:$B$12,2),FALSE)</f>
        <v>1.07</v>
      </c>
      <c r="K466" s="12" t="e">
        <f>VLOOKUP((IF(MONTH($A466)=10,YEAR($A466),IF(MONTH($A466)=11,YEAR($A466),IF(MONTH($A466)=12, YEAR($A466),YEAR($A466)-1)))),#REF!,VLOOKUP(MONTH($A466),Conversion!$A$1:$B$12,2),FALSE)</f>
        <v>#REF!</v>
      </c>
      <c r="L466" s="9" t="e">
        <f>VLOOKUP((IF(MONTH($A466)=10,YEAR($A466),IF(MONTH($A466)=11,YEAR($A466),IF(MONTH($A466)=12, YEAR($A466),YEAR($A466)-1)))),#REF!,VLOOKUP(MONTH($A466),'Patch Conversion'!$A$1:$B$12,2),FALSE)</f>
        <v>#REF!</v>
      </c>
      <c r="N466" s="11"/>
      <c r="O466" s="9">
        <f t="shared" si="45"/>
        <v>1.46</v>
      </c>
      <c r="P466" s="9" t="str">
        <f t="shared" si="46"/>
        <v/>
      </c>
      <c r="Q466" s="10" t="str">
        <f t="shared" si="47"/>
        <v/>
      </c>
      <c r="S466" s="17">
        <f>VLOOKUP((IF(MONTH($A466)=10,YEAR($A466),IF(MONTH($A466)=11,YEAR($A466),IF(MONTH($A466)=12, YEAR($A466),YEAR($A466)-1)))),'Final Sim'!$A$1:$O$84,VLOOKUP(MONTH($A466),'Conversion WRSM'!$A$1:$B$12,2),FALSE)</f>
        <v>0</v>
      </c>
      <c r="U466" s="9">
        <f t="shared" si="48"/>
        <v>1.46</v>
      </c>
      <c r="V466" s="9" t="str">
        <f t="shared" si="49"/>
        <v/>
      </c>
      <c r="W466" s="20" t="str">
        <f t="shared" si="50"/>
        <v/>
      </c>
    </row>
    <row r="467" spans="1:23" s="9" customFormat="1" x14ac:dyDescent="0.25">
      <c r="A467" s="11">
        <v>27150</v>
      </c>
      <c r="B467" s="9">
        <f>VLOOKUP((IF(MONTH($A467)=10,YEAR($A467),IF(MONTH($A467)=11,YEAR($A467),IF(MONTH($A467)=12, YEAR($A467),YEAR($A467)-1)))),A3R002_pt1.prn!$A$2:$AA$74,VLOOKUP(MONTH($A467),Conversion!$A$1:$B$12,2),FALSE)</f>
        <v>0.41</v>
      </c>
      <c r="C467" s="9" t="str">
        <f>IF(VLOOKUP((IF(MONTH($A467)=10,YEAR($A467),IF(MONTH($A467)=11,YEAR($A467),IF(MONTH($A467)=12, YEAR($A467),YEAR($A467)-1)))),A3R002_pt1.prn!$A$2:$AA$74,VLOOKUP(MONTH($A467),'Patch Conversion'!$A$1:$B$12,2),FALSE)="","",VLOOKUP((IF(MONTH($A467)=10,YEAR($A467),IF(MONTH($A467)=11,YEAR($A467),IF(MONTH($A467)=12, YEAR($A467),YEAR($A467)-1)))),A3R002_pt1.prn!$A$2:$AA$74,VLOOKUP(MONTH($A467),'Patch Conversion'!$A$1:$B$12,2),FALSE))</f>
        <v/>
      </c>
      <c r="G467" s="9">
        <f>VLOOKUP((IF(MONTH($A467)=10,YEAR($A467),IF(MONTH($A467)=11,YEAR($A467),IF(MONTH($A467)=12, YEAR($A467),YEAR($A467)-1)))),A3R002_FirstSim!$A$1:$Z$87,VLOOKUP(MONTH($A467),Conversion!$A$1:$B$12,2),FALSE)</f>
        <v>0.93</v>
      </c>
      <c r="K467" s="12" t="e">
        <f>VLOOKUP((IF(MONTH($A467)=10,YEAR($A467),IF(MONTH($A467)=11,YEAR($A467),IF(MONTH($A467)=12, YEAR($A467),YEAR($A467)-1)))),#REF!,VLOOKUP(MONTH($A467),Conversion!$A$1:$B$12,2),FALSE)</f>
        <v>#REF!</v>
      </c>
      <c r="L467" s="9" t="e">
        <f>VLOOKUP((IF(MONTH($A467)=10,YEAR($A467),IF(MONTH($A467)=11,YEAR($A467),IF(MONTH($A467)=12, YEAR($A467),YEAR($A467)-1)))),#REF!,VLOOKUP(MONTH($A467),'Patch Conversion'!$A$1:$B$12,2),FALSE)</f>
        <v>#REF!</v>
      </c>
      <c r="N467" s="11"/>
      <c r="O467" s="9">
        <f t="shared" si="45"/>
        <v>0.41</v>
      </c>
      <c r="P467" s="9" t="str">
        <f t="shared" si="46"/>
        <v/>
      </c>
      <c r="Q467" s="10" t="str">
        <f t="shared" si="47"/>
        <v/>
      </c>
      <c r="S467" s="17">
        <f>VLOOKUP((IF(MONTH($A467)=10,YEAR($A467),IF(MONTH($A467)=11,YEAR($A467),IF(MONTH($A467)=12, YEAR($A467),YEAR($A467)-1)))),'Final Sim'!$A$1:$O$84,VLOOKUP(MONTH($A467),'Conversion WRSM'!$A$1:$B$12,2),FALSE)</f>
        <v>0</v>
      </c>
      <c r="U467" s="9">
        <f t="shared" si="48"/>
        <v>0.41</v>
      </c>
      <c r="V467" s="9" t="str">
        <f t="shared" si="49"/>
        <v/>
      </c>
      <c r="W467" s="20" t="str">
        <f t="shared" si="50"/>
        <v/>
      </c>
    </row>
    <row r="468" spans="1:23" s="9" customFormat="1" x14ac:dyDescent="0.25">
      <c r="A468" s="11">
        <v>27181</v>
      </c>
      <c r="B468" s="9">
        <f>VLOOKUP((IF(MONTH($A468)=10,YEAR($A468),IF(MONTH($A468)=11,YEAR($A468),IF(MONTH($A468)=12, YEAR($A468),YEAR($A468)-1)))),A3R002_pt1.prn!$A$2:$AA$74,VLOOKUP(MONTH($A468),Conversion!$A$1:$B$12,2),FALSE)</f>
        <v>0.22</v>
      </c>
      <c r="C468" s="9" t="str">
        <f>IF(VLOOKUP((IF(MONTH($A468)=10,YEAR($A468),IF(MONTH($A468)=11,YEAR($A468),IF(MONTH($A468)=12, YEAR($A468),YEAR($A468)-1)))),A3R002_pt1.prn!$A$2:$AA$74,VLOOKUP(MONTH($A468),'Patch Conversion'!$A$1:$B$12,2),FALSE)="","",VLOOKUP((IF(MONTH($A468)=10,YEAR($A468),IF(MONTH($A468)=11,YEAR($A468),IF(MONTH($A468)=12, YEAR($A468),YEAR($A468)-1)))),A3R002_pt1.prn!$A$2:$AA$74,VLOOKUP(MONTH($A468),'Patch Conversion'!$A$1:$B$12,2),FALSE))</f>
        <v/>
      </c>
      <c r="G468" s="9">
        <f>VLOOKUP((IF(MONTH($A468)=10,YEAR($A468),IF(MONTH($A468)=11,YEAR($A468),IF(MONTH($A468)=12, YEAR($A468),YEAR($A468)-1)))),A3R002_FirstSim!$A$1:$Z$87,VLOOKUP(MONTH($A468),Conversion!$A$1:$B$12,2),FALSE)</f>
        <v>0.78</v>
      </c>
      <c r="K468" s="12" t="e">
        <f>VLOOKUP((IF(MONTH($A468)=10,YEAR($A468),IF(MONTH($A468)=11,YEAR($A468),IF(MONTH($A468)=12, YEAR($A468),YEAR($A468)-1)))),#REF!,VLOOKUP(MONTH($A468),Conversion!$A$1:$B$12,2),FALSE)</f>
        <v>#REF!</v>
      </c>
      <c r="L468" s="9" t="e">
        <f>VLOOKUP((IF(MONTH($A468)=10,YEAR($A468),IF(MONTH($A468)=11,YEAR($A468),IF(MONTH($A468)=12, YEAR($A468),YEAR($A468)-1)))),#REF!,VLOOKUP(MONTH($A468),'Patch Conversion'!$A$1:$B$12,2),FALSE)</f>
        <v>#REF!</v>
      </c>
      <c r="N468" s="11"/>
      <c r="O468" s="9">
        <f t="shared" si="45"/>
        <v>0.22</v>
      </c>
      <c r="P468" s="9" t="str">
        <f t="shared" si="46"/>
        <v/>
      </c>
      <c r="Q468" s="10" t="str">
        <f t="shared" si="47"/>
        <v/>
      </c>
      <c r="S468" s="17">
        <f>VLOOKUP((IF(MONTH($A468)=10,YEAR($A468),IF(MONTH($A468)=11,YEAR($A468),IF(MONTH($A468)=12, YEAR($A468),YEAR($A468)-1)))),'Final Sim'!$A$1:$O$84,VLOOKUP(MONTH($A468),'Conversion WRSM'!$A$1:$B$12,2),FALSE)</f>
        <v>0</v>
      </c>
      <c r="U468" s="9">
        <f t="shared" si="48"/>
        <v>0.22</v>
      </c>
      <c r="V468" s="9" t="str">
        <f t="shared" si="49"/>
        <v/>
      </c>
      <c r="W468" s="20" t="str">
        <f t="shared" si="50"/>
        <v/>
      </c>
    </row>
    <row r="469" spans="1:23" s="9" customFormat="1" x14ac:dyDescent="0.25">
      <c r="A469" s="11">
        <v>27211</v>
      </c>
      <c r="B469" s="9">
        <f>VLOOKUP((IF(MONTH($A469)=10,YEAR($A469),IF(MONTH($A469)=11,YEAR($A469),IF(MONTH($A469)=12, YEAR($A469),YEAR($A469)-1)))),A3R002_pt1.prn!$A$2:$AA$74,VLOOKUP(MONTH($A469),Conversion!$A$1:$B$12,2),FALSE)</f>
        <v>0.23</v>
      </c>
      <c r="C469" s="9" t="str">
        <f>IF(VLOOKUP((IF(MONTH($A469)=10,YEAR($A469),IF(MONTH($A469)=11,YEAR($A469),IF(MONTH($A469)=12, YEAR($A469),YEAR($A469)-1)))),A3R002_pt1.prn!$A$2:$AA$74,VLOOKUP(MONTH($A469),'Patch Conversion'!$A$1:$B$12,2),FALSE)="","",VLOOKUP((IF(MONTH($A469)=10,YEAR($A469),IF(MONTH($A469)=11,YEAR($A469),IF(MONTH($A469)=12, YEAR($A469),YEAR($A469)-1)))),A3R002_pt1.prn!$A$2:$AA$74,VLOOKUP(MONTH($A469),'Patch Conversion'!$A$1:$B$12,2),FALSE))</f>
        <v/>
      </c>
      <c r="G469" s="9">
        <f>VLOOKUP((IF(MONTH($A469)=10,YEAR($A469),IF(MONTH($A469)=11,YEAR($A469),IF(MONTH($A469)=12, YEAR($A469),YEAR($A469)-1)))),A3R002_FirstSim!$A$1:$Z$87,VLOOKUP(MONTH($A469),Conversion!$A$1:$B$12,2),FALSE)</f>
        <v>0.72</v>
      </c>
      <c r="K469" s="12" t="e">
        <f>VLOOKUP((IF(MONTH($A469)=10,YEAR($A469),IF(MONTH($A469)=11,YEAR($A469),IF(MONTH($A469)=12, YEAR($A469),YEAR($A469)-1)))),#REF!,VLOOKUP(MONTH($A469),Conversion!$A$1:$B$12,2),FALSE)</f>
        <v>#REF!</v>
      </c>
      <c r="L469" s="9" t="e">
        <f>VLOOKUP((IF(MONTH($A469)=10,YEAR($A469),IF(MONTH($A469)=11,YEAR($A469),IF(MONTH($A469)=12, YEAR($A469),YEAR($A469)-1)))),#REF!,VLOOKUP(MONTH($A469),'Patch Conversion'!$A$1:$B$12,2),FALSE)</f>
        <v>#REF!</v>
      </c>
      <c r="N469" s="11"/>
      <c r="O469" s="9">
        <f t="shared" si="45"/>
        <v>0.23</v>
      </c>
      <c r="P469" s="9" t="str">
        <f t="shared" si="46"/>
        <v/>
      </c>
      <c r="Q469" s="10" t="str">
        <f t="shared" si="47"/>
        <v/>
      </c>
      <c r="S469" s="17">
        <f>VLOOKUP((IF(MONTH($A469)=10,YEAR($A469),IF(MONTH($A469)=11,YEAR($A469),IF(MONTH($A469)=12, YEAR($A469),YEAR($A469)-1)))),'Final Sim'!$A$1:$O$84,VLOOKUP(MONTH($A469),'Conversion WRSM'!$A$1:$B$12,2),FALSE)</f>
        <v>0</v>
      </c>
      <c r="U469" s="9">
        <f t="shared" si="48"/>
        <v>0.23</v>
      </c>
      <c r="V469" s="9" t="str">
        <f t="shared" si="49"/>
        <v/>
      </c>
      <c r="W469" s="20" t="str">
        <f t="shared" si="50"/>
        <v/>
      </c>
    </row>
    <row r="470" spans="1:23" s="9" customFormat="1" x14ac:dyDescent="0.25">
      <c r="A470" s="11">
        <v>27242</v>
      </c>
      <c r="B470" s="9">
        <f>VLOOKUP((IF(MONTH($A470)=10,YEAR($A470),IF(MONTH($A470)=11,YEAR($A470),IF(MONTH($A470)=12, YEAR($A470),YEAR($A470)-1)))),A3R002_pt1.prn!$A$2:$AA$74,VLOOKUP(MONTH($A470),Conversion!$A$1:$B$12,2),FALSE)</f>
        <v>0.32</v>
      </c>
      <c r="C470" s="9" t="str">
        <f>IF(VLOOKUP((IF(MONTH($A470)=10,YEAR($A470),IF(MONTH($A470)=11,YEAR($A470),IF(MONTH($A470)=12, YEAR($A470),YEAR($A470)-1)))),A3R002_pt1.prn!$A$2:$AA$74,VLOOKUP(MONTH($A470),'Patch Conversion'!$A$1:$B$12,2),FALSE)="","",VLOOKUP((IF(MONTH($A470)=10,YEAR($A470),IF(MONTH($A470)=11,YEAR($A470),IF(MONTH($A470)=12, YEAR($A470),YEAR($A470)-1)))),A3R002_pt1.prn!$A$2:$AA$74,VLOOKUP(MONTH($A470),'Patch Conversion'!$A$1:$B$12,2),FALSE))</f>
        <v/>
      </c>
      <c r="G470" s="9">
        <f>VLOOKUP((IF(MONTH($A470)=10,YEAR($A470),IF(MONTH($A470)=11,YEAR($A470),IF(MONTH($A470)=12, YEAR($A470),YEAR($A470)-1)))),A3R002_FirstSim!$A$1:$Z$87,VLOOKUP(MONTH($A470),Conversion!$A$1:$B$12,2),FALSE)</f>
        <v>0.63</v>
      </c>
      <c r="K470" s="12" t="e">
        <f>VLOOKUP((IF(MONTH($A470)=10,YEAR($A470),IF(MONTH($A470)=11,YEAR($A470),IF(MONTH($A470)=12, YEAR($A470),YEAR($A470)-1)))),#REF!,VLOOKUP(MONTH($A470),Conversion!$A$1:$B$12,2),FALSE)</f>
        <v>#REF!</v>
      </c>
      <c r="L470" s="9" t="e">
        <f>VLOOKUP((IF(MONTH($A470)=10,YEAR($A470),IF(MONTH($A470)=11,YEAR($A470),IF(MONTH($A470)=12, YEAR($A470),YEAR($A470)-1)))),#REF!,VLOOKUP(MONTH($A470),'Patch Conversion'!$A$1:$B$12,2),FALSE)</f>
        <v>#REF!</v>
      </c>
      <c r="N470" s="11"/>
      <c r="O470" s="9">
        <f t="shared" si="45"/>
        <v>0.32</v>
      </c>
      <c r="P470" s="9" t="str">
        <f t="shared" si="46"/>
        <v/>
      </c>
      <c r="Q470" s="10" t="str">
        <f t="shared" si="47"/>
        <v/>
      </c>
      <c r="S470" s="17">
        <f>VLOOKUP((IF(MONTH($A470)=10,YEAR($A470),IF(MONTH($A470)=11,YEAR($A470),IF(MONTH($A470)=12, YEAR($A470),YEAR($A470)-1)))),'Final Sim'!$A$1:$O$84,VLOOKUP(MONTH($A470),'Conversion WRSM'!$A$1:$B$12,2),FALSE)</f>
        <v>0</v>
      </c>
      <c r="U470" s="9">
        <f t="shared" si="48"/>
        <v>0.32</v>
      </c>
      <c r="V470" s="9" t="str">
        <f t="shared" si="49"/>
        <v/>
      </c>
      <c r="W470" s="20" t="str">
        <f t="shared" si="50"/>
        <v/>
      </c>
    </row>
    <row r="471" spans="1:23" s="9" customFormat="1" x14ac:dyDescent="0.25">
      <c r="A471" s="11">
        <v>27273</v>
      </c>
      <c r="B471" s="9">
        <f>VLOOKUP((IF(MONTH($A471)=10,YEAR($A471),IF(MONTH($A471)=11,YEAR($A471),IF(MONTH($A471)=12, YEAR($A471),YEAR($A471)-1)))),A3R002_pt1.prn!$A$2:$AA$74,VLOOKUP(MONTH($A471),Conversion!$A$1:$B$12,2),FALSE)</f>
        <v>0.21</v>
      </c>
      <c r="C471" s="9" t="str">
        <f>IF(VLOOKUP((IF(MONTH($A471)=10,YEAR($A471),IF(MONTH($A471)=11,YEAR($A471),IF(MONTH($A471)=12, YEAR($A471),YEAR($A471)-1)))),A3R002_pt1.prn!$A$2:$AA$74,VLOOKUP(MONTH($A471),'Patch Conversion'!$A$1:$B$12,2),FALSE)="","",VLOOKUP((IF(MONTH($A471)=10,YEAR($A471),IF(MONTH($A471)=11,YEAR($A471),IF(MONTH($A471)=12, YEAR($A471),YEAR($A471)-1)))),A3R002_pt1.prn!$A$2:$AA$74,VLOOKUP(MONTH($A471),'Patch Conversion'!$A$1:$B$12,2),FALSE))</f>
        <v/>
      </c>
      <c r="G471" s="9">
        <f>VLOOKUP((IF(MONTH($A471)=10,YEAR($A471),IF(MONTH($A471)=11,YEAR($A471),IF(MONTH($A471)=12, YEAR($A471),YEAR($A471)-1)))),A3R002_FirstSim!$A$1:$Z$87,VLOOKUP(MONTH($A471),Conversion!$A$1:$B$12,2),FALSE)</f>
        <v>0.56000000000000005</v>
      </c>
      <c r="K471" s="12" t="e">
        <f>VLOOKUP((IF(MONTH($A471)=10,YEAR($A471),IF(MONTH($A471)=11,YEAR($A471),IF(MONTH($A471)=12, YEAR($A471),YEAR($A471)-1)))),#REF!,VLOOKUP(MONTH($A471),Conversion!$A$1:$B$12,2),FALSE)</f>
        <v>#REF!</v>
      </c>
      <c r="L471" s="9" t="e">
        <f>VLOOKUP((IF(MONTH($A471)=10,YEAR($A471),IF(MONTH($A471)=11,YEAR($A471),IF(MONTH($A471)=12, YEAR($A471),YEAR($A471)-1)))),#REF!,VLOOKUP(MONTH($A471),'Patch Conversion'!$A$1:$B$12,2),FALSE)</f>
        <v>#REF!</v>
      </c>
      <c r="N471" s="11"/>
      <c r="O471" s="9">
        <f t="shared" si="45"/>
        <v>0.21</v>
      </c>
      <c r="P471" s="9" t="str">
        <f t="shared" si="46"/>
        <v/>
      </c>
      <c r="Q471" s="10" t="str">
        <f t="shared" si="47"/>
        <v/>
      </c>
      <c r="S471" s="17">
        <f>VLOOKUP((IF(MONTH($A471)=10,YEAR($A471),IF(MONTH($A471)=11,YEAR($A471),IF(MONTH($A471)=12, YEAR($A471),YEAR($A471)-1)))),'Final Sim'!$A$1:$O$84,VLOOKUP(MONTH($A471),'Conversion WRSM'!$A$1:$B$12,2),FALSE)</f>
        <v>0</v>
      </c>
      <c r="U471" s="9">
        <f t="shared" si="48"/>
        <v>0.21</v>
      </c>
      <c r="V471" s="9" t="str">
        <f t="shared" si="49"/>
        <v/>
      </c>
      <c r="W471" s="20" t="str">
        <f t="shared" si="50"/>
        <v/>
      </c>
    </row>
    <row r="472" spans="1:23" s="9" customFormat="1" x14ac:dyDescent="0.25">
      <c r="A472" s="11">
        <v>27303</v>
      </c>
      <c r="B472" s="9">
        <f>VLOOKUP((IF(MONTH($A472)=10,YEAR($A472),IF(MONTH($A472)=11,YEAR($A472),IF(MONTH($A472)=12, YEAR($A472),YEAR($A472)-1)))),A3R002_pt1.prn!$A$2:$AA$74,VLOOKUP(MONTH($A472),Conversion!$A$1:$B$12,2),FALSE)</f>
        <v>0.06</v>
      </c>
      <c r="C472" s="9" t="str">
        <f>IF(VLOOKUP((IF(MONTH($A472)=10,YEAR($A472),IF(MONTH($A472)=11,YEAR($A472),IF(MONTH($A472)=12, YEAR($A472),YEAR($A472)-1)))),A3R002_pt1.prn!$A$2:$AA$74,VLOOKUP(MONTH($A472),'Patch Conversion'!$A$1:$B$12,2),FALSE)="","",VLOOKUP((IF(MONTH($A472)=10,YEAR($A472),IF(MONTH($A472)=11,YEAR($A472),IF(MONTH($A472)=12, YEAR($A472),YEAR($A472)-1)))),A3R002_pt1.prn!$A$2:$AA$74,VLOOKUP(MONTH($A472),'Patch Conversion'!$A$1:$B$12,2),FALSE))</f>
        <v/>
      </c>
      <c r="G472" s="9">
        <f>VLOOKUP((IF(MONTH($A472)=10,YEAR($A472),IF(MONTH($A472)=11,YEAR($A472),IF(MONTH($A472)=12, YEAR($A472),YEAR($A472)-1)))),A3R002_FirstSim!$A$1:$Z$87,VLOOKUP(MONTH($A472),Conversion!$A$1:$B$12,2),FALSE)</f>
        <v>0.5</v>
      </c>
      <c r="K472" s="12" t="e">
        <f>VLOOKUP((IF(MONTH($A472)=10,YEAR($A472),IF(MONTH($A472)=11,YEAR($A472),IF(MONTH($A472)=12, YEAR($A472),YEAR($A472)-1)))),#REF!,VLOOKUP(MONTH($A472),Conversion!$A$1:$B$12,2),FALSE)</f>
        <v>#REF!</v>
      </c>
      <c r="L472" s="9" t="e">
        <f>VLOOKUP((IF(MONTH($A472)=10,YEAR($A472),IF(MONTH($A472)=11,YEAR($A472),IF(MONTH($A472)=12, YEAR($A472),YEAR($A472)-1)))),#REF!,VLOOKUP(MONTH($A472),'Patch Conversion'!$A$1:$B$12,2),FALSE)</f>
        <v>#REF!</v>
      </c>
      <c r="N472" s="11"/>
      <c r="O472" s="9">
        <f t="shared" si="45"/>
        <v>0.06</v>
      </c>
      <c r="P472" s="9" t="str">
        <f t="shared" si="46"/>
        <v/>
      </c>
      <c r="Q472" s="10" t="str">
        <f t="shared" si="47"/>
        <v/>
      </c>
      <c r="S472" s="17">
        <f>VLOOKUP((IF(MONTH($A472)=10,YEAR($A472),IF(MONTH($A472)=11,YEAR($A472),IF(MONTH($A472)=12, YEAR($A472),YEAR($A472)-1)))),'Final Sim'!$A$1:$O$84,VLOOKUP(MONTH($A472),'Conversion WRSM'!$A$1:$B$12,2),FALSE)</f>
        <v>0</v>
      </c>
      <c r="U472" s="9">
        <f t="shared" si="48"/>
        <v>0.06</v>
      </c>
      <c r="V472" s="9" t="str">
        <f t="shared" si="49"/>
        <v/>
      </c>
      <c r="W472" s="20" t="str">
        <f t="shared" si="50"/>
        <v/>
      </c>
    </row>
    <row r="473" spans="1:23" s="9" customFormat="1" x14ac:dyDescent="0.25">
      <c r="A473" s="11">
        <v>27334</v>
      </c>
      <c r="B473" s="9">
        <f>VLOOKUP((IF(MONTH($A473)=10,YEAR($A473),IF(MONTH($A473)=11,YEAR($A473),IF(MONTH($A473)=12, YEAR($A473),YEAR($A473)-1)))),A3R002_pt1.prn!$A$2:$AA$74,VLOOKUP(MONTH($A473),Conversion!$A$1:$B$12,2),FALSE)</f>
        <v>0.12</v>
      </c>
      <c r="C473" s="9" t="str">
        <f>IF(VLOOKUP((IF(MONTH($A473)=10,YEAR($A473),IF(MONTH($A473)=11,YEAR($A473),IF(MONTH($A473)=12, YEAR($A473),YEAR($A473)-1)))),A3R002_pt1.prn!$A$2:$AA$74,VLOOKUP(MONTH($A473),'Patch Conversion'!$A$1:$B$12,2),FALSE)="","",VLOOKUP((IF(MONTH($A473)=10,YEAR($A473),IF(MONTH($A473)=11,YEAR($A473),IF(MONTH($A473)=12, YEAR($A473),YEAR($A473)-1)))),A3R002_pt1.prn!$A$2:$AA$74,VLOOKUP(MONTH($A473),'Patch Conversion'!$A$1:$B$12,2),FALSE))</f>
        <v>*</v>
      </c>
      <c r="G473" s="9">
        <f>VLOOKUP((IF(MONTH($A473)=10,YEAR($A473),IF(MONTH($A473)=11,YEAR($A473),IF(MONTH($A473)=12, YEAR($A473),YEAR($A473)-1)))),A3R002_FirstSim!$A$1:$Z$87,VLOOKUP(MONTH($A473),Conversion!$A$1:$B$12,2),FALSE)</f>
        <v>0.61</v>
      </c>
      <c r="K473" s="12" t="e">
        <f>VLOOKUP((IF(MONTH($A473)=10,YEAR($A473),IF(MONTH($A473)=11,YEAR($A473),IF(MONTH($A473)=12, YEAR($A473),YEAR($A473)-1)))),#REF!,VLOOKUP(MONTH($A473),Conversion!$A$1:$B$12,2),FALSE)</f>
        <v>#REF!</v>
      </c>
      <c r="L473" s="9" t="e">
        <f>VLOOKUP((IF(MONTH($A473)=10,YEAR($A473),IF(MONTH($A473)=11,YEAR($A473),IF(MONTH($A473)=12, YEAR($A473),YEAR($A473)-1)))),#REF!,VLOOKUP(MONTH($A473),'Patch Conversion'!$A$1:$B$12,2),FALSE)</f>
        <v>#REF!</v>
      </c>
      <c r="N473" s="11"/>
      <c r="O473" s="9">
        <f t="shared" si="45"/>
        <v>0.12</v>
      </c>
      <c r="P473" s="9" t="str">
        <f t="shared" si="46"/>
        <v>*</v>
      </c>
      <c r="Q473" s="10" t="str">
        <f t="shared" si="47"/>
        <v>Estimated</v>
      </c>
      <c r="S473" s="17">
        <f>VLOOKUP((IF(MONTH($A473)=10,YEAR($A473),IF(MONTH($A473)=11,YEAR($A473),IF(MONTH($A473)=12, YEAR($A473),YEAR($A473)-1)))),'Final Sim'!$A$1:$O$84,VLOOKUP(MONTH($A473),'Conversion WRSM'!$A$1:$B$12,2),FALSE)</f>
        <v>0</v>
      </c>
      <c r="U473" s="9">
        <f t="shared" si="48"/>
        <v>0.12</v>
      </c>
      <c r="V473" s="9" t="str">
        <f t="shared" si="49"/>
        <v>*</v>
      </c>
      <c r="W473" s="20" t="str">
        <f t="shared" si="50"/>
        <v>Estimated</v>
      </c>
    </row>
    <row r="474" spans="1:23" s="9" customFormat="1" x14ac:dyDescent="0.25">
      <c r="A474" s="11">
        <v>27364</v>
      </c>
      <c r="B474" s="9">
        <f>VLOOKUP((IF(MONTH($A474)=10,YEAR($A474),IF(MONTH($A474)=11,YEAR($A474),IF(MONTH($A474)=12, YEAR($A474),YEAR($A474)-1)))),A3R002_pt1.prn!$A$2:$AA$74,VLOOKUP(MONTH($A474),Conversion!$A$1:$B$12,2),FALSE)</f>
        <v>0.19</v>
      </c>
      <c r="C474" s="9" t="str">
        <f>IF(VLOOKUP((IF(MONTH($A474)=10,YEAR($A474),IF(MONTH($A474)=11,YEAR($A474),IF(MONTH($A474)=12, YEAR($A474),YEAR($A474)-1)))),A3R002_pt1.prn!$A$2:$AA$74,VLOOKUP(MONTH($A474),'Patch Conversion'!$A$1:$B$12,2),FALSE)="","",VLOOKUP((IF(MONTH($A474)=10,YEAR($A474),IF(MONTH($A474)=11,YEAR($A474),IF(MONTH($A474)=12, YEAR($A474),YEAR($A474)-1)))),A3R002_pt1.prn!$A$2:$AA$74,VLOOKUP(MONTH($A474),'Patch Conversion'!$A$1:$B$12,2),FALSE))</f>
        <v/>
      </c>
      <c r="G474" s="9">
        <f>VLOOKUP((IF(MONTH($A474)=10,YEAR($A474),IF(MONTH($A474)=11,YEAR($A474),IF(MONTH($A474)=12, YEAR($A474),YEAR($A474)-1)))),A3R002_FirstSim!$A$1:$Z$87,VLOOKUP(MONTH($A474),Conversion!$A$1:$B$12,2),FALSE)</f>
        <v>0.76</v>
      </c>
      <c r="K474" s="12" t="e">
        <f>VLOOKUP((IF(MONTH($A474)=10,YEAR($A474),IF(MONTH($A474)=11,YEAR($A474),IF(MONTH($A474)=12, YEAR($A474),YEAR($A474)-1)))),#REF!,VLOOKUP(MONTH($A474),Conversion!$A$1:$B$12,2),FALSE)</f>
        <v>#REF!</v>
      </c>
      <c r="L474" s="9" t="e">
        <f>VLOOKUP((IF(MONTH($A474)=10,YEAR($A474),IF(MONTH($A474)=11,YEAR($A474),IF(MONTH($A474)=12, YEAR($A474),YEAR($A474)-1)))),#REF!,VLOOKUP(MONTH($A474),'Patch Conversion'!$A$1:$B$12,2),FALSE)</f>
        <v>#REF!</v>
      </c>
      <c r="N474" s="11"/>
      <c r="O474" s="9">
        <f t="shared" si="45"/>
        <v>0.19</v>
      </c>
      <c r="P474" s="9" t="str">
        <f t="shared" si="46"/>
        <v/>
      </c>
      <c r="Q474" s="10" t="str">
        <f t="shared" si="47"/>
        <v/>
      </c>
      <c r="S474" s="17">
        <f>VLOOKUP((IF(MONTH($A474)=10,YEAR($A474),IF(MONTH($A474)=11,YEAR($A474),IF(MONTH($A474)=12, YEAR($A474),YEAR($A474)-1)))),'Final Sim'!$A$1:$O$84,VLOOKUP(MONTH($A474),'Conversion WRSM'!$A$1:$B$12,2),FALSE)</f>
        <v>0</v>
      </c>
      <c r="U474" s="9">
        <f t="shared" si="48"/>
        <v>0.19</v>
      </c>
      <c r="V474" s="9" t="str">
        <f t="shared" si="49"/>
        <v/>
      </c>
      <c r="W474" s="20" t="str">
        <f t="shared" si="50"/>
        <v/>
      </c>
    </row>
    <row r="475" spans="1:23" s="9" customFormat="1" x14ac:dyDescent="0.25">
      <c r="A475" s="11">
        <v>27395</v>
      </c>
      <c r="B475" s="9">
        <f>VLOOKUP((IF(MONTH($A475)=10,YEAR($A475),IF(MONTH($A475)=11,YEAR($A475),IF(MONTH($A475)=12, YEAR($A475),YEAR($A475)-1)))),A3R002_pt1.prn!$A$2:$AA$74,VLOOKUP(MONTH($A475),Conversion!$A$1:$B$12,2),FALSE)</f>
        <v>0.3</v>
      </c>
      <c r="C475" s="9" t="str">
        <f>IF(VLOOKUP((IF(MONTH($A475)=10,YEAR($A475),IF(MONTH($A475)=11,YEAR($A475),IF(MONTH($A475)=12, YEAR($A475),YEAR($A475)-1)))),A3R002_pt1.prn!$A$2:$AA$74,VLOOKUP(MONTH($A475),'Patch Conversion'!$A$1:$B$12,2),FALSE)="","",VLOOKUP((IF(MONTH($A475)=10,YEAR($A475),IF(MONTH($A475)=11,YEAR($A475),IF(MONTH($A475)=12, YEAR($A475),YEAR($A475)-1)))),A3R002_pt1.prn!$A$2:$AA$74,VLOOKUP(MONTH($A475),'Patch Conversion'!$A$1:$B$12,2),FALSE))</f>
        <v>*</v>
      </c>
      <c r="G475" s="9">
        <f>VLOOKUP((IF(MONTH($A475)=10,YEAR($A475),IF(MONTH($A475)=11,YEAR($A475),IF(MONTH($A475)=12, YEAR($A475),YEAR($A475)-1)))),A3R002_FirstSim!$A$1:$Z$87,VLOOKUP(MONTH($A475),Conversion!$A$1:$B$12,2),FALSE)</f>
        <v>1.31</v>
      </c>
      <c r="K475" s="12" t="e">
        <f>VLOOKUP((IF(MONTH($A475)=10,YEAR($A475),IF(MONTH($A475)=11,YEAR($A475),IF(MONTH($A475)=12, YEAR($A475),YEAR($A475)-1)))),#REF!,VLOOKUP(MONTH($A475),Conversion!$A$1:$B$12,2),FALSE)</f>
        <v>#REF!</v>
      </c>
      <c r="L475" s="9" t="e">
        <f>VLOOKUP((IF(MONTH($A475)=10,YEAR($A475),IF(MONTH($A475)=11,YEAR($A475),IF(MONTH($A475)=12, YEAR($A475),YEAR($A475)-1)))),#REF!,VLOOKUP(MONTH($A475),'Patch Conversion'!$A$1:$B$12,2),FALSE)</f>
        <v>#REF!</v>
      </c>
      <c r="N475" s="11"/>
      <c r="O475" s="9">
        <f t="shared" si="45"/>
        <v>0.3</v>
      </c>
      <c r="P475" s="9" t="str">
        <f t="shared" si="46"/>
        <v>*</v>
      </c>
      <c r="Q475" s="10" t="str">
        <f t="shared" si="47"/>
        <v>Estimated</v>
      </c>
      <c r="S475" s="17">
        <f>VLOOKUP((IF(MONTH($A475)=10,YEAR($A475),IF(MONTH($A475)=11,YEAR($A475),IF(MONTH($A475)=12, YEAR($A475),YEAR($A475)-1)))),'Final Sim'!$A$1:$O$84,VLOOKUP(MONTH($A475),'Conversion WRSM'!$A$1:$B$12,2),FALSE)</f>
        <v>0</v>
      </c>
      <c r="U475" s="9">
        <f t="shared" si="48"/>
        <v>0.3</v>
      </c>
      <c r="V475" s="9" t="str">
        <f t="shared" si="49"/>
        <v>*</v>
      </c>
      <c r="W475" s="20" t="str">
        <f t="shared" si="50"/>
        <v>Estimated</v>
      </c>
    </row>
    <row r="476" spans="1:23" s="9" customFormat="1" x14ac:dyDescent="0.25">
      <c r="A476" s="11">
        <v>27426</v>
      </c>
      <c r="B476" s="9">
        <f>VLOOKUP((IF(MONTH($A476)=10,YEAR($A476),IF(MONTH($A476)=11,YEAR($A476),IF(MONTH($A476)=12, YEAR($A476),YEAR($A476)-1)))),A3R002_pt1.prn!$A$2:$AA$74,VLOOKUP(MONTH($A476),Conversion!$A$1:$B$12,2),FALSE)</f>
        <v>0.86</v>
      </c>
      <c r="C476" s="9" t="str">
        <f>IF(VLOOKUP((IF(MONTH($A476)=10,YEAR($A476),IF(MONTH($A476)=11,YEAR($A476),IF(MONTH($A476)=12, YEAR($A476),YEAR($A476)-1)))),A3R002_pt1.prn!$A$2:$AA$74,VLOOKUP(MONTH($A476),'Patch Conversion'!$A$1:$B$12,2),FALSE)="","",VLOOKUP((IF(MONTH($A476)=10,YEAR($A476),IF(MONTH($A476)=11,YEAR($A476),IF(MONTH($A476)=12, YEAR($A476),YEAR($A476)-1)))),A3R002_pt1.prn!$A$2:$AA$74,VLOOKUP(MONTH($A476),'Patch Conversion'!$A$1:$B$12,2),FALSE))</f>
        <v/>
      </c>
      <c r="D476" s="9" t="str">
        <f>IF(C476="","",B476)</f>
        <v/>
      </c>
      <c r="G476" s="9">
        <f>VLOOKUP((IF(MONTH($A476)=10,YEAR($A476),IF(MONTH($A476)=11,YEAR($A476),IF(MONTH($A476)=12, YEAR($A476),YEAR($A476)-1)))),A3R002_FirstSim!$A$1:$Z$87,VLOOKUP(MONTH($A476),Conversion!$A$1:$B$12,2),FALSE)</f>
        <v>0.9</v>
      </c>
      <c r="K476" s="12" t="e">
        <f>VLOOKUP((IF(MONTH($A476)=10,YEAR($A476),IF(MONTH($A476)=11,YEAR($A476),IF(MONTH($A476)=12, YEAR($A476),YEAR($A476)-1)))),#REF!,VLOOKUP(MONTH($A476),Conversion!$A$1:$B$12,2),FALSE)</f>
        <v>#REF!</v>
      </c>
      <c r="L476" s="9" t="e">
        <f>VLOOKUP((IF(MONTH($A476)=10,YEAR($A476),IF(MONTH($A476)=11,YEAR($A476),IF(MONTH($A476)=12, YEAR($A476),YEAR($A476)-1)))),#REF!,VLOOKUP(MONTH($A476),'Patch Conversion'!$A$1:$B$12,2),FALSE)</f>
        <v>#REF!</v>
      </c>
      <c r="N476" s="11"/>
      <c r="O476" s="9">
        <f t="shared" si="45"/>
        <v>0.86</v>
      </c>
      <c r="P476" s="9" t="str">
        <f t="shared" si="46"/>
        <v/>
      </c>
      <c r="Q476" s="10" t="str">
        <f t="shared" si="47"/>
        <v/>
      </c>
      <c r="S476" s="17">
        <f>VLOOKUP((IF(MONTH($A476)=10,YEAR($A476),IF(MONTH($A476)=11,YEAR($A476),IF(MONTH($A476)=12, YEAR($A476),YEAR($A476)-1)))),'Final Sim'!$A$1:$O$84,VLOOKUP(MONTH($A476),'Conversion WRSM'!$A$1:$B$12,2),FALSE)</f>
        <v>0</v>
      </c>
      <c r="U476" s="9">
        <f t="shared" si="48"/>
        <v>0.86</v>
      </c>
      <c r="V476" s="9" t="str">
        <f t="shared" si="49"/>
        <v/>
      </c>
      <c r="W476" s="20" t="str">
        <f t="shared" si="50"/>
        <v/>
      </c>
    </row>
    <row r="477" spans="1:23" s="9" customFormat="1" x14ac:dyDescent="0.25">
      <c r="A477" s="11">
        <v>27454</v>
      </c>
      <c r="B477" s="9">
        <f>VLOOKUP((IF(MONTH($A477)=10,YEAR($A477),IF(MONTH($A477)=11,YEAR($A477),IF(MONTH($A477)=12, YEAR($A477),YEAR($A477)-1)))),A3R002_pt1.prn!$A$2:$AA$74,VLOOKUP(MONTH($A477),Conversion!$A$1:$B$12,2),FALSE)</f>
        <v>2.1800000000000002</v>
      </c>
      <c r="C477" s="9" t="str">
        <f>IF(VLOOKUP((IF(MONTH($A477)=10,YEAR($A477),IF(MONTH($A477)=11,YEAR($A477),IF(MONTH($A477)=12, YEAR($A477),YEAR($A477)-1)))),A3R002_pt1.prn!$A$2:$AA$74,VLOOKUP(MONTH($A477),'Patch Conversion'!$A$1:$B$12,2),FALSE)="","",VLOOKUP((IF(MONTH($A477)=10,YEAR($A477),IF(MONTH($A477)=11,YEAR($A477),IF(MONTH($A477)=12, YEAR($A477),YEAR($A477)-1)))),A3R002_pt1.prn!$A$2:$AA$74,VLOOKUP(MONTH($A477),'Patch Conversion'!$A$1:$B$12,2),FALSE))</f>
        <v/>
      </c>
      <c r="D477" s="9" t="str">
        <f>IF(C477="","",B477)</f>
        <v/>
      </c>
      <c r="G477" s="9">
        <f>VLOOKUP((IF(MONTH($A477)=10,YEAR($A477),IF(MONTH($A477)=11,YEAR($A477),IF(MONTH($A477)=12, YEAR($A477),YEAR($A477)-1)))),A3R002_FirstSim!$A$1:$Z$87,VLOOKUP(MONTH($A477),Conversion!$A$1:$B$12,2),FALSE)</f>
        <v>1.51</v>
      </c>
      <c r="K477" s="12" t="e">
        <f>VLOOKUP((IF(MONTH($A477)=10,YEAR($A477),IF(MONTH($A477)=11,YEAR($A477),IF(MONTH($A477)=12, YEAR($A477),YEAR($A477)-1)))),#REF!,VLOOKUP(MONTH($A477),Conversion!$A$1:$B$12,2),FALSE)</f>
        <v>#REF!</v>
      </c>
      <c r="L477" s="9" t="e">
        <f>VLOOKUP((IF(MONTH($A477)=10,YEAR($A477),IF(MONTH($A477)=11,YEAR($A477),IF(MONTH($A477)=12, YEAR($A477),YEAR($A477)-1)))),#REF!,VLOOKUP(MONTH($A477),'Patch Conversion'!$A$1:$B$12,2),FALSE)</f>
        <v>#REF!</v>
      </c>
      <c r="N477" s="11"/>
      <c r="O477" s="9">
        <f t="shared" si="45"/>
        <v>2.1800000000000002</v>
      </c>
      <c r="P477" s="9" t="str">
        <f t="shared" si="46"/>
        <v/>
      </c>
      <c r="Q477" s="10" t="str">
        <f t="shared" si="47"/>
        <v/>
      </c>
      <c r="S477" s="17">
        <f>VLOOKUP((IF(MONTH($A477)=10,YEAR($A477),IF(MONTH($A477)=11,YEAR($A477),IF(MONTH($A477)=12, YEAR($A477),YEAR($A477)-1)))),'Final Sim'!$A$1:$O$84,VLOOKUP(MONTH($A477),'Conversion WRSM'!$A$1:$B$12,2),FALSE)</f>
        <v>0</v>
      </c>
      <c r="U477" s="9">
        <f t="shared" si="48"/>
        <v>2.1800000000000002</v>
      </c>
      <c r="V477" s="9" t="str">
        <f t="shared" si="49"/>
        <v/>
      </c>
      <c r="W477" s="20" t="str">
        <f t="shared" si="50"/>
        <v/>
      </c>
    </row>
    <row r="478" spans="1:23" s="9" customFormat="1" x14ac:dyDescent="0.25">
      <c r="A478" s="11">
        <v>27485</v>
      </c>
      <c r="B478" s="9">
        <f>VLOOKUP((IF(MONTH($A478)=10,YEAR($A478),IF(MONTH($A478)=11,YEAR($A478),IF(MONTH($A478)=12, YEAR($A478),YEAR($A478)-1)))),A3R002_pt1.prn!$A$2:$AA$74,VLOOKUP(MONTH($A478),Conversion!$A$1:$B$12,2),FALSE)</f>
        <v>4.83</v>
      </c>
      <c r="C478" s="9" t="str">
        <f>IF(VLOOKUP((IF(MONTH($A478)=10,YEAR($A478),IF(MONTH($A478)=11,YEAR($A478),IF(MONTH($A478)=12, YEAR($A478),YEAR($A478)-1)))),A3R002_pt1.prn!$A$2:$AA$74,VLOOKUP(MONTH($A478),'Patch Conversion'!$A$1:$B$12,2),FALSE)="","",VLOOKUP((IF(MONTH($A478)=10,YEAR($A478),IF(MONTH($A478)=11,YEAR($A478),IF(MONTH($A478)=12, YEAR($A478),YEAR($A478)-1)))),A3R002_pt1.prn!$A$2:$AA$74,VLOOKUP(MONTH($A478),'Patch Conversion'!$A$1:$B$12,2),FALSE))</f>
        <v/>
      </c>
      <c r="G478" s="9">
        <f>VLOOKUP((IF(MONTH($A478)=10,YEAR($A478),IF(MONTH($A478)=11,YEAR($A478),IF(MONTH($A478)=12, YEAR($A478),YEAR($A478)-1)))),A3R002_FirstSim!$A$1:$Z$87,VLOOKUP(MONTH($A478),Conversion!$A$1:$B$12,2),FALSE)</f>
        <v>2.0699999999999998</v>
      </c>
      <c r="K478" s="12" t="e">
        <f>VLOOKUP((IF(MONTH($A478)=10,YEAR($A478),IF(MONTH($A478)=11,YEAR($A478),IF(MONTH($A478)=12, YEAR($A478),YEAR($A478)-1)))),#REF!,VLOOKUP(MONTH($A478),Conversion!$A$1:$B$12,2),FALSE)</f>
        <v>#REF!</v>
      </c>
      <c r="L478" s="9" t="e">
        <f>VLOOKUP((IF(MONTH($A478)=10,YEAR($A478),IF(MONTH($A478)=11,YEAR($A478),IF(MONTH($A478)=12, YEAR($A478),YEAR($A478)-1)))),#REF!,VLOOKUP(MONTH($A478),'Patch Conversion'!$A$1:$B$12,2),FALSE)</f>
        <v>#REF!</v>
      </c>
      <c r="N478" s="11"/>
      <c r="O478" s="9">
        <f t="shared" si="45"/>
        <v>4.83</v>
      </c>
      <c r="P478" s="9" t="str">
        <f t="shared" si="46"/>
        <v/>
      </c>
      <c r="Q478" s="10" t="str">
        <f t="shared" si="47"/>
        <v/>
      </c>
      <c r="S478" s="17">
        <f>VLOOKUP((IF(MONTH($A478)=10,YEAR($A478),IF(MONTH($A478)=11,YEAR($A478),IF(MONTH($A478)=12, YEAR($A478),YEAR($A478)-1)))),'Final Sim'!$A$1:$O$84,VLOOKUP(MONTH($A478),'Conversion WRSM'!$A$1:$B$12,2),FALSE)</f>
        <v>0</v>
      </c>
      <c r="U478" s="9">
        <f t="shared" si="48"/>
        <v>4.83</v>
      </c>
      <c r="V478" s="9" t="str">
        <f t="shared" si="49"/>
        <v/>
      </c>
      <c r="W478" s="20" t="str">
        <f t="shared" si="50"/>
        <v/>
      </c>
    </row>
    <row r="479" spans="1:23" s="9" customFormat="1" x14ac:dyDescent="0.25">
      <c r="A479" s="11">
        <v>27515</v>
      </c>
      <c r="B479" s="9">
        <f>VLOOKUP((IF(MONTH($A479)=10,YEAR($A479),IF(MONTH($A479)=11,YEAR($A479),IF(MONTH($A479)=12, YEAR($A479),YEAR($A479)-1)))),A3R002_pt1.prn!$A$2:$AA$74,VLOOKUP(MONTH($A479),Conversion!$A$1:$B$12,2),FALSE)</f>
        <v>2.83</v>
      </c>
      <c r="C479" s="9" t="str">
        <f>IF(VLOOKUP((IF(MONTH($A479)=10,YEAR($A479),IF(MONTH($A479)=11,YEAR($A479),IF(MONTH($A479)=12, YEAR($A479),YEAR($A479)-1)))),A3R002_pt1.prn!$A$2:$AA$74,VLOOKUP(MONTH($A479),'Patch Conversion'!$A$1:$B$12,2),FALSE)="","",VLOOKUP((IF(MONTH($A479)=10,YEAR($A479),IF(MONTH($A479)=11,YEAR($A479),IF(MONTH($A479)=12, YEAR($A479),YEAR($A479)-1)))),A3R002_pt1.prn!$A$2:$AA$74,VLOOKUP(MONTH($A479),'Patch Conversion'!$A$1:$B$12,2),FALSE))</f>
        <v/>
      </c>
      <c r="G479" s="9">
        <f>VLOOKUP((IF(MONTH($A479)=10,YEAR($A479),IF(MONTH($A479)=11,YEAR($A479),IF(MONTH($A479)=12, YEAR($A479),YEAR($A479)-1)))),A3R002_FirstSim!$A$1:$Z$87,VLOOKUP(MONTH($A479),Conversion!$A$1:$B$12,2),FALSE)</f>
        <v>1.6</v>
      </c>
      <c r="K479" s="12" t="e">
        <f>VLOOKUP((IF(MONTH($A479)=10,YEAR($A479),IF(MONTH($A479)=11,YEAR($A479),IF(MONTH($A479)=12, YEAR($A479),YEAR($A479)-1)))),#REF!,VLOOKUP(MONTH($A479),Conversion!$A$1:$B$12,2),FALSE)</f>
        <v>#REF!</v>
      </c>
      <c r="L479" s="9" t="e">
        <f>VLOOKUP((IF(MONTH($A479)=10,YEAR($A479),IF(MONTH($A479)=11,YEAR($A479),IF(MONTH($A479)=12, YEAR($A479),YEAR($A479)-1)))),#REF!,VLOOKUP(MONTH($A479),'Patch Conversion'!$A$1:$B$12,2),FALSE)</f>
        <v>#REF!</v>
      </c>
      <c r="N479" s="11"/>
      <c r="O479" s="9">
        <f t="shared" si="45"/>
        <v>2.83</v>
      </c>
      <c r="P479" s="9" t="str">
        <f t="shared" si="46"/>
        <v/>
      </c>
      <c r="Q479" s="10" t="str">
        <f t="shared" si="47"/>
        <v/>
      </c>
      <c r="S479" s="17">
        <f>VLOOKUP((IF(MONTH($A479)=10,YEAR($A479),IF(MONTH($A479)=11,YEAR($A479),IF(MONTH($A479)=12, YEAR($A479),YEAR($A479)-1)))),'Final Sim'!$A$1:$O$84,VLOOKUP(MONTH($A479),'Conversion WRSM'!$A$1:$B$12,2),FALSE)</f>
        <v>0</v>
      </c>
      <c r="U479" s="9">
        <f t="shared" si="48"/>
        <v>2.83</v>
      </c>
      <c r="V479" s="9" t="str">
        <f t="shared" si="49"/>
        <v/>
      </c>
      <c r="W479" s="20" t="str">
        <f t="shared" si="50"/>
        <v/>
      </c>
    </row>
    <row r="480" spans="1:23" s="9" customFormat="1" x14ac:dyDescent="0.25">
      <c r="A480" s="11">
        <v>27546</v>
      </c>
      <c r="B480" s="9">
        <f>VLOOKUP((IF(MONTH($A480)=10,YEAR($A480),IF(MONTH($A480)=11,YEAR($A480),IF(MONTH($A480)=12, YEAR($A480),YEAR($A480)-1)))),A3R002_pt1.prn!$A$2:$AA$74,VLOOKUP(MONTH($A480),Conversion!$A$1:$B$12,2),FALSE)</f>
        <v>2.06</v>
      </c>
      <c r="C480" s="9" t="str">
        <f>IF(VLOOKUP((IF(MONTH($A480)=10,YEAR($A480),IF(MONTH($A480)=11,YEAR($A480),IF(MONTH($A480)=12, YEAR($A480),YEAR($A480)-1)))),A3R002_pt1.prn!$A$2:$AA$74,VLOOKUP(MONTH($A480),'Patch Conversion'!$A$1:$B$12,2),FALSE)="","",VLOOKUP((IF(MONTH($A480)=10,YEAR($A480),IF(MONTH($A480)=11,YEAR($A480),IF(MONTH($A480)=12, YEAR($A480),YEAR($A480)-1)))),A3R002_pt1.prn!$A$2:$AA$74,VLOOKUP(MONTH($A480),'Patch Conversion'!$A$1:$B$12,2),FALSE))</f>
        <v/>
      </c>
      <c r="G480" s="9">
        <f>VLOOKUP((IF(MONTH($A480)=10,YEAR($A480),IF(MONTH($A480)=11,YEAR($A480),IF(MONTH($A480)=12, YEAR($A480),YEAR($A480)-1)))),A3R002_FirstSim!$A$1:$Z$87,VLOOKUP(MONTH($A480),Conversion!$A$1:$B$12,2),FALSE)</f>
        <v>1.34</v>
      </c>
      <c r="K480" s="12" t="e">
        <f>VLOOKUP((IF(MONTH($A480)=10,YEAR($A480),IF(MONTH($A480)=11,YEAR($A480),IF(MONTH($A480)=12, YEAR($A480),YEAR($A480)-1)))),#REF!,VLOOKUP(MONTH($A480),Conversion!$A$1:$B$12,2),FALSE)</f>
        <v>#REF!</v>
      </c>
      <c r="L480" s="9" t="e">
        <f>VLOOKUP((IF(MONTH($A480)=10,YEAR($A480),IF(MONTH($A480)=11,YEAR($A480),IF(MONTH($A480)=12, YEAR($A480),YEAR($A480)-1)))),#REF!,VLOOKUP(MONTH($A480),'Patch Conversion'!$A$1:$B$12,2),FALSE)</f>
        <v>#REF!</v>
      </c>
      <c r="N480" s="11"/>
      <c r="O480" s="9">
        <f t="shared" si="45"/>
        <v>2.06</v>
      </c>
      <c r="P480" s="9" t="str">
        <f t="shared" si="46"/>
        <v/>
      </c>
      <c r="Q480" s="10" t="str">
        <f t="shared" si="47"/>
        <v/>
      </c>
      <c r="S480" s="17">
        <f>VLOOKUP((IF(MONTH($A480)=10,YEAR($A480),IF(MONTH($A480)=11,YEAR($A480),IF(MONTH($A480)=12, YEAR($A480),YEAR($A480)-1)))),'Final Sim'!$A$1:$O$84,VLOOKUP(MONTH($A480),'Conversion WRSM'!$A$1:$B$12,2),FALSE)</f>
        <v>0</v>
      </c>
      <c r="U480" s="9">
        <f t="shared" si="48"/>
        <v>2.06</v>
      </c>
      <c r="V480" s="9" t="str">
        <f t="shared" si="49"/>
        <v/>
      </c>
      <c r="W480" s="20" t="str">
        <f t="shared" si="50"/>
        <v/>
      </c>
    </row>
    <row r="481" spans="1:23" s="9" customFormat="1" x14ac:dyDescent="0.25">
      <c r="A481" s="11">
        <v>27576</v>
      </c>
      <c r="B481" s="9">
        <f>VLOOKUP((IF(MONTH($A481)=10,YEAR($A481),IF(MONTH($A481)=11,YEAR($A481),IF(MONTH($A481)=12, YEAR($A481),YEAR($A481)-1)))),A3R002_pt1.prn!$A$2:$AA$74,VLOOKUP(MONTH($A481),Conversion!$A$1:$B$12,2),FALSE)</f>
        <v>1.71</v>
      </c>
      <c r="C481" s="9" t="str">
        <f>IF(VLOOKUP((IF(MONTH($A481)=10,YEAR($A481),IF(MONTH($A481)=11,YEAR($A481),IF(MONTH($A481)=12, YEAR($A481),YEAR($A481)-1)))),A3R002_pt1.prn!$A$2:$AA$74,VLOOKUP(MONTH($A481),'Patch Conversion'!$A$1:$B$12,2),FALSE)="","",VLOOKUP((IF(MONTH($A481)=10,YEAR($A481),IF(MONTH($A481)=11,YEAR($A481),IF(MONTH($A481)=12, YEAR($A481),YEAR($A481)-1)))),A3R002_pt1.prn!$A$2:$AA$74,VLOOKUP(MONTH($A481),'Patch Conversion'!$A$1:$B$12,2),FALSE))</f>
        <v/>
      </c>
      <c r="G481" s="9">
        <f>VLOOKUP((IF(MONTH($A481)=10,YEAR($A481),IF(MONTH($A481)=11,YEAR($A481),IF(MONTH($A481)=12, YEAR($A481),YEAR($A481)-1)))),A3R002_FirstSim!$A$1:$Z$87,VLOOKUP(MONTH($A481),Conversion!$A$1:$B$12,2),FALSE)</f>
        <v>1.17</v>
      </c>
      <c r="K481" s="12" t="e">
        <f>VLOOKUP((IF(MONTH($A481)=10,YEAR($A481),IF(MONTH($A481)=11,YEAR($A481),IF(MONTH($A481)=12, YEAR($A481),YEAR($A481)-1)))),#REF!,VLOOKUP(MONTH($A481),Conversion!$A$1:$B$12,2),FALSE)</f>
        <v>#REF!</v>
      </c>
      <c r="L481" s="9" t="e">
        <f>VLOOKUP((IF(MONTH($A481)=10,YEAR($A481),IF(MONTH($A481)=11,YEAR($A481),IF(MONTH($A481)=12, YEAR($A481),YEAR($A481)-1)))),#REF!,VLOOKUP(MONTH($A481),'Patch Conversion'!$A$1:$B$12,2),FALSE)</f>
        <v>#REF!</v>
      </c>
      <c r="N481" s="11"/>
      <c r="O481" s="9">
        <f t="shared" si="45"/>
        <v>1.71</v>
      </c>
      <c r="P481" s="9" t="str">
        <f t="shared" si="46"/>
        <v/>
      </c>
      <c r="Q481" s="10" t="str">
        <f t="shared" si="47"/>
        <v/>
      </c>
      <c r="S481" s="17">
        <f>VLOOKUP((IF(MONTH($A481)=10,YEAR($A481),IF(MONTH($A481)=11,YEAR($A481),IF(MONTH($A481)=12, YEAR($A481),YEAR($A481)-1)))),'Final Sim'!$A$1:$O$84,VLOOKUP(MONTH($A481),'Conversion WRSM'!$A$1:$B$12,2),FALSE)</f>
        <v>0</v>
      </c>
      <c r="U481" s="9">
        <f t="shared" si="48"/>
        <v>1.71</v>
      </c>
      <c r="V481" s="9" t="str">
        <f t="shared" si="49"/>
        <v/>
      </c>
      <c r="W481" s="20" t="str">
        <f t="shared" si="50"/>
        <v/>
      </c>
    </row>
    <row r="482" spans="1:23" s="9" customFormat="1" x14ac:dyDescent="0.25">
      <c r="A482" s="11">
        <v>27607</v>
      </c>
      <c r="B482" s="9">
        <f>VLOOKUP((IF(MONTH($A482)=10,YEAR($A482),IF(MONTH($A482)=11,YEAR($A482),IF(MONTH($A482)=12, YEAR($A482),YEAR($A482)-1)))),A3R002_pt1.prn!$A$2:$AA$74,VLOOKUP(MONTH($A482),Conversion!$A$1:$B$12,2),FALSE)</f>
        <v>1.49</v>
      </c>
      <c r="C482" s="9" t="str">
        <f>IF(VLOOKUP((IF(MONTH($A482)=10,YEAR($A482),IF(MONTH($A482)=11,YEAR($A482),IF(MONTH($A482)=12, YEAR($A482),YEAR($A482)-1)))),A3R002_pt1.prn!$A$2:$AA$74,VLOOKUP(MONTH($A482),'Patch Conversion'!$A$1:$B$12,2),FALSE)="","",VLOOKUP((IF(MONTH($A482)=10,YEAR($A482),IF(MONTH($A482)=11,YEAR($A482),IF(MONTH($A482)=12, YEAR($A482),YEAR($A482)-1)))),A3R002_pt1.prn!$A$2:$AA$74,VLOOKUP(MONTH($A482),'Patch Conversion'!$A$1:$B$12,2),FALSE))</f>
        <v/>
      </c>
      <c r="G482" s="9">
        <f>VLOOKUP((IF(MONTH($A482)=10,YEAR($A482),IF(MONTH($A482)=11,YEAR($A482),IF(MONTH($A482)=12, YEAR($A482),YEAR($A482)-1)))),A3R002_FirstSim!$A$1:$Z$87,VLOOKUP(MONTH($A482),Conversion!$A$1:$B$12,2),FALSE)</f>
        <v>1.03</v>
      </c>
      <c r="K482" s="12" t="e">
        <f>VLOOKUP((IF(MONTH($A482)=10,YEAR($A482),IF(MONTH($A482)=11,YEAR($A482),IF(MONTH($A482)=12, YEAR($A482),YEAR($A482)-1)))),#REF!,VLOOKUP(MONTH($A482),Conversion!$A$1:$B$12,2),FALSE)</f>
        <v>#REF!</v>
      </c>
      <c r="L482" s="9" t="e">
        <f>VLOOKUP((IF(MONTH($A482)=10,YEAR($A482),IF(MONTH($A482)=11,YEAR($A482),IF(MONTH($A482)=12, YEAR($A482),YEAR($A482)-1)))),#REF!,VLOOKUP(MONTH($A482),'Patch Conversion'!$A$1:$B$12,2),FALSE)</f>
        <v>#REF!</v>
      </c>
      <c r="N482" s="11"/>
      <c r="O482" s="9">
        <f t="shared" si="45"/>
        <v>1.49</v>
      </c>
      <c r="P482" s="9" t="str">
        <f t="shared" si="46"/>
        <v/>
      </c>
      <c r="Q482" s="10" t="str">
        <f t="shared" si="47"/>
        <v/>
      </c>
      <c r="S482" s="17">
        <f>VLOOKUP((IF(MONTH($A482)=10,YEAR($A482),IF(MONTH($A482)=11,YEAR($A482),IF(MONTH($A482)=12, YEAR($A482),YEAR($A482)-1)))),'Final Sim'!$A$1:$O$84,VLOOKUP(MONTH($A482),'Conversion WRSM'!$A$1:$B$12,2),FALSE)</f>
        <v>0</v>
      </c>
      <c r="U482" s="9">
        <f t="shared" si="48"/>
        <v>1.49</v>
      </c>
      <c r="V482" s="9" t="str">
        <f t="shared" si="49"/>
        <v/>
      </c>
      <c r="W482" s="20" t="str">
        <f t="shared" si="50"/>
        <v/>
      </c>
    </row>
    <row r="483" spans="1:23" s="9" customFormat="1" x14ac:dyDescent="0.25">
      <c r="A483" s="11">
        <v>27638</v>
      </c>
      <c r="B483" s="9">
        <f>VLOOKUP((IF(MONTH($A483)=10,YEAR($A483),IF(MONTH($A483)=11,YEAR($A483),IF(MONTH($A483)=12, YEAR($A483),YEAR($A483)-1)))),A3R002_pt1.prn!$A$2:$AA$74,VLOOKUP(MONTH($A483),Conversion!$A$1:$B$12,2),FALSE)</f>
        <v>1.31</v>
      </c>
      <c r="C483" s="9" t="str">
        <f>IF(VLOOKUP((IF(MONTH($A483)=10,YEAR($A483),IF(MONTH($A483)=11,YEAR($A483),IF(MONTH($A483)=12, YEAR($A483),YEAR($A483)-1)))),A3R002_pt1.prn!$A$2:$AA$74,VLOOKUP(MONTH($A483),'Patch Conversion'!$A$1:$B$12,2),FALSE)="","",VLOOKUP((IF(MONTH($A483)=10,YEAR($A483),IF(MONTH($A483)=11,YEAR($A483),IF(MONTH($A483)=12, YEAR($A483),YEAR($A483)-1)))),A3R002_pt1.prn!$A$2:$AA$74,VLOOKUP(MONTH($A483),'Patch Conversion'!$A$1:$B$12,2),FALSE))</f>
        <v/>
      </c>
      <c r="G483" s="9">
        <f>VLOOKUP((IF(MONTH($A483)=10,YEAR($A483),IF(MONTH($A483)=11,YEAR($A483),IF(MONTH($A483)=12, YEAR($A483),YEAR($A483)-1)))),A3R002_FirstSim!$A$1:$Z$87,VLOOKUP(MONTH($A483),Conversion!$A$1:$B$12,2),FALSE)</f>
        <v>0.82</v>
      </c>
      <c r="K483" s="12" t="e">
        <f>VLOOKUP((IF(MONTH($A483)=10,YEAR($A483),IF(MONTH($A483)=11,YEAR($A483),IF(MONTH($A483)=12, YEAR($A483),YEAR($A483)-1)))),#REF!,VLOOKUP(MONTH($A483),Conversion!$A$1:$B$12,2),FALSE)</f>
        <v>#REF!</v>
      </c>
      <c r="L483" s="9" t="e">
        <f>VLOOKUP((IF(MONTH($A483)=10,YEAR($A483),IF(MONTH($A483)=11,YEAR($A483),IF(MONTH($A483)=12, YEAR($A483),YEAR($A483)-1)))),#REF!,VLOOKUP(MONTH($A483),'Patch Conversion'!$A$1:$B$12,2),FALSE)</f>
        <v>#REF!</v>
      </c>
      <c r="N483" s="11"/>
      <c r="O483" s="9">
        <f t="shared" si="45"/>
        <v>1.31</v>
      </c>
      <c r="P483" s="9" t="str">
        <f t="shared" si="46"/>
        <v/>
      </c>
      <c r="Q483" s="10" t="str">
        <f t="shared" si="47"/>
        <v/>
      </c>
      <c r="S483" s="17">
        <f>VLOOKUP((IF(MONTH($A483)=10,YEAR($A483),IF(MONTH($A483)=11,YEAR($A483),IF(MONTH($A483)=12, YEAR($A483),YEAR($A483)-1)))),'Final Sim'!$A$1:$O$84,VLOOKUP(MONTH($A483),'Conversion WRSM'!$A$1:$B$12,2),FALSE)</f>
        <v>0</v>
      </c>
      <c r="U483" s="9">
        <f t="shared" si="48"/>
        <v>1.31</v>
      </c>
      <c r="V483" s="9" t="str">
        <f t="shared" si="49"/>
        <v/>
      </c>
      <c r="W483" s="20" t="str">
        <f t="shared" si="50"/>
        <v/>
      </c>
    </row>
    <row r="484" spans="1:23" s="9" customFormat="1" x14ac:dyDescent="0.25">
      <c r="A484" s="11">
        <v>27668</v>
      </c>
      <c r="B484" s="9">
        <f>VLOOKUP((IF(MONTH($A484)=10,YEAR($A484),IF(MONTH($A484)=11,YEAR($A484),IF(MONTH($A484)=12, YEAR($A484),YEAR($A484)-1)))),A3R002_pt1.prn!$A$2:$AA$74,VLOOKUP(MONTH($A484),Conversion!$A$1:$B$12,2),FALSE)</f>
        <v>0.67</v>
      </c>
      <c r="C484" s="9" t="str">
        <f>IF(VLOOKUP((IF(MONTH($A484)=10,YEAR($A484),IF(MONTH($A484)=11,YEAR($A484),IF(MONTH($A484)=12, YEAR($A484),YEAR($A484)-1)))),A3R002_pt1.prn!$A$2:$AA$74,VLOOKUP(MONTH($A484),'Patch Conversion'!$A$1:$B$12,2),FALSE)="","",VLOOKUP((IF(MONTH($A484)=10,YEAR($A484),IF(MONTH($A484)=11,YEAR($A484),IF(MONTH($A484)=12, YEAR($A484),YEAR($A484)-1)))),A3R002_pt1.prn!$A$2:$AA$74,VLOOKUP(MONTH($A484),'Patch Conversion'!$A$1:$B$12,2),FALSE))</f>
        <v/>
      </c>
      <c r="G484" s="9">
        <f>VLOOKUP((IF(MONTH($A484)=10,YEAR($A484),IF(MONTH($A484)=11,YEAR($A484),IF(MONTH($A484)=12, YEAR($A484),YEAR($A484)-1)))),A3R002_FirstSim!$A$1:$Z$87,VLOOKUP(MONTH($A484),Conversion!$A$1:$B$12,2),FALSE)</f>
        <v>0.61</v>
      </c>
      <c r="K484" s="12" t="e">
        <f>VLOOKUP((IF(MONTH($A484)=10,YEAR($A484),IF(MONTH($A484)=11,YEAR($A484),IF(MONTH($A484)=12, YEAR($A484),YEAR($A484)-1)))),#REF!,VLOOKUP(MONTH($A484),Conversion!$A$1:$B$12,2),FALSE)</f>
        <v>#REF!</v>
      </c>
      <c r="L484" s="9" t="e">
        <f>VLOOKUP((IF(MONTH($A484)=10,YEAR($A484),IF(MONTH($A484)=11,YEAR($A484),IF(MONTH($A484)=12, YEAR($A484),YEAR($A484)-1)))),#REF!,VLOOKUP(MONTH($A484),'Patch Conversion'!$A$1:$B$12,2),FALSE)</f>
        <v>#REF!</v>
      </c>
      <c r="N484" s="11"/>
      <c r="O484" s="9">
        <f t="shared" si="45"/>
        <v>0.67</v>
      </c>
      <c r="P484" s="9" t="str">
        <f t="shared" si="46"/>
        <v/>
      </c>
      <c r="Q484" s="10" t="str">
        <f t="shared" si="47"/>
        <v/>
      </c>
      <c r="S484" s="17">
        <f>VLOOKUP((IF(MONTH($A484)=10,YEAR($A484),IF(MONTH($A484)=11,YEAR($A484),IF(MONTH($A484)=12, YEAR($A484),YEAR($A484)-1)))),'Final Sim'!$A$1:$O$84,VLOOKUP(MONTH($A484),'Conversion WRSM'!$A$1:$B$12,2),FALSE)</f>
        <v>0</v>
      </c>
      <c r="U484" s="9">
        <f t="shared" si="48"/>
        <v>0.67</v>
      </c>
      <c r="V484" s="9" t="str">
        <f t="shared" si="49"/>
        <v/>
      </c>
      <c r="W484" s="20" t="str">
        <f t="shared" si="50"/>
        <v/>
      </c>
    </row>
    <row r="485" spans="1:23" s="9" customFormat="1" x14ac:dyDescent="0.25">
      <c r="A485" s="11">
        <v>27699</v>
      </c>
      <c r="B485" s="9">
        <f>VLOOKUP((IF(MONTH($A485)=10,YEAR($A485),IF(MONTH($A485)=11,YEAR($A485),IF(MONTH($A485)=12, YEAR($A485),YEAR($A485)-1)))),A3R002_pt1.prn!$A$2:$AA$74,VLOOKUP(MONTH($A485),Conversion!$A$1:$B$12,2),FALSE)</f>
        <v>1.26</v>
      </c>
      <c r="C485" s="9" t="str">
        <f>IF(VLOOKUP((IF(MONTH($A485)=10,YEAR($A485),IF(MONTH($A485)=11,YEAR($A485),IF(MONTH($A485)=12, YEAR($A485),YEAR($A485)-1)))),A3R002_pt1.prn!$A$2:$AA$74,VLOOKUP(MONTH($A485),'Patch Conversion'!$A$1:$B$12,2),FALSE)="","",VLOOKUP((IF(MONTH($A485)=10,YEAR($A485),IF(MONTH($A485)=11,YEAR($A485),IF(MONTH($A485)=12, YEAR($A485),YEAR($A485)-1)))),A3R002_pt1.prn!$A$2:$AA$74,VLOOKUP(MONTH($A485),'Patch Conversion'!$A$1:$B$12,2),FALSE))</f>
        <v/>
      </c>
      <c r="G485" s="9">
        <f>VLOOKUP((IF(MONTH($A485)=10,YEAR($A485),IF(MONTH($A485)=11,YEAR($A485),IF(MONTH($A485)=12, YEAR($A485),YEAR($A485)-1)))),A3R002_FirstSim!$A$1:$Z$87,VLOOKUP(MONTH($A485),Conversion!$A$1:$B$12,2),FALSE)</f>
        <v>0.9</v>
      </c>
      <c r="K485" s="12" t="e">
        <f>VLOOKUP((IF(MONTH($A485)=10,YEAR($A485),IF(MONTH($A485)=11,YEAR($A485),IF(MONTH($A485)=12, YEAR($A485),YEAR($A485)-1)))),#REF!,VLOOKUP(MONTH($A485),Conversion!$A$1:$B$12,2),FALSE)</f>
        <v>#REF!</v>
      </c>
      <c r="L485" s="9" t="e">
        <f>VLOOKUP((IF(MONTH($A485)=10,YEAR($A485),IF(MONTH($A485)=11,YEAR($A485),IF(MONTH($A485)=12, YEAR($A485),YEAR($A485)-1)))),#REF!,VLOOKUP(MONTH($A485),'Patch Conversion'!$A$1:$B$12,2),FALSE)</f>
        <v>#REF!</v>
      </c>
      <c r="N485" s="11"/>
      <c r="O485" s="9">
        <f t="shared" si="45"/>
        <v>1.26</v>
      </c>
      <c r="P485" s="9" t="str">
        <f t="shared" si="46"/>
        <v/>
      </c>
      <c r="Q485" s="10" t="str">
        <f t="shared" si="47"/>
        <v/>
      </c>
      <c r="S485" s="17">
        <f>VLOOKUP((IF(MONTH($A485)=10,YEAR($A485),IF(MONTH($A485)=11,YEAR($A485),IF(MONTH($A485)=12, YEAR($A485),YEAR($A485)-1)))),'Final Sim'!$A$1:$O$84,VLOOKUP(MONTH($A485),'Conversion WRSM'!$A$1:$B$12,2),FALSE)</f>
        <v>0</v>
      </c>
      <c r="U485" s="9">
        <f t="shared" si="48"/>
        <v>1.26</v>
      </c>
      <c r="V485" s="9" t="str">
        <f t="shared" si="49"/>
        <v/>
      </c>
      <c r="W485" s="20" t="str">
        <f t="shared" si="50"/>
        <v/>
      </c>
    </row>
    <row r="486" spans="1:23" s="9" customFormat="1" x14ac:dyDescent="0.25">
      <c r="A486" s="11">
        <v>27729</v>
      </c>
      <c r="B486" s="9">
        <f>VLOOKUP((IF(MONTH($A486)=10,YEAR($A486),IF(MONTH($A486)=11,YEAR($A486),IF(MONTH($A486)=12, YEAR($A486),YEAR($A486)-1)))),A3R002_pt1.prn!$A$2:$AA$74,VLOOKUP(MONTH($A486),Conversion!$A$1:$B$12,2),FALSE)</f>
        <v>3.84</v>
      </c>
      <c r="C486" s="9" t="str">
        <f>IF(VLOOKUP((IF(MONTH($A486)=10,YEAR($A486),IF(MONTH($A486)=11,YEAR($A486),IF(MONTH($A486)=12, YEAR($A486),YEAR($A486)-1)))),A3R002_pt1.prn!$A$2:$AA$74,VLOOKUP(MONTH($A486),'Patch Conversion'!$A$1:$B$12,2),FALSE)="","",VLOOKUP((IF(MONTH($A486)=10,YEAR($A486),IF(MONTH($A486)=11,YEAR($A486),IF(MONTH($A486)=12, YEAR($A486),YEAR($A486)-1)))),A3R002_pt1.prn!$A$2:$AA$74,VLOOKUP(MONTH($A486),'Patch Conversion'!$A$1:$B$12,2),FALSE))</f>
        <v>*</v>
      </c>
      <c r="G486" s="9">
        <f>VLOOKUP((IF(MONTH($A486)=10,YEAR($A486),IF(MONTH($A486)=11,YEAR($A486),IF(MONTH($A486)=12, YEAR($A486),YEAR($A486)-1)))),A3R002_FirstSim!$A$1:$Z$87,VLOOKUP(MONTH($A486),Conversion!$A$1:$B$12,2),FALSE)</f>
        <v>1.37</v>
      </c>
      <c r="K486" s="12" t="e">
        <f>VLOOKUP((IF(MONTH($A486)=10,YEAR($A486),IF(MONTH($A486)=11,YEAR($A486),IF(MONTH($A486)=12, YEAR($A486),YEAR($A486)-1)))),#REF!,VLOOKUP(MONTH($A486),Conversion!$A$1:$B$12,2),FALSE)</f>
        <v>#REF!</v>
      </c>
      <c r="L486" s="9" t="e">
        <f>VLOOKUP((IF(MONTH($A486)=10,YEAR($A486),IF(MONTH($A486)=11,YEAR($A486),IF(MONTH($A486)=12, YEAR($A486),YEAR($A486)-1)))),#REF!,VLOOKUP(MONTH($A486),'Patch Conversion'!$A$1:$B$12,2),FALSE)</f>
        <v>#REF!</v>
      </c>
      <c r="N486" s="11"/>
      <c r="O486" s="9">
        <f t="shared" si="45"/>
        <v>3.84</v>
      </c>
      <c r="P486" s="9" t="str">
        <f t="shared" si="46"/>
        <v>*</v>
      </c>
      <c r="Q486" s="10" t="str">
        <f t="shared" si="47"/>
        <v>Estimated</v>
      </c>
      <c r="S486" s="17">
        <f>VLOOKUP((IF(MONTH($A486)=10,YEAR($A486),IF(MONTH($A486)=11,YEAR($A486),IF(MONTH($A486)=12, YEAR($A486),YEAR($A486)-1)))),'Final Sim'!$A$1:$O$84,VLOOKUP(MONTH($A486),'Conversion WRSM'!$A$1:$B$12,2),FALSE)</f>
        <v>0</v>
      </c>
      <c r="U486" s="9">
        <f t="shared" si="48"/>
        <v>3.84</v>
      </c>
      <c r="V486" s="9" t="str">
        <f t="shared" si="49"/>
        <v>*</v>
      </c>
      <c r="W486" s="20" t="str">
        <f t="shared" si="50"/>
        <v>Estimated</v>
      </c>
    </row>
    <row r="487" spans="1:23" s="9" customFormat="1" x14ac:dyDescent="0.25">
      <c r="A487" s="11">
        <v>27760</v>
      </c>
      <c r="B487" s="9">
        <f>VLOOKUP((IF(MONTH($A487)=10,YEAR($A487),IF(MONTH($A487)=11,YEAR($A487),IF(MONTH($A487)=12, YEAR($A487),YEAR($A487)-1)))),A3R002_pt1.prn!$A$2:$AA$74,VLOOKUP(MONTH($A487),Conversion!$A$1:$B$12,2),FALSE)</f>
        <v>6.35</v>
      </c>
      <c r="C487" s="9" t="str">
        <f>IF(VLOOKUP((IF(MONTH($A487)=10,YEAR($A487),IF(MONTH($A487)=11,YEAR($A487),IF(MONTH($A487)=12, YEAR($A487),YEAR($A487)-1)))),A3R002_pt1.prn!$A$2:$AA$74,VLOOKUP(MONTH($A487),'Patch Conversion'!$A$1:$B$12,2),FALSE)="","",VLOOKUP((IF(MONTH($A487)=10,YEAR($A487),IF(MONTH($A487)=11,YEAR($A487),IF(MONTH($A487)=12, YEAR($A487),YEAR($A487)-1)))),A3R002_pt1.prn!$A$2:$AA$74,VLOOKUP(MONTH($A487),'Patch Conversion'!$A$1:$B$12,2),FALSE))</f>
        <v>*</v>
      </c>
      <c r="G487" s="9">
        <f>VLOOKUP((IF(MONTH($A487)=10,YEAR($A487),IF(MONTH($A487)=11,YEAR($A487),IF(MONTH($A487)=12, YEAR($A487),YEAR($A487)-1)))),A3R002_FirstSim!$A$1:$Z$87,VLOOKUP(MONTH($A487),Conversion!$A$1:$B$12,2),FALSE)</f>
        <v>5.42</v>
      </c>
      <c r="K487" s="12" t="e">
        <f>VLOOKUP((IF(MONTH($A487)=10,YEAR($A487),IF(MONTH($A487)=11,YEAR($A487),IF(MONTH($A487)=12, YEAR($A487),YEAR($A487)-1)))),#REF!,VLOOKUP(MONTH($A487),Conversion!$A$1:$B$12,2),FALSE)</f>
        <v>#REF!</v>
      </c>
      <c r="L487" s="9" t="e">
        <f>VLOOKUP((IF(MONTH($A487)=10,YEAR($A487),IF(MONTH($A487)=11,YEAR($A487),IF(MONTH($A487)=12, YEAR($A487),YEAR($A487)-1)))),#REF!,VLOOKUP(MONTH($A487),'Patch Conversion'!$A$1:$B$12,2),FALSE)</f>
        <v>#REF!</v>
      </c>
      <c r="N487" s="11"/>
      <c r="O487" s="9">
        <f t="shared" si="45"/>
        <v>6.35</v>
      </c>
      <c r="P487" s="9" t="str">
        <f t="shared" si="46"/>
        <v>*</v>
      </c>
      <c r="Q487" s="10" t="str">
        <f t="shared" si="47"/>
        <v>Estimated</v>
      </c>
      <c r="S487" s="17">
        <f>VLOOKUP((IF(MONTH($A487)=10,YEAR($A487),IF(MONTH($A487)=11,YEAR($A487),IF(MONTH($A487)=12, YEAR($A487),YEAR($A487)-1)))),'Final Sim'!$A$1:$O$84,VLOOKUP(MONTH($A487),'Conversion WRSM'!$A$1:$B$12,2),FALSE)</f>
        <v>0</v>
      </c>
      <c r="U487" s="9">
        <f t="shared" si="48"/>
        <v>6.35</v>
      </c>
      <c r="V487" s="9" t="str">
        <f t="shared" si="49"/>
        <v>*</v>
      </c>
      <c r="W487" s="20" t="str">
        <f t="shared" si="50"/>
        <v>Estimated</v>
      </c>
    </row>
    <row r="488" spans="1:23" s="9" customFormat="1" x14ac:dyDescent="0.25">
      <c r="A488" s="11">
        <v>27791</v>
      </c>
      <c r="B488" s="9">
        <f>VLOOKUP((IF(MONTH($A488)=10,YEAR($A488),IF(MONTH($A488)=11,YEAR($A488),IF(MONTH($A488)=12, YEAR($A488),YEAR($A488)-1)))),A3R002_pt1.prn!$A$2:$AA$74,VLOOKUP(MONTH($A488),Conversion!$A$1:$B$12,2),FALSE)</f>
        <v>0</v>
      </c>
      <c r="C488" s="9" t="str">
        <f>IF(VLOOKUP((IF(MONTH($A488)=10,YEAR($A488),IF(MONTH($A488)=11,YEAR($A488),IF(MONTH($A488)=12, YEAR($A488),YEAR($A488)-1)))),A3R002_pt1.prn!$A$2:$AA$74,VLOOKUP(MONTH($A488),'Patch Conversion'!$A$1:$B$12,2),FALSE)="","",VLOOKUP((IF(MONTH($A488)=10,YEAR($A488),IF(MONTH($A488)=11,YEAR($A488),IF(MONTH($A488)=12, YEAR($A488),YEAR($A488)-1)))),A3R002_pt1.prn!$A$2:$AA$74,VLOOKUP(MONTH($A488),'Patch Conversion'!$A$1:$B$12,2),FALSE))</f>
        <v>#</v>
      </c>
      <c r="G488" s="9">
        <f>VLOOKUP((IF(MONTH($A488)=10,YEAR($A488),IF(MONTH($A488)=11,YEAR($A488),IF(MONTH($A488)=12, YEAR($A488),YEAR($A488)-1)))),A3R002_FirstSim!$A$1:$Z$87,VLOOKUP(MONTH($A488),Conversion!$A$1:$B$12,2),FALSE)</f>
        <v>4.37</v>
      </c>
      <c r="K488" s="12" t="e">
        <f>VLOOKUP((IF(MONTH($A488)=10,YEAR($A488),IF(MONTH($A488)=11,YEAR($A488),IF(MONTH($A488)=12, YEAR($A488),YEAR($A488)-1)))),#REF!,VLOOKUP(MONTH($A488),Conversion!$A$1:$B$12,2),FALSE)</f>
        <v>#REF!</v>
      </c>
      <c r="L488" s="9" t="e">
        <f>VLOOKUP((IF(MONTH($A488)=10,YEAR($A488),IF(MONTH($A488)=11,YEAR($A488),IF(MONTH($A488)=12, YEAR($A488),YEAR($A488)-1)))),#REF!,VLOOKUP(MONTH($A488),'Patch Conversion'!$A$1:$B$12,2),FALSE)</f>
        <v>#REF!</v>
      </c>
      <c r="N488" s="11"/>
      <c r="O488" s="9">
        <f t="shared" si="45"/>
        <v>4.37</v>
      </c>
      <c r="P488" s="9" t="str">
        <f t="shared" si="46"/>
        <v>*</v>
      </c>
      <c r="Q488" s="10" t="str">
        <f t="shared" si="47"/>
        <v>First Silumation patch</v>
      </c>
      <c r="S488" s="17">
        <f>VLOOKUP((IF(MONTH($A488)=10,YEAR($A488),IF(MONTH($A488)=11,YEAR($A488),IF(MONTH($A488)=12, YEAR($A488),YEAR($A488)-1)))),'Final Sim'!$A$1:$O$84,VLOOKUP(MONTH($A488),'Conversion WRSM'!$A$1:$B$12,2),FALSE)</f>
        <v>0</v>
      </c>
      <c r="U488" s="9">
        <f t="shared" si="48"/>
        <v>0</v>
      </c>
      <c r="V488" s="9" t="str">
        <f t="shared" si="49"/>
        <v>#</v>
      </c>
      <c r="W488" s="20" t="str">
        <f t="shared" si="50"/>
        <v>Observed Estimate Used</v>
      </c>
    </row>
    <row r="489" spans="1:23" s="9" customFormat="1" x14ac:dyDescent="0.25">
      <c r="A489" s="11">
        <v>27820</v>
      </c>
      <c r="B489" s="9">
        <f>VLOOKUP((IF(MONTH($A489)=10,YEAR($A489),IF(MONTH($A489)=11,YEAR($A489),IF(MONTH($A489)=12, YEAR($A489),YEAR($A489)-1)))),A3R002_pt1.prn!$A$2:$AA$74,VLOOKUP(MONTH($A489),Conversion!$A$1:$B$12,2),FALSE)</f>
        <v>0</v>
      </c>
      <c r="C489" s="9" t="str">
        <f>IF(VLOOKUP((IF(MONTH($A489)=10,YEAR($A489),IF(MONTH($A489)=11,YEAR($A489),IF(MONTH($A489)=12, YEAR($A489),YEAR($A489)-1)))),A3R002_pt1.prn!$A$2:$AA$74,VLOOKUP(MONTH($A489),'Patch Conversion'!$A$1:$B$12,2),FALSE)="","",VLOOKUP((IF(MONTH($A489)=10,YEAR($A489),IF(MONTH($A489)=11,YEAR($A489),IF(MONTH($A489)=12, YEAR($A489),YEAR($A489)-1)))),A3R002_pt1.prn!$A$2:$AA$74,VLOOKUP(MONTH($A489),'Patch Conversion'!$A$1:$B$12,2),FALSE))</f>
        <v>#</v>
      </c>
      <c r="G489" s="9">
        <f>VLOOKUP((IF(MONTH($A489)=10,YEAR($A489),IF(MONTH($A489)=11,YEAR($A489),IF(MONTH($A489)=12, YEAR($A489),YEAR($A489)-1)))),A3R002_FirstSim!$A$1:$Z$87,VLOOKUP(MONTH($A489),Conversion!$A$1:$B$12,2),FALSE)</f>
        <v>11.83</v>
      </c>
      <c r="K489" s="12" t="e">
        <f>VLOOKUP((IF(MONTH($A489)=10,YEAR($A489),IF(MONTH($A489)=11,YEAR($A489),IF(MONTH($A489)=12, YEAR($A489),YEAR($A489)-1)))),#REF!,VLOOKUP(MONTH($A489),Conversion!$A$1:$B$12,2),FALSE)</f>
        <v>#REF!</v>
      </c>
      <c r="L489" s="9" t="e">
        <f>VLOOKUP((IF(MONTH($A489)=10,YEAR($A489),IF(MONTH($A489)=11,YEAR($A489),IF(MONTH($A489)=12, YEAR($A489),YEAR($A489)-1)))),#REF!,VLOOKUP(MONTH($A489),'Patch Conversion'!$A$1:$B$12,2),FALSE)</f>
        <v>#REF!</v>
      </c>
      <c r="N489" s="11"/>
      <c r="O489" s="9">
        <f t="shared" si="45"/>
        <v>11.83</v>
      </c>
      <c r="P489" s="9" t="str">
        <f t="shared" si="46"/>
        <v>*</v>
      </c>
      <c r="Q489" s="10" t="str">
        <f t="shared" si="47"/>
        <v>First Silumation patch</v>
      </c>
      <c r="S489" s="17">
        <f>VLOOKUP((IF(MONTH($A489)=10,YEAR($A489),IF(MONTH($A489)=11,YEAR($A489),IF(MONTH($A489)=12, YEAR($A489),YEAR($A489)-1)))),'Final Sim'!$A$1:$O$84,VLOOKUP(MONTH($A489),'Conversion WRSM'!$A$1:$B$12,2),FALSE)</f>
        <v>0</v>
      </c>
      <c r="U489" s="9">
        <f t="shared" si="48"/>
        <v>0</v>
      </c>
      <c r="V489" s="9" t="str">
        <f t="shared" si="49"/>
        <v>#</v>
      </c>
      <c r="W489" s="20" t="str">
        <f t="shared" si="50"/>
        <v>Observed Estimate Used</v>
      </c>
    </row>
    <row r="490" spans="1:23" s="9" customFormat="1" x14ac:dyDescent="0.25">
      <c r="A490" s="11">
        <v>27851</v>
      </c>
      <c r="B490" s="9">
        <f>VLOOKUP((IF(MONTH($A490)=10,YEAR($A490),IF(MONTH($A490)=11,YEAR($A490),IF(MONTH($A490)=12, YEAR($A490),YEAR($A490)-1)))),A3R002_pt1.prn!$A$2:$AA$74,VLOOKUP(MONTH($A490),Conversion!$A$1:$B$12,2),FALSE)</f>
        <v>0</v>
      </c>
      <c r="C490" s="9" t="str">
        <f>IF(VLOOKUP((IF(MONTH($A490)=10,YEAR($A490),IF(MONTH($A490)=11,YEAR($A490),IF(MONTH($A490)=12, YEAR($A490),YEAR($A490)-1)))),A3R002_pt1.prn!$A$2:$AA$74,VLOOKUP(MONTH($A490),'Patch Conversion'!$A$1:$B$12,2),FALSE)="","",VLOOKUP((IF(MONTH($A490)=10,YEAR($A490),IF(MONTH($A490)=11,YEAR($A490),IF(MONTH($A490)=12, YEAR($A490),YEAR($A490)-1)))),A3R002_pt1.prn!$A$2:$AA$74,VLOOKUP(MONTH($A490),'Patch Conversion'!$A$1:$B$12,2),FALSE))</f>
        <v>#</v>
      </c>
      <c r="G490" s="9">
        <f>VLOOKUP((IF(MONTH($A490)=10,YEAR($A490),IF(MONTH($A490)=11,YEAR($A490),IF(MONTH($A490)=12, YEAR($A490),YEAR($A490)-1)))),A3R002_FirstSim!$A$1:$Z$87,VLOOKUP(MONTH($A490),Conversion!$A$1:$B$12,2),FALSE)</f>
        <v>5.74</v>
      </c>
      <c r="K490" s="12" t="e">
        <f>VLOOKUP((IF(MONTH($A490)=10,YEAR($A490),IF(MONTH($A490)=11,YEAR($A490),IF(MONTH($A490)=12, YEAR($A490),YEAR($A490)-1)))),#REF!,VLOOKUP(MONTH($A490),Conversion!$A$1:$B$12,2),FALSE)</f>
        <v>#REF!</v>
      </c>
      <c r="L490" s="9" t="e">
        <f>VLOOKUP((IF(MONTH($A490)=10,YEAR($A490),IF(MONTH($A490)=11,YEAR($A490),IF(MONTH($A490)=12, YEAR($A490),YEAR($A490)-1)))),#REF!,VLOOKUP(MONTH($A490),'Patch Conversion'!$A$1:$B$12,2),FALSE)</f>
        <v>#REF!</v>
      </c>
      <c r="N490" s="11"/>
      <c r="O490" s="9">
        <f t="shared" si="45"/>
        <v>5.74</v>
      </c>
      <c r="P490" s="9" t="str">
        <f t="shared" si="46"/>
        <v>*</v>
      </c>
      <c r="Q490" s="10" t="str">
        <f t="shared" si="47"/>
        <v>First Silumation patch</v>
      </c>
      <c r="S490" s="17">
        <f>VLOOKUP((IF(MONTH($A490)=10,YEAR($A490),IF(MONTH($A490)=11,YEAR($A490),IF(MONTH($A490)=12, YEAR($A490),YEAR($A490)-1)))),'Final Sim'!$A$1:$O$84,VLOOKUP(MONTH($A490),'Conversion WRSM'!$A$1:$B$12,2),FALSE)</f>
        <v>0</v>
      </c>
      <c r="U490" s="9">
        <f t="shared" si="48"/>
        <v>0</v>
      </c>
      <c r="V490" s="9" t="str">
        <f t="shared" si="49"/>
        <v>#</v>
      </c>
      <c r="W490" s="20" t="str">
        <f t="shared" si="50"/>
        <v>Observed Estimate Used</v>
      </c>
    </row>
    <row r="491" spans="1:23" s="9" customFormat="1" x14ac:dyDescent="0.25">
      <c r="A491" s="11">
        <v>27881</v>
      </c>
      <c r="B491" s="9">
        <f>VLOOKUP((IF(MONTH($A491)=10,YEAR($A491),IF(MONTH($A491)=11,YEAR($A491),IF(MONTH($A491)=12, YEAR($A491),YEAR($A491)-1)))),A3R002_pt1.prn!$A$2:$AA$74,VLOOKUP(MONTH($A491),Conversion!$A$1:$B$12,2),FALSE)</f>
        <v>0</v>
      </c>
      <c r="C491" s="9" t="str">
        <f>IF(VLOOKUP((IF(MONTH($A491)=10,YEAR($A491),IF(MONTH($A491)=11,YEAR($A491),IF(MONTH($A491)=12, YEAR($A491),YEAR($A491)-1)))),A3R002_pt1.prn!$A$2:$AA$74,VLOOKUP(MONTH($A491),'Patch Conversion'!$A$1:$B$12,2),FALSE)="","",VLOOKUP((IF(MONTH($A491)=10,YEAR($A491),IF(MONTH($A491)=11,YEAR($A491),IF(MONTH($A491)=12, YEAR($A491),YEAR($A491)-1)))),A3R002_pt1.prn!$A$2:$AA$74,VLOOKUP(MONTH($A491),'Patch Conversion'!$A$1:$B$12,2),FALSE))</f>
        <v>#</v>
      </c>
      <c r="G491" s="9">
        <f>VLOOKUP((IF(MONTH($A491)=10,YEAR($A491),IF(MONTH($A491)=11,YEAR($A491),IF(MONTH($A491)=12, YEAR($A491),YEAR($A491)-1)))),A3R002_FirstSim!$A$1:$Z$87,VLOOKUP(MONTH($A491),Conversion!$A$1:$B$12,2),FALSE)</f>
        <v>2.62</v>
      </c>
      <c r="K491" s="12" t="e">
        <f>VLOOKUP((IF(MONTH($A491)=10,YEAR($A491),IF(MONTH($A491)=11,YEAR($A491),IF(MONTH($A491)=12, YEAR($A491),YEAR($A491)-1)))),#REF!,VLOOKUP(MONTH($A491),Conversion!$A$1:$B$12,2),FALSE)</f>
        <v>#REF!</v>
      </c>
      <c r="L491" s="9" t="e">
        <f>VLOOKUP((IF(MONTH($A491)=10,YEAR($A491),IF(MONTH($A491)=11,YEAR($A491),IF(MONTH($A491)=12, YEAR($A491),YEAR($A491)-1)))),#REF!,VLOOKUP(MONTH($A491),'Patch Conversion'!$A$1:$B$12,2),FALSE)</f>
        <v>#REF!</v>
      </c>
      <c r="N491" s="11"/>
      <c r="O491" s="9">
        <f t="shared" si="45"/>
        <v>2.62</v>
      </c>
      <c r="P491" s="9" t="str">
        <f t="shared" si="46"/>
        <v>*</v>
      </c>
      <c r="Q491" s="10" t="str">
        <f t="shared" si="47"/>
        <v>First Silumation patch</v>
      </c>
      <c r="S491" s="17">
        <f>VLOOKUP((IF(MONTH($A491)=10,YEAR($A491),IF(MONTH($A491)=11,YEAR($A491),IF(MONTH($A491)=12, YEAR($A491),YEAR($A491)-1)))),'Final Sim'!$A$1:$O$84,VLOOKUP(MONTH($A491),'Conversion WRSM'!$A$1:$B$12,2),FALSE)</f>
        <v>0</v>
      </c>
      <c r="U491" s="9">
        <f t="shared" si="48"/>
        <v>0</v>
      </c>
      <c r="V491" s="9" t="str">
        <f t="shared" si="49"/>
        <v>#</v>
      </c>
      <c r="W491" s="20" t="str">
        <f t="shared" si="50"/>
        <v>Observed Estimate Used</v>
      </c>
    </row>
    <row r="492" spans="1:23" s="9" customFormat="1" x14ac:dyDescent="0.25">
      <c r="A492" s="11">
        <v>27912</v>
      </c>
      <c r="B492" s="9">
        <f>VLOOKUP((IF(MONTH($A492)=10,YEAR($A492),IF(MONTH($A492)=11,YEAR($A492),IF(MONTH($A492)=12, YEAR($A492),YEAR($A492)-1)))),A3R002_pt1.prn!$A$2:$AA$74,VLOOKUP(MONTH($A492),Conversion!$A$1:$B$12,2),FALSE)</f>
        <v>0</v>
      </c>
      <c r="C492" s="9" t="str">
        <f>IF(VLOOKUP((IF(MONTH($A492)=10,YEAR($A492),IF(MONTH($A492)=11,YEAR($A492),IF(MONTH($A492)=12, YEAR($A492),YEAR($A492)-1)))),A3R002_pt1.prn!$A$2:$AA$74,VLOOKUP(MONTH($A492),'Patch Conversion'!$A$1:$B$12,2),FALSE)="","",VLOOKUP((IF(MONTH($A492)=10,YEAR($A492),IF(MONTH($A492)=11,YEAR($A492),IF(MONTH($A492)=12, YEAR($A492),YEAR($A492)-1)))),A3R002_pt1.prn!$A$2:$AA$74,VLOOKUP(MONTH($A492),'Patch Conversion'!$A$1:$B$12,2),FALSE))</f>
        <v>#</v>
      </c>
      <c r="G492" s="9">
        <f>VLOOKUP((IF(MONTH($A492)=10,YEAR($A492),IF(MONTH($A492)=11,YEAR($A492),IF(MONTH($A492)=12, YEAR($A492),YEAR($A492)-1)))),A3R002_FirstSim!$A$1:$Z$87,VLOOKUP(MONTH($A492),Conversion!$A$1:$B$12,2),FALSE)</f>
        <v>2.2999999999999998</v>
      </c>
      <c r="K492" s="12" t="e">
        <f>VLOOKUP((IF(MONTH($A492)=10,YEAR($A492),IF(MONTH($A492)=11,YEAR($A492),IF(MONTH($A492)=12, YEAR($A492),YEAR($A492)-1)))),#REF!,VLOOKUP(MONTH($A492),Conversion!$A$1:$B$12,2),FALSE)</f>
        <v>#REF!</v>
      </c>
      <c r="L492" s="9" t="e">
        <f>VLOOKUP((IF(MONTH($A492)=10,YEAR($A492),IF(MONTH($A492)=11,YEAR($A492),IF(MONTH($A492)=12, YEAR($A492),YEAR($A492)-1)))),#REF!,VLOOKUP(MONTH($A492),'Patch Conversion'!$A$1:$B$12,2),FALSE)</f>
        <v>#REF!</v>
      </c>
      <c r="N492" s="11"/>
      <c r="O492" s="9">
        <f t="shared" si="45"/>
        <v>2.2999999999999998</v>
      </c>
      <c r="P492" s="9" t="str">
        <f t="shared" si="46"/>
        <v>*</v>
      </c>
      <c r="Q492" s="10" t="str">
        <f t="shared" si="47"/>
        <v>First Silumation patch</v>
      </c>
      <c r="S492" s="17">
        <f>VLOOKUP((IF(MONTH($A492)=10,YEAR($A492),IF(MONTH($A492)=11,YEAR($A492),IF(MONTH($A492)=12, YEAR($A492),YEAR($A492)-1)))),'Final Sim'!$A$1:$O$84,VLOOKUP(MONTH($A492),'Conversion WRSM'!$A$1:$B$12,2),FALSE)</f>
        <v>0</v>
      </c>
      <c r="U492" s="9">
        <f t="shared" si="48"/>
        <v>0</v>
      </c>
      <c r="V492" s="9" t="str">
        <f t="shared" si="49"/>
        <v>#</v>
      </c>
      <c r="W492" s="20" t="str">
        <f t="shared" si="50"/>
        <v>Observed Estimate Used</v>
      </c>
    </row>
    <row r="493" spans="1:23" s="9" customFormat="1" x14ac:dyDescent="0.25">
      <c r="A493" s="11">
        <v>27942</v>
      </c>
      <c r="B493" s="9">
        <f>VLOOKUP((IF(MONTH($A493)=10,YEAR($A493),IF(MONTH($A493)=11,YEAR($A493),IF(MONTH($A493)=12, YEAR($A493),YEAR($A493)-1)))),A3R002_pt1.prn!$A$2:$AA$74,VLOOKUP(MONTH($A493),Conversion!$A$1:$B$12,2),FALSE)</f>
        <v>0</v>
      </c>
      <c r="C493" s="9" t="str">
        <f>IF(VLOOKUP((IF(MONTH($A493)=10,YEAR($A493),IF(MONTH($A493)=11,YEAR($A493),IF(MONTH($A493)=12, YEAR($A493),YEAR($A493)-1)))),A3R002_pt1.prn!$A$2:$AA$74,VLOOKUP(MONTH($A493),'Patch Conversion'!$A$1:$B$12,2),FALSE)="","",VLOOKUP((IF(MONTH($A493)=10,YEAR($A493),IF(MONTH($A493)=11,YEAR($A493),IF(MONTH($A493)=12, YEAR($A493),YEAR($A493)-1)))),A3R002_pt1.prn!$A$2:$AA$74,VLOOKUP(MONTH($A493),'Patch Conversion'!$A$1:$B$12,2),FALSE))</f>
        <v>#</v>
      </c>
      <c r="G493" s="9">
        <f>VLOOKUP((IF(MONTH($A493)=10,YEAR($A493),IF(MONTH($A493)=11,YEAR($A493),IF(MONTH($A493)=12, YEAR($A493),YEAR($A493)-1)))),A3R002_FirstSim!$A$1:$Z$87,VLOOKUP(MONTH($A493),Conversion!$A$1:$B$12,2),FALSE)</f>
        <v>2.08</v>
      </c>
      <c r="K493" s="12" t="e">
        <f>VLOOKUP((IF(MONTH($A493)=10,YEAR($A493),IF(MONTH($A493)=11,YEAR($A493),IF(MONTH($A493)=12, YEAR($A493),YEAR($A493)-1)))),#REF!,VLOOKUP(MONTH($A493),Conversion!$A$1:$B$12,2),FALSE)</f>
        <v>#REF!</v>
      </c>
      <c r="L493" s="9" t="e">
        <f>VLOOKUP((IF(MONTH($A493)=10,YEAR($A493),IF(MONTH($A493)=11,YEAR($A493),IF(MONTH($A493)=12, YEAR($A493),YEAR($A493)-1)))),#REF!,VLOOKUP(MONTH($A493),'Patch Conversion'!$A$1:$B$12,2),FALSE)</f>
        <v>#REF!</v>
      </c>
      <c r="N493" s="11"/>
      <c r="O493" s="9">
        <f t="shared" si="45"/>
        <v>2.08</v>
      </c>
      <c r="P493" s="9" t="str">
        <f t="shared" si="46"/>
        <v>*</v>
      </c>
      <c r="Q493" s="10" t="str">
        <f t="shared" si="47"/>
        <v>First Silumation patch</v>
      </c>
      <c r="S493" s="17">
        <f>VLOOKUP((IF(MONTH($A493)=10,YEAR($A493),IF(MONTH($A493)=11,YEAR($A493),IF(MONTH($A493)=12, YEAR($A493),YEAR($A493)-1)))),'Final Sim'!$A$1:$O$84,VLOOKUP(MONTH($A493),'Conversion WRSM'!$A$1:$B$12,2),FALSE)</f>
        <v>0</v>
      </c>
      <c r="U493" s="9">
        <f t="shared" si="48"/>
        <v>0</v>
      </c>
      <c r="V493" s="9" t="str">
        <f t="shared" si="49"/>
        <v>#</v>
      </c>
      <c r="W493" s="20" t="str">
        <f t="shared" si="50"/>
        <v>Observed Estimate Used</v>
      </c>
    </row>
    <row r="494" spans="1:23" s="9" customFormat="1" x14ac:dyDescent="0.25">
      <c r="A494" s="11">
        <v>27973</v>
      </c>
      <c r="B494" s="9">
        <f>VLOOKUP((IF(MONTH($A494)=10,YEAR($A494),IF(MONTH($A494)=11,YEAR($A494),IF(MONTH($A494)=12, YEAR($A494),YEAR($A494)-1)))),A3R002_pt1.prn!$A$2:$AA$74,VLOOKUP(MONTH($A494),Conversion!$A$1:$B$12,2),FALSE)</f>
        <v>0</v>
      </c>
      <c r="C494" s="9" t="str">
        <f>IF(VLOOKUP((IF(MONTH($A494)=10,YEAR($A494),IF(MONTH($A494)=11,YEAR($A494),IF(MONTH($A494)=12, YEAR($A494),YEAR($A494)-1)))),A3R002_pt1.prn!$A$2:$AA$74,VLOOKUP(MONTH($A494),'Patch Conversion'!$A$1:$B$12,2),FALSE)="","",VLOOKUP((IF(MONTH($A494)=10,YEAR($A494),IF(MONTH($A494)=11,YEAR($A494),IF(MONTH($A494)=12, YEAR($A494),YEAR($A494)-1)))),A3R002_pt1.prn!$A$2:$AA$74,VLOOKUP(MONTH($A494),'Patch Conversion'!$A$1:$B$12,2),FALSE))</f>
        <v>#</v>
      </c>
      <c r="G494" s="9">
        <f>VLOOKUP((IF(MONTH($A494)=10,YEAR($A494),IF(MONTH($A494)=11,YEAR($A494),IF(MONTH($A494)=12, YEAR($A494),YEAR($A494)-1)))),A3R002_FirstSim!$A$1:$Z$87,VLOOKUP(MONTH($A494),Conversion!$A$1:$B$12,2),FALSE)</f>
        <v>1.86</v>
      </c>
      <c r="K494" s="12" t="e">
        <f>VLOOKUP((IF(MONTH($A494)=10,YEAR($A494),IF(MONTH($A494)=11,YEAR($A494),IF(MONTH($A494)=12, YEAR($A494),YEAR($A494)-1)))),#REF!,VLOOKUP(MONTH($A494),Conversion!$A$1:$B$12,2),FALSE)</f>
        <v>#REF!</v>
      </c>
      <c r="L494" s="9" t="e">
        <f>VLOOKUP((IF(MONTH($A494)=10,YEAR($A494),IF(MONTH($A494)=11,YEAR($A494),IF(MONTH($A494)=12, YEAR($A494),YEAR($A494)-1)))),#REF!,VLOOKUP(MONTH($A494),'Patch Conversion'!$A$1:$B$12,2),FALSE)</f>
        <v>#REF!</v>
      </c>
      <c r="N494" s="11"/>
      <c r="O494" s="9">
        <f t="shared" si="45"/>
        <v>1.86</v>
      </c>
      <c r="P494" s="9" t="str">
        <f t="shared" si="46"/>
        <v>*</v>
      </c>
      <c r="Q494" s="10" t="str">
        <f t="shared" si="47"/>
        <v>First Silumation patch</v>
      </c>
      <c r="S494" s="17">
        <f>VLOOKUP((IF(MONTH($A494)=10,YEAR($A494),IF(MONTH($A494)=11,YEAR($A494),IF(MONTH($A494)=12, YEAR($A494),YEAR($A494)-1)))),'Final Sim'!$A$1:$O$84,VLOOKUP(MONTH($A494),'Conversion WRSM'!$A$1:$B$12,2),FALSE)</f>
        <v>0</v>
      </c>
      <c r="U494" s="9">
        <f t="shared" si="48"/>
        <v>0</v>
      </c>
      <c r="V494" s="9" t="str">
        <f t="shared" si="49"/>
        <v>#</v>
      </c>
      <c r="W494" s="20" t="str">
        <f t="shared" si="50"/>
        <v>Observed Estimate Used</v>
      </c>
    </row>
    <row r="495" spans="1:23" s="9" customFormat="1" x14ac:dyDescent="0.25">
      <c r="A495" s="11">
        <v>28004</v>
      </c>
      <c r="B495" s="9">
        <f>VLOOKUP((IF(MONTH($A495)=10,YEAR($A495),IF(MONTH($A495)=11,YEAR($A495),IF(MONTH($A495)=12, YEAR($A495),YEAR($A495)-1)))),A3R002_pt1.prn!$A$2:$AA$74,VLOOKUP(MONTH($A495),Conversion!$A$1:$B$12,2),FALSE)</f>
        <v>0</v>
      </c>
      <c r="C495" s="9" t="str">
        <f>IF(VLOOKUP((IF(MONTH($A495)=10,YEAR($A495),IF(MONTH($A495)=11,YEAR($A495),IF(MONTH($A495)=12, YEAR($A495),YEAR($A495)-1)))),A3R002_pt1.prn!$A$2:$AA$74,VLOOKUP(MONTH($A495),'Patch Conversion'!$A$1:$B$12,2),FALSE)="","",VLOOKUP((IF(MONTH($A495)=10,YEAR($A495),IF(MONTH($A495)=11,YEAR($A495),IF(MONTH($A495)=12, YEAR($A495),YEAR($A495)-1)))),A3R002_pt1.prn!$A$2:$AA$74,VLOOKUP(MONTH($A495),'Patch Conversion'!$A$1:$B$12,2),FALSE))</f>
        <v>#</v>
      </c>
      <c r="G495" s="9">
        <f>VLOOKUP((IF(MONTH($A495)=10,YEAR($A495),IF(MONTH($A495)=11,YEAR($A495),IF(MONTH($A495)=12, YEAR($A495),YEAR($A495)-1)))),A3R002_FirstSim!$A$1:$Z$87,VLOOKUP(MONTH($A495),Conversion!$A$1:$B$12,2),FALSE)</f>
        <v>1.74</v>
      </c>
      <c r="K495" s="12" t="e">
        <f>VLOOKUP((IF(MONTH($A495)=10,YEAR($A495),IF(MONTH($A495)=11,YEAR($A495),IF(MONTH($A495)=12, YEAR($A495),YEAR($A495)-1)))),#REF!,VLOOKUP(MONTH($A495),Conversion!$A$1:$B$12,2),FALSE)</f>
        <v>#REF!</v>
      </c>
      <c r="L495" s="9" t="e">
        <f>VLOOKUP((IF(MONTH($A495)=10,YEAR($A495),IF(MONTH($A495)=11,YEAR($A495),IF(MONTH($A495)=12, YEAR($A495),YEAR($A495)-1)))),#REF!,VLOOKUP(MONTH($A495),'Patch Conversion'!$A$1:$B$12,2),FALSE)</f>
        <v>#REF!</v>
      </c>
      <c r="N495" s="11"/>
      <c r="O495" s="9">
        <f t="shared" si="45"/>
        <v>1.74</v>
      </c>
      <c r="P495" s="9" t="str">
        <f t="shared" si="46"/>
        <v>*</v>
      </c>
      <c r="Q495" s="10" t="str">
        <f t="shared" si="47"/>
        <v>First Silumation patch</v>
      </c>
      <c r="S495" s="17">
        <f>VLOOKUP((IF(MONTH($A495)=10,YEAR($A495),IF(MONTH($A495)=11,YEAR($A495),IF(MONTH($A495)=12, YEAR($A495),YEAR($A495)-1)))),'Final Sim'!$A$1:$O$84,VLOOKUP(MONTH($A495),'Conversion WRSM'!$A$1:$B$12,2),FALSE)</f>
        <v>0</v>
      </c>
      <c r="U495" s="9">
        <f t="shared" si="48"/>
        <v>0</v>
      </c>
      <c r="V495" s="9" t="str">
        <f t="shared" si="49"/>
        <v>#</v>
      </c>
      <c r="W495" s="20" t="str">
        <f t="shared" si="50"/>
        <v>Observed Estimate Used</v>
      </c>
    </row>
    <row r="496" spans="1:23" s="9" customFormat="1" x14ac:dyDescent="0.25">
      <c r="A496" s="11">
        <v>28034</v>
      </c>
      <c r="B496" s="9">
        <f>VLOOKUP((IF(MONTH($A496)=10,YEAR($A496),IF(MONTH($A496)=11,YEAR($A496),IF(MONTH($A496)=12, YEAR($A496),YEAR($A496)-1)))),A3R002_pt1.prn!$A$2:$AA$74,VLOOKUP(MONTH($A496),Conversion!$A$1:$B$12,2),FALSE)</f>
        <v>0</v>
      </c>
      <c r="C496" s="9" t="str">
        <f>IF(VLOOKUP((IF(MONTH($A496)=10,YEAR($A496),IF(MONTH($A496)=11,YEAR($A496),IF(MONTH($A496)=12, YEAR($A496),YEAR($A496)-1)))),A3R002_pt1.prn!$A$2:$AA$74,VLOOKUP(MONTH($A496),'Patch Conversion'!$A$1:$B$12,2),FALSE)="","",VLOOKUP((IF(MONTH($A496)=10,YEAR($A496),IF(MONTH($A496)=11,YEAR($A496),IF(MONTH($A496)=12, YEAR($A496),YEAR($A496)-1)))),A3R002_pt1.prn!$A$2:$AA$74,VLOOKUP(MONTH($A496),'Patch Conversion'!$A$1:$B$12,2),FALSE))</f>
        <v>#</v>
      </c>
      <c r="G496" s="9">
        <f>VLOOKUP((IF(MONTH($A496)=10,YEAR($A496),IF(MONTH($A496)=11,YEAR($A496),IF(MONTH($A496)=12, YEAR($A496),YEAR($A496)-1)))),A3R002_FirstSim!$A$1:$Z$87,VLOOKUP(MONTH($A496),Conversion!$A$1:$B$12,2),FALSE)</f>
        <v>1.64</v>
      </c>
      <c r="K496" s="12" t="e">
        <f>VLOOKUP((IF(MONTH($A496)=10,YEAR($A496),IF(MONTH($A496)=11,YEAR($A496),IF(MONTH($A496)=12, YEAR($A496),YEAR($A496)-1)))),#REF!,VLOOKUP(MONTH($A496),Conversion!$A$1:$B$12,2),FALSE)</f>
        <v>#REF!</v>
      </c>
      <c r="L496" s="9" t="e">
        <f>VLOOKUP((IF(MONTH($A496)=10,YEAR($A496),IF(MONTH($A496)=11,YEAR($A496),IF(MONTH($A496)=12, YEAR($A496),YEAR($A496)-1)))),#REF!,VLOOKUP(MONTH($A496),'Patch Conversion'!$A$1:$B$12,2),FALSE)</f>
        <v>#REF!</v>
      </c>
      <c r="N496" s="11"/>
      <c r="O496" s="9">
        <f t="shared" si="45"/>
        <v>1.64</v>
      </c>
      <c r="P496" s="9" t="str">
        <f t="shared" si="46"/>
        <v>*</v>
      </c>
      <c r="Q496" s="10" t="str">
        <f t="shared" si="47"/>
        <v>First Silumation patch</v>
      </c>
      <c r="S496" s="17">
        <f>VLOOKUP((IF(MONTH($A496)=10,YEAR($A496),IF(MONTH($A496)=11,YEAR($A496),IF(MONTH($A496)=12, YEAR($A496),YEAR($A496)-1)))),'Final Sim'!$A$1:$O$84,VLOOKUP(MONTH($A496),'Conversion WRSM'!$A$1:$B$12,2),FALSE)</f>
        <v>0</v>
      </c>
      <c r="U496" s="9">
        <f t="shared" si="48"/>
        <v>0</v>
      </c>
      <c r="V496" s="9" t="str">
        <f t="shared" si="49"/>
        <v>#</v>
      </c>
      <c r="W496" s="20" t="str">
        <f t="shared" si="50"/>
        <v>Observed Estimate Used</v>
      </c>
    </row>
    <row r="497" spans="1:23" s="9" customFormat="1" x14ac:dyDescent="0.25">
      <c r="A497" s="11">
        <v>28065</v>
      </c>
      <c r="B497" s="9">
        <f>VLOOKUP((IF(MONTH($A497)=10,YEAR($A497),IF(MONTH($A497)=11,YEAR($A497),IF(MONTH($A497)=12, YEAR($A497),YEAR($A497)-1)))),A3R002_pt1.prn!$A$2:$AA$74,VLOOKUP(MONTH($A497),Conversion!$A$1:$B$12,2),FALSE)</f>
        <v>0</v>
      </c>
      <c r="C497" s="9" t="str">
        <f>IF(VLOOKUP((IF(MONTH($A497)=10,YEAR($A497),IF(MONTH($A497)=11,YEAR($A497),IF(MONTH($A497)=12, YEAR($A497),YEAR($A497)-1)))),A3R002_pt1.prn!$A$2:$AA$74,VLOOKUP(MONTH($A497),'Patch Conversion'!$A$1:$B$12,2),FALSE)="","",VLOOKUP((IF(MONTH($A497)=10,YEAR($A497),IF(MONTH($A497)=11,YEAR($A497),IF(MONTH($A497)=12, YEAR($A497),YEAR($A497)-1)))),A3R002_pt1.prn!$A$2:$AA$74,VLOOKUP(MONTH($A497),'Patch Conversion'!$A$1:$B$12,2),FALSE))</f>
        <v>#</v>
      </c>
      <c r="G497" s="9">
        <f>VLOOKUP((IF(MONTH($A497)=10,YEAR($A497),IF(MONTH($A497)=11,YEAR($A497),IF(MONTH($A497)=12, YEAR($A497),YEAR($A497)-1)))),A3R002_FirstSim!$A$1:$Z$87,VLOOKUP(MONTH($A497),Conversion!$A$1:$B$12,2),FALSE)</f>
        <v>1.54</v>
      </c>
      <c r="K497" s="12" t="e">
        <f>VLOOKUP((IF(MONTH($A497)=10,YEAR($A497),IF(MONTH($A497)=11,YEAR($A497),IF(MONTH($A497)=12, YEAR($A497),YEAR($A497)-1)))),#REF!,VLOOKUP(MONTH($A497),Conversion!$A$1:$B$12,2),FALSE)</f>
        <v>#REF!</v>
      </c>
      <c r="L497" s="9" t="e">
        <f>VLOOKUP((IF(MONTH($A497)=10,YEAR($A497),IF(MONTH($A497)=11,YEAR($A497),IF(MONTH($A497)=12, YEAR($A497),YEAR($A497)-1)))),#REF!,VLOOKUP(MONTH($A497),'Patch Conversion'!$A$1:$B$12,2),FALSE)</f>
        <v>#REF!</v>
      </c>
      <c r="N497" s="11"/>
      <c r="O497" s="9">
        <f t="shared" si="45"/>
        <v>1.54</v>
      </c>
      <c r="P497" s="9" t="str">
        <f t="shared" si="46"/>
        <v>*</v>
      </c>
      <c r="Q497" s="10" t="str">
        <f t="shared" si="47"/>
        <v>First Silumation patch</v>
      </c>
      <c r="S497" s="17">
        <f>VLOOKUP((IF(MONTH($A497)=10,YEAR($A497),IF(MONTH($A497)=11,YEAR($A497),IF(MONTH($A497)=12, YEAR($A497),YEAR($A497)-1)))),'Final Sim'!$A$1:$O$84,VLOOKUP(MONTH($A497),'Conversion WRSM'!$A$1:$B$12,2),FALSE)</f>
        <v>0</v>
      </c>
      <c r="U497" s="9">
        <f t="shared" si="48"/>
        <v>0</v>
      </c>
      <c r="V497" s="9" t="str">
        <f t="shared" si="49"/>
        <v>#</v>
      </c>
      <c r="W497" s="20" t="str">
        <f t="shared" si="50"/>
        <v>Observed Estimate Used</v>
      </c>
    </row>
    <row r="498" spans="1:23" s="9" customFormat="1" x14ac:dyDescent="0.25">
      <c r="A498" s="11">
        <v>28095</v>
      </c>
      <c r="B498" s="9">
        <f>VLOOKUP((IF(MONTH($A498)=10,YEAR($A498),IF(MONTH($A498)=11,YEAR($A498),IF(MONTH($A498)=12, YEAR($A498),YEAR($A498)-1)))),A3R002_pt1.prn!$A$2:$AA$74,VLOOKUP(MONTH($A498),Conversion!$A$1:$B$12,2),FALSE)</f>
        <v>0</v>
      </c>
      <c r="C498" s="9" t="str">
        <f>IF(VLOOKUP((IF(MONTH($A498)=10,YEAR($A498),IF(MONTH($A498)=11,YEAR($A498),IF(MONTH($A498)=12, YEAR($A498),YEAR($A498)-1)))),A3R002_pt1.prn!$A$2:$AA$74,VLOOKUP(MONTH($A498),'Patch Conversion'!$A$1:$B$12,2),FALSE)="","",VLOOKUP((IF(MONTH($A498)=10,YEAR($A498),IF(MONTH($A498)=11,YEAR($A498),IF(MONTH($A498)=12, YEAR($A498),YEAR($A498)-1)))),A3R002_pt1.prn!$A$2:$AA$74,VLOOKUP(MONTH($A498),'Patch Conversion'!$A$1:$B$12,2),FALSE))</f>
        <v>#</v>
      </c>
      <c r="G498" s="9">
        <f>VLOOKUP((IF(MONTH($A498)=10,YEAR($A498),IF(MONTH($A498)=11,YEAR($A498),IF(MONTH($A498)=12, YEAR($A498),YEAR($A498)-1)))),A3R002_FirstSim!$A$1:$Z$87,VLOOKUP(MONTH($A498),Conversion!$A$1:$B$12,2),FALSE)</f>
        <v>1.43</v>
      </c>
      <c r="K498" s="12" t="e">
        <f>VLOOKUP((IF(MONTH($A498)=10,YEAR($A498),IF(MONTH($A498)=11,YEAR($A498),IF(MONTH($A498)=12, YEAR($A498),YEAR($A498)-1)))),#REF!,VLOOKUP(MONTH($A498),Conversion!$A$1:$B$12,2),FALSE)</f>
        <v>#REF!</v>
      </c>
      <c r="L498" s="9" t="e">
        <f>VLOOKUP((IF(MONTH($A498)=10,YEAR($A498),IF(MONTH($A498)=11,YEAR($A498),IF(MONTH($A498)=12, YEAR($A498),YEAR($A498)-1)))),#REF!,VLOOKUP(MONTH($A498),'Patch Conversion'!$A$1:$B$12,2),FALSE)</f>
        <v>#REF!</v>
      </c>
      <c r="N498" s="11"/>
      <c r="O498" s="9">
        <f t="shared" si="45"/>
        <v>1.43</v>
      </c>
      <c r="P498" s="9" t="str">
        <f t="shared" si="46"/>
        <v>*</v>
      </c>
      <c r="Q498" s="10" t="str">
        <f t="shared" si="47"/>
        <v>First Silumation patch</v>
      </c>
      <c r="S498" s="17">
        <f>VLOOKUP((IF(MONTH($A498)=10,YEAR($A498),IF(MONTH($A498)=11,YEAR($A498),IF(MONTH($A498)=12, YEAR($A498),YEAR($A498)-1)))),'Final Sim'!$A$1:$O$84,VLOOKUP(MONTH($A498),'Conversion WRSM'!$A$1:$B$12,2),FALSE)</f>
        <v>0</v>
      </c>
      <c r="U498" s="9">
        <f t="shared" si="48"/>
        <v>0</v>
      </c>
      <c r="V498" s="9" t="str">
        <f t="shared" si="49"/>
        <v>#</v>
      </c>
      <c r="W498" s="20" t="str">
        <f t="shared" si="50"/>
        <v>Observed Estimate Used</v>
      </c>
    </row>
    <row r="499" spans="1:23" s="9" customFormat="1" x14ac:dyDescent="0.25">
      <c r="A499" s="11">
        <v>28126</v>
      </c>
      <c r="B499" s="9">
        <f>VLOOKUP((IF(MONTH($A499)=10,YEAR($A499),IF(MONTH($A499)=11,YEAR($A499),IF(MONTH($A499)=12, YEAR($A499),YEAR($A499)-1)))),A3R002_pt1.prn!$A$2:$AA$74,VLOOKUP(MONTH($A499),Conversion!$A$1:$B$12,2),FALSE)</f>
        <v>0</v>
      </c>
      <c r="C499" s="9" t="str">
        <f>IF(VLOOKUP((IF(MONTH($A499)=10,YEAR($A499),IF(MONTH($A499)=11,YEAR($A499),IF(MONTH($A499)=12, YEAR($A499),YEAR($A499)-1)))),A3R002_pt1.prn!$A$2:$AA$74,VLOOKUP(MONTH($A499),'Patch Conversion'!$A$1:$B$12,2),FALSE)="","",VLOOKUP((IF(MONTH($A499)=10,YEAR($A499),IF(MONTH($A499)=11,YEAR($A499),IF(MONTH($A499)=12, YEAR($A499),YEAR($A499)-1)))),A3R002_pt1.prn!$A$2:$AA$74,VLOOKUP(MONTH($A499),'Patch Conversion'!$A$1:$B$12,2),FALSE))</f>
        <v>#</v>
      </c>
      <c r="G499" s="9">
        <f>VLOOKUP((IF(MONTH($A499)=10,YEAR($A499),IF(MONTH($A499)=11,YEAR($A499),IF(MONTH($A499)=12, YEAR($A499),YEAR($A499)-1)))),A3R002_FirstSim!$A$1:$Z$87,VLOOKUP(MONTH($A499),Conversion!$A$1:$B$12,2),FALSE)</f>
        <v>1.35</v>
      </c>
      <c r="K499" s="12" t="e">
        <f>VLOOKUP((IF(MONTH($A499)=10,YEAR($A499),IF(MONTH($A499)=11,YEAR($A499),IF(MONTH($A499)=12, YEAR($A499),YEAR($A499)-1)))),#REF!,VLOOKUP(MONTH($A499),Conversion!$A$1:$B$12,2),FALSE)</f>
        <v>#REF!</v>
      </c>
      <c r="L499" s="9" t="e">
        <f>VLOOKUP((IF(MONTH($A499)=10,YEAR($A499),IF(MONTH($A499)=11,YEAR($A499),IF(MONTH($A499)=12, YEAR($A499),YEAR($A499)-1)))),#REF!,VLOOKUP(MONTH($A499),'Patch Conversion'!$A$1:$B$12,2),FALSE)</f>
        <v>#REF!</v>
      </c>
      <c r="N499" s="11"/>
      <c r="O499" s="9">
        <f t="shared" si="45"/>
        <v>1.35</v>
      </c>
      <c r="P499" s="9" t="str">
        <f t="shared" si="46"/>
        <v>*</v>
      </c>
      <c r="Q499" s="10" t="str">
        <f t="shared" si="47"/>
        <v>First Silumation patch</v>
      </c>
      <c r="S499" s="17">
        <f>VLOOKUP((IF(MONTH($A499)=10,YEAR($A499),IF(MONTH($A499)=11,YEAR($A499),IF(MONTH($A499)=12, YEAR($A499),YEAR($A499)-1)))),'Final Sim'!$A$1:$O$84,VLOOKUP(MONTH($A499),'Conversion WRSM'!$A$1:$B$12,2),FALSE)</f>
        <v>0</v>
      </c>
      <c r="U499" s="9">
        <f t="shared" si="48"/>
        <v>0</v>
      </c>
      <c r="V499" s="9" t="str">
        <f t="shared" si="49"/>
        <v>#</v>
      </c>
      <c r="W499" s="20" t="str">
        <f t="shared" si="50"/>
        <v>Observed Estimate Used</v>
      </c>
    </row>
    <row r="500" spans="1:23" s="9" customFormat="1" x14ac:dyDescent="0.25">
      <c r="A500" s="11">
        <v>28157</v>
      </c>
      <c r="B500" s="9">
        <f>VLOOKUP((IF(MONTH($A500)=10,YEAR($A500),IF(MONTH($A500)=11,YEAR($A500),IF(MONTH($A500)=12, YEAR($A500),YEAR($A500)-1)))),A3R002_pt1.prn!$A$2:$AA$74,VLOOKUP(MONTH($A500),Conversion!$A$1:$B$12,2),FALSE)</f>
        <v>0</v>
      </c>
      <c r="C500" s="9" t="str">
        <f>IF(VLOOKUP((IF(MONTH($A500)=10,YEAR($A500),IF(MONTH($A500)=11,YEAR($A500),IF(MONTH($A500)=12, YEAR($A500),YEAR($A500)-1)))),A3R002_pt1.prn!$A$2:$AA$74,VLOOKUP(MONTH($A500),'Patch Conversion'!$A$1:$B$12,2),FALSE)="","",VLOOKUP((IF(MONTH($A500)=10,YEAR($A500),IF(MONTH($A500)=11,YEAR($A500),IF(MONTH($A500)=12, YEAR($A500),YEAR($A500)-1)))),A3R002_pt1.prn!$A$2:$AA$74,VLOOKUP(MONTH($A500),'Patch Conversion'!$A$1:$B$12,2),FALSE))</f>
        <v>#</v>
      </c>
      <c r="G500" s="9">
        <f>VLOOKUP((IF(MONTH($A500)=10,YEAR($A500),IF(MONTH($A500)=11,YEAR($A500),IF(MONTH($A500)=12, YEAR($A500),YEAR($A500)-1)))),A3R002_FirstSim!$A$1:$Z$87,VLOOKUP(MONTH($A500),Conversion!$A$1:$B$12,2),FALSE)</f>
        <v>1.36</v>
      </c>
      <c r="K500" s="12" t="e">
        <f>VLOOKUP((IF(MONTH($A500)=10,YEAR($A500),IF(MONTH($A500)=11,YEAR($A500),IF(MONTH($A500)=12, YEAR($A500),YEAR($A500)-1)))),#REF!,VLOOKUP(MONTH($A500),Conversion!$A$1:$B$12,2),FALSE)</f>
        <v>#REF!</v>
      </c>
      <c r="L500" s="9" t="e">
        <f>VLOOKUP((IF(MONTH($A500)=10,YEAR($A500),IF(MONTH($A500)=11,YEAR($A500),IF(MONTH($A500)=12, YEAR($A500),YEAR($A500)-1)))),#REF!,VLOOKUP(MONTH($A500),'Patch Conversion'!$A$1:$B$12,2),FALSE)</f>
        <v>#REF!</v>
      </c>
      <c r="N500" s="11"/>
      <c r="O500" s="9">
        <f t="shared" si="45"/>
        <v>1.36</v>
      </c>
      <c r="P500" s="9" t="str">
        <f t="shared" si="46"/>
        <v>*</v>
      </c>
      <c r="Q500" s="10" t="str">
        <f t="shared" si="47"/>
        <v>First Silumation patch</v>
      </c>
      <c r="S500" s="17">
        <f>VLOOKUP((IF(MONTH($A500)=10,YEAR($A500),IF(MONTH($A500)=11,YEAR($A500),IF(MONTH($A500)=12, YEAR($A500),YEAR($A500)-1)))),'Final Sim'!$A$1:$O$84,VLOOKUP(MONTH($A500),'Conversion WRSM'!$A$1:$B$12,2),FALSE)</f>
        <v>0</v>
      </c>
      <c r="U500" s="9">
        <f t="shared" si="48"/>
        <v>0</v>
      </c>
      <c r="V500" s="9" t="str">
        <f t="shared" si="49"/>
        <v>#</v>
      </c>
      <c r="W500" s="20" t="str">
        <f t="shared" si="50"/>
        <v>Observed Estimate Used</v>
      </c>
    </row>
    <row r="501" spans="1:23" s="9" customFormat="1" x14ac:dyDescent="0.25">
      <c r="A501" s="11">
        <v>28185</v>
      </c>
      <c r="B501" s="9">
        <f>VLOOKUP((IF(MONTH($A501)=10,YEAR($A501),IF(MONTH($A501)=11,YEAR($A501),IF(MONTH($A501)=12, YEAR($A501),YEAR($A501)-1)))),A3R002_pt1.prn!$A$2:$AA$74,VLOOKUP(MONTH($A501),Conversion!$A$1:$B$12,2),FALSE)</f>
        <v>0</v>
      </c>
      <c r="C501" s="9" t="str">
        <f>IF(VLOOKUP((IF(MONTH($A501)=10,YEAR($A501),IF(MONTH($A501)=11,YEAR($A501),IF(MONTH($A501)=12, YEAR($A501),YEAR($A501)-1)))),A3R002_pt1.prn!$A$2:$AA$74,VLOOKUP(MONTH($A501),'Patch Conversion'!$A$1:$B$12,2),FALSE)="","",VLOOKUP((IF(MONTH($A501)=10,YEAR($A501),IF(MONTH($A501)=11,YEAR($A501),IF(MONTH($A501)=12, YEAR($A501),YEAR($A501)-1)))),A3R002_pt1.prn!$A$2:$AA$74,VLOOKUP(MONTH($A501),'Patch Conversion'!$A$1:$B$12,2),FALSE))</f>
        <v>#</v>
      </c>
      <c r="D501" s="9">
        <f>IF(C501="","",B501)</f>
        <v>0</v>
      </c>
      <c r="G501" s="9">
        <f>VLOOKUP((IF(MONTH($A501)=10,YEAR($A501),IF(MONTH($A501)=11,YEAR($A501),IF(MONTH($A501)=12, YEAR($A501),YEAR($A501)-1)))),A3R002_FirstSim!$A$1:$Z$87,VLOOKUP(MONTH($A501),Conversion!$A$1:$B$12,2),FALSE)</f>
        <v>1.63</v>
      </c>
      <c r="K501" s="12" t="e">
        <f>VLOOKUP((IF(MONTH($A501)=10,YEAR($A501),IF(MONTH($A501)=11,YEAR($A501),IF(MONTH($A501)=12, YEAR($A501),YEAR($A501)-1)))),#REF!,VLOOKUP(MONTH($A501),Conversion!$A$1:$B$12,2),FALSE)</f>
        <v>#REF!</v>
      </c>
      <c r="L501" s="9" t="e">
        <f>VLOOKUP((IF(MONTH($A501)=10,YEAR($A501),IF(MONTH($A501)=11,YEAR($A501),IF(MONTH($A501)=12, YEAR($A501),YEAR($A501)-1)))),#REF!,VLOOKUP(MONTH($A501),'Patch Conversion'!$A$1:$B$12,2),FALSE)</f>
        <v>#REF!</v>
      </c>
      <c r="N501" s="11"/>
      <c r="O501" s="9">
        <f t="shared" si="45"/>
        <v>1.63</v>
      </c>
      <c r="P501" s="9" t="str">
        <f t="shared" si="46"/>
        <v>*</v>
      </c>
      <c r="Q501" s="10" t="str">
        <f t="shared" si="47"/>
        <v>First Silumation patch</v>
      </c>
      <c r="S501" s="17">
        <f>VLOOKUP((IF(MONTH($A501)=10,YEAR($A501),IF(MONTH($A501)=11,YEAR($A501),IF(MONTH($A501)=12, YEAR($A501),YEAR($A501)-1)))),'Final Sim'!$A$1:$O$84,VLOOKUP(MONTH($A501),'Conversion WRSM'!$A$1:$B$12,2),FALSE)</f>
        <v>0</v>
      </c>
      <c r="U501" s="9">
        <f t="shared" si="48"/>
        <v>0</v>
      </c>
      <c r="V501" s="9" t="str">
        <f t="shared" si="49"/>
        <v>#</v>
      </c>
      <c r="W501" s="20" t="str">
        <f t="shared" si="50"/>
        <v>Observed Estimate Used</v>
      </c>
    </row>
    <row r="502" spans="1:23" s="9" customFormat="1" x14ac:dyDescent="0.25">
      <c r="A502" s="11">
        <v>28216</v>
      </c>
      <c r="B502" s="9">
        <f>VLOOKUP((IF(MONTH($A502)=10,YEAR($A502),IF(MONTH($A502)=11,YEAR($A502),IF(MONTH($A502)=12, YEAR($A502),YEAR($A502)-1)))),A3R002_pt1.prn!$A$2:$AA$74,VLOOKUP(MONTH($A502),Conversion!$A$1:$B$12,2),FALSE)</f>
        <v>10</v>
      </c>
      <c r="C502" s="9" t="str">
        <f>IF(VLOOKUP((IF(MONTH($A502)=10,YEAR($A502),IF(MONTH($A502)=11,YEAR($A502),IF(MONTH($A502)=12, YEAR($A502),YEAR($A502)-1)))),A3R002_pt1.prn!$A$2:$AA$74,VLOOKUP(MONTH($A502),'Patch Conversion'!$A$1:$B$12,2),FALSE)="","",VLOOKUP((IF(MONTH($A502)=10,YEAR($A502),IF(MONTH($A502)=11,YEAR($A502),IF(MONTH($A502)=12, YEAR($A502),YEAR($A502)-1)))),A3R002_pt1.prn!$A$2:$AA$74,VLOOKUP(MONTH($A502),'Patch Conversion'!$A$1:$B$12,2),FALSE))</f>
        <v>*</v>
      </c>
      <c r="D502" s="9">
        <f>IF(C502="","",B502)</f>
        <v>10</v>
      </c>
      <c r="G502" s="9">
        <f>VLOOKUP((IF(MONTH($A502)=10,YEAR($A502),IF(MONTH($A502)=11,YEAR($A502),IF(MONTH($A502)=12, YEAR($A502),YEAR($A502)-1)))),A3R002_FirstSim!$A$1:$Z$87,VLOOKUP(MONTH($A502),Conversion!$A$1:$B$12,2),FALSE)</f>
        <v>1.62</v>
      </c>
      <c r="K502" s="12" t="e">
        <f>VLOOKUP((IF(MONTH($A502)=10,YEAR($A502),IF(MONTH($A502)=11,YEAR($A502),IF(MONTH($A502)=12, YEAR($A502),YEAR($A502)-1)))),#REF!,VLOOKUP(MONTH($A502),Conversion!$A$1:$B$12,2),FALSE)</f>
        <v>#REF!</v>
      </c>
      <c r="L502" s="9" t="e">
        <f>VLOOKUP((IF(MONTH($A502)=10,YEAR($A502),IF(MONTH($A502)=11,YEAR($A502),IF(MONTH($A502)=12, YEAR($A502),YEAR($A502)-1)))),#REF!,VLOOKUP(MONTH($A502),'Patch Conversion'!$A$1:$B$12,2),FALSE)</f>
        <v>#REF!</v>
      </c>
      <c r="N502" s="11"/>
      <c r="O502" s="9">
        <f t="shared" si="45"/>
        <v>10</v>
      </c>
      <c r="P502" s="9" t="str">
        <f t="shared" si="46"/>
        <v>*</v>
      </c>
      <c r="Q502" s="10" t="str">
        <f t="shared" si="47"/>
        <v>Estimated</v>
      </c>
      <c r="S502" s="17">
        <f>VLOOKUP((IF(MONTH($A502)=10,YEAR($A502),IF(MONTH($A502)=11,YEAR($A502),IF(MONTH($A502)=12, YEAR($A502),YEAR($A502)-1)))),'Final Sim'!$A$1:$O$84,VLOOKUP(MONTH($A502),'Conversion WRSM'!$A$1:$B$12,2),FALSE)</f>
        <v>0</v>
      </c>
      <c r="U502" s="9">
        <f t="shared" si="48"/>
        <v>10</v>
      </c>
      <c r="V502" s="9" t="str">
        <f t="shared" si="49"/>
        <v>*</v>
      </c>
      <c r="W502" s="20" t="str">
        <f t="shared" si="50"/>
        <v>Estimated</v>
      </c>
    </row>
    <row r="503" spans="1:23" s="9" customFormat="1" x14ac:dyDescent="0.25">
      <c r="A503" s="11">
        <v>28246</v>
      </c>
      <c r="B503" s="9">
        <f>VLOOKUP((IF(MONTH($A503)=10,YEAR($A503),IF(MONTH($A503)=11,YEAR($A503),IF(MONTH($A503)=12, YEAR($A503),YEAR($A503)-1)))),A3R002_pt1.prn!$A$2:$AA$74,VLOOKUP(MONTH($A503),Conversion!$A$1:$B$12,2),FALSE)</f>
        <v>6.56</v>
      </c>
      <c r="C503" s="9" t="str">
        <f>IF(VLOOKUP((IF(MONTH($A503)=10,YEAR($A503),IF(MONTH($A503)=11,YEAR($A503),IF(MONTH($A503)=12, YEAR($A503),YEAR($A503)-1)))),A3R002_pt1.prn!$A$2:$AA$74,VLOOKUP(MONTH($A503),'Patch Conversion'!$A$1:$B$12,2),FALSE)="","",VLOOKUP((IF(MONTH($A503)=10,YEAR($A503),IF(MONTH($A503)=11,YEAR($A503),IF(MONTH($A503)=12, YEAR($A503),YEAR($A503)-1)))),A3R002_pt1.prn!$A$2:$AA$74,VLOOKUP(MONTH($A503),'Patch Conversion'!$A$1:$B$12,2),FALSE))</f>
        <v>*</v>
      </c>
      <c r="G503" s="9">
        <f>VLOOKUP((IF(MONTH($A503)=10,YEAR($A503),IF(MONTH($A503)=11,YEAR($A503),IF(MONTH($A503)=12, YEAR($A503),YEAR($A503)-1)))),A3R002_FirstSim!$A$1:$Z$87,VLOOKUP(MONTH($A503),Conversion!$A$1:$B$12,2),FALSE)</f>
        <v>1.51</v>
      </c>
      <c r="K503" s="12" t="e">
        <f>VLOOKUP((IF(MONTH($A503)=10,YEAR($A503),IF(MONTH($A503)=11,YEAR($A503),IF(MONTH($A503)=12, YEAR($A503),YEAR($A503)-1)))),#REF!,VLOOKUP(MONTH($A503),Conversion!$A$1:$B$12,2),FALSE)</f>
        <v>#REF!</v>
      </c>
      <c r="L503" s="9" t="e">
        <f>VLOOKUP((IF(MONTH($A503)=10,YEAR($A503),IF(MONTH($A503)=11,YEAR($A503),IF(MONTH($A503)=12, YEAR($A503),YEAR($A503)-1)))),#REF!,VLOOKUP(MONTH($A503),'Patch Conversion'!$A$1:$B$12,2),FALSE)</f>
        <v>#REF!</v>
      </c>
      <c r="N503" s="11"/>
      <c r="O503" s="9">
        <f t="shared" si="45"/>
        <v>6.56</v>
      </c>
      <c r="P503" s="9" t="str">
        <f t="shared" si="46"/>
        <v>*</v>
      </c>
      <c r="Q503" s="10" t="str">
        <f t="shared" si="47"/>
        <v>Estimated</v>
      </c>
      <c r="S503" s="17">
        <f>VLOOKUP((IF(MONTH($A503)=10,YEAR($A503),IF(MONTH($A503)=11,YEAR($A503),IF(MONTH($A503)=12, YEAR($A503),YEAR($A503)-1)))),'Final Sim'!$A$1:$O$84,VLOOKUP(MONTH($A503),'Conversion WRSM'!$A$1:$B$12,2),FALSE)</f>
        <v>0</v>
      </c>
      <c r="U503" s="9">
        <f t="shared" si="48"/>
        <v>6.56</v>
      </c>
      <c r="V503" s="9" t="str">
        <f t="shared" si="49"/>
        <v>*</v>
      </c>
      <c r="W503" s="20" t="str">
        <f t="shared" si="50"/>
        <v>Estimated</v>
      </c>
    </row>
    <row r="504" spans="1:23" s="9" customFormat="1" x14ac:dyDescent="0.25">
      <c r="A504" s="11">
        <v>28277</v>
      </c>
      <c r="B504" s="9">
        <f>VLOOKUP((IF(MONTH($A504)=10,YEAR($A504),IF(MONTH($A504)=11,YEAR($A504),IF(MONTH($A504)=12, YEAR($A504),YEAR($A504)-1)))),A3R002_pt1.prn!$A$2:$AA$74,VLOOKUP(MONTH($A504),Conversion!$A$1:$B$12,2),FALSE)</f>
        <v>6.48</v>
      </c>
      <c r="C504" s="9" t="str">
        <f>IF(VLOOKUP((IF(MONTH($A504)=10,YEAR($A504),IF(MONTH($A504)=11,YEAR($A504),IF(MONTH($A504)=12, YEAR($A504),YEAR($A504)-1)))),A3R002_pt1.prn!$A$2:$AA$74,VLOOKUP(MONTH($A504),'Patch Conversion'!$A$1:$B$12,2),FALSE)="","",VLOOKUP((IF(MONTH($A504)=10,YEAR($A504),IF(MONTH($A504)=11,YEAR($A504),IF(MONTH($A504)=12, YEAR($A504),YEAR($A504)-1)))),A3R002_pt1.prn!$A$2:$AA$74,VLOOKUP(MONTH($A504),'Patch Conversion'!$A$1:$B$12,2),FALSE))</f>
        <v>*</v>
      </c>
      <c r="G504" s="9">
        <f>VLOOKUP((IF(MONTH($A504)=10,YEAR($A504),IF(MONTH($A504)=11,YEAR($A504),IF(MONTH($A504)=12, YEAR($A504),YEAR($A504)-1)))),A3R002_FirstSim!$A$1:$Z$87,VLOOKUP(MONTH($A504),Conversion!$A$1:$B$12,2),FALSE)</f>
        <v>1.43</v>
      </c>
      <c r="K504" s="12" t="e">
        <f>VLOOKUP((IF(MONTH($A504)=10,YEAR($A504),IF(MONTH($A504)=11,YEAR($A504),IF(MONTH($A504)=12, YEAR($A504),YEAR($A504)-1)))),#REF!,VLOOKUP(MONTH($A504),Conversion!$A$1:$B$12,2),FALSE)</f>
        <v>#REF!</v>
      </c>
      <c r="L504" s="9" t="e">
        <f>VLOOKUP((IF(MONTH($A504)=10,YEAR($A504),IF(MONTH($A504)=11,YEAR($A504),IF(MONTH($A504)=12, YEAR($A504),YEAR($A504)-1)))),#REF!,VLOOKUP(MONTH($A504),'Patch Conversion'!$A$1:$B$12,2),FALSE)</f>
        <v>#REF!</v>
      </c>
      <c r="N504" s="11"/>
      <c r="O504" s="9">
        <f t="shared" si="45"/>
        <v>6.48</v>
      </c>
      <c r="P504" s="9" t="str">
        <f t="shared" si="46"/>
        <v>*</v>
      </c>
      <c r="Q504" s="10" t="str">
        <f t="shared" si="47"/>
        <v>Estimated</v>
      </c>
      <c r="S504" s="17">
        <f>VLOOKUP((IF(MONTH($A504)=10,YEAR($A504),IF(MONTH($A504)=11,YEAR($A504),IF(MONTH($A504)=12, YEAR($A504),YEAR($A504)-1)))),'Final Sim'!$A$1:$O$84,VLOOKUP(MONTH($A504),'Conversion WRSM'!$A$1:$B$12,2),FALSE)</f>
        <v>0</v>
      </c>
      <c r="U504" s="9">
        <f t="shared" si="48"/>
        <v>6.48</v>
      </c>
      <c r="V504" s="9" t="str">
        <f t="shared" si="49"/>
        <v>*</v>
      </c>
      <c r="W504" s="20" t="str">
        <f t="shared" si="50"/>
        <v>Estimated</v>
      </c>
    </row>
    <row r="505" spans="1:23" s="9" customFormat="1" x14ac:dyDescent="0.25">
      <c r="A505" s="11">
        <v>28307</v>
      </c>
      <c r="B505" s="9">
        <f>VLOOKUP((IF(MONTH($A505)=10,YEAR($A505),IF(MONTH($A505)=11,YEAR($A505),IF(MONTH($A505)=12, YEAR($A505),YEAR($A505)-1)))),A3R002_pt1.prn!$A$2:$AA$74,VLOOKUP(MONTH($A505),Conversion!$A$1:$B$12,2),FALSE)</f>
        <v>6.5</v>
      </c>
      <c r="C505" s="9" t="str">
        <f>IF(VLOOKUP((IF(MONTH($A505)=10,YEAR($A505),IF(MONTH($A505)=11,YEAR($A505),IF(MONTH($A505)=12, YEAR($A505),YEAR($A505)-1)))),A3R002_pt1.prn!$A$2:$AA$74,VLOOKUP(MONTH($A505),'Patch Conversion'!$A$1:$B$12,2),FALSE)="","",VLOOKUP((IF(MONTH($A505)=10,YEAR($A505),IF(MONTH($A505)=11,YEAR($A505),IF(MONTH($A505)=12, YEAR($A505),YEAR($A505)-1)))),A3R002_pt1.prn!$A$2:$AA$74,VLOOKUP(MONTH($A505),'Patch Conversion'!$A$1:$B$12,2),FALSE))</f>
        <v>*</v>
      </c>
      <c r="G505" s="9">
        <f>VLOOKUP((IF(MONTH($A505)=10,YEAR($A505),IF(MONTH($A505)=11,YEAR($A505),IF(MONTH($A505)=12, YEAR($A505),YEAR($A505)-1)))),A3R002_FirstSim!$A$1:$Z$87,VLOOKUP(MONTH($A505),Conversion!$A$1:$B$12,2),FALSE)</f>
        <v>1.36</v>
      </c>
      <c r="K505" s="12" t="e">
        <f>VLOOKUP((IF(MONTH($A505)=10,YEAR($A505),IF(MONTH($A505)=11,YEAR($A505),IF(MONTH($A505)=12, YEAR($A505),YEAR($A505)-1)))),#REF!,VLOOKUP(MONTH($A505),Conversion!$A$1:$B$12,2),FALSE)</f>
        <v>#REF!</v>
      </c>
      <c r="L505" s="9" t="e">
        <f>VLOOKUP((IF(MONTH($A505)=10,YEAR($A505),IF(MONTH($A505)=11,YEAR($A505),IF(MONTH($A505)=12, YEAR($A505),YEAR($A505)-1)))),#REF!,VLOOKUP(MONTH($A505),'Patch Conversion'!$A$1:$B$12,2),FALSE)</f>
        <v>#REF!</v>
      </c>
      <c r="N505" s="11"/>
      <c r="O505" s="9">
        <f t="shared" si="45"/>
        <v>6.5</v>
      </c>
      <c r="P505" s="9" t="str">
        <f t="shared" si="46"/>
        <v>*</v>
      </c>
      <c r="Q505" s="10" t="str">
        <f t="shared" si="47"/>
        <v>Estimated</v>
      </c>
      <c r="S505" s="17">
        <f>VLOOKUP((IF(MONTH($A505)=10,YEAR($A505),IF(MONTH($A505)=11,YEAR($A505),IF(MONTH($A505)=12, YEAR($A505),YEAR($A505)-1)))),'Final Sim'!$A$1:$O$84,VLOOKUP(MONTH($A505),'Conversion WRSM'!$A$1:$B$12,2),FALSE)</f>
        <v>0</v>
      </c>
      <c r="U505" s="9">
        <f t="shared" si="48"/>
        <v>6.5</v>
      </c>
      <c r="V505" s="9" t="str">
        <f t="shared" si="49"/>
        <v>*</v>
      </c>
      <c r="W505" s="20" t="str">
        <f t="shared" si="50"/>
        <v>Estimated</v>
      </c>
    </row>
    <row r="506" spans="1:23" s="9" customFormat="1" x14ac:dyDescent="0.25">
      <c r="A506" s="11">
        <v>28338</v>
      </c>
      <c r="B506" s="9">
        <f>VLOOKUP((IF(MONTH($A506)=10,YEAR($A506),IF(MONTH($A506)=11,YEAR($A506),IF(MONTH($A506)=12, YEAR($A506),YEAR($A506)-1)))),A3R002_pt1.prn!$A$2:$AA$74,VLOOKUP(MONTH($A506),Conversion!$A$1:$B$12,2),FALSE)</f>
        <v>6.69</v>
      </c>
      <c r="C506" s="9" t="str">
        <f>IF(VLOOKUP((IF(MONTH($A506)=10,YEAR($A506),IF(MONTH($A506)=11,YEAR($A506),IF(MONTH($A506)=12, YEAR($A506),YEAR($A506)-1)))),A3R002_pt1.prn!$A$2:$AA$74,VLOOKUP(MONTH($A506),'Patch Conversion'!$A$1:$B$12,2),FALSE)="","",VLOOKUP((IF(MONTH($A506)=10,YEAR($A506),IF(MONTH($A506)=11,YEAR($A506),IF(MONTH($A506)=12, YEAR($A506),YEAR($A506)-1)))),A3R002_pt1.prn!$A$2:$AA$74,VLOOKUP(MONTH($A506),'Patch Conversion'!$A$1:$B$12,2),FALSE))</f>
        <v>*</v>
      </c>
      <c r="G506" s="9">
        <f>VLOOKUP((IF(MONTH($A506)=10,YEAR($A506),IF(MONTH($A506)=11,YEAR($A506),IF(MONTH($A506)=12, YEAR($A506),YEAR($A506)-1)))),A3R002_FirstSim!$A$1:$Z$87,VLOOKUP(MONTH($A506),Conversion!$A$1:$B$12,2),FALSE)</f>
        <v>1.23</v>
      </c>
      <c r="K506" s="12" t="e">
        <f>VLOOKUP((IF(MONTH($A506)=10,YEAR($A506),IF(MONTH($A506)=11,YEAR($A506),IF(MONTH($A506)=12, YEAR($A506),YEAR($A506)-1)))),#REF!,VLOOKUP(MONTH($A506),Conversion!$A$1:$B$12,2),FALSE)</f>
        <v>#REF!</v>
      </c>
      <c r="L506" s="9" t="e">
        <f>VLOOKUP((IF(MONTH($A506)=10,YEAR($A506),IF(MONTH($A506)=11,YEAR($A506),IF(MONTH($A506)=12, YEAR($A506),YEAR($A506)-1)))),#REF!,VLOOKUP(MONTH($A506),'Patch Conversion'!$A$1:$B$12,2),FALSE)</f>
        <v>#REF!</v>
      </c>
      <c r="N506" s="11"/>
      <c r="O506" s="9">
        <f t="shared" si="45"/>
        <v>6.69</v>
      </c>
      <c r="P506" s="9" t="str">
        <f t="shared" si="46"/>
        <v>*</v>
      </c>
      <c r="Q506" s="10" t="str">
        <f t="shared" si="47"/>
        <v>Estimated</v>
      </c>
      <c r="S506" s="17">
        <f>VLOOKUP((IF(MONTH($A506)=10,YEAR($A506),IF(MONTH($A506)=11,YEAR($A506),IF(MONTH($A506)=12, YEAR($A506),YEAR($A506)-1)))),'Final Sim'!$A$1:$O$84,VLOOKUP(MONTH($A506),'Conversion WRSM'!$A$1:$B$12,2),FALSE)</f>
        <v>0</v>
      </c>
      <c r="U506" s="9">
        <f t="shared" si="48"/>
        <v>6.69</v>
      </c>
      <c r="V506" s="9" t="str">
        <f t="shared" si="49"/>
        <v>*</v>
      </c>
      <c r="W506" s="20" t="str">
        <f t="shared" si="50"/>
        <v>Estimated</v>
      </c>
    </row>
    <row r="507" spans="1:23" s="9" customFormat="1" x14ac:dyDescent="0.25">
      <c r="A507" s="11">
        <v>28369</v>
      </c>
      <c r="B507" s="9">
        <f>VLOOKUP((IF(MONTH($A507)=10,YEAR($A507),IF(MONTH($A507)=11,YEAR($A507),IF(MONTH($A507)=12, YEAR($A507),YEAR($A507)-1)))),A3R002_pt1.prn!$A$2:$AA$74,VLOOKUP(MONTH($A507),Conversion!$A$1:$B$12,2),FALSE)</f>
        <v>6.72</v>
      </c>
      <c r="C507" s="9" t="str">
        <f>IF(VLOOKUP((IF(MONTH($A507)=10,YEAR($A507),IF(MONTH($A507)=11,YEAR($A507),IF(MONTH($A507)=12, YEAR($A507),YEAR($A507)-1)))),A3R002_pt1.prn!$A$2:$AA$74,VLOOKUP(MONTH($A507),'Patch Conversion'!$A$1:$B$12,2),FALSE)="","",VLOOKUP((IF(MONTH($A507)=10,YEAR($A507),IF(MONTH($A507)=11,YEAR($A507),IF(MONTH($A507)=12, YEAR($A507),YEAR($A507)-1)))),A3R002_pt1.prn!$A$2:$AA$74,VLOOKUP(MONTH($A507),'Patch Conversion'!$A$1:$B$12,2),FALSE))</f>
        <v>*</v>
      </c>
      <c r="G507" s="9">
        <f>VLOOKUP((IF(MONTH($A507)=10,YEAR($A507),IF(MONTH($A507)=11,YEAR($A507),IF(MONTH($A507)=12, YEAR($A507),YEAR($A507)-1)))),A3R002_FirstSim!$A$1:$Z$87,VLOOKUP(MONTH($A507),Conversion!$A$1:$B$12,2),FALSE)</f>
        <v>1.22</v>
      </c>
      <c r="K507" s="12" t="e">
        <f>VLOOKUP((IF(MONTH($A507)=10,YEAR($A507),IF(MONTH($A507)=11,YEAR($A507),IF(MONTH($A507)=12, YEAR($A507),YEAR($A507)-1)))),#REF!,VLOOKUP(MONTH($A507),Conversion!$A$1:$B$12,2),FALSE)</f>
        <v>#REF!</v>
      </c>
      <c r="L507" s="9" t="e">
        <f>VLOOKUP((IF(MONTH($A507)=10,YEAR($A507),IF(MONTH($A507)=11,YEAR($A507),IF(MONTH($A507)=12, YEAR($A507),YEAR($A507)-1)))),#REF!,VLOOKUP(MONTH($A507),'Patch Conversion'!$A$1:$B$12,2),FALSE)</f>
        <v>#REF!</v>
      </c>
      <c r="N507" s="11"/>
      <c r="O507" s="9">
        <f t="shared" si="45"/>
        <v>6.72</v>
      </c>
      <c r="P507" s="9" t="str">
        <f t="shared" si="46"/>
        <v>*</v>
      </c>
      <c r="Q507" s="10" t="str">
        <f t="shared" si="47"/>
        <v>Estimated</v>
      </c>
      <c r="S507" s="17">
        <f>VLOOKUP((IF(MONTH($A507)=10,YEAR($A507),IF(MONTH($A507)=11,YEAR($A507),IF(MONTH($A507)=12, YEAR($A507),YEAR($A507)-1)))),'Final Sim'!$A$1:$O$84,VLOOKUP(MONTH($A507),'Conversion WRSM'!$A$1:$B$12,2),FALSE)</f>
        <v>0</v>
      </c>
      <c r="U507" s="9">
        <f t="shared" si="48"/>
        <v>6.72</v>
      </c>
      <c r="V507" s="9" t="str">
        <f t="shared" si="49"/>
        <v>*</v>
      </c>
      <c r="W507" s="20" t="str">
        <f t="shared" si="50"/>
        <v>Estimated</v>
      </c>
    </row>
    <row r="508" spans="1:23" s="9" customFormat="1" x14ac:dyDescent="0.25">
      <c r="A508" s="11">
        <v>28399</v>
      </c>
      <c r="B508" s="9">
        <f>VLOOKUP((IF(MONTH($A508)=10,YEAR($A508),IF(MONTH($A508)=11,YEAR($A508),IF(MONTH($A508)=12, YEAR($A508),YEAR($A508)-1)))),A3R002_pt1.prn!$A$2:$AA$74,VLOOKUP(MONTH($A508),Conversion!$A$1:$B$12,2),FALSE)</f>
        <v>6.94</v>
      </c>
      <c r="C508" s="9" t="str">
        <f>IF(VLOOKUP((IF(MONTH($A508)=10,YEAR($A508),IF(MONTH($A508)=11,YEAR($A508),IF(MONTH($A508)=12, YEAR($A508),YEAR($A508)-1)))),A3R002_pt1.prn!$A$2:$AA$74,VLOOKUP(MONTH($A508),'Patch Conversion'!$A$1:$B$12,2),FALSE)="","",VLOOKUP((IF(MONTH($A508)=10,YEAR($A508),IF(MONTH($A508)=11,YEAR($A508),IF(MONTH($A508)=12, YEAR($A508),YEAR($A508)-1)))),A3R002_pt1.prn!$A$2:$AA$74,VLOOKUP(MONTH($A508),'Patch Conversion'!$A$1:$B$12,2),FALSE))</f>
        <v>*</v>
      </c>
      <c r="G508" s="9">
        <f>VLOOKUP((IF(MONTH($A508)=10,YEAR($A508),IF(MONTH($A508)=11,YEAR($A508),IF(MONTH($A508)=12, YEAR($A508),YEAR($A508)-1)))),A3R002_FirstSim!$A$1:$Z$87,VLOOKUP(MONTH($A508),Conversion!$A$1:$B$12,2),FALSE)</f>
        <v>1.06</v>
      </c>
      <c r="K508" s="12" t="e">
        <f>VLOOKUP((IF(MONTH($A508)=10,YEAR($A508),IF(MONTH($A508)=11,YEAR($A508),IF(MONTH($A508)=12, YEAR($A508),YEAR($A508)-1)))),#REF!,VLOOKUP(MONTH($A508),Conversion!$A$1:$B$12,2),FALSE)</f>
        <v>#REF!</v>
      </c>
      <c r="L508" s="9" t="e">
        <f>VLOOKUP((IF(MONTH($A508)=10,YEAR($A508),IF(MONTH($A508)=11,YEAR($A508),IF(MONTH($A508)=12, YEAR($A508),YEAR($A508)-1)))),#REF!,VLOOKUP(MONTH($A508),'Patch Conversion'!$A$1:$B$12,2),FALSE)</f>
        <v>#REF!</v>
      </c>
      <c r="N508" s="11"/>
      <c r="O508" s="9">
        <f t="shared" si="45"/>
        <v>6.94</v>
      </c>
      <c r="P508" s="9" t="str">
        <f t="shared" si="46"/>
        <v>*</v>
      </c>
      <c r="Q508" s="10" t="str">
        <f t="shared" si="47"/>
        <v>Estimated</v>
      </c>
      <c r="S508" s="17">
        <f>VLOOKUP((IF(MONTH($A508)=10,YEAR($A508),IF(MONTH($A508)=11,YEAR($A508),IF(MONTH($A508)=12, YEAR($A508),YEAR($A508)-1)))),'Final Sim'!$A$1:$O$84,VLOOKUP(MONTH($A508),'Conversion WRSM'!$A$1:$B$12,2),FALSE)</f>
        <v>0</v>
      </c>
      <c r="U508" s="9">
        <f t="shared" si="48"/>
        <v>6.94</v>
      </c>
      <c r="V508" s="9" t="str">
        <f t="shared" si="49"/>
        <v>*</v>
      </c>
      <c r="W508" s="20" t="str">
        <f t="shared" si="50"/>
        <v>Estimated</v>
      </c>
    </row>
    <row r="509" spans="1:23" s="9" customFormat="1" x14ac:dyDescent="0.25">
      <c r="A509" s="11">
        <v>28430</v>
      </c>
      <c r="B509" s="9">
        <f>VLOOKUP((IF(MONTH($A509)=10,YEAR($A509),IF(MONTH($A509)=11,YEAR($A509),IF(MONTH($A509)=12, YEAR($A509),YEAR($A509)-1)))),A3R002_pt1.prn!$A$2:$AA$74,VLOOKUP(MONTH($A509),Conversion!$A$1:$B$12,2),FALSE)</f>
        <v>3.03</v>
      </c>
      <c r="C509" s="9" t="str">
        <f>IF(VLOOKUP((IF(MONTH($A509)=10,YEAR($A509),IF(MONTH($A509)=11,YEAR($A509),IF(MONTH($A509)=12, YEAR($A509),YEAR($A509)-1)))),A3R002_pt1.prn!$A$2:$AA$74,VLOOKUP(MONTH($A509),'Patch Conversion'!$A$1:$B$12,2),FALSE)="","",VLOOKUP((IF(MONTH($A509)=10,YEAR($A509),IF(MONTH($A509)=11,YEAR($A509),IF(MONTH($A509)=12, YEAR($A509),YEAR($A509)-1)))),A3R002_pt1.prn!$A$2:$AA$74,VLOOKUP(MONTH($A509),'Patch Conversion'!$A$1:$B$12,2),FALSE))</f>
        <v>*</v>
      </c>
      <c r="G509" s="9">
        <f>VLOOKUP((IF(MONTH($A509)=10,YEAR($A509),IF(MONTH($A509)=11,YEAR($A509),IF(MONTH($A509)=12, YEAR($A509),YEAR($A509)-1)))),A3R002_FirstSim!$A$1:$Z$87,VLOOKUP(MONTH($A509),Conversion!$A$1:$B$12,2),FALSE)</f>
        <v>0.88</v>
      </c>
      <c r="K509" s="12" t="e">
        <f>VLOOKUP((IF(MONTH($A509)=10,YEAR($A509),IF(MONTH($A509)=11,YEAR($A509),IF(MONTH($A509)=12, YEAR($A509),YEAR($A509)-1)))),#REF!,VLOOKUP(MONTH($A509),Conversion!$A$1:$B$12,2),FALSE)</f>
        <v>#REF!</v>
      </c>
      <c r="L509" s="9" t="e">
        <f>VLOOKUP((IF(MONTH($A509)=10,YEAR($A509),IF(MONTH($A509)=11,YEAR($A509),IF(MONTH($A509)=12, YEAR($A509),YEAR($A509)-1)))),#REF!,VLOOKUP(MONTH($A509),'Patch Conversion'!$A$1:$B$12,2),FALSE)</f>
        <v>#REF!</v>
      </c>
      <c r="N509" s="11"/>
      <c r="O509" s="9">
        <f t="shared" si="45"/>
        <v>3.03</v>
      </c>
      <c r="P509" s="9" t="str">
        <f t="shared" si="46"/>
        <v>*</v>
      </c>
      <c r="Q509" s="10" t="str">
        <f t="shared" si="47"/>
        <v>Estimated</v>
      </c>
      <c r="S509" s="17">
        <f>VLOOKUP((IF(MONTH($A509)=10,YEAR($A509),IF(MONTH($A509)=11,YEAR($A509),IF(MONTH($A509)=12, YEAR($A509),YEAR($A509)-1)))),'Final Sim'!$A$1:$O$84,VLOOKUP(MONTH($A509),'Conversion WRSM'!$A$1:$B$12,2),FALSE)</f>
        <v>0</v>
      </c>
      <c r="U509" s="9">
        <f t="shared" si="48"/>
        <v>3.03</v>
      </c>
      <c r="V509" s="9" t="str">
        <f t="shared" si="49"/>
        <v>*</v>
      </c>
      <c r="W509" s="20" t="str">
        <f t="shared" si="50"/>
        <v>Estimated</v>
      </c>
    </row>
    <row r="510" spans="1:23" s="9" customFormat="1" x14ac:dyDescent="0.25">
      <c r="A510" s="11">
        <v>28460</v>
      </c>
      <c r="B510" s="9">
        <f>VLOOKUP((IF(MONTH($A510)=10,YEAR($A510),IF(MONTH($A510)=11,YEAR($A510),IF(MONTH($A510)=12, YEAR($A510),YEAR($A510)-1)))),A3R002_pt1.prn!$A$2:$AA$74,VLOOKUP(MONTH($A510),Conversion!$A$1:$B$12,2),FALSE)</f>
        <v>7.32</v>
      </c>
      <c r="C510" s="9" t="str">
        <f>IF(VLOOKUP((IF(MONTH($A510)=10,YEAR($A510),IF(MONTH($A510)=11,YEAR($A510),IF(MONTH($A510)=12, YEAR($A510),YEAR($A510)-1)))),A3R002_pt1.prn!$A$2:$AA$74,VLOOKUP(MONTH($A510),'Patch Conversion'!$A$1:$B$12,2),FALSE)="","",VLOOKUP((IF(MONTH($A510)=10,YEAR($A510),IF(MONTH($A510)=11,YEAR($A510),IF(MONTH($A510)=12, YEAR($A510),YEAR($A510)-1)))),A3R002_pt1.prn!$A$2:$AA$74,VLOOKUP(MONTH($A510),'Patch Conversion'!$A$1:$B$12,2),FALSE))</f>
        <v>*</v>
      </c>
      <c r="G510" s="9">
        <f>VLOOKUP((IF(MONTH($A510)=10,YEAR($A510),IF(MONTH($A510)=11,YEAR($A510),IF(MONTH($A510)=12, YEAR($A510),YEAR($A510)-1)))),A3R002_FirstSim!$A$1:$Z$87,VLOOKUP(MONTH($A510),Conversion!$A$1:$B$12,2),FALSE)</f>
        <v>1.28</v>
      </c>
      <c r="K510" s="12" t="e">
        <f>VLOOKUP((IF(MONTH($A510)=10,YEAR($A510),IF(MONTH($A510)=11,YEAR($A510),IF(MONTH($A510)=12, YEAR($A510),YEAR($A510)-1)))),#REF!,VLOOKUP(MONTH($A510),Conversion!$A$1:$B$12,2),FALSE)</f>
        <v>#REF!</v>
      </c>
      <c r="L510" s="9" t="e">
        <f>VLOOKUP((IF(MONTH($A510)=10,YEAR($A510),IF(MONTH($A510)=11,YEAR($A510),IF(MONTH($A510)=12, YEAR($A510),YEAR($A510)-1)))),#REF!,VLOOKUP(MONTH($A510),'Patch Conversion'!$A$1:$B$12,2),FALSE)</f>
        <v>#REF!</v>
      </c>
      <c r="N510" s="11"/>
      <c r="O510" s="9">
        <f t="shared" si="45"/>
        <v>7.32</v>
      </c>
      <c r="P510" s="9" t="str">
        <f t="shared" si="46"/>
        <v>*</v>
      </c>
      <c r="Q510" s="10" t="str">
        <f t="shared" si="47"/>
        <v>Estimated</v>
      </c>
      <c r="S510" s="17">
        <f>VLOOKUP((IF(MONTH($A510)=10,YEAR($A510),IF(MONTH($A510)=11,YEAR($A510),IF(MONTH($A510)=12, YEAR($A510),YEAR($A510)-1)))),'Final Sim'!$A$1:$O$84,VLOOKUP(MONTH($A510),'Conversion WRSM'!$A$1:$B$12,2),FALSE)</f>
        <v>0</v>
      </c>
      <c r="U510" s="9">
        <f t="shared" si="48"/>
        <v>7.32</v>
      </c>
      <c r="V510" s="9" t="str">
        <f t="shared" si="49"/>
        <v>*</v>
      </c>
      <c r="W510" s="20" t="str">
        <f t="shared" si="50"/>
        <v>Estimated</v>
      </c>
    </row>
    <row r="511" spans="1:23" s="9" customFormat="1" x14ac:dyDescent="0.25">
      <c r="A511" s="11">
        <v>28491</v>
      </c>
      <c r="B511" s="9">
        <f>VLOOKUP((IF(MONTH($A511)=10,YEAR($A511),IF(MONTH($A511)=11,YEAR($A511),IF(MONTH($A511)=12, YEAR($A511),YEAR($A511)-1)))),A3R002_pt1.prn!$A$2:$AA$74,VLOOKUP(MONTH($A511),Conversion!$A$1:$B$12,2),FALSE)</f>
        <v>13.01</v>
      </c>
      <c r="C511" s="9" t="str">
        <f>IF(VLOOKUP((IF(MONTH($A511)=10,YEAR($A511),IF(MONTH($A511)=11,YEAR($A511),IF(MONTH($A511)=12, YEAR($A511),YEAR($A511)-1)))),A3R002_pt1.prn!$A$2:$AA$74,VLOOKUP(MONTH($A511),'Patch Conversion'!$A$1:$B$12,2),FALSE)="","",VLOOKUP((IF(MONTH($A511)=10,YEAR($A511),IF(MONTH($A511)=11,YEAR($A511),IF(MONTH($A511)=12, YEAR($A511),YEAR($A511)-1)))),A3R002_pt1.prn!$A$2:$AA$74,VLOOKUP(MONTH($A511),'Patch Conversion'!$A$1:$B$12,2),FALSE))</f>
        <v>*</v>
      </c>
      <c r="G511" s="9">
        <f>VLOOKUP((IF(MONTH($A511)=10,YEAR($A511),IF(MONTH($A511)=11,YEAR($A511),IF(MONTH($A511)=12, YEAR($A511),YEAR($A511)-1)))),A3R002_FirstSim!$A$1:$Z$87,VLOOKUP(MONTH($A511),Conversion!$A$1:$B$12,2),FALSE)</f>
        <v>4.25</v>
      </c>
      <c r="K511" s="12" t="e">
        <f>VLOOKUP((IF(MONTH($A511)=10,YEAR($A511),IF(MONTH($A511)=11,YEAR($A511),IF(MONTH($A511)=12, YEAR($A511),YEAR($A511)-1)))),#REF!,VLOOKUP(MONTH($A511),Conversion!$A$1:$B$12,2),FALSE)</f>
        <v>#REF!</v>
      </c>
      <c r="L511" s="9" t="e">
        <f>VLOOKUP((IF(MONTH($A511)=10,YEAR($A511),IF(MONTH($A511)=11,YEAR($A511),IF(MONTH($A511)=12, YEAR($A511),YEAR($A511)-1)))),#REF!,VLOOKUP(MONTH($A511),'Patch Conversion'!$A$1:$B$12,2),FALSE)</f>
        <v>#REF!</v>
      </c>
      <c r="N511" s="11"/>
      <c r="O511" s="9">
        <f t="shared" si="45"/>
        <v>13.01</v>
      </c>
      <c r="P511" s="9" t="str">
        <f t="shared" si="46"/>
        <v>*</v>
      </c>
      <c r="Q511" s="10" t="str">
        <f t="shared" si="47"/>
        <v>Estimated</v>
      </c>
      <c r="S511" s="17">
        <f>VLOOKUP((IF(MONTH($A511)=10,YEAR($A511),IF(MONTH($A511)=11,YEAR($A511),IF(MONTH($A511)=12, YEAR($A511),YEAR($A511)-1)))),'Final Sim'!$A$1:$O$84,VLOOKUP(MONTH($A511),'Conversion WRSM'!$A$1:$B$12,2),FALSE)</f>
        <v>0</v>
      </c>
      <c r="U511" s="9">
        <f t="shared" si="48"/>
        <v>13.01</v>
      </c>
      <c r="V511" s="9" t="str">
        <f t="shared" si="49"/>
        <v>*</v>
      </c>
      <c r="W511" s="20" t="str">
        <f t="shared" si="50"/>
        <v>Estimated</v>
      </c>
    </row>
    <row r="512" spans="1:23" s="9" customFormat="1" x14ac:dyDescent="0.25">
      <c r="A512" s="11">
        <v>28522</v>
      </c>
      <c r="B512" s="9">
        <f>VLOOKUP((IF(MONTH($A512)=10,YEAR($A512),IF(MONTH($A512)=11,YEAR($A512),IF(MONTH($A512)=12, YEAR($A512),YEAR($A512)-1)))),A3R002_pt1.prn!$A$2:$AA$74,VLOOKUP(MONTH($A512),Conversion!$A$1:$B$12,2),FALSE)</f>
        <v>10.3</v>
      </c>
      <c r="C512" s="9" t="str">
        <f>IF(VLOOKUP((IF(MONTH($A512)=10,YEAR($A512),IF(MONTH($A512)=11,YEAR($A512),IF(MONTH($A512)=12, YEAR($A512),YEAR($A512)-1)))),A3R002_pt1.prn!$A$2:$AA$74,VLOOKUP(MONTH($A512),'Patch Conversion'!$A$1:$B$12,2),FALSE)="","",VLOOKUP((IF(MONTH($A512)=10,YEAR($A512),IF(MONTH($A512)=11,YEAR($A512),IF(MONTH($A512)=12, YEAR($A512),YEAR($A512)-1)))),A3R002_pt1.prn!$A$2:$AA$74,VLOOKUP(MONTH($A512),'Patch Conversion'!$A$1:$B$12,2),FALSE))</f>
        <v/>
      </c>
      <c r="G512" s="9">
        <f>VLOOKUP((IF(MONTH($A512)=10,YEAR($A512),IF(MONTH($A512)=11,YEAR($A512),IF(MONTH($A512)=12, YEAR($A512),YEAR($A512)-1)))),A3R002_FirstSim!$A$1:$Z$87,VLOOKUP(MONTH($A512),Conversion!$A$1:$B$12,2),FALSE)</f>
        <v>2.64</v>
      </c>
      <c r="K512" s="12" t="e">
        <f>VLOOKUP((IF(MONTH($A512)=10,YEAR($A512),IF(MONTH($A512)=11,YEAR($A512),IF(MONTH($A512)=12, YEAR($A512),YEAR($A512)-1)))),#REF!,VLOOKUP(MONTH($A512),Conversion!$A$1:$B$12,2),FALSE)</f>
        <v>#REF!</v>
      </c>
      <c r="L512" s="9" t="e">
        <f>VLOOKUP((IF(MONTH($A512)=10,YEAR($A512),IF(MONTH($A512)=11,YEAR($A512),IF(MONTH($A512)=12, YEAR($A512),YEAR($A512)-1)))),#REF!,VLOOKUP(MONTH($A512),'Patch Conversion'!$A$1:$B$12,2),FALSE)</f>
        <v>#REF!</v>
      </c>
      <c r="N512" s="11"/>
      <c r="O512" s="9">
        <f t="shared" si="45"/>
        <v>10.3</v>
      </c>
      <c r="P512" s="9" t="str">
        <f t="shared" si="46"/>
        <v/>
      </c>
      <c r="Q512" s="10" t="str">
        <f t="shared" si="47"/>
        <v/>
      </c>
      <c r="S512" s="17">
        <f>VLOOKUP((IF(MONTH($A512)=10,YEAR($A512),IF(MONTH($A512)=11,YEAR($A512),IF(MONTH($A512)=12, YEAR($A512),YEAR($A512)-1)))),'Final Sim'!$A$1:$O$84,VLOOKUP(MONTH($A512),'Conversion WRSM'!$A$1:$B$12,2),FALSE)</f>
        <v>0</v>
      </c>
      <c r="U512" s="9">
        <f t="shared" si="48"/>
        <v>10.3</v>
      </c>
      <c r="V512" s="9" t="str">
        <f t="shared" si="49"/>
        <v/>
      </c>
      <c r="W512" s="20" t="str">
        <f t="shared" si="50"/>
        <v/>
      </c>
    </row>
    <row r="513" spans="1:23" s="9" customFormat="1" x14ac:dyDescent="0.25">
      <c r="A513" s="11">
        <v>28550</v>
      </c>
      <c r="B513" s="9">
        <f>VLOOKUP((IF(MONTH($A513)=10,YEAR($A513),IF(MONTH($A513)=11,YEAR($A513),IF(MONTH($A513)=12, YEAR($A513),YEAR($A513)-1)))),A3R002_pt1.prn!$A$2:$AA$74,VLOOKUP(MONTH($A513),Conversion!$A$1:$B$12,2),FALSE)</f>
        <v>8.89</v>
      </c>
      <c r="C513" s="9" t="str">
        <f>IF(VLOOKUP((IF(MONTH($A513)=10,YEAR($A513),IF(MONTH($A513)=11,YEAR($A513),IF(MONTH($A513)=12, YEAR($A513),YEAR($A513)-1)))),A3R002_pt1.prn!$A$2:$AA$74,VLOOKUP(MONTH($A513),'Patch Conversion'!$A$1:$B$12,2),FALSE)="","",VLOOKUP((IF(MONTH($A513)=10,YEAR($A513),IF(MONTH($A513)=11,YEAR($A513),IF(MONTH($A513)=12, YEAR($A513),YEAR($A513)-1)))),A3R002_pt1.prn!$A$2:$AA$74,VLOOKUP(MONTH($A513),'Patch Conversion'!$A$1:$B$12,2),FALSE))</f>
        <v>*</v>
      </c>
      <c r="G513" s="9">
        <f>VLOOKUP((IF(MONTH($A513)=10,YEAR($A513),IF(MONTH($A513)=11,YEAR($A513),IF(MONTH($A513)=12, YEAR($A513),YEAR($A513)-1)))),A3R002_FirstSim!$A$1:$Z$87,VLOOKUP(MONTH($A513),Conversion!$A$1:$B$12,2),FALSE)</f>
        <v>1.65</v>
      </c>
      <c r="K513" s="12" t="e">
        <f>VLOOKUP((IF(MONTH($A513)=10,YEAR($A513),IF(MONTH($A513)=11,YEAR($A513),IF(MONTH($A513)=12, YEAR($A513),YEAR($A513)-1)))),#REF!,VLOOKUP(MONTH($A513),Conversion!$A$1:$B$12,2),FALSE)</f>
        <v>#REF!</v>
      </c>
      <c r="L513" s="9" t="e">
        <f>VLOOKUP((IF(MONTH($A513)=10,YEAR($A513),IF(MONTH($A513)=11,YEAR($A513),IF(MONTH($A513)=12, YEAR($A513),YEAR($A513)-1)))),#REF!,VLOOKUP(MONTH($A513),'Patch Conversion'!$A$1:$B$12,2),FALSE)</f>
        <v>#REF!</v>
      </c>
      <c r="N513" s="11"/>
      <c r="O513" s="9">
        <f t="shared" si="45"/>
        <v>8.89</v>
      </c>
      <c r="P513" s="9" t="str">
        <f t="shared" si="46"/>
        <v>*</v>
      </c>
      <c r="Q513" s="10" t="str">
        <f t="shared" si="47"/>
        <v>Estimated</v>
      </c>
      <c r="S513" s="17">
        <f>VLOOKUP((IF(MONTH($A513)=10,YEAR($A513),IF(MONTH($A513)=11,YEAR($A513),IF(MONTH($A513)=12, YEAR($A513),YEAR($A513)-1)))),'Final Sim'!$A$1:$O$84,VLOOKUP(MONTH($A513),'Conversion WRSM'!$A$1:$B$12,2),FALSE)</f>
        <v>0</v>
      </c>
      <c r="U513" s="9">
        <f t="shared" si="48"/>
        <v>8.89</v>
      </c>
      <c r="V513" s="9" t="str">
        <f t="shared" si="49"/>
        <v>*</v>
      </c>
      <c r="W513" s="20" t="str">
        <f t="shared" si="50"/>
        <v>Estimated</v>
      </c>
    </row>
    <row r="514" spans="1:23" s="9" customFormat="1" x14ac:dyDescent="0.25">
      <c r="A514" s="11">
        <v>28581</v>
      </c>
      <c r="B514" s="9">
        <f>VLOOKUP((IF(MONTH($A514)=10,YEAR($A514),IF(MONTH($A514)=11,YEAR($A514),IF(MONTH($A514)=12, YEAR($A514),YEAR($A514)-1)))),A3R002_pt1.prn!$A$2:$AA$74,VLOOKUP(MONTH($A514),Conversion!$A$1:$B$12,2),FALSE)</f>
        <v>10.31</v>
      </c>
      <c r="C514" s="9" t="str">
        <f>IF(VLOOKUP((IF(MONTH($A514)=10,YEAR($A514),IF(MONTH($A514)=11,YEAR($A514),IF(MONTH($A514)=12, YEAR($A514),YEAR($A514)-1)))),A3R002_pt1.prn!$A$2:$AA$74,VLOOKUP(MONTH($A514),'Patch Conversion'!$A$1:$B$12,2),FALSE)="","",VLOOKUP((IF(MONTH($A514)=10,YEAR($A514),IF(MONTH($A514)=11,YEAR($A514),IF(MONTH($A514)=12, YEAR($A514),YEAR($A514)-1)))),A3R002_pt1.prn!$A$2:$AA$74,VLOOKUP(MONTH($A514),'Patch Conversion'!$A$1:$B$12,2),FALSE))</f>
        <v/>
      </c>
      <c r="G514" s="9">
        <f>VLOOKUP((IF(MONTH($A514)=10,YEAR($A514),IF(MONTH($A514)=11,YEAR($A514),IF(MONTH($A514)=12, YEAR($A514),YEAR($A514)-1)))),A3R002_FirstSim!$A$1:$Z$87,VLOOKUP(MONTH($A514),Conversion!$A$1:$B$12,2),FALSE)</f>
        <v>1.62</v>
      </c>
      <c r="K514" s="12" t="e">
        <f>VLOOKUP((IF(MONTH($A514)=10,YEAR($A514),IF(MONTH($A514)=11,YEAR($A514),IF(MONTH($A514)=12, YEAR($A514),YEAR($A514)-1)))),#REF!,VLOOKUP(MONTH($A514),Conversion!$A$1:$B$12,2),FALSE)</f>
        <v>#REF!</v>
      </c>
      <c r="L514" s="9" t="e">
        <f>VLOOKUP((IF(MONTH($A514)=10,YEAR($A514),IF(MONTH($A514)=11,YEAR($A514),IF(MONTH($A514)=12, YEAR($A514),YEAR($A514)-1)))),#REF!,VLOOKUP(MONTH($A514),'Patch Conversion'!$A$1:$B$12,2),FALSE)</f>
        <v>#REF!</v>
      </c>
      <c r="N514" s="11"/>
      <c r="O514" s="9">
        <f t="shared" si="45"/>
        <v>10.31</v>
      </c>
      <c r="P514" s="9" t="str">
        <f t="shared" si="46"/>
        <v/>
      </c>
      <c r="Q514" s="10" t="str">
        <f t="shared" si="47"/>
        <v/>
      </c>
      <c r="S514" s="17">
        <f>VLOOKUP((IF(MONTH($A514)=10,YEAR($A514),IF(MONTH($A514)=11,YEAR($A514),IF(MONTH($A514)=12, YEAR($A514),YEAR($A514)-1)))),'Final Sim'!$A$1:$O$84,VLOOKUP(MONTH($A514),'Conversion WRSM'!$A$1:$B$12,2),FALSE)</f>
        <v>0</v>
      </c>
      <c r="U514" s="9">
        <f t="shared" si="48"/>
        <v>10.31</v>
      </c>
      <c r="V514" s="9" t="str">
        <f t="shared" si="49"/>
        <v/>
      </c>
      <c r="W514" s="20" t="str">
        <f t="shared" si="50"/>
        <v/>
      </c>
    </row>
    <row r="515" spans="1:23" s="9" customFormat="1" x14ac:dyDescent="0.25">
      <c r="A515" s="11">
        <v>28611</v>
      </c>
      <c r="B515" s="9">
        <f>VLOOKUP((IF(MONTH($A515)=10,YEAR($A515),IF(MONTH($A515)=11,YEAR($A515),IF(MONTH($A515)=12, YEAR($A515),YEAR($A515)-1)))),A3R002_pt1.prn!$A$2:$AA$74,VLOOKUP(MONTH($A515),Conversion!$A$1:$B$12,2),FALSE)</f>
        <v>6.11</v>
      </c>
      <c r="C515" s="9" t="str">
        <f>IF(VLOOKUP((IF(MONTH($A515)=10,YEAR($A515),IF(MONTH($A515)=11,YEAR($A515),IF(MONTH($A515)=12, YEAR($A515),YEAR($A515)-1)))),A3R002_pt1.prn!$A$2:$AA$74,VLOOKUP(MONTH($A515),'Patch Conversion'!$A$1:$B$12,2),FALSE)="","",VLOOKUP((IF(MONTH($A515)=10,YEAR($A515),IF(MONTH($A515)=11,YEAR($A515),IF(MONTH($A515)=12, YEAR($A515),YEAR($A515)-1)))),A3R002_pt1.prn!$A$2:$AA$74,VLOOKUP(MONTH($A515),'Patch Conversion'!$A$1:$B$12,2),FALSE))</f>
        <v>*</v>
      </c>
      <c r="G515" s="9">
        <f>VLOOKUP((IF(MONTH($A515)=10,YEAR($A515),IF(MONTH($A515)=11,YEAR($A515),IF(MONTH($A515)=12, YEAR($A515),YEAR($A515)-1)))),A3R002_FirstSim!$A$1:$Z$87,VLOOKUP(MONTH($A515),Conversion!$A$1:$B$12,2),FALSE)</f>
        <v>1.54</v>
      </c>
      <c r="K515" s="12" t="e">
        <f>VLOOKUP((IF(MONTH($A515)=10,YEAR($A515),IF(MONTH($A515)=11,YEAR($A515),IF(MONTH($A515)=12, YEAR($A515),YEAR($A515)-1)))),#REF!,VLOOKUP(MONTH($A515),Conversion!$A$1:$B$12,2),FALSE)</f>
        <v>#REF!</v>
      </c>
      <c r="L515" s="9" t="e">
        <f>VLOOKUP((IF(MONTH($A515)=10,YEAR($A515),IF(MONTH($A515)=11,YEAR($A515),IF(MONTH($A515)=12, YEAR($A515),YEAR($A515)-1)))),#REF!,VLOOKUP(MONTH($A515),'Patch Conversion'!$A$1:$B$12,2),FALSE)</f>
        <v>#REF!</v>
      </c>
      <c r="N515" s="11"/>
      <c r="O515" s="9">
        <f t="shared" si="45"/>
        <v>6.11</v>
      </c>
      <c r="P515" s="9" t="str">
        <f t="shared" si="46"/>
        <v>*</v>
      </c>
      <c r="Q515" s="10" t="str">
        <f t="shared" si="47"/>
        <v>Estimated</v>
      </c>
      <c r="S515" s="17">
        <f>VLOOKUP((IF(MONTH($A515)=10,YEAR($A515),IF(MONTH($A515)=11,YEAR($A515),IF(MONTH($A515)=12, YEAR($A515),YEAR($A515)-1)))),'Final Sim'!$A$1:$O$84,VLOOKUP(MONTH($A515),'Conversion WRSM'!$A$1:$B$12,2),FALSE)</f>
        <v>0</v>
      </c>
      <c r="U515" s="9">
        <f t="shared" si="48"/>
        <v>6.11</v>
      </c>
      <c r="V515" s="9" t="str">
        <f t="shared" si="49"/>
        <v>*</v>
      </c>
      <c r="W515" s="20" t="str">
        <f t="shared" si="50"/>
        <v>Estimated</v>
      </c>
    </row>
    <row r="516" spans="1:23" s="9" customFormat="1" x14ac:dyDescent="0.25">
      <c r="A516" s="11">
        <v>28642</v>
      </c>
      <c r="B516" s="9">
        <f>VLOOKUP((IF(MONTH($A516)=10,YEAR($A516),IF(MONTH($A516)=11,YEAR($A516),IF(MONTH($A516)=12, YEAR($A516),YEAR($A516)-1)))),A3R002_pt1.prn!$A$2:$AA$74,VLOOKUP(MONTH($A516),Conversion!$A$1:$B$12,2),FALSE)</f>
        <v>3.08</v>
      </c>
      <c r="C516" s="9" t="str">
        <f>IF(VLOOKUP((IF(MONTH($A516)=10,YEAR($A516),IF(MONTH($A516)=11,YEAR($A516),IF(MONTH($A516)=12, YEAR($A516),YEAR($A516)-1)))),A3R002_pt1.prn!$A$2:$AA$74,VLOOKUP(MONTH($A516),'Patch Conversion'!$A$1:$B$12,2),FALSE)="","",VLOOKUP((IF(MONTH($A516)=10,YEAR($A516),IF(MONTH($A516)=11,YEAR($A516),IF(MONTH($A516)=12, YEAR($A516),YEAR($A516)-1)))),A3R002_pt1.prn!$A$2:$AA$74,VLOOKUP(MONTH($A516),'Patch Conversion'!$A$1:$B$12,2),FALSE))</f>
        <v/>
      </c>
      <c r="G516" s="9">
        <f>VLOOKUP((IF(MONTH($A516)=10,YEAR($A516),IF(MONTH($A516)=11,YEAR($A516),IF(MONTH($A516)=12, YEAR($A516),YEAR($A516)-1)))),A3R002_FirstSim!$A$1:$Z$87,VLOOKUP(MONTH($A516),Conversion!$A$1:$B$12,2),FALSE)</f>
        <v>1.51</v>
      </c>
      <c r="K516" s="12" t="e">
        <f>VLOOKUP((IF(MONTH($A516)=10,YEAR($A516),IF(MONTH($A516)=11,YEAR($A516),IF(MONTH($A516)=12, YEAR($A516),YEAR($A516)-1)))),#REF!,VLOOKUP(MONTH($A516),Conversion!$A$1:$B$12,2),FALSE)</f>
        <v>#REF!</v>
      </c>
      <c r="L516" s="9" t="e">
        <f>VLOOKUP((IF(MONTH($A516)=10,YEAR($A516),IF(MONTH($A516)=11,YEAR($A516),IF(MONTH($A516)=12, YEAR($A516),YEAR($A516)-1)))),#REF!,VLOOKUP(MONTH($A516),'Patch Conversion'!$A$1:$B$12,2),FALSE)</f>
        <v>#REF!</v>
      </c>
      <c r="N516" s="11"/>
      <c r="O516" s="9">
        <f t="shared" ref="O516:O579" si="51">IF(C516="",B516,IF(C516="*",B516,IF(G516&lt;B516,B516,G516)))</f>
        <v>3.08</v>
      </c>
      <c r="P516" s="9" t="str">
        <f t="shared" ref="P516:P579" si="52">IF(C516="",C516,IF(C516="*",C516,IF(G516&lt;B516,C516,"*")))</f>
        <v/>
      </c>
      <c r="Q516" s="10" t="str">
        <f t="shared" ref="Q516:Q579" si="53">IF(C516="","",IF(C516="*","Estimated",IF(G516&lt;B516,"First Simulation&lt;Observed, Observed Used","First Silumation patch")))</f>
        <v/>
      </c>
      <c r="S516" s="17">
        <f>VLOOKUP((IF(MONTH($A516)=10,YEAR($A516),IF(MONTH($A516)=11,YEAR($A516),IF(MONTH($A516)=12, YEAR($A516),YEAR($A516)-1)))),'Final Sim'!$A$1:$O$84,VLOOKUP(MONTH($A516),'Conversion WRSM'!$A$1:$B$12,2),FALSE)</f>
        <v>0</v>
      </c>
      <c r="U516" s="9">
        <f t="shared" ref="U516:U579" si="54">IF(C516="",B516,IF(C516="*",B516,IF(S516&gt;B516,S516,B516)))</f>
        <v>3.08</v>
      </c>
      <c r="V516" s="9" t="str">
        <f t="shared" ref="V516:V579" si="55">IF(C516="","",IF(C516="*","*",IF(S516&gt;B516,"*",C516)))</f>
        <v/>
      </c>
      <c r="W516" s="20" t="str">
        <f t="shared" ref="W516:W579" si="56">IF(C516="","",IF(C516="*","Estimated",IF(S516&gt;B516,"Simulated value used","Observed Estimate Used")))</f>
        <v/>
      </c>
    </row>
    <row r="517" spans="1:23" s="9" customFormat="1" x14ac:dyDescent="0.25">
      <c r="A517" s="11">
        <v>28672</v>
      </c>
      <c r="B517" s="9">
        <f>VLOOKUP((IF(MONTH($A517)=10,YEAR($A517),IF(MONTH($A517)=11,YEAR($A517),IF(MONTH($A517)=12, YEAR($A517),YEAR($A517)-1)))),A3R002_pt1.prn!$A$2:$AA$74,VLOOKUP(MONTH($A517),Conversion!$A$1:$B$12,2),FALSE)</f>
        <v>3.03</v>
      </c>
      <c r="C517" s="9" t="str">
        <f>IF(VLOOKUP((IF(MONTH($A517)=10,YEAR($A517),IF(MONTH($A517)=11,YEAR($A517),IF(MONTH($A517)=12, YEAR($A517),YEAR($A517)-1)))),A3R002_pt1.prn!$A$2:$AA$74,VLOOKUP(MONTH($A517),'Patch Conversion'!$A$1:$B$12,2),FALSE)="","",VLOOKUP((IF(MONTH($A517)=10,YEAR($A517),IF(MONTH($A517)=11,YEAR($A517),IF(MONTH($A517)=12, YEAR($A517),YEAR($A517)-1)))),A3R002_pt1.prn!$A$2:$AA$74,VLOOKUP(MONTH($A517),'Patch Conversion'!$A$1:$B$12,2),FALSE))</f>
        <v/>
      </c>
      <c r="G517" s="9">
        <f>VLOOKUP((IF(MONTH($A517)=10,YEAR($A517),IF(MONTH($A517)=11,YEAR($A517),IF(MONTH($A517)=12, YEAR($A517),YEAR($A517)-1)))),A3R002_FirstSim!$A$1:$Z$87,VLOOKUP(MONTH($A517),Conversion!$A$1:$B$12,2),FALSE)</f>
        <v>1.48</v>
      </c>
      <c r="K517" s="12" t="e">
        <f>VLOOKUP((IF(MONTH($A517)=10,YEAR($A517),IF(MONTH($A517)=11,YEAR($A517),IF(MONTH($A517)=12, YEAR($A517),YEAR($A517)-1)))),#REF!,VLOOKUP(MONTH($A517),Conversion!$A$1:$B$12,2),FALSE)</f>
        <v>#REF!</v>
      </c>
      <c r="L517" s="9" t="e">
        <f>VLOOKUP((IF(MONTH($A517)=10,YEAR($A517),IF(MONTH($A517)=11,YEAR($A517),IF(MONTH($A517)=12, YEAR($A517),YEAR($A517)-1)))),#REF!,VLOOKUP(MONTH($A517),'Patch Conversion'!$A$1:$B$12,2),FALSE)</f>
        <v>#REF!</v>
      </c>
      <c r="N517" s="11"/>
      <c r="O517" s="9">
        <f t="shared" si="51"/>
        <v>3.03</v>
      </c>
      <c r="P517" s="9" t="str">
        <f t="shared" si="52"/>
        <v/>
      </c>
      <c r="Q517" s="10" t="str">
        <f t="shared" si="53"/>
        <v/>
      </c>
      <c r="S517" s="17">
        <f>VLOOKUP((IF(MONTH($A517)=10,YEAR($A517),IF(MONTH($A517)=11,YEAR($A517),IF(MONTH($A517)=12, YEAR($A517),YEAR($A517)-1)))),'Final Sim'!$A$1:$O$84,VLOOKUP(MONTH($A517),'Conversion WRSM'!$A$1:$B$12,2),FALSE)</f>
        <v>0</v>
      </c>
      <c r="U517" s="9">
        <f t="shared" si="54"/>
        <v>3.03</v>
      </c>
      <c r="V517" s="9" t="str">
        <f t="shared" si="55"/>
        <v/>
      </c>
      <c r="W517" s="20" t="str">
        <f t="shared" si="56"/>
        <v/>
      </c>
    </row>
    <row r="518" spans="1:23" s="9" customFormat="1" x14ac:dyDescent="0.25">
      <c r="A518" s="11">
        <v>28703</v>
      </c>
      <c r="B518" s="9">
        <f>VLOOKUP((IF(MONTH($A518)=10,YEAR($A518),IF(MONTH($A518)=11,YEAR($A518),IF(MONTH($A518)=12, YEAR($A518),YEAR($A518)-1)))),A3R002_pt1.prn!$A$2:$AA$74,VLOOKUP(MONTH($A518),Conversion!$A$1:$B$12,2),FALSE)</f>
        <v>3.09</v>
      </c>
      <c r="C518" s="9" t="str">
        <f>IF(VLOOKUP((IF(MONTH($A518)=10,YEAR($A518),IF(MONTH($A518)=11,YEAR($A518),IF(MONTH($A518)=12, YEAR($A518),YEAR($A518)-1)))),A3R002_pt1.prn!$A$2:$AA$74,VLOOKUP(MONTH($A518),'Patch Conversion'!$A$1:$B$12,2),FALSE)="","",VLOOKUP((IF(MONTH($A518)=10,YEAR($A518),IF(MONTH($A518)=11,YEAR($A518),IF(MONTH($A518)=12, YEAR($A518),YEAR($A518)-1)))),A3R002_pt1.prn!$A$2:$AA$74,VLOOKUP(MONTH($A518),'Patch Conversion'!$A$1:$B$12,2),FALSE))</f>
        <v>*</v>
      </c>
      <c r="G518" s="9">
        <f>VLOOKUP((IF(MONTH($A518)=10,YEAR($A518),IF(MONTH($A518)=11,YEAR($A518),IF(MONTH($A518)=12, YEAR($A518),YEAR($A518)-1)))),A3R002_FirstSim!$A$1:$Z$87,VLOOKUP(MONTH($A518),Conversion!$A$1:$B$12,2),FALSE)</f>
        <v>1.46</v>
      </c>
      <c r="K518" s="12" t="e">
        <f>VLOOKUP((IF(MONTH($A518)=10,YEAR($A518),IF(MONTH($A518)=11,YEAR($A518),IF(MONTH($A518)=12, YEAR($A518),YEAR($A518)-1)))),#REF!,VLOOKUP(MONTH($A518),Conversion!$A$1:$B$12,2),FALSE)</f>
        <v>#REF!</v>
      </c>
      <c r="L518" s="9" t="e">
        <f>VLOOKUP((IF(MONTH($A518)=10,YEAR($A518),IF(MONTH($A518)=11,YEAR($A518),IF(MONTH($A518)=12, YEAR($A518),YEAR($A518)-1)))),#REF!,VLOOKUP(MONTH($A518),'Patch Conversion'!$A$1:$B$12,2),FALSE)</f>
        <v>#REF!</v>
      </c>
      <c r="N518" s="11"/>
      <c r="O518" s="9">
        <f t="shared" si="51"/>
        <v>3.09</v>
      </c>
      <c r="P518" s="9" t="str">
        <f t="shared" si="52"/>
        <v>*</v>
      </c>
      <c r="Q518" s="10" t="str">
        <f t="shared" si="53"/>
        <v>Estimated</v>
      </c>
      <c r="S518" s="17">
        <f>VLOOKUP((IF(MONTH($A518)=10,YEAR($A518),IF(MONTH($A518)=11,YEAR($A518),IF(MONTH($A518)=12, YEAR($A518),YEAR($A518)-1)))),'Final Sim'!$A$1:$O$84,VLOOKUP(MONTH($A518),'Conversion WRSM'!$A$1:$B$12,2),FALSE)</f>
        <v>0</v>
      </c>
      <c r="U518" s="9">
        <f t="shared" si="54"/>
        <v>3.09</v>
      </c>
      <c r="V518" s="9" t="str">
        <f t="shared" si="55"/>
        <v>*</v>
      </c>
      <c r="W518" s="20" t="str">
        <f t="shared" si="56"/>
        <v>Estimated</v>
      </c>
    </row>
    <row r="519" spans="1:23" s="9" customFormat="1" x14ac:dyDescent="0.25">
      <c r="A519" s="11">
        <v>28734</v>
      </c>
      <c r="B519" s="9">
        <f>VLOOKUP((IF(MONTH($A519)=10,YEAR($A519),IF(MONTH($A519)=11,YEAR($A519),IF(MONTH($A519)=12, YEAR($A519),YEAR($A519)-1)))),A3R002_pt1.prn!$A$2:$AA$74,VLOOKUP(MONTH($A519),Conversion!$A$1:$B$12,2),FALSE)</f>
        <v>5.03</v>
      </c>
      <c r="C519" s="9" t="str">
        <f>IF(VLOOKUP((IF(MONTH($A519)=10,YEAR($A519),IF(MONTH($A519)=11,YEAR($A519),IF(MONTH($A519)=12, YEAR($A519),YEAR($A519)-1)))),A3R002_pt1.prn!$A$2:$AA$74,VLOOKUP(MONTH($A519),'Patch Conversion'!$A$1:$B$12,2),FALSE)="","",VLOOKUP((IF(MONTH($A519)=10,YEAR($A519),IF(MONTH($A519)=11,YEAR($A519),IF(MONTH($A519)=12, YEAR($A519),YEAR($A519)-1)))),A3R002_pt1.prn!$A$2:$AA$74,VLOOKUP(MONTH($A519),'Patch Conversion'!$A$1:$B$12,2),FALSE))</f>
        <v/>
      </c>
      <c r="G519" s="9">
        <f>VLOOKUP((IF(MONTH($A519)=10,YEAR($A519),IF(MONTH($A519)=11,YEAR($A519),IF(MONTH($A519)=12, YEAR($A519),YEAR($A519)-1)))),A3R002_FirstSim!$A$1:$Z$87,VLOOKUP(MONTH($A519),Conversion!$A$1:$B$12,2),FALSE)</f>
        <v>1.38</v>
      </c>
      <c r="K519" s="12" t="e">
        <f>VLOOKUP((IF(MONTH($A519)=10,YEAR($A519),IF(MONTH($A519)=11,YEAR($A519),IF(MONTH($A519)=12, YEAR($A519),YEAR($A519)-1)))),#REF!,VLOOKUP(MONTH($A519),Conversion!$A$1:$B$12,2),FALSE)</f>
        <v>#REF!</v>
      </c>
      <c r="L519" s="9" t="e">
        <f>VLOOKUP((IF(MONTH($A519)=10,YEAR($A519),IF(MONTH($A519)=11,YEAR($A519),IF(MONTH($A519)=12, YEAR($A519),YEAR($A519)-1)))),#REF!,VLOOKUP(MONTH($A519),'Patch Conversion'!$A$1:$B$12,2),FALSE)</f>
        <v>#REF!</v>
      </c>
      <c r="N519" s="11"/>
      <c r="O519" s="9">
        <f t="shared" si="51"/>
        <v>5.03</v>
      </c>
      <c r="P519" s="9" t="str">
        <f t="shared" si="52"/>
        <v/>
      </c>
      <c r="Q519" s="10" t="str">
        <f t="shared" si="53"/>
        <v/>
      </c>
      <c r="S519" s="17">
        <f>VLOOKUP((IF(MONTH($A519)=10,YEAR($A519),IF(MONTH($A519)=11,YEAR($A519),IF(MONTH($A519)=12, YEAR($A519),YEAR($A519)-1)))),'Final Sim'!$A$1:$O$84,VLOOKUP(MONTH($A519),'Conversion WRSM'!$A$1:$B$12,2),FALSE)</f>
        <v>0</v>
      </c>
      <c r="U519" s="9">
        <f t="shared" si="54"/>
        <v>5.03</v>
      </c>
      <c r="V519" s="9" t="str">
        <f t="shared" si="55"/>
        <v/>
      </c>
      <c r="W519" s="20" t="str">
        <f t="shared" si="56"/>
        <v/>
      </c>
    </row>
    <row r="520" spans="1:23" s="9" customFormat="1" x14ac:dyDescent="0.25">
      <c r="A520" s="11">
        <v>28764</v>
      </c>
      <c r="B520" s="9">
        <f>VLOOKUP((IF(MONTH($A520)=10,YEAR($A520),IF(MONTH($A520)=11,YEAR($A520),IF(MONTH($A520)=12, YEAR($A520),YEAR($A520)-1)))),A3R002_pt1.prn!$A$2:$AA$74,VLOOKUP(MONTH($A520),Conversion!$A$1:$B$12,2),FALSE)</f>
        <v>3.52</v>
      </c>
      <c r="C520" s="9" t="str">
        <f>IF(VLOOKUP((IF(MONTH($A520)=10,YEAR($A520),IF(MONTH($A520)=11,YEAR($A520),IF(MONTH($A520)=12, YEAR($A520),YEAR($A520)-1)))),A3R002_pt1.prn!$A$2:$AA$74,VLOOKUP(MONTH($A520),'Patch Conversion'!$A$1:$B$12,2),FALSE)="","",VLOOKUP((IF(MONTH($A520)=10,YEAR($A520),IF(MONTH($A520)=11,YEAR($A520),IF(MONTH($A520)=12, YEAR($A520),YEAR($A520)-1)))),A3R002_pt1.prn!$A$2:$AA$74,VLOOKUP(MONTH($A520),'Patch Conversion'!$A$1:$B$12,2),FALSE))</f>
        <v/>
      </c>
      <c r="G520" s="9">
        <f>VLOOKUP((IF(MONTH($A520)=10,YEAR($A520),IF(MONTH($A520)=11,YEAR($A520),IF(MONTH($A520)=12, YEAR($A520),YEAR($A520)-1)))),A3R002_FirstSim!$A$1:$Z$87,VLOOKUP(MONTH($A520),Conversion!$A$1:$B$12,2),FALSE)</f>
        <v>1.26</v>
      </c>
      <c r="K520" s="12" t="e">
        <f>VLOOKUP((IF(MONTH($A520)=10,YEAR($A520),IF(MONTH($A520)=11,YEAR($A520),IF(MONTH($A520)=12, YEAR($A520),YEAR($A520)-1)))),#REF!,VLOOKUP(MONTH($A520),Conversion!$A$1:$B$12,2),FALSE)</f>
        <v>#REF!</v>
      </c>
      <c r="L520" s="9" t="e">
        <f>VLOOKUP((IF(MONTH($A520)=10,YEAR($A520),IF(MONTH($A520)=11,YEAR($A520),IF(MONTH($A520)=12, YEAR($A520),YEAR($A520)-1)))),#REF!,VLOOKUP(MONTH($A520),'Patch Conversion'!$A$1:$B$12,2),FALSE)</f>
        <v>#REF!</v>
      </c>
      <c r="N520" s="11"/>
      <c r="O520" s="9">
        <f t="shared" si="51"/>
        <v>3.52</v>
      </c>
      <c r="P520" s="9" t="str">
        <f t="shared" si="52"/>
        <v/>
      </c>
      <c r="Q520" s="10" t="str">
        <f t="shared" si="53"/>
        <v/>
      </c>
      <c r="S520" s="17">
        <f>VLOOKUP((IF(MONTH($A520)=10,YEAR($A520),IF(MONTH($A520)=11,YEAR($A520),IF(MONTH($A520)=12, YEAR($A520),YEAR($A520)-1)))),'Final Sim'!$A$1:$O$84,VLOOKUP(MONTH($A520),'Conversion WRSM'!$A$1:$B$12,2),FALSE)</f>
        <v>0</v>
      </c>
      <c r="U520" s="9">
        <f t="shared" si="54"/>
        <v>3.52</v>
      </c>
      <c r="V520" s="9" t="str">
        <f t="shared" si="55"/>
        <v/>
      </c>
      <c r="W520" s="20" t="str">
        <f t="shared" si="56"/>
        <v/>
      </c>
    </row>
    <row r="521" spans="1:23" s="9" customFormat="1" x14ac:dyDescent="0.25">
      <c r="A521" s="11">
        <v>28795</v>
      </c>
      <c r="B521" s="9">
        <f>VLOOKUP((IF(MONTH($A521)=10,YEAR($A521),IF(MONTH($A521)=11,YEAR($A521),IF(MONTH($A521)=12, YEAR($A521),YEAR($A521)-1)))),A3R002_pt1.prn!$A$2:$AA$74,VLOOKUP(MONTH($A521),Conversion!$A$1:$B$12,2),FALSE)</f>
        <v>2.44</v>
      </c>
      <c r="C521" s="9" t="str">
        <f>IF(VLOOKUP((IF(MONTH($A521)=10,YEAR($A521),IF(MONTH($A521)=11,YEAR($A521),IF(MONTH($A521)=12, YEAR($A521),YEAR($A521)-1)))),A3R002_pt1.prn!$A$2:$AA$74,VLOOKUP(MONTH($A521),'Patch Conversion'!$A$1:$B$12,2),FALSE)="","",VLOOKUP((IF(MONTH($A521)=10,YEAR($A521),IF(MONTH($A521)=11,YEAR($A521),IF(MONTH($A521)=12, YEAR($A521),YEAR($A521)-1)))),A3R002_pt1.prn!$A$2:$AA$74,VLOOKUP(MONTH($A521),'Patch Conversion'!$A$1:$B$12,2),FALSE))</f>
        <v>*</v>
      </c>
      <c r="G521" s="9">
        <f>VLOOKUP((IF(MONTH($A521)=10,YEAR($A521),IF(MONTH($A521)=11,YEAR($A521),IF(MONTH($A521)=12, YEAR($A521),YEAR($A521)-1)))),A3R002_FirstSim!$A$1:$Z$87,VLOOKUP(MONTH($A521),Conversion!$A$1:$B$12,2),FALSE)</f>
        <v>1.1000000000000001</v>
      </c>
      <c r="K521" s="12" t="e">
        <f>VLOOKUP((IF(MONTH($A521)=10,YEAR($A521),IF(MONTH($A521)=11,YEAR($A521),IF(MONTH($A521)=12, YEAR($A521),YEAR($A521)-1)))),#REF!,VLOOKUP(MONTH($A521),Conversion!$A$1:$B$12,2),FALSE)</f>
        <v>#REF!</v>
      </c>
      <c r="L521" s="9" t="e">
        <f>VLOOKUP((IF(MONTH($A521)=10,YEAR($A521),IF(MONTH($A521)=11,YEAR($A521),IF(MONTH($A521)=12, YEAR($A521),YEAR($A521)-1)))),#REF!,VLOOKUP(MONTH($A521),'Patch Conversion'!$A$1:$B$12,2),FALSE)</f>
        <v>#REF!</v>
      </c>
      <c r="N521" s="11"/>
      <c r="O521" s="9">
        <f t="shared" si="51"/>
        <v>2.44</v>
      </c>
      <c r="P521" s="9" t="str">
        <f t="shared" si="52"/>
        <v>*</v>
      </c>
      <c r="Q521" s="10" t="str">
        <f t="shared" si="53"/>
        <v>Estimated</v>
      </c>
      <c r="S521" s="17">
        <f>VLOOKUP((IF(MONTH($A521)=10,YEAR($A521),IF(MONTH($A521)=11,YEAR($A521),IF(MONTH($A521)=12, YEAR($A521),YEAR($A521)-1)))),'Final Sim'!$A$1:$O$84,VLOOKUP(MONTH($A521),'Conversion WRSM'!$A$1:$B$12,2),FALSE)</f>
        <v>0</v>
      </c>
      <c r="U521" s="9">
        <f t="shared" si="54"/>
        <v>2.44</v>
      </c>
      <c r="V521" s="9" t="str">
        <f t="shared" si="55"/>
        <v>*</v>
      </c>
      <c r="W521" s="20" t="str">
        <f t="shared" si="56"/>
        <v>Estimated</v>
      </c>
    </row>
    <row r="522" spans="1:23" s="9" customFormat="1" x14ac:dyDescent="0.25">
      <c r="A522" s="11">
        <v>28825</v>
      </c>
      <c r="B522" s="9">
        <f>VLOOKUP((IF(MONTH($A522)=10,YEAR($A522),IF(MONTH($A522)=11,YEAR($A522),IF(MONTH($A522)=12, YEAR($A522),YEAR($A522)-1)))),A3R002_pt1.prn!$A$2:$AA$74,VLOOKUP(MONTH($A522),Conversion!$A$1:$B$12,2),FALSE)</f>
        <v>3.04</v>
      </c>
      <c r="C522" s="9" t="str">
        <f>IF(VLOOKUP((IF(MONTH($A522)=10,YEAR($A522),IF(MONTH($A522)=11,YEAR($A522),IF(MONTH($A522)=12, YEAR($A522),YEAR($A522)-1)))),A3R002_pt1.prn!$A$2:$AA$74,VLOOKUP(MONTH($A522),'Patch Conversion'!$A$1:$B$12,2),FALSE)="","",VLOOKUP((IF(MONTH($A522)=10,YEAR($A522),IF(MONTH($A522)=11,YEAR($A522),IF(MONTH($A522)=12, YEAR($A522),YEAR($A522)-1)))),A3R002_pt1.prn!$A$2:$AA$74,VLOOKUP(MONTH($A522),'Patch Conversion'!$A$1:$B$12,2),FALSE))</f>
        <v>*</v>
      </c>
      <c r="G522" s="9">
        <f>VLOOKUP((IF(MONTH($A522)=10,YEAR($A522),IF(MONTH($A522)=11,YEAR($A522),IF(MONTH($A522)=12, YEAR($A522),YEAR($A522)-1)))),A3R002_FirstSim!$A$1:$Z$87,VLOOKUP(MONTH($A522),Conversion!$A$1:$B$12,2),FALSE)</f>
        <v>0.96</v>
      </c>
      <c r="K522" s="12" t="e">
        <f>VLOOKUP((IF(MONTH($A522)=10,YEAR($A522),IF(MONTH($A522)=11,YEAR($A522),IF(MONTH($A522)=12, YEAR($A522),YEAR($A522)-1)))),#REF!,VLOOKUP(MONTH($A522),Conversion!$A$1:$B$12,2),FALSE)</f>
        <v>#REF!</v>
      </c>
      <c r="L522" s="9" t="e">
        <f>VLOOKUP((IF(MONTH($A522)=10,YEAR($A522),IF(MONTH($A522)=11,YEAR($A522),IF(MONTH($A522)=12, YEAR($A522),YEAR($A522)-1)))),#REF!,VLOOKUP(MONTH($A522),'Patch Conversion'!$A$1:$B$12,2),FALSE)</f>
        <v>#REF!</v>
      </c>
      <c r="N522" s="11"/>
      <c r="O522" s="9">
        <f t="shared" si="51"/>
        <v>3.04</v>
      </c>
      <c r="P522" s="9" t="str">
        <f t="shared" si="52"/>
        <v>*</v>
      </c>
      <c r="Q522" s="10" t="str">
        <f t="shared" si="53"/>
        <v>Estimated</v>
      </c>
      <c r="S522" s="17">
        <f>VLOOKUP((IF(MONTH($A522)=10,YEAR($A522),IF(MONTH($A522)=11,YEAR($A522),IF(MONTH($A522)=12, YEAR($A522),YEAR($A522)-1)))),'Final Sim'!$A$1:$O$84,VLOOKUP(MONTH($A522),'Conversion WRSM'!$A$1:$B$12,2),FALSE)</f>
        <v>0</v>
      </c>
      <c r="U522" s="9">
        <f t="shared" si="54"/>
        <v>3.04</v>
      </c>
      <c r="V522" s="9" t="str">
        <f t="shared" si="55"/>
        <v>*</v>
      </c>
      <c r="W522" s="20" t="str">
        <f t="shared" si="56"/>
        <v>Estimated</v>
      </c>
    </row>
    <row r="523" spans="1:23" s="9" customFormat="1" x14ac:dyDescent="0.25">
      <c r="A523" s="11">
        <v>28856</v>
      </c>
      <c r="B523" s="9">
        <f>VLOOKUP((IF(MONTH($A523)=10,YEAR($A523),IF(MONTH($A523)=11,YEAR($A523),IF(MONTH($A523)=12, YEAR($A523),YEAR($A523)-1)))),A3R002_pt1.prn!$A$2:$AA$74,VLOOKUP(MONTH($A523),Conversion!$A$1:$B$12,2),FALSE)</f>
        <v>3.1</v>
      </c>
      <c r="C523" s="9" t="str">
        <f>IF(VLOOKUP((IF(MONTH($A523)=10,YEAR($A523),IF(MONTH($A523)=11,YEAR($A523),IF(MONTH($A523)=12, YEAR($A523),YEAR($A523)-1)))),A3R002_pt1.prn!$A$2:$AA$74,VLOOKUP(MONTH($A523),'Patch Conversion'!$A$1:$B$12,2),FALSE)="","",VLOOKUP((IF(MONTH($A523)=10,YEAR($A523),IF(MONTH($A523)=11,YEAR($A523),IF(MONTH($A523)=12, YEAR($A523),YEAR($A523)-1)))),A3R002_pt1.prn!$A$2:$AA$74,VLOOKUP(MONTH($A523),'Patch Conversion'!$A$1:$B$12,2),FALSE))</f>
        <v>*</v>
      </c>
      <c r="G523" s="9">
        <f>VLOOKUP((IF(MONTH($A523)=10,YEAR($A523),IF(MONTH($A523)=11,YEAR($A523),IF(MONTH($A523)=12, YEAR($A523),YEAR($A523)-1)))),A3R002_FirstSim!$A$1:$Z$87,VLOOKUP(MONTH($A523),Conversion!$A$1:$B$12,2),FALSE)</f>
        <v>1.6</v>
      </c>
      <c r="K523" s="12" t="e">
        <f>VLOOKUP((IF(MONTH($A523)=10,YEAR($A523),IF(MONTH($A523)=11,YEAR($A523),IF(MONTH($A523)=12, YEAR($A523),YEAR($A523)-1)))),#REF!,VLOOKUP(MONTH($A523),Conversion!$A$1:$B$12,2),FALSE)</f>
        <v>#REF!</v>
      </c>
      <c r="L523" s="9" t="e">
        <f>VLOOKUP((IF(MONTH($A523)=10,YEAR($A523),IF(MONTH($A523)=11,YEAR($A523),IF(MONTH($A523)=12, YEAR($A523),YEAR($A523)-1)))),#REF!,VLOOKUP(MONTH($A523),'Patch Conversion'!$A$1:$B$12,2),FALSE)</f>
        <v>#REF!</v>
      </c>
      <c r="N523" s="11"/>
      <c r="O523" s="9">
        <f t="shared" si="51"/>
        <v>3.1</v>
      </c>
      <c r="P523" s="9" t="str">
        <f t="shared" si="52"/>
        <v>*</v>
      </c>
      <c r="Q523" s="10" t="str">
        <f t="shared" si="53"/>
        <v>Estimated</v>
      </c>
      <c r="S523" s="17">
        <f>VLOOKUP((IF(MONTH($A523)=10,YEAR($A523),IF(MONTH($A523)=11,YEAR($A523),IF(MONTH($A523)=12, YEAR($A523),YEAR($A523)-1)))),'Final Sim'!$A$1:$O$84,VLOOKUP(MONTH($A523),'Conversion WRSM'!$A$1:$B$12,2),FALSE)</f>
        <v>0</v>
      </c>
      <c r="U523" s="9">
        <f t="shared" si="54"/>
        <v>3.1</v>
      </c>
      <c r="V523" s="9" t="str">
        <f t="shared" si="55"/>
        <v>*</v>
      </c>
      <c r="W523" s="20" t="str">
        <f t="shared" si="56"/>
        <v>Estimated</v>
      </c>
    </row>
    <row r="524" spans="1:23" s="9" customFormat="1" x14ac:dyDescent="0.25">
      <c r="A524" s="11">
        <v>28887</v>
      </c>
      <c r="B524" s="9">
        <f>VLOOKUP((IF(MONTH($A524)=10,YEAR($A524),IF(MONTH($A524)=11,YEAR($A524),IF(MONTH($A524)=12, YEAR($A524),YEAR($A524)-1)))),A3R002_pt1.prn!$A$2:$AA$74,VLOOKUP(MONTH($A524),Conversion!$A$1:$B$12,2),FALSE)</f>
        <v>2.96</v>
      </c>
      <c r="C524" s="9" t="str">
        <f>IF(VLOOKUP((IF(MONTH($A524)=10,YEAR($A524),IF(MONTH($A524)=11,YEAR($A524),IF(MONTH($A524)=12, YEAR($A524),YEAR($A524)-1)))),A3R002_pt1.prn!$A$2:$AA$74,VLOOKUP(MONTH($A524),'Patch Conversion'!$A$1:$B$12,2),FALSE)="","",VLOOKUP((IF(MONTH($A524)=10,YEAR($A524),IF(MONTH($A524)=11,YEAR($A524),IF(MONTH($A524)=12, YEAR($A524),YEAR($A524)-1)))),A3R002_pt1.prn!$A$2:$AA$74,VLOOKUP(MONTH($A524),'Patch Conversion'!$A$1:$B$12,2),FALSE))</f>
        <v>*</v>
      </c>
      <c r="G524" s="9">
        <f>VLOOKUP((IF(MONTH($A524)=10,YEAR($A524),IF(MONTH($A524)=11,YEAR($A524),IF(MONTH($A524)=12, YEAR($A524),YEAR($A524)-1)))),A3R002_FirstSim!$A$1:$Z$87,VLOOKUP(MONTH($A524),Conversion!$A$1:$B$12,2),FALSE)</f>
        <v>1.2</v>
      </c>
      <c r="K524" s="12" t="e">
        <f>VLOOKUP((IF(MONTH($A524)=10,YEAR($A524),IF(MONTH($A524)=11,YEAR($A524),IF(MONTH($A524)=12, YEAR($A524),YEAR($A524)-1)))),#REF!,VLOOKUP(MONTH($A524),Conversion!$A$1:$B$12,2),FALSE)</f>
        <v>#REF!</v>
      </c>
      <c r="L524" s="9" t="e">
        <f>VLOOKUP((IF(MONTH($A524)=10,YEAR($A524),IF(MONTH($A524)=11,YEAR($A524),IF(MONTH($A524)=12, YEAR($A524),YEAR($A524)-1)))),#REF!,VLOOKUP(MONTH($A524),'Patch Conversion'!$A$1:$B$12,2),FALSE)</f>
        <v>#REF!</v>
      </c>
      <c r="N524" s="11"/>
      <c r="O524" s="9">
        <f t="shared" si="51"/>
        <v>2.96</v>
      </c>
      <c r="P524" s="9" t="str">
        <f t="shared" si="52"/>
        <v>*</v>
      </c>
      <c r="Q524" s="10" t="str">
        <f t="shared" si="53"/>
        <v>Estimated</v>
      </c>
      <c r="S524" s="17">
        <f>VLOOKUP((IF(MONTH($A524)=10,YEAR($A524),IF(MONTH($A524)=11,YEAR($A524),IF(MONTH($A524)=12, YEAR($A524),YEAR($A524)-1)))),'Final Sim'!$A$1:$O$84,VLOOKUP(MONTH($A524),'Conversion WRSM'!$A$1:$B$12,2),FALSE)</f>
        <v>0</v>
      </c>
      <c r="U524" s="9">
        <f t="shared" si="54"/>
        <v>2.96</v>
      </c>
      <c r="V524" s="9" t="str">
        <f t="shared" si="55"/>
        <v>*</v>
      </c>
      <c r="W524" s="20" t="str">
        <f t="shared" si="56"/>
        <v>Estimated</v>
      </c>
    </row>
    <row r="525" spans="1:23" s="9" customFormat="1" x14ac:dyDescent="0.25">
      <c r="A525" s="11">
        <v>28915</v>
      </c>
      <c r="B525" s="9">
        <f>VLOOKUP((IF(MONTH($A525)=10,YEAR($A525),IF(MONTH($A525)=11,YEAR($A525),IF(MONTH($A525)=12, YEAR($A525),YEAR($A525)-1)))),A3R002_pt1.prn!$A$2:$AA$74,VLOOKUP(MONTH($A525),Conversion!$A$1:$B$12,2),FALSE)</f>
        <v>1.74</v>
      </c>
      <c r="C525" s="9" t="str">
        <f>IF(VLOOKUP((IF(MONTH($A525)=10,YEAR($A525),IF(MONTH($A525)=11,YEAR($A525),IF(MONTH($A525)=12, YEAR($A525),YEAR($A525)-1)))),A3R002_pt1.prn!$A$2:$AA$74,VLOOKUP(MONTH($A525),'Patch Conversion'!$A$1:$B$12,2),FALSE)="","",VLOOKUP((IF(MONTH($A525)=10,YEAR($A525),IF(MONTH($A525)=11,YEAR($A525),IF(MONTH($A525)=12, YEAR($A525),YEAR($A525)-1)))),A3R002_pt1.prn!$A$2:$AA$74,VLOOKUP(MONTH($A525),'Patch Conversion'!$A$1:$B$12,2),FALSE))</f>
        <v/>
      </c>
      <c r="G525" s="9">
        <f>VLOOKUP((IF(MONTH($A525)=10,YEAR($A525),IF(MONTH($A525)=11,YEAR($A525),IF(MONTH($A525)=12, YEAR($A525),YEAR($A525)-1)))),A3R002_FirstSim!$A$1:$Z$87,VLOOKUP(MONTH($A525),Conversion!$A$1:$B$12,2),FALSE)</f>
        <v>0.95</v>
      </c>
      <c r="K525" s="12" t="e">
        <f>VLOOKUP((IF(MONTH($A525)=10,YEAR($A525),IF(MONTH($A525)=11,YEAR($A525),IF(MONTH($A525)=12, YEAR($A525),YEAR($A525)-1)))),#REF!,VLOOKUP(MONTH($A525),Conversion!$A$1:$B$12,2),FALSE)</f>
        <v>#REF!</v>
      </c>
      <c r="L525" s="9" t="e">
        <f>VLOOKUP((IF(MONTH($A525)=10,YEAR($A525),IF(MONTH($A525)=11,YEAR($A525),IF(MONTH($A525)=12, YEAR($A525),YEAR($A525)-1)))),#REF!,VLOOKUP(MONTH($A525),'Patch Conversion'!$A$1:$B$12,2),FALSE)</f>
        <v>#REF!</v>
      </c>
      <c r="N525" s="11"/>
      <c r="O525" s="9">
        <f t="shared" si="51"/>
        <v>1.74</v>
      </c>
      <c r="P525" s="9" t="str">
        <f t="shared" si="52"/>
        <v/>
      </c>
      <c r="Q525" s="10" t="str">
        <f t="shared" si="53"/>
        <v/>
      </c>
      <c r="S525" s="17">
        <f>VLOOKUP((IF(MONTH($A525)=10,YEAR($A525),IF(MONTH($A525)=11,YEAR($A525),IF(MONTH($A525)=12, YEAR($A525),YEAR($A525)-1)))),'Final Sim'!$A$1:$O$84,VLOOKUP(MONTH($A525),'Conversion WRSM'!$A$1:$B$12,2),FALSE)</f>
        <v>0</v>
      </c>
      <c r="U525" s="9">
        <f t="shared" si="54"/>
        <v>1.74</v>
      </c>
      <c r="V525" s="9" t="str">
        <f t="shared" si="55"/>
        <v/>
      </c>
      <c r="W525" s="20" t="str">
        <f t="shared" si="56"/>
        <v/>
      </c>
    </row>
    <row r="526" spans="1:23" s="9" customFormat="1" x14ac:dyDescent="0.25">
      <c r="A526" s="11">
        <v>28946</v>
      </c>
      <c r="B526" s="9">
        <f>VLOOKUP((IF(MONTH($A526)=10,YEAR($A526),IF(MONTH($A526)=11,YEAR($A526),IF(MONTH($A526)=12, YEAR($A526),YEAR($A526)-1)))),A3R002_pt1.prn!$A$2:$AA$74,VLOOKUP(MONTH($A526),Conversion!$A$1:$B$12,2),FALSE)</f>
        <v>1.8</v>
      </c>
      <c r="C526" s="9" t="str">
        <f>IF(VLOOKUP((IF(MONTH($A526)=10,YEAR($A526),IF(MONTH($A526)=11,YEAR($A526),IF(MONTH($A526)=12, YEAR($A526),YEAR($A526)-1)))),A3R002_pt1.prn!$A$2:$AA$74,VLOOKUP(MONTH($A526),'Patch Conversion'!$A$1:$B$12,2),FALSE)="","",VLOOKUP((IF(MONTH($A526)=10,YEAR($A526),IF(MONTH($A526)=11,YEAR($A526),IF(MONTH($A526)=12, YEAR($A526),YEAR($A526)-1)))),A3R002_pt1.prn!$A$2:$AA$74,VLOOKUP(MONTH($A526),'Patch Conversion'!$A$1:$B$12,2),FALSE))</f>
        <v/>
      </c>
      <c r="G526" s="9">
        <f>VLOOKUP((IF(MONTH($A526)=10,YEAR($A526),IF(MONTH($A526)=11,YEAR($A526),IF(MONTH($A526)=12, YEAR($A526),YEAR($A526)-1)))),A3R002_FirstSim!$A$1:$Z$87,VLOOKUP(MONTH($A526),Conversion!$A$1:$B$12,2),FALSE)</f>
        <v>0.92</v>
      </c>
      <c r="K526" s="12" t="e">
        <f>VLOOKUP((IF(MONTH($A526)=10,YEAR($A526),IF(MONTH($A526)=11,YEAR($A526),IF(MONTH($A526)=12, YEAR($A526),YEAR($A526)-1)))),#REF!,VLOOKUP(MONTH($A526),Conversion!$A$1:$B$12,2),FALSE)</f>
        <v>#REF!</v>
      </c>
      <c r="L526" s="9" t="e">
        <f>VLOOKUP((IF(MONTH($A526)=10,YEAR($A526),IF(MONTH($A526)=11,YEAR($A526),IF(MONTH($A526)=12, YEAR($A526),YEAR($A526)-1)))),#REF!,VLOOKUP(MONTH($A526),'Patch Conversion'!$A$1:$B$12,2),FALSE)</f>
        <v>#REF!</v>
      </c>
      <c r="N526" s="11"/>
      <c r="O526" s="9">
        <f t="shared" si="51"/>
        <v>1.8</v>
      </c>
      <c r="P526" s="9" t="str">
        <f t="shared" si="52"/>
        <v/>
      </c>
      <c r="Q526" s="10" t="str">
        <f t="shared" si="53"/>
        <v/>
      </c>
      <c r="S526" s="17">
        <f>VLOOKUP((IF(MONTH($A526)=10,YEAR($A526),IF(MONTH($A526)=11,YEAR($A526),IF(MONTH($A526)=12, YEAR($A526),YEAR($A526)-1)))),'Final Sim'!$A$1:$O$84,VLOOKUP(MONTH($A526),'Conversion WRSM'!$A$1:$B$12,2),FALSE)</f>
        <v>0</v>
      </c>
      <c r="U526" s="9">
        <f t="shared" si="54"/>
        <v>1.8</v>
      </c>
      <c r="V526" s="9" t="str">
        <f t="shared" si="55"/>
        <v/>
      </c>
      <c r="W526" s="20" t="str">
        <f t="shared" si="56"/>
        <v/>
      </c>
    </row>
    <row r="527" spans="1:23" s="9" customFormat="1" x14ac:dyDescent="0.25">
      <c r="A527" s="11">
        <v>28976</v>
      </c>
      <c r="B527" s="9">
        <f>VLOOKUP((IF(MONTH($A527)=10,YEAR($A527),IF(MONTH($A527)=11,YEAR($A527),IF(MONTH($A527)=12, YEAR($A527),YEAR($A527)-1)))),A3R002_pt1.prn!$A$2:$AA$74,VLOOKUP(MONTH($A527),Conversion!$A$1:$B$12,2),FALSE)</f>
        <v>2.34</v>
      </c>
      <c r="C527" s="9" t="str">
        <f>IF(VLOOKUP((IF(MONTH($A527)=10,YEAR($A527),IF(MONTH($A527)=11,YEAR($A527),IF(MONTH($A527)=12, YEAR($A527),YEAR($A527)-1)))),A3R002_pt1.prn!$A$2:$AA$74,VLOOKUP(MONTH($A527),'Patch Conversion'!$A$1:$B$12,2),FALSE)="","",VLOOKUP((IF(MONTH($A527)=10,YEAR($A527),IF(MONTH($A527)=11,YEAR($A527),IF(MONTH($A527)=12, YEAR($A527),YEAR($A527)-1)))),A3R002_pt1.prn!$A$2:$AA$74,VLOOKUP(MONTH($A527),'Patch Conversion'!$A$1:$B$12,2),FALSE))</f>
        <v/>
      </c>
      <c r="G527" s="9">
        <f>VLOOKUP((IF(MONTH($A527)=10,YEAR($A527),IF(MONTH($A527)=11,YEAR($A527),IF(MONTH($A527)=12, YEAR($A527),YEAR($A527)-1)))),A3R002_FirstSim!$A$1:$Z$87,VLOOKUP(MONTH($A527),Conversion!$A$1:$B$12,2),FALSE)</f>
        <v>0.94</v>
      </c>
      <c r="K527" s="12" t="e">
        <f>VLOOKUP((IF(MONTH($A527)=10,YEAR($A527),IF(MONTH($A527)=11,YEAR($A527),IF(MONTH($A527)=12, YEAR($A527),YEAR($A527)-1)))),#REF!,VLOOKUP(MONTH($A527),Conversion!$A$1:$B$12,2),FALSE)</f>
        <v>#REF!</v>
      </c>
      <c r="L527" s="9" t="e">
        <f>VLOOKUP((IF(MONTH($A527)=10,YEAR($A527),IF(MONTH($A527)=11,YEAR($A527),IF(MONTH($A527)=12, YEAR($A527),YEAR($A527)-1)))),#REF!,VLOOKUP(MONTH($A527),'Patch Conversion'!$A$1:$B$12,2),FALSE)</f>
        <v>#REF!</v>
      </c>
      <c r="N527" s="11"/>
      <c r="O527" s="9">
        <f t="shared" si="51"/>
        <v>2.34</v>
      </c>
      <c r="P527" s="9" t="str">
        <f t="shared" si="52"/>
        <v/>
      </c>
      <c r="Q527" s="10" t="str">
        <f t="shared" si="53"/>
        <v/>
      </c>
      <c r="S527" s="17">
        <f>VLOOKUP((IF(MONTH($A527)=10,YEAR($A527),IF(MONTH($A527)=11,YEAR($A527),IF(MONTH($A527)=12, YEAR($A527),YEAR($A527)-1)))),'Final Sim'!$A$1:$O$84,VLOOKUP(MONTH($A527),'Conversion WRSM'!$A$1:$B$12,2),FALSE)</f>
        <v>0</v>
      </c>
      <c r="U527" s="9">
        <f t="shared" si="54"/>
        <v>2.34</v>
      </c>
      <c r="V527" s="9" t="str">
        <f t="shared" si="55"/>
        <v/>
      </c>
      <c r="W527" s="20" t="str">
        <f t="shared" si="56"/>
        <v/>
      </c>
    </row>
    <row r="528" spans="1:23" s="9" customFormat="1" x14ac:dyDescent="0.25">
      <c r="A528" s="11">
        <v>29007</v>
      </c>
      <c r="B528" s="9">
        <f>VLOOKUP((IF(MONTH($A528)=10,YEAR($A528),IF(MONTH($A528)=11,YEAR($A528),IF(MONTH($A528)=12, YEAR($A528),YEAR($A528)-1)))),A3R002_pt1.prn!$A$2:$AA$74,VLOOKUP(MONTH($A528),Conversion!$A$1:$B$12,2),FALSE)</f>
        <v>2.21</v>
      </c>
      <c r="C528" s="9" t="str">
        <f>IF(VLOOKUP((IF(MONTH($A528)=10,YEAR($A528),IF(MONTH($A528)=11,YEAR($A528),IF(MONTH($A528)=12, YEAR($A528),YEAR($A528)-1)))),A3R002_pt1.prn!$A$2:$AA$74,VLOOKUP(MONTH($A528),'Patch Conversion'!$A$1:$B$12,2),FALSE)="","",VLOOKUP((IF(MONTH($A528)=10,YEAR($A528),IF(MONTH($A528)=11,YEAR($A528),IF(MONTH($A528)=12, YEAR($A528),YEAR($A528)-1)))),A3R002_pt1.prn!$A$2:$AA$74,VLOOKUP(MONTH($A528),'Patch Conversion'!$A$1:$B$12,2),FALSE))</f>
        <v/>
      </c>
      <c r="G528" s="9">
        <f>VLOOKUP((IF(MONTH($A528)=10,YEAR($A528),IF(MONTH($A528)=11,YEAR($A528),IF(MONTH($A528)=12, YEAR($A528),YEAR($A528)-1)))),A3R002_FirstSim!$A$1:$Z$87,VLOOKUP(MONTH($A528),Conversion!$A$1:$B$12,2),FALSE)</f>
        <v>0.98</v>
      </c>
      <c r="K528" s="12" t="e">
        <f>VLOOKUP((IF(MONTH($A528)=10,YEAR($A528),IF(MONTH($A528)=11,YEAR($A528),IF(MONTH($A528)=12, YEAR($A528),YEAR($A528)-1)))),#REF!,VLOOKUP(MONTH($A528),Conversion!$A$1:$B$12,2),FALSE)</f>
        <v>#REF!</v>
      </c>
      <c r="L528" s="9" t="e">
        <f>VLOOKUP((IF(MONTH($A528)=10,YEAR($A528),IF(MONTH($A528)=11,YEAR($A528),IF(MONTH($A528)=12, YEAR($A528),YEAR($A528)-1)))),#REF!,VLOOKUP(MONTH($A528),'Patch Conversion'!$A$1:$B$12,2),FALSE)</f>
        <v>#REF!</v>
      </c>
      <c r="N528" s="11"/>
      <c r="O528" s="9">
        <f t="shared" si="51"/>
        <v>2.21</v>
      </c>
      <c r="P528" s="9" t="str">
        <f t="shared" si="52"/>
        <v/>
      </c>
      <c r="Q528" s="10" t="str">
        <f t="shared" si="53"/>
        <v/>
      </c>
      <c r="S528" s="17">
        <f>VLOOKUP((IF(MONTH($A528)=10,YEAR($A528),IF(MONTH($A528)=11,YEAR($A528),IF(MONTH($A528)=12, YEAR($A528),YEAR($A528)-1)))),'Final Sim'!$A$1:$O$84,VLOOKUP(MONTH($A528),'Conversion WRSM'!$A$1:$B$12,2),FALSE)</f>
        <v>0</v>
      </c>
      <c r="U528" s="9">
        <f t="shared" si="54"/>
        <v>2.21</v>
      </c>
      <c r="V528" s="9" t="str">
        <f t="shared" si="55"/>
        <v/>
      </c>
      <c r="W528" s="20" t="str">
        <f t="shared" si="56"/>
        <v/>
      </c>
    </row>
    <row r="529" spans="1:23" s="9" customFormat="1" x14ac:dyDescent="0.25">
      <c r="A529" s="11">
        <v>29037</v>
      </c>
      <c r="B529" s="9">
        <f>VLOOKUP((IF(MONTH($A529)=10,YEAR($A529),IF(MONTH($A529)=11,YEAR($A529),IF(MONTH($A529)=12, YEAR($A529),YEAR($A529)-1)))),A3R002_pt1.prn!$A$2:$AA$74,VLOOKUP(MONTH($A529),Conversion!$A$1:$B$12,2),FALSE)</f>
        <v>1.18</v>
      </c>
      <c r="C529" s="9" t="str">
        <f>IF(VLOOKUP((IF(MONTH($A529)=10,YEAR($A529),IF(MONTH($A529)=11,YEAR($A529),IF(MONTH($A529)=12, YEAR($A529),YEAR($A529)-1)))),A3R002_pt1.prn!$A$2:$AA$74,VLOOKUP(MONTH($A529),'Patch Conversion'!$A$1:$B$12,2),FALSE)="","",VLOOKUP((IF(MONTH($A529)=10,YEAR($A529),IF(MONTH($A529)=11,YEAR($A529),IF(MONTH($A529)=12, YEAR($A529),YEAR($A529)-1)))),A3R002_pt1.prn!$A$2:$AA$74,VLOOKUP(MONTH($A529),'Patch Conversion'!$A$1:$B$12,2),FALSE))</f>
        <v/>
      </c>
      <c r="G529" s="9">
        <f>VLOOKUP((IF(MONTH($A529)=10,YEAR($A529),IF(MONTH($A529)=11,YEAR($A529),IF(MONTH($A529)=12, YEAR($A529),YEAR($A529)-1)))),A3R002_FirstSim!$A$1:$Z$87,VLOOKUP(MONTH($A529),Conversion!$A$1:$B$12,2),FALSE)</f>
        <v>0.97</v>
      </c>
      <c r="K529" s="12" t="e">
        <f>VLOOKUP((IF(MONTH($A529)=10,YEAR($A529),IF(MONTH($A529)=11,YEAR($A529),IF(MONTH($A529)=12, YEAR($A529),YEAR($A529)-1)))),#REF!,VLOOKUP(MONTH($A529),Conversion!$A$1:$B$12,2),FALSE)</f>
        <v>#REF!</v>
      </c>
      <c r="L529" s="9" t="e">
        <f>VLOOKUP((IF(MONTH($A529)=10,YEAR($A529),IF(MONTH($A529)=11,YEAR($A529),IF(MONTH($A529)=12, YEAR($A529),YEAR($A529)-1)))),#REF!,VLOOKUP(MONTH($A529),'Patch Conversion'!$A$1:$B$12,2),FALSE)</f>
        <v>#REF!</v>
      </c>
      <c r="N529" s="11"/>
      <c r="O529" s="9">
        <f t="shared" si="51"/>
        <v>1.18</v>
      </c>
      <c r="P529" s="9" t="str">
        <f t="shared" si="52"/>
        <v/>
      </c>
      <c r="Q529" s="10" t="str">
        <f t="shared" si="53"/>
        <v/>
      </c>
      <c r="S529" s="17">
        <f>VLOOKUP((IF(MONTH($A529)=10,YEAR($A529),IF(MONTH($A529)=11,YEAR($A529),IF(MONTH($A529)=12, YEAR($A529),YEAR($A529)-1)))),'Final Sim'!$A$1:$O$84,VLOOKUP(MONTH($A529),'Conversion WRSM'!$A$1:$B$12,2),FALSE)</f>
        <v>0</v>
      </c>
      <c r="U529" s="9">
        <f t="shared" si="54"/>
        <v>1.18</v>
      </c>
      <c r="V529" s="9" t="str">
        <f t="shared" si="55"/>
        <v/>
      </c>
      <c r="W529" s="20" t="str">
        <f t="shared" si="56"/>
        <v/>
      </c>
    </row>
    <row r="530" spans="1:23" s="9" customFormat="1" x14ac:dyDescent="0.25">
      <c r="A530" s="11">
        <v>29068</v>
      </c>
      <c r="B530" s="9">
        <f>VLOOKUP((IF(MONTH($A530)=10,YEAR($A530),IF(MONTH($A530)=11,YEAR($A530),IF(MONTH($A530)=12, YEAR($A530),YEAR($A530)-1)))),A3R002_pt1.prn!$A$2:$AA$74,VLOOKUP(MONTH($A530),Conversion!$A$1:$B$12,2),FALSE)</f>
        <v>1.22</v>
      </c>
      <c r="C530" s="9" t="str">
        <f>IF(VLOOKUP((IF(MONTH($A530)=10,YEAR($A530),IF(MONTH($A530)=11,YEAR($A530),IF(MONTH($A530)=12, YEAR($A530),YEAR($A530)-1)))),A3R002_pt1.prn!$A$2:$AA$74,VLOOKUP(MONTH($A530),'Patch Conversion'!$A$1:$B$12,2),FALSE)="","",VLOOKUP((IF(MONTH($A530)=10,YEAR($A530),IF(MONTH($A530)=11,YEAR($A530),IF(MONTH($A530)=12, YEAR($A530),YEAR($A530)-1)))),A3R002_pt1.prn!$A$2:$AA$74,VLOOKUP(MONTH($A530),'Patch Conversion'!$A$1:$B$12,2),FALSE))</f>
        <v/>
      </c>
      <c r="G530" s="9">
        <f>VLOOKUP((IF(MONTH($A530)=10,YEAR($A530),IF(MONTH($A530)=11,YEAR($A530),IF(MONTH($A530)=12, YEAR($A530),YEAR($A530)-1)))),A3R002_FirstSim!$A$1:$Z$87,VLOOKUP(MONTH($A530),Conversion!$A$1:$B$12,2),FALSE)</f>
        <v>0.96</v>
      </c>
      <c r="K530" s="12" t="e">
        <f>VLOOKUP((IF(MONTH($A530)=10,YEAR($A530),IF(MONTH($A530)=11,YEAR($A530),IF(MONTH($A530)=12, YEAR($A530),YEAR($A530)-1)))),#REF!,VLOOKUP(MONTH($A530),Conversion!$A$1:$B$12,2),FALSE)</f>
        <v>#REF!</v>
      </c>
      <c r="L530" s="9" t="e">
        <f>VLOOKUP((IF(MONTH($A530)=10,YEAR($A530),IF(MONTH($A530)=11,YEAR($A530),IF(MONTH($A530)=12, YEAR($A530),YEAR($A530)-1)))),#REF!,VLOOKUP(MONTH($A530),'Patch Conversion'!$A$1:$B$12,2),FALSE)</f>
        <v>#REF!</v>
      </c>
      <c r="N530" s="11"/>
      <c r="O530" s="9">
        <f t="shared" si="51"/>
        <v>1.22</v>
      </c>
      <c r="P530" s="9" t="str">
        <f t="shared" si="52"/>
        <v/>
      </c>
      <c r="Q530" s="10" t="str">
        <f t="shared" si="53"/>
        <v/>
      </c>
      <c r="S530" s="17">
        <f>VLOOKUP((IF(MONTH($A530)=10,YEAR($A530),IF(MONTH($A530)=11,YEAR($A530),IF(MONTH($A530)=12, YEAR($A530),YEAR($A530)-1)))),'Final Sim'!$A$1:$O$84,VLOOKUP(MONTH($A530),'Conversion WRSM'!$A$1:$B$12,2),FALSE)</f>
        <v>0</v>
      </c>
      <c r="U530" s="9">
        <f t="shared" si="54"/>
        <v>1.22</v>
      </c>
      <c r="V530" s="9" t="str">
        <f t="shared" si="55"/>
        <v/>
      </c>
      <c r="W530" s="20" t="str">
        <f t="shared" si="56"/>
        <v/>
      </c>
    </row>
    <row r="531" spans="1:23" s="9" customFormat="1" x14ac:dyDescent="0.25">
      <c r="A531" s="11">
        <v>29099</v>
      </c>
      <c r="B531" s="9">
        <f>VLOOKUP((IF(MONTH($A531)=10,YEAR($A531),IF(MONTH($A531)=11,YEAR($A531),IF(MONTH($A531)=12, YEAR($A531),YEAR($A531)-1)))),A3R002_pt1.prn!$A$2:$AA$74,VLOOKUP(MONTH($A531),Conversion!$A$1:$B$12,2),FALSE)</f>
        <v>1.67</v>
      </c>
      <c r="C531" s="9" t="str">
        <f>IF(VLOOKUP((IF(MONTH($A531)=10,YEAR($A531),IF(MONTH($A531)=11,YEAR($A531),IF(MONTH($A531)=12, YEAR($A531),YEAR($A531)-1)))),A3R002_pt1.prn!$A$2:$AA$74,VLOOKUP(MONTH($A531),'Patch Conversion'!$A$1:$B$12,2),FALSE)="","",VLOOKUP((IF(MONTH($A531)=10,YEAR($A531),IF(MONTH($A531)=11,YEAR($A531),IF(MONTH($A531)=12, YEAR($A531),YEAR($A531)-1)))),A3R002_pt1.prn!$A$2:$AA$74,VLOOKUP(MONTH($A531),'Patch Conversion'!$A$1:$B$12,2),FALSE))</f>
        <v/>
      </c>
      <c r="G531" s="9">
        <f>VLOOKUP((IF(MONTH($A531)=10,YEAR($A531),IF(MONTH($A531)=11,YEAR($A531),IF(MONTH($A531)=12, YEAR($A531),YEAR($A531)-1)))),A3R002_FirstSim!$A$1:$Z$87,VLOOKUP(MONTH($A531),Conversion!$A$1:$B$12,2),FALSE)</f>
        <v>0.88</v>
      </c>
      <c r="K531" s="12" t="e">
        <f>VLOOKUP((IF(MONTH($A531)=10,YEAR($A531),IF(MONTH($A531)=11,YEAR($A531),IF(MONTH($A531)=12, YEAR($A531),YEAR($A531)-1)))),#REF!,VLOOKUP(MONTH($A531),Conversion!$A$1:$B$12,2),FALSE)</f>
        <v>#REF!</v>
      </c>
      <c r="L531" s="9" t="e">
        <f>VLOOKUP((IF(MONTH($A531)=10,YEAR($A531),IF(MONTH($A531)=11,YEAR($A531),IF(MONTH($A531)=12, YEAR($A531),YEAR($A531)-1)))),#REF!,VLOOKUP(MONTH($A531),'Patch Conversion'!$A$1:$B$12,2),FALSE)</f>
        <v>#REF!</v>
      </c>
      <c r="N531" s="11"/>
      <c r="O531" s="9">
        <f t="shared" si="51"/>
        <v>1.67</v>
      </c>
      <c r="P531" s="9" t="str">
        <f t="shared" si="52"/>
        <v/>
      </c>
      <c r="Q531" s="10" t="str">
        <f t="shared" si="53"/>
        <v/>
      </c>
      <c r="S531" s="17">
        <f>VLOOKUP((IF(MONTH($A531)=10,YEAR($A531),IF(MONTH($A531)=11,YEAR($A531),IF(MONTH($A531)=12, YEAR($A531),YEAR($A531)-1)))),'Final Sim'!$A$1:$O$84,VLOOKUP(MONTH($A531),'Conversion WRSM'!$A$1:$B$12,2),FALSE)</f>
        <v>0</v>
      </c>
      <c r="U531" s="9">
        <f t="shared" si="54"/>
        <v>1.67</v>
      </c>
      <c r="V531" s="9" t="str">
        <f t="shared" si="55"/>
        <v/>
      </c>
      <c r="W531" s="20" t="str">
        <f t="shared" si="56"/>
        <v/>
      </c>
    </row>
    <row r="532" spans="1:23" s="9" customFormat="1" x14ac:dyDescent="0.25">
      <c r="A532" s="11">
        <v>29129</v>
      </c>
      <c r="B532" s="9">
        <f>VLOOKUP((IF(MONTH($A532)=10,YEAR($A532),IF(MONTH($A532)=11,YEAR($A532),IF(MONTH($A532)=12, YEAR($A532),YEAR($A532)-1)))),A3R002_pt1.prn!$A$2:$AA$74,VLOOKUP(MONTH($A532),Conversion!$A$1:$B$12,2),FALSE)</f>
        <v>0.57999999999999996</v>
      </c>
      <c r="C532" s="9" t="str">
        <f>IF(VLOOKUP((IF(MONTH($A532)=10,YEAR($A532),IF(MONTH($A532)=11,YEAR($A532),IF(MONTH($A532)=12, YEAR($A532),YEAR($A532)-1)))),A3R002_pt1.prn!$A$2:$AA$74,VLOOKUP(MONTH($A532),'Patch Conversion'!$A$1:$B$12,2),FALSE)="","",VLOOKUP((IF(MONTH($A532)=10,YEAR($A532),IF(MONTH($A532)=11,YEAR($A532),IF(MONTH($A532)=12, YEAR($A532),YEAR($A532)-1)))),A3R002_pt1.prn!$A$2:$AA$74,VLOOKUP(MONTH($A532),'Patch Conversion'!$A$1:$B$12,2),FALSE))</f>
        <v/>
      </c>
      <c r="G532" s="9">
        <f>VLOOKUP((IF(MONTH($A532)=10,YEAR($A532),IF(MONTH($A532)=11,YEAR($A532),IF(MONTH($A532)=12, YEAR($A532),YEAR($A532)-1)))),A3R002_FirstSim!$A$1:$Z$87,VLOOKUP(MONTH($A532),Conversion!$A$1:$B$12,2),FALSE)</f>
        <v>0.81</v>
      </c>
      <c r="K532" s="12" t="e">
        <f>VLOOKUP((IF(MONTH($A532)=10,YEAR($A532),IF(MONTH($A532)=11,YEAR($A532),IF(MONTH($A532)=12, YEAR($A532),YEAR($A532)-1)))),#REF!,VLOOKUP(MONTH($A532),Conversion!$A$1:$B$12,2),FALSE)</f>
        <v>#REF!</v>
      </c>
      <c r="L532" s="9" t="e">
        <f>VLOOKUP((IF(MONTH($A532)=10,YEAR($A532),IF(MONTH($A532)=11,YEAR($A532),IF(MONTH($A532)=12, YEAR($A532),YEAR($A532)-1)))),#REF!,VLOOKUP(MONTH($A532),'Patch Conversion'!$A$1:$B$12,2),FALSE)</f>
        <v>#REF!</v>
      </c>
      <c r="N532" s="11"/>
      <c r="O532" s="9">
        <f t="shared" si="51"/>
        <v>0.57999999999999996</v>
      </c>
      <c r="P532" s="9" t="str">
        <f t="shared" si="52"/>
        <v/>
      </c>
      <c r="Q532" s="10" t="str">
        <f t="shared" si="53"/>
        <v/>
      </c>
      <c r="S532" s="17">
        <f>VLOOKUP((IF(MONTH($A532)=10,YEAR($A532),IF(MONTH($A532)=11,YEAR($A532),IF(MONTH($A532)=12, YEAR($A532),YEAR($A532)-1)))),'Final Sim'!$A$1:$O$84,VLOOKUP(MONTH($A532),'Conversion WRSM'!$A$1:$B$12,2),FALSE)</f>
        <v>0</v>
      </c>
      <c r="U532" s="9">
        <f t="shared" si="54"/>
        <v>0.57999999999999996</v>
      </c>
      <c r="V532" s="9" t="str">
        <f t="shared" si="55"/>
        <v/>
      </c>
      <c r="W532" s="20" t="str">
        <f t="shared" si="56"/>
        <v/>
      </c>
    </row>
    <row r="533" spans="1:23" s="9" customFormat="1" x14ac:dyDescent="0.25">
      <c r="A533" s="11">
        <v>29160</v>
      </c>
      <c r="B533" s="9">
        <f>VLOOKUP((IF(MONTH($A533)=10,YEAR($A533),IF(MONTH($A533)=11,YEAR($A533),IF(MONTH($A533)=12, YEAR($A533),YEAR($A533)-1)))),A3R002_pt1.prn!$A$2:$AA$74,VLOOKUP(MONTH($A533),Conversion!$A$1:$B$12,2),FALSE)</f>
        <v>1.35</v>
      </c>
      <c r="C533" s="9" t="str">
        <f>IF(VLOOKUP((IF(MONTH($A533)=10,YEAR($A533),IF(MONTH($A533)=11,YEAR($A533),IF(MONTH($A533)=12, YEAR($A533),YEAR($A533)-1)))),A3R002_pt1.prn!$A$2:$AA$74,VLOOKUP(MONTH($A533),'Patch Conversion'!$A$1:$B$12,2),FALSE)="","",VLOOKUP((IF(MONTH($A533)=10,YEAR($A533),IF(MONTH($A533)=11,YEAR($A533),IF(MONTH($A533)=12, YEAR($A533),YEAR($A533)-1)))),A3R002_pt1.prn!$A$2:$AA$74,VLOOKUP(MONTH($A533),'Patch Conversion'!$A$1:$B$12,2),FALSE))</f>
        <v/>
      </c>
      <c r="G533" s="9">
        <f>VLOOKUP((IF(MONTH($A533)=10,YEAR($A533),IF(MONTH($A533)=11,YEAR($A533),IF(MONTH($A533)=12, YEAR($A533),YEAR($A533)-1)))),A3R002_FirstSim!$A$1:$Z$87,VLOOKUP(MONTH($A533),Conversion!$A$1:$B$12,2),FALSE)</f>
        <v>1.02</v>
      </c>
      <c r="K533" s="12" t="e">
        <f>VLOOKUP((IF(MONTH($A533)=10,YEAR($A533),IF(MONTH($A533)=11,YEAR($A533),IF(MONTH($A533)=12, YEAR($A533),YEAR($A533)-1)))),#REF!,VLOOKUP(MONTH($A533),Conversion!$A$1:$B$12,2),FALSE)</f>
        <v>#REF!</v>
      </c>
      <c r="L533" s="9" t="e">
        <f>VLOOKUP((IF(MONTH($A533)=10,YEAR($A533),IF(MONTH($A533)=11,YEAR($A533),IF(MONTH($A533)=12, YEAR($A533),YEAR($A533)-1)))),#REF!,VLOOKUP(MONTH($A533),'Patch Conversion'!$A$1:$B$12,2),FALSE)</f>
        <v>#REF!</v>
      </c>
      <c r="N533" s="11"/>
      <c r="O533" s="9">
        <f t="shared" si="51"/>
        <v>1.35</v>
      </c>
      <c r="P533" s="9" t="str">
        <f t="shared" si="52"/>
        <v/>
      </c>
      <c r="Q533" s="10" t="str">
        <f t="shared" si="53"/>
        <v/>
      </c>
      <c r="S533" s="17">
        <f>VLOOKUP((IF(MONTH($A533)=10,YEAR($A533),IF(MONTH($A533)=11,YEAR($A533),IF(MONTH($A533)=12, YEAR($A533),YEAR($A533)-1)))),'Final Sim'!$A$1:$O$84,VLOOKUP(MONTH($A533),'Conversion WRSM'!$A$1:$B$12,2),FALSE)</f>
        <v>0</v>
      </c>
      <c r="U533" s="9">
        <f t="shared" si="54"/>
        <v>1.35</v>
      </c>
      <c r="V533" s="9" t="str">
        <f t="shared" si="55"/>
        <v/>
      </c>
      <c r="W533" s="20" t="str">
        <f t="shared" si="56"/>
        <v/>
      </c>
    </row>
    <row r="534" spans="1:23" s="9" customFormat="1" x14ac:dyDescent="0.25">
      <c r="A534" s="11">
        <v>29190</v>
      </c>
      <c r="B534" s="9">
        <f>VLOOKUP((IF(MONTH($A534)=10,YEAR($A534),IF(MONTH($A534)=11,YEAR($A534),IF(MONTH($A534)=12, YEAR($A534),YEAR($A534)-1)))),A3R002_pt1.prn!$A$2:$AA$74,VLOOKUP(MONTH($A534),Conversion!$A$1:$B$12,2),FALSE)</f>
        <v>1.21</v>
      </c>
      <c r="C534" s="9" t="str">
        <f>IF(VLOOKUP((IF(MONTH($A534)=10,YEAR($A534),IF(MONTH($A534)=11,YEAR($A534),IF(MONTH($A534)=12, YEAR($A534),YEAR($A534)-1)))),A3R002_pt1.prn!$A$2:$AA$74,VLOOKUP(MONTH($A534),'Patch Conversion'!$A$1:$B$12,2),FALSE)="","",VLOOKUP((IF(MONTH($A534)=10,YEAR($A534),IF(MONTH($A534)=11,YEAR($A534),IF(MONTH($A534)=12, YEAR($A534),YEAR($A534)-1)))),A3R002_pt1.prn!$A$2:$AA$74,VLOOKUP(MONTH($A534),'Patch Conversion'!$A$1:$B$12,2),FALSE))</f>
        <v>*</v>
      </c>
      <c r="G534" s="9">
        <f>VLOOKUP((IF(MONTH($A534)=10,YEAR($A534),IF(MONTH($A534)=11,YEAR($A534),IF(MONTH($A534)=12, YEAR($A534),YEAR($A534)-1)))),A3R002_FirstSim!$A$1:$Z$87,VLOOKUP(MONTH($A534),Conversion!$A$1:$B$12,2),FALSE)</f>
        <v>0.85</v>
      </c>
      <c r="K534" s="12" t="e">
        <f>VLOOKUP((IF(MONTH($A534)=10,YEAR($A534),IF(MONTH($A534)=11,YEAR($A534),IF(MONTH($A534)=12, YEAR($A534),YEAR($A534)-1)))),#REF!,VLOOKUP(MONTH($A534),Conversion!$A$1:$B$12,2),FALSE)</f>
        <v>#REF!</v>
      </c>
      <c r="L534" s="9" t="e">
        <f>VLOOKUP((IF(MONTH($A534)=10,YEAR($A534),IF(MONTH($A534)=11,YEAR($A534),IF(MONTH($A534)=12, YEAR($A534),YEAR($A534)-1)))),#REF!,VLOOKUP(MONTH($A534),'Patch Conversion'!$A$1:$B$12,2),FALSE)</f>
        <v>#REF!</v>
      </c>
      <c r="N534" s="11"/>
      <c r="O534" s="9">
        <f t="shared" si="51"/>
        <v>1.21</v>
      </c>
      <c r="P534" s="9" t="str">
        <f t="shared" si="52"/>
        <v>*</v>
      </c>
      <c r="Q534" s="10" t="str">
        <f t="shared" si="53"/>
        <v>Estimated</v>
      </c>
      <c r="S534" s="17">
        <f>VLOOKUP((IF(MONTH($A534)=10,YEAR($A534),IF(MONTH($A534)=11,YEAR($A534),IF(MONTH($A534)=12, YEAR($A534),YEAR($A534)-1)))),'Final Sim'!$A$1:$O$84,VLOOKUP(MONTH($A534),'Conversion WRSM'!$A$1:$B$12,2),FALSE)</f>
        <v>0</v>
      </c>
      <c r="U534" s="9">
        <f t="shared" si="54"/>
        <v>1.21</v>
      </c>
      <c r="V534" s="9" t="str">
        <f t="shared" si="55"/>
        <v>*</v>
      </c>
      <c r="W534" s="20" t="str">
        <f t="shared" si="56"/>
        <v>Estimated</v>
      </c>
    </row>
    <row r="535" spans="1:23" s="9" customFormat="1" x14ac:dyDescent="0.25">
      <c r="A535" s="11">
        <v>29221</v>
      </c>
      <c r="B535" s="9">
        <f>VLOOKUP((IF(MONTH($A535)=10,YEAR($A535),IF(MONTH($A535)=11,YEAR($A535),IF(MONTH($A535)=12, YEAR($A535),YEAR($A535)-1)))),A3R002_pt1.prn!$A$2:$AA$74,VLOOKUP(MONTH($A535),Conversion!$A$1:$B$12,2),FALSE)</f>
        <v>1.08</v>
      </c>
      <c r="C535" s="9" t="str">
        <f>IF(VLOOKUP((IF(MONTH($A535)=10,YEAR($A535),IF(MONTH($A535)=11,YEAR($A535),IF(MONTH($A535)=12, YEAR($A535),YEAR($A535)-1)))),A3R002_pt1.prn!$A$2:$AA$74,VLOOKUP(MONTH($A535),'Patch Conversion'!$A$1:$B$12,2),FALSE)="","",VLOOKUP((IF(MONTH($A535)=10,YEAR($A535),IF(MONTH($A535)=11,YEAR($A535),IF(MONTH($A535)=12, YEAR($A535),YEAR($A535)-1)))),A3R002_pt1.prn!$A$2:$AA$74,VLOOKUP(MONTH($A535),'Patch Conversion'!$A$1:$B$12,2),FALSE))</f>
        <v>*</v>
      </c>
      <c r="G535" s="9">
        <f>VLOOKUP((IF(MONTH($A535)=10,YEAR($A535),IF(MONTH($A535)=11,YEAR($A535),IF(MONTH($A535)=12, YEAR($A535),YEAR($A535)-1)))),A3R002_FirstSim!$A$1:$Z$87,VLOOKUP(MONTH($A535),Conversion!$A$1:$B$12,2),FALSE)</f>
        <v>0.91</v>
      </c>
      <c r="K535" s="12" t="e">
        <f>VLOOKUP((IF(MONTH($A535)=10,YEAR($A535),IF(MONTH($A535)=11,YEAR($A535),IF(MONTH($A535)=12, YEAR($A535),YEAR($A535)-1)))),#REF!,VLOOKUP(MONTH($A535),Conversion!$A$1:$B$12,2),FALSE)</f>
        <v>#REF!</v>
      </c>
      <c r="L535" s="9" t="e">
        <f>VLOOKUP((IF(MONTH($A535)=10,YEAR($A535),IF(MONTH($A535)=11,YEAR($A535),IF(MONTH($A535)=12, YEAR($A535),YEAR($A535)-1)))),#REF!,VLOOKUP(MONTH($A535),'Patch Conversion'!$A$1:$B$12,2),FALSE)</f>
        <v>#REF!</v>
      </c>
      <c r="N535" s="11"/>
      <c r="O535" s="9">
        <f t="shared" si="51"/>
        <v>1.08</v>
      </c>
      <c r="P535" s="9" t="str">
        <f t="shared" si="52"/>
        <v>*</v>
      </c>
      <c r="Q535" s="10" t="str">
        <f t="shared" si="53"/>
        <v>Estimated</v>
      </c>
      <c r="S535" s="17">
        <f>VLOOKUP((IF(MONTH($A535)=10,YEAR($A535),IF(MONTH($A535)=11,YEAR($A535),IF(MONTH($A535)=12, YEAR($A535),YEAR($A535)-1)))),'Final Sim'!$A$1:$O$84,VLOOKUP(MONTH($A535),'Conversion WRSM'!$A$1:$B$12,2),FALSE)</f>
        <v>0</v>
      </c>
      <c r="U535" s="9">
        <f t="shared" si="54"/>
        <v>1.08</v>
      </c>
      <c r="V535" s="9" t="str">
        <f t="shared" si="55"/>
        <v>*</v>
      </c>
      <c r="W535" s="20" t="str">
        <f t="shared" si="56"/>
        <v>Estimated</v>
      </c>
    </row>
    <row r="536" spans="1:23" s="9" customFormat="1" x14ac:dyDescent="0.25">
      <c r="A536" s="11">
        <v>29252</v>
      </c>
      <c r="B536" s="9">
        <f>VLOOKUP((IF(MONTH($A536)=10,YEAR($A536),IF(MONTH($A536)=11,YEAR($A536),IF(MONTH($A536)=12, YEAR($A536),YEAR($A536)-1)))),A3R002_pt1.prn!$A$2:$AA$74,VLOOKUP(MONTH($A536),Conversion!$A$1:$B$12,2),FALSE)</f>
        <v>2.77</v>
      </c>
      <c r="C536" s="9" t="str">
        <f>IF(VLOOKUP((IF(MONTH($A536)=10,YEAR($A536),IF(MONTH($A536)=11,YEAR($A536),IF(MONTH($A536)=12, YEAR($A536),YEAR($A536)-1)))),A3R002_pt1.prn!$A$2:$AA$74,VLOOKUP(MONTH($A536),'Patch Conversion'!$A$1:$B$12,2),FALSE)="","",VLOOKUP((IF(MONTH($A536)=10,YEAR($A536),IF(MONTH($A536)=11,YEAR($A536),IF(MONTH($A536)=12, YEAR($A536),YEAR($A536)-1)))),A3R002_pt1.prn!$A$2:$AA$74,VLOOKUP(MONTH($A536),'Patch Conversion'!$A$1:$B$12,2),FALSE))</f>
        <v>*</v>
      </c>
      <c r="D536" s="9">
        <f>IF(C536="","",B536)</f>
        <v>2.77</v>
      </c>
      <c r="G536" s="9">
        <f>VLOOKUP((IF(MONTH($A536)=10,YEAR($A536),IF(MONTH($A536)=11,YEAR($A536),IF(MONTH($A536)=12, YEAR($A536),YEAR($A536)-1)))),A3R002_FirstSim!$A$1:$Z$87,VLOOKUP(MONTH($A536),Conversion!$A$1:$B$12,2),FALSE)</f>
        <v>1.52</v>
      </c>
      <c r="K536" s="12" t="e">
        <f>VLOOKUP((IF(MONTH($A536)=10,YEAR($A536),IF(MONTH($A536)=11,YEAR($A536),IF(MONTH($A536)=12, YEAR($A536),YEAR($A536)-1)))),#REF!,VLOOKUP(MONTH($A536),Conversion!$A$1:$B$12,2),FALSE)</f>
        <v>#REF!</v>
      </c>
      <c r="L536" s="9" t="e">
        <f>VLOOKUP((IF(MONTH($A536)=10,YEAR($A536),IF(MONTH($A536)=11,YEAR($A536),IF(MONTH($A536)=12, YEAR($A536),YEAR($A536)-1)))),#REF!,VLOOKUP(MONTH($A536),'Patch Conversion'!$A$1:$B$12,2),FALSE)</f>
        <v>#REF!</v>
      </c>
      <c r="N536" s="11"/>
      <c r="O536" s="9">
        <f t="shared" si="51"/>
        <v>2.77</v>
      </c>
      <c r="P536" s="9" t="str">
        <f t="shared" si="52"/>
        <v>*</v>
      </c>
      <c r="Q536" s="10" t="str">
        <f t="shared" si="53"/>
        <v>Estimated</v>
      </c>
      <c r="S536" s="17">
        <f>VLOOKUP((IF(MONTH($A536)=10,YEAR($A536),IF(MONTH($A536)=11,YEAR($A536),IF(MONTH($A536)=12, YEAR($A536),YEAR($A536)-1)))),'Final Sim'!$A$1:$O$84,VLOOKUP(MONTH($A536),'Conversion WRSM'!$A$1:$B$12,2),FALSE)</f>
        <v>0</v>
      </c>
      <c r="U536" s="9">
        <f t="shared" si="54"/>
        <v>2.77</v>
      </c>
      <c r="V536" s="9" t="str">
        <f t="shared" si="55"/>
        <v>*</v>
      </c>
      <c r="W536" s="20" t="str">
        <f t="shared" si="56"/>
        <v>Estimated</v>
      </c>
    </row>
    <row r="537" spans="1:23" s="9" customFormat="1" x14ac:dyDescent="0.25">
      <c r="A537" s="11">
        <v>29281</v>
      </c>
      <c r="B537" s="9">
        <f>VLOOKUP((IF(MONTH($A537)=10,YEAR($A537),IF(MONTH($A537)=11,YEAR($A537),IF(MONTH($A537)=12, YEAR($A537),YEAR($A537)-1)))),A3R002_pt1.prn!$A$2:$AA$74,VLOOKUP(MONTH($A537),Conversion!$A$1:$B$12,2),FALSE)</f>
        <v>2.48</v>
      </c>
      <c r="C537" s="9" t="str">
        <f>IF(VLOOKUP((IF(MONTH($A537)=10,YEAR($A537),IF(MONTH($A537)=11,YEAR($A537),IF(MONTH($A537)=12, YEAR($A537),YEAR($A537)-1)))),A3R002_pt1.prn!$A$2:$AA$74,VLOOKUP(MONTH($A537),'Patch Conversion'!$A$1:$B$12,2),FALSE)="","",VLOOKUP((IF(MONTH($A537)=10,YEAR($A537),IF(MONTH($A537)=11,YEAR($A537),IF(MONTH($A537)=12, YEAR($A537),YEAR($A537)-1)))),A3R002_pt1.prn!$A$2:$AA$74,VLOOKUP(MONTH($A537),'Patch Conversion'!$A$1:$B$12,2),FALSE))</f>
        <v/>
      </c>
      <c r="G537" s="9">
        <f>VLOOKUP((IF(MONTH($A537)=10,YEAR($A537),IF(MONTH($A537)=11,YEAR($A537),IF(MONTH($A537)=12, YEAR($A537),YEAR($A537)-1)))),A3R002_FirstSim!$A$1:$Z$87,VLOOKUP(MONTH($A537),Conversion!$A$1:$B$12,2),FALSE)</f>
        <v>1.2</v>
      </c>
      <c r="K537" s="12" t="e">
        <f>VLOOKUP((IF(MONTH($A537)=10,YEAR($A537),IF(MONTH($A537)=11,YEAR($A537),IF(MONTH($A537)=12, YEAR($A537),YEAR($A537)-1)))),#REF!,VLOOKUP(MONTH($A537),Conversion!$A$1:$B$12,2),FALSE)</f>
        <v>#REF!</v>
      </c>
      <c r="L537" s="9" t="e">
        <f>VLOOKUP((IF(MONTH($A537)=10,YEAR($A537),IF(MONTH($A537)=11,YEAR($A537),IF(MONTH($A537)=12, YEAR($A537),YEAR($A537)-1)))),#REF!,VLOOKUP(MONTH($A537),'Patch Conversion'!$A$1:$B$12,2),FALSE)</f>
        <v>#REF!</v>
      </c>
      <c r="N537" s="11"/>
      <c r="O537" s="9">
        <f t="shared" si="51"/>
        <v>2.48</v>
      </c>
      <c r="P537" s="9" t="str">
        <f t="shared" si="52"/>
        <v/>
      </c>
      <c r="Q537" s="10" t="str">
        <f t="shared" si="53"/>
        <v/>
      </c>
      <c r="S537" s="17">
        <f>VLOOKUP((IF(MONTH($A537)=10,YEAR($A537),IF(MONTH($A537)=11,YEAR($A537),IF(MONTH($A537)=12, YEAR($A537),YEAR($A537)-1)))),'Final Sim'!$A$1:$O$84,VLOOKUP(MONTH($A537),'Conversion WRSM'!$A$1:$B$12,2),FALSE)</f>
        <v>0</v>
      </c>
      <c r="U537" s="9">
        <f t="shared" si="54"/>
        <v>2.48</v>
      </c>
      <c r="V537" s="9" t="str">
        <f t="shared" si="55"/>
        <v/>
      </c>
      <c r="W537" s="20" t="str">
        <f t="shared" si="56"/>
        <v/>
      </c>
    </row>
    <row r="538" spans="1:23" s="9" customFormat="1" x14ac:dyDescent="0.25">
      <c r="A538" s="11">
        <v>29312</v>
      </c>
      <c r="B538" s="9">
        <f>VLOOKUP((IF(MONTH($A538)=10,YEAR($A538),IF(MONTH($A538)=11,YEAR($A538),IF(MONTH($A538)=12, YEAR($A538),YEAR($A538)-1)))),A3R002_pt1.prn!$A$2:$AA$74,VLOOKUP(MONTH($A538),Conversion!$A$1:$B$12,2),FALSE)</f>
        <v>1.1100000000000001</v>
      </c>
      <c r="C538" s="9" t="str">
        <f>IF(VLOOKUP((IF(MONTH($A538)=10,YEAR($A538),IF(MONTH($A538)=11,YEAR($A538),IF(MONTH($A538)=12, YEAR($A538),YEAR($A538)-1)))),A3R002_pt1.prn!$A$2:$AA$74,VLOOKUP(MONTH($A538),'Patch Conversion'!$A$1:$B$12,2),FALSE)="","",VLOOKUP((IF(MONTH($A538)=10,YEAR($A538),IF(MONTH($A538)=11,YEAR($A538),IF(MONTH($A538)=12, YEAR($A538),YEAR($A538)-1)))),A3R002_pt1.prn!$A$2:$AA$74,VLOOKUP(MONTH($A538),'Patch Conversion'!$A$1:$B$12,2),FALSE))</f>
        <v/>
      </c>
      <c r="G538" s="9">
        <f>VLOOKUP((IF(MONTH($A538)=10,YEAR($A538),IF(MONTH($A538)=11,YEAR($A538),IF(MONTH($A538)=12, YEAR($A538),YEAR($A538)-1)))),A3R002_FirstSim!$A$1:$Z$87,VLOOKUP(MONTH($A538),Conversion!$A$1:$B$12,2),FALSE)</f>
        <v>1.01</v>
      </c>
      <c r="K538" s="12" t="e">
        <f>VLOOKUP((IF(MONTH($A538)=10,YEAR($A538),IF(MONTH($A538)=11,YEAR($A538),IF(MONTH($A538)=12, YEAR($A538),YEAR($A538)-1)))),#REF!,VLOOKUP(MONTH($A538),Conversion!$A$1:$B$12,2),FALSE)</f>
        <v>#REF!</v>
      </c>
      <c r="L538" s="9" t="e">
        <f>VLOOKUP((IF(MONTH($A538)=10,YEAR($A538),IF(MONTH($A538)=11,YEAR($A538),IF(MONTH($A538)=12, YEAR($A538),YEAR($A538)-1)))),#REF!,VLOOKUP(MONTH($A538),'Patch Conversion'!$A$1:$B$12,2),FALSE)</f>
        <v>#REF!</v>
      </c>
      <c r="N538" s="11"/>
      <c r="O538" s="9">
        <f t="shared" si="51"/>
        <v>1.1100000000000001</v>
      </c>
      <c r="P538" s="9" t="str">
        <f t="shared" si="52"/>
        <v/>
      </c>
      <c r="Q538" s="10" t="str">
        <f t="shared" si="53"/>
        <v/>
      </c>
      <c r="S538" s="17">
        <f>VLOOKUP((IF(MONTH($A538)=10,YEAR($A538),IF(MONTH($A538)=11,YEAR($A538),IF(MONTH($A538)=12, YEAR($A538),YEAR($A538)-1)))),'Final Sim'!$A$1:$O$84,VLOOKUP(MONTH($A538),'Conversion WRSM'!$A$1:$B$12,2),FALSE)</f>
        <v>0</v>
      </c>
      <c r="U538" s="9">
        <f t="shared" si="54"/>
        <v>1.1100000000000001</v>
      </c>
      <c r="V538" s="9" t="str">
        <f t="shared" si="55"/>
        <v/>
      </c>
      <c r="W538" s="20" t="str">
        <f t="shared" si="56"/>
        <v/>
      </c>
    </row>
    <row r="539" spans="1:23" s="9" customFormat="1" x14ac:dyDescent="0.25">
      <c r="A539" s="11">
        <v>29342</v>
      </c>
      <c r="B539" s="9">
        <f>VLOOKUP((IF(MONTH($A539)=10,YEAR($A539),IF(MONTH($A539)=11,YEAR($A539),IF(MONTH($A539)=12, YEAR($A539),YEAR($A539)-1)))),A3R002_pt1.prn!$A$2:$AA$74,VLOOKUP(MONTH($A539),Conversion!$A$1:$B$12,2),FALSE)</f>
        <v>0.52</v>
      </c>
      <c r="C539" s="9" t="str">
        <f>IF(VLOOKUP((IF(MONTH($A539)=10,YEAR($A539),IF(MONTH($A539)=11,YEAR($A539),IF(MONTH($A539)=12, YEAR($A539),YEAR($A539)-1)))),A3R002_pt1.prn!$A$2:$AA$74,VLOOKUP(MONTH($A539),'Patch Conversion'!$A$1:$B$12,2),FALSE)="","",VLOOKUP((IF(MONTH($A539)=10,YEAR($A539),IF(MONTH($A539)=11,YEAR($A539),IF(MONTH($A539)=12, YEAR($A539),YEAR($A539)-1)))),A3R002_pt1.prn!$A$2:$AA$74,VLOOKUP(MONTH($A539),'Patch Conversion'!$A$1:$B$12,2),FALSE))</f>
        <v/>
      </c>
      <c r="G539" s="9">
        <f>VLOOKUP((IF(MONTH($A539)=10,YEAR($A539),IF(MONTH($A539)=11,YEAR($A539),IF(MONTH($A539)=12, YEAR($A539),YEAR($A539)-1)))),A3R002_FirstSim!$A$1:$Z$87,VLOOKUP(MONTH($A539),Conversion!$A$1:$B$12,2),FALSE)</f>
        <v>0.9</v>
      </c>
      <c r="K539" s="12" t="e">
        <f>VLOOKUP((IF(MONTH($A539)=10,YEAR($A539),IF(MONTH($A539)=11,YEAR($A539),IF(MONTH($A539)=12, YEAR($A539),YEAR($A539)-1)))),#REF!,VLOOKUP(MONTH($A539),Conversion!$A$1:$B$12,2),FALSE)</f>
        <v>#REF!</v>
      </c>
      <c r="L539" s="9" t="e">
        <f>VLOOKUP((IF(MONTH($A539)=10,YEAR($A539),IF(MONTH($A539)=11,YEAR($A539),IF(MONTH($A539)=12, YEAR($A539),YEAR($A539)-1)))),#REF!,VLOOKUP(MONTH($A539),'Patch Conversion'!$A$1:$B$12,2),FALSE)</f>
        <v>#REF!</v>
      </c>
      <c r="N539" s="11"/>
      <c r="O539" s="9">
        <f t="shared" si="51"/>
        <v>0.52</v>
      </c>
      <c r="P539" s="9" t="str">
        <f t="shared" si="52"/>
        <v/>
      </c>
      <c r="Q539" s="10" t="str">
        <f t="shared" si="53"/>
        <v/>
      </c>
      <c r="S539" s="17">
        <f>VLOOKUP((IF(MONTH($A539)=10,YEAR($A539),IF(MONTH($A539)=11,YEAR($A539),IF(MONTH($A539)=12, YEAR($A539),YEAR($A539)-1)))),'Final Sim'!$A$1:$O$84,VLOOKUP(MONTH($A539),'Conversion WRSM'!$A$1:$B$12,2),FALSE)</f>
        <v>0</v>
      </c>
      <c r="U539" s="9">
        <f t="shared" si="54"/>
        <v>0.52</v>
      </c>
      <c r="V539" s="9" t="str">
        <f t="shared" si="55"/>
        <v/>
      </c>
      <c r="W539" s="20" t="str">
        <f t="shared" si="56"/>
        <v/>
      </c>
    </row>
    <row r="540" spans="1:23" s="9" customFormat="1" x14ac:dyDescent="0.25">
      <c r="A540" s="11">
        <v>29373</v>
      </c>
      <c r="B540" s="9">
        <f>VLOOKUP((IF(MONTH($A540)=10,YEAR($A540),IF(MONTH($A540)=11,YEAR($A540),IF(MONTH($A540)=12, YEAR($A540),YEAR($A540)-1)))),A3R002_pt1.prn!$A$2:$AA$74,VLOOKUP(MONTH($A540),Conversion!$A$1:$B$12,2),FALSE)</f>
        <v>0.52</v>
      </c>
      <c r="C540" s="9" t="str">
        <f>IF(VLOOKUP((IF(MONTH($A540)=10,YEAR($A540),IF(MONTH($A540)=11,YEAR($A540),IF(MONTH($A540)=12, YEAR($A540),YEAR($A540)-1)))),A3R002_pt1.prn!$A$2:$AA$74,VLOOKUP(MONTH($A540),'Patch Conversion'!$A$1:$B$12,2),FALSE)="","",VLOOKUP((IF(MONTH($A540)=10,YEAR($A540),IF(MONTH($A540)=11,YEAR($A540),IF(MONTH($A540)=12, YEAR($A540),YEAR($A540)-1)))),A3R002_pt1.prn!$A$2:$AA$74,VLOOKUP(MONTH($A540),'Patch Conversion'!$A$1:$B$12,2),FALSE))</f>
        <v/>
      </c>
      <c r="G540" s="9">
        <f>VLOOKUP((IF(MONTH($A540)=10,YEAR($A540),IF(MONTH($A540)=11,YEAR($A540),IF(MONTH($A540)=12, YEAR($A540),YEAR($A540)-1)))),A3R002_FirstSim!$A$1:$Z$87,VLOOKUP(MONTH($A540),Conversion!$A$1:$B$12,2),FALSE)</f>
        <v>0.85</v>
      </c>
      <c r="K540" s="12" t="e">
        <f>VLOOKUP((IF(MONTH($A540)=10,YEAR($A540),IF(MONTH($A540)=11,YEAR($A540),IF(MONTH($A540)=12, YEAR($A540),YEAR($A540)-1)))),#REF!,VLOOKUP(MONTH($A540),Conversion!$A$1:$B$12,2),FALSE)</f>
        <v>#REF!</v>
      </c>
      <c r="L540" s="9" t="e">
        <f>VLOOKUP((IF(MONTH($A540)=10,YEAR($A540),IF(MONTH($A540)=11,YEAR($A540),IF(MONTH($A540)=12, YEAR($A540),YEAR($A540)-1)))),#REF!,VLOOKUP(MONTH($A540),'Patch Conversion'!$A$1:$B$12,2),FALSE)</f>
        <v>#REF!</v>
      </c>
      <c r="N540" s="11"/>
      <c r="O540" s="9">
        <f t="shared" si="51"/>
        <v>0.52</v>
      </c>
      <c r="P540" s="9" t="str">
        <f t="shared" si="52"/>
        <v/>
      </c>
      <c r="Q540" s="10" t="str">
        <f t="shared" si="53"/>
        <v/>
      </c>
      <c r="S540" s="17">
        <f>VLOOKUP((IF(MONTH($A540)=10,YEAR($A540),IF(MONTH($A540)=11,YEAR($A540),IF(MONTH($A540)=12, YEAR($A540),YEAR($A540)-1)))),'Final Sim'!$A$1:$O$84,VLOOKUP(MONTH($A540),'Conversion WRSM'!$A$1:$B$12,2),FALSE)</f>
        <v>0</v>
      </c>
      <c r="U540" s="9">
        <f t="shared" si="54"/>
        <v>0.52</v>
      </c>
      <c r="V540" s="9" t="str">
        <f t="shared" si="55"/>
        <v/>
      </c>
      <c r="W540" s="20" t="str">
        <f t="shared" si="56"/>
        <v/>
      </c>
    </row>
    <row r="541" spans="1:23" s="9" customFormat="1" x14ac:dyDescent="0.25">
      <c r="A541" s="11">
        <v>29403</v>
      </c>
      <c r="B541" s="9">
        <f>VLOOKUP((IF(MONTH($A541)=10,YEAR($A541),IF(MONTH($A541)=11,YEAR($A541),IF(MONTH($A541)=12, YEAR($A541),YEAR($A541)-1)))),A3R002_pt1.prn!$A$2:$AA$74,VLOOKUP(MONTH($A541),Conversion!$A$1:$B$12,2),FALSE)</f>
        <v>0.56000000000000005</v>
      </c>
      <c r="C541" s="9" t="str">
        <f>IF(VLOOKUP((IF(MONTH($A541)=10,YEAR($A541),IF(MONTH($A541)=11,YEAR($A541),IF(MONTH($A541)=12, YEAR($A541),YEAR($A541)-1)))),A3R002_pt1.prn!$A$2:$AA$74,VLOOKUP(MONTH($A541),'Patch Conversion'!$A$1:$B$12,2),FALSE)="","",VLOOKUP((IF(MONTH($A541)=10,YEAR($A541),IF(MONTH($A541)=11,YEAR($A541),IF(MONTH($A541)=12, YEAR($A541),YEAR($A541)-1)))),A3R002_pt1.prn!$A$2:$AA$74,VLOOKUP(MONTH($A541),'Patch Conversion'!$A$1:$B$12,2),FALSE))</f>
        <v/>
      </c>
      <c r="G541" s="9">
        <f>VLOOKUP((IF(MONTH($A541)=10,YEAR($A541),IF(MONTH($A541)=11,YEAR($A541),IF(MONTH($A541)=12, YEAR($A541),YEAR($A541)-1)))),A3R002_FirstSim!$A$1:$Z$87,VLOOKUP(MONTH($A541),Conversion!$A$1:$B$12,2),FALSE)</f>
        <v>0.8</v>
      </c>
      <c r="K541" s="12" t="e">
        <f>VLOOKUP((IF(MONTH($A541)=10,YEAR($A541),IF(MONTH($A541)=11,YEAR($A541),IF(MONTH($A541)=12, YEAR($A541),YEAR($A541)-1)))),#REF!,VLOOKUP(MONTH($A541),Conversion!$A$1:$B$12,2),FALSE)</f>
        <v>#REF!</v>
      </c>
      <c r="L541" s="9" t="e">
        <f>VLOOKUP((IF(MONTH($A541)=10,YEAR($A541),IF(MONTH($A541)=11,YEAR($A541),IF(MONTH($A541)=12, YEAR($A541),YEAR($A541)-1)))),#REF!,VLOOKUP(MONTH($A541),'Patch Conversion'!$A$1:$B$12,2),FALSE)</f>
        <v>#REF!</v>
      </c>
      <c r="N541" s="11"/>
      <c r="O541" s="9">
        <f t="shared" si="51"/>
        <v>0.56000000000000005</v>
      </c>
      <c r="P541" s="9" t="str">
        <f t="shared" si="52"/>
        <v/>
      </c>
      <c r="Q541" s="10" t="str">
        <f t="shared" si="53"/>
        <v/>
      </c>
      <c r="S541" s="17">
        <f>VLOOKUP((IF(MONTH($A541)=10,YEAR($A541),IF(MONTH($A541)=11,YEAR($A541),IF(MONTH($A541)=12, YEAR($A541),YEAR($A541)-1)))),'Final Sim'!$A$1:$O$84,VLOOKUP(MONTH($A541),'Conversion WRSM'!$A$1:$B$12,2),FALSE)</f>
        <v>0</v>
      </c>
      <c r="U541" s="9">
        <f t="shared" si="54"/>
        <v>0.56000000000000005</v>
      </c>
      <c r="V541" s="9" t="str">
        <f t="shared" si="55"/>
        <v/>
      </c>
      <c r="W541" s="20" t="str">
        <f t="shared" si="56"/>
        <v/>
      </c>
    </row>
    <row r="542" spans="1:23" s="9" customFormat="1" x14ac:dyDescent="0.25">
      <c r="A542" s="11">
        <v>29434</v>
      </c>
      <c r="B542" s="9">
        <f>VLOOKUP((IF(MONTH($A542)=10,YEAR($A542),IF(MONTH($A542)=11,YEAR($A542),IF(MONTH($A542)=12, YEAR($A542),YEAR($A542)-1)))),A3R002_pt1.prn!$A$2:$AA$74,VLOOKUP(MONTH($A542),Conversion!$A$1:$B$12,2),FALSE)</f>
        <v>0.57999999999999996</v>
      </c>
      <c r="C542" s="9" t="str">
        <f>IF(VLOOKUP((IF(MONTH($A542)=10,YEAR($A542),IF(MONTH($A542)=11,YEAR($A542),IF(MONTH($A542)=12, YEAR($A542),YEAR($A542)-1)))),A3R002_pt1.prn!$A$2:$AA$74,VLOOKUP(MONTH($A542),'Patch Conversion'!$A$1:$B$12,2),FALSE)="","",VLOOKUP((IF(MONTH($A542)=10,YEAR($A542),IF(MONTH($A542)=11,YEAR($A542),IF(MONTH($A542)=12, YEAR($A542),YEAR($A542)-1)))),A3R002_pt1.prn!$A$2:$AA$74,VLOOKUP(MONTH($A542),'Patch Conversion'!$A$1:$B$12,2),FALSE))</f>
        <v/>
      </c>
      <c r="G542" s="9">
        <f>VLOOKUP((IF(MONTH($A542)=10,YEAR($A542),IF(MONTH($A542)=11,YEAR($A542),IF(MONTH($A542)=12, YEAR($A542),YEAR($A542)-1)))),A3R002_FirstSim!$A$1:$Z$87,VLOOKUP(MONTH($A542),Conversion!$A$1:$B$12,2),FALSE)</f>
        <v>0.71</v>
      </c>
      <c r="K542" s="12" t="e">
        <f>VLOOKUP((IF(MONTH($A542)=10,YEAR($A542),IF(MONTH($A542)=11,YEAR($A542),IF(MONTH($A542)=12, YEAR($A542),YEAR($A542)-1)))),#REF!,VLOOKUP(MONTH($A542),Conversion!$A$1:$B$12,2),FALSE)</f>
        <v>#REF!</v>
      </c>
      <c r="L542" s="9" t="e">
        <f>VLOOKUP((IF(MONTH($A542)=10,YEAR($A542),IF(MONTH($A542)=11,YEAR($A542),IF(MONTH($A542)=12, YEAR($A542),YEAR($A542)-1)))),#REF!,VLOOKUP(MONTH($A542),'Patch Conversion'!$A$1:$B$12,2),FALSE)</f>
        <v>#REF!</v>
      </c>
      <c r="N542" s="11"/>
      <c r="O542" s="9">
        <f t="shared" si="51"/>
        <v>0.57999999999999996</v>
      </c>
      <c r="P542" s="9" t="str">
        <f t="shared" si="52"/>
        <v/>
      </c>
      <c r="Q542" s="10" t="str">
        <f t="shared" si="53"/>
        <v/>
      </c>
      <c r="S542" s="17">
        <f>VLOOKUP((IF(MONTH($A542)=10,YEAR($A542),IF(MONTH($A542)=11,YEAR($A542),IF(MONTH($A542)=12, YEAR($A542),YEAR($A542)-1)))),'Final Sim'!$A$1:$O$84,VLOOKUP(MONTH($A542),'Conversion WRSM'!$A$1:$B$12,2),FALSE)</f>
        <v>0</v>
      </c>
      <c r="U542" s="9">
        <f t="shared" si="54"/>
        <v>0.57999999999999996</v>
      </c>
      <c r="V542" s="9" t="str">
        <f t="shared" si="55"/>
        <v/>
      </c>
      <c r="W542" s="20" t="str">
        <f t="shared" si="56"/>
        <v/>
      </c>
    </row>
    <row r="543" spans="1:23" s="9" customFormat="1" x14ac:dyDescent="0.25">
      <c r="A543" s="11">
        <v>29465</v>
      </c>
      <c r="B543" s="9">
        <f>VLOOKUP((IF(MONTH($A543)=10,YEAR($A543),IF(MONTH($A543)=11,YEAR($A543),IF(MONTH($A543)=12, YEAR($A543),YEAR($A543)-1)))),A3R002_pt1.prn!$A$2:$AA$74,VLOOKUP(MONTH($A543),Conversion!$A$1:$B$12,2),FALSE)</f>
        <v>0.67</v>
      </c>
      <c r="C543" s="9" t="str">
        <f>IF(VLOOKUP((IF(MONTH($A543)=10,YEAR($A543),IF(MONTH($A543)=11,YEAR($A543),IF(MONTH($A543)=12, YEAR($A543),YEAR($A543)-1)))),A3R002_pt1.prn!$A$2:$AA$74,VLOOKUP(MONTH($A543),'Patch Conversion'!$A$1:$B$12,2),FALSE)="","",VLOOKUP((IF(MONTH($A543)=10,YEAR($A543),IF(MONTH($A543)=11,YEAR($A543),IF(MONTH($A543)=12, YEAR($A543),YEAR($A543)-1)))),A3R002_pt1.prn!$A$2:$AA$74,VLOOKUP(MONTH($A543),'Patch Conversion'!$A$1:$B$12,2),FALSE))</f>
        <v>*</v>
      </c>
      <c r="G543" s="9">
        <f>VLOOKUP((IF(MONTH($A543)=10,YEAR($A543),IF(MONTH($A543)=11,YEAR($A543),IF(MONTH($A543)=12, YEAR($A543),YEAR($A543)-1)))),A3R002_FirstSim!$A$1:$Z$87,VLOOKUP(MONTH($A543),Conversion!$A$1:$B$12,2),FALSE)</f>
        <v>0.73</v>
      </c>
      <c r="K543" s="12" t="e">
        <f>VLOOKUP((IF(MONTH($A543)=10,YEAR($A543),IF(MONTH($A543)=11,YEAR($A543),IF(MONTH($A543)=12, YEAR($A543),YEAR($A543)-1)))),#REF!,VLOOKUP(MONTH($A543),Conversion!$A$1:$B$12,2),FALSE)</f>
        <v>#REF!</v>
      </c>
      <c r="L543" s="9" t="e">
        <f>VLOOKUP((IF(MONTH($A543)=10,YEAR($A543),IF(MONTH($A543)=11,YEAR($A543),IF(MONTH($A543)=12, YEAR($A543),YEAR($A543)-1)))),#REF!,VLOOKUP(MONTH($A543),'Patch Conversion'!$A$1:$B$12,2),FALSE)</f>
        <v>#REF!</v>
      </c>
      <c r="N543" s="11"/>
      <c r="O543" s="9">
        <f t="shared" si="51"/>
        <v>0.67</v>
      </c>
      <c r="P543" s="9" t="str">
        <f t="shared" si="52"/>
        <v>*</v>
      </c>
      <c r="Q543" s="10" t="str">
        <f t="shared" si="53"/>
        <v>Estimated</v>
      </c>
      <c r="S543" s="17">
        <f>VLOOKUP((IF(MONTH($A543)=10,YEAR($A543),IF(MONTH($A543)=11,YEAR($A543),IF(MONTH($A543)=12, YEAR($A543),YEAR($A543)-1)))),'Final Sim'!$A$1:$O$84,VLOOKUP(MONTH($A543),'Conversion WRSM'!$A$1:$B$12,2),FALSE)</f>
        <v>0</v>
      </c>
      <c r="U543" s="9">
        <f t="shared" si="54"/>
        <v>0.67</v>
      </c>
      <c r="V543" s="9" t="str">
        <f t="shared" si="55"/>
        <v>*</v>
      </c>
      <c r="W543" s="20" t="str">
        <f t="shared" si="56"/>
        <v>Estimated</v>
      </c>
    </row>
    <row r="544" spans="1:23" s="9" customFormat="1" x14ac:dyDescent="0.25">
      <c r="A544" s="11">
        <v>29495</v>
      </c>
      <c r="B544" s="9">
        <f>VLOOKUP((IF(MONTH($A544)=10,YEAR($A544),IF(MONTH($A544)=11,YEAR($A544),IF(MONTH($A544)=12, YEAR($A544),YEAR($A544)-1)))),A3R002_pt1.prn!$A$2:$AA$74,VLOOKUP(MONTH($A544),Conversion!$A$1:$B$12,2),FALSE)</f>
        <v>0.09</v>
      </c>
      <c r="C544" s="9" t="str">
        <f>IF(VLOOKUP((IF(MONTH($A544)=10,YEAR($A544),IF(MONTH($A544)=11,YEAR($A544),IF(MONTH($A544)=12, YEAR($A544),YEAR($A544)-1)))),A3R002_pt1.prn!$A$2:$AA$74,VLOOKUP(MONTH($A544),'Patch Conversion'!$A$1:$B$12,2),FALSE)="","",VLOOKUP((IF(MONTH($A544)=10,YEAR($A544),IF(MONTH($A544)=11,YEAR($A544),IF(MONTH($A544)=12, YEAR($A544),YEAR($A544)-1)))),A3R002_pt1.prn!$A$2:$AA$74,VLOOKUP(MONTH($A544),'Patch Conversion'!$A$1:$B$12,2),FALSE))</f>
        <v>*</v>
      </c>
      <c r="G544" s="9">
        <f>VLOOKUP((IF(MONTH($A544)=10,YEAR($A544),IF(MONTH($A544)=11,YEAR($A544),IF(MONTH($A544)=12, YEAR($A544),YEAR($A544)-1)))),A3R002_FirstSim!$A$1:$Z$87,VLOOKUP(MONTH($A544),Conversion!$A$1:$B$12,2),FALSE)</f>
        <v>0.6</v>
      </c>
      <c r="K544" s="12" t="e">
        <f>VLOOKUP((IF(MONTH($A544)=10,YEAR($A544),IF(MONTH($A544)=11,YEAR($A544),IF(MONTH($A544)=12, YEAR($A544),YEAR($A544)-1)))),#REF!,VLOOKUP(MONTH($A544),Conversion!$A$1:$B$12,2),FALSE)</f>
        <v>#REF!</v>
      </c>
      <c r="L544" s="9" t="e">
        <f>VLOOKUP((IF(MONTH($A544)=10,YEAR($A544),IF(MONTH($A544)=11,YEAR($A544),IF(MONTH($A544)=12, YEAR($A544),YEAR($A544)-1)))),#REF!,VLOOKUP(MONTH($A544),'Patch Conversion'!$A$1:$B$12,2),FALSE)</f>
        <v>#REF!</v>
      </c>
      <c r="N544" s="11"/>
      <c r="O544" s="9">
        <f t="shared" si="51"/>
        <v>0.09</v>
      </c>
      <c r="P544" s="9" t="str">
        <f t="shared" si="52"/>
        <v>*</v>
      </c>
      <c r="Q544" s="10" t="str">
        <f t="shared" si="53"/>
        <v>Estimated</v>
      </c>
      <c r="S544" s="17">
        <f>VLOOKUP((IF(MONTH($A544)=10,YEAR($A544),IF(MONTH($A544)=11,YEAR($A544),IF(MONTH($A544)=12, YEAR($A544),YEAR($A544)-1)))),'Final Sim'!$A$1:$O$84,VLOOKUP(MONTH($A544),'Conversion WRSM'!$A$1:$B$12,2),FALSE)</f>
        <v>0</v>
      </c>
      <c r="U544" s="9">
        <f t="shared" si="54"/>
        <v>0.09</v>
      </c>
      <c r="V544" s="9" t="str">
        <f t="shared" si="55"/>
        <v>*</v>
      </c>
      <c r="W544" s="20" t="str">
        <f t="shared" si="56"/>
        <v>Estimated</v>
      </c>
    </row>
    <row r="545" spans="1:23" s="9" customFormat="1" x14ac:dyDescent="0.25">
      <c r="A545" s="11">
        <v>29526</v>
      </c>
      <c r="B545" s="9">
        <f>VLOOKUP((IF(MONTH($A545)=10,YEAR($A545),IF(MONTH($A545)=11,YEAR($A545),IF(MONTH($A545)=12, YEAR($A545),YEAR($A545)-1)))),A3R002_pt1.prn!$A$2:$AA$74,VLOOKUP(MONTH($A545),Conversion!$A$1:$B$12,2),FALSE)</f>
        <v>0.79</v>
      </c>
      <c r="C545" s="9" t="str">
        <f>IF(VLOOKUP((IF(MONTH($A545)=10,YEAR($A545),IF(MONTH($A545)=11,YEAR($A545),IF(MONTH($A545)=12, YEAR($A545),YEAR($A545)-1)))),A3R002_pt1.prn!$A$2:$AA$74,VLOOKUP(MONTH($A545),'Patch Conversion'!$A$1:$B$12,2),FALSE)="","",VLOOKUP((IF(MONTH($A545)=10,YEAR($A545),IF(MONTH($A545)=11,YEAR($A545),IF(MONTH($A545)=12, YEAR($A545),YEAR($A545)-1)))),A3R002_pt1.prn!$A$2:$AA$74,VLOOKUP(MONTH($A545),'Patch Conversion'!$A$1:$B$12,2),FALSE))</f>
        <v>*</v>
      </c>
      <c r="G545" s="9">
        <f>VLOOKUP((IF(MONTH($A545)=10,YEAR($A545),IF(MONTH($A545)=11,YEAR($A545),IF(MONTH($A545)=12, YEAR($A545),YEAR($A545)-1)))),A3R002_FirstSim!$A$1:$Z$87,VLOOKUP(MONTH($A545),Conversion!$A$1:$B$12,2),FALSE)</f>
        <v>1.07</v>
      </c>
      <c r="K545" s="12" t="e">
        <f>VLOOKUP((IF(MONTH($A545)=10,YEAR($A545),IF(MONTH($A545)=11,YEAR($A545),IF(MONTH($A545)=12, YEAR($A545),YEAR($A545)-1)))),#REF!,VLOOKUP(MONTH($A545),Conversion!$A$1:$B$12,2),FALSE)</f>
        <v>#REF!</v>
      </c>
      <c r="L545" s="9" t="e">
        <f>VLOOKUP((IF(MONTH($A545)=10,YEAR($A545),IF(MONTH($A545)=11,YEAR($A545),IF(MONTH($A545)=12, YEAR($A545),YEAR($A545)-1)))),#REF!,VLOOKUP(MONTH($A545),'Patch Conversion'!$A$1:$B$12,2),FALSE)</f>
        <v>#REF!</v>
      </c>
      <c r="N545" s="11"/>
      <c r="O545" s="9">
        <f t="shared" si="51"/>
        <v>0.79</v>
      </c>
      <c r="P545" s="9" t="str">
        <f t="shared" si="52"/>
        <v>*</v>
      </c>
      <c r="Q545" s="10" t="str">
        <f t="shared" si="53"/>
        <v>Estimated</v>
      </c>
      <c r="S545" s="17">
        <f>VLOOKUP((IF(MONTH($A545)=10,YEAR($A545),IF(MONTH($A545)=11,YEAR($A545),IF(MONTH($A545)=12, YEAR($A545),YEAR($A545)-1)))),'Final Sim'!$A$1:$O$84,VLOOKUP(MONTH($A545),'Conversion WRSM'!$A$1:$B$12,2),FALSE)</f>
        <v>0</v>
      </c>
      <c r="U545" s="9">
        <f t="shared" si="54"/>
        <v>0.79</v>
      </c>
      <c r="V545" s="9" t="str">
        <f t="shared" si="55"/>
        <v>*</v>
      </c>
      <c r="W545" s="20" t="str">
        <f t="shared" si="56"/>
        <v>Estimated</v>
      </c>
    </row>
    <row r="546" spans="1:23" s="9" customFormat="1" x14ac:dyDescent="0.25">
      <c r="A546" s="11">
        <v>29556</v>
      </c>
      <c r="B546" s="9">
        <f>VLOOKUP((IF(MONTH($A546)=10,YEAR($A546),IF(MONTH($A546)=11,YEAR($A546),IF(MONTH($A546)=12, YEAR($A546),YEAR($A546)-1)))),A3R002_pt1.prn!$A$2:$AA$74,VLOOKUP(MONTH($A546),Conversion!$A$1:$B$12,2),FALSE)</f>
        <v>1.1299999999999999</v>
      </c>
      <c r="C546" s="9" t="str">
        <f>IF(VLOOKUP((IF(MONTH($A546)=10,YEAR($A546),IF(MONTH($A546)=11,YEAR($A546),IF(MONTH($A546)=12, YEAR($A546),YEAR($A546)-1)))),A3R002_pt1.prn!$A$2:$AA$74,VLOOKUP(MONTH($A546),'Patch Conversion'!$A$1:$B$12,2),FALSE)="","",VLOOKUP((IF(MONTH($A546)=10,YEAR($A546),IF(MONTH($A546)=11,YEAR($A546),IF(MONTH($A546)=12, YEAR($A546),YEAR($A546)-1)))),A3R002_pt1.prn!$A$2:$AA$74,VLOOKUP(MONTH($A546),'Patch Conversion'!$A$1:$B$12,2),FALSE))</f>
        <v/>
      </c>
      <c r="G546" s="9">
        <f>VLOOKUP((IF(MONTH($A546)=10,YEAR($A546),IF(MONTH($A546)=11,YEAR($A546),IF(MONTH($A546)=12, YEAR($A546),YEAR($A546)-1)))),A3R002_FirstSim!$A$1:$Z$87,VLOOKUP(MONTH($A546),Conversion!$A$1:$B$12,2),FALSE)</f>
        <v>0.74</v>
      </c>
      <c r="K546" s="12" t="e">
        <f>VLOOKUP((IF(MONTH($A546)=10,YEAR($A546),IF(MONTH($A546)=11,YEAR($A546),IF(MONTH($A546)=12, YEAR($A546),YEAR($A546)-1)))),#REF!,VLOOKUP(MONTH($A546),Conversion!$A$1:$B$12,2),FALSE)</f>
        <v>#REF!</v>
      </c>
      <c r="L546" s="9" t="e">
        <f>VLOOKUP((IF(MONTH($A546)=10,YEAR($A546),IF(MONTH($A546)=11,YEAR($A546),IF(MONTH($A546)=12, YEAR($A546),YEAR($A546)-1)))),#REF!,VLOOKUP(MONTH($A546),'Patch Conversion'!$A$1:$B$12,2),FALSE)</f>
        <v>#REF!</v>
      </c>
      <c r="N546" s="11"/>
      <c r="O546" s="9">
        <f t="shared" si="51"/>
        <v>1.1299999999999999</v>
      </c>
      <c r="P546" s="9" t="str">
        <f t="shared" si="52"/>
        <v/>
      </c>
      <c r="Q546" s="10" t="str">
        <f t="shared" si="53"/>
        <v/>
      </c>
      <c r="S546" s="17">
        <f>VLOOKUP((IF(MONTH($A546)=10,YEAR($A546),IF(MONTH($A546)=11,YEAR($A546),IF(MONTH($A546)=12, YEAR($A546),YEAR($A546)-1)))),'Final Sim'!$A$1:$O$84,VLOOKUP(MONTH($A546),'Conversion WRSM'!$A$1:$B$12,2),FALSE)</f>
        <v>0</v>
      </c>
      <c r="U546" s="9">
        <f t="shared" si="54"/>
        <v>1.1299999999999999</v>
      </c>
      <c r="V546" s="9" t="str">
        <f t="shared" si="55"/>
        <v/>
      </c>
      <c r="W546" s="20" t="str">
        <f t="shared" si="56"/>
        <v/>
      </c>
    </row>
    <row r="547" spans="1:23" s="9" customFormat="1" x14ac:dyDescent="0.25">
      <c r="A547" s="11">
        <v>29587</v>
      </c>
      <c r="B547" s="9">
        <f>VLOOKUP((IF(MONTH($A547)=10,YEAR($A547),IF(MONTH($A547)=11,YEAR($A547),IF(MONTH($A547)=12, YEAR($A547),YEAR($A547)-1)))),A3R002_pt1.prn!$A$2:$AA$74,VLOOKUP(MONTH($A547),Conversion!$A$1:$B$12,2),FALSE)</f>
        <v>4.4400000000000004</v>
      </c>
      <c r="C547" s="9" t="str">
        <f>IF(VLOOKUP((IF(MONTH($A547)=10,YEAR($A547),IF(MONTH($A547)=11,YEAR($A547),IF(MONTH($A547)=12, YEAR($A547),YEAR($A547)-1)))),A3R002_pt1.prn!$A$2:$AA$74,VLOOKUP(MONTH($A547),'Patch Conversion'!$A$1:$B$12,2),FALSE)="","",VLOOKUP((IF(MONTH($A547)=10,YEAR($A547),IF(MONTH($A547)=11,YEAR($A547),IF(MONTH($A547)=12, YEAR($A547),YEAR($A547)-1)))),A3R002_pt1.prn!$A$2:$AA$74,VLOOKUP(MONTH($A547),'Patch Conversion'!$A$1:$B$12,2),FALSE))</f>
        <v>*</v>
      </c>
      <c r="G547" s="9">
        <f>VLOOKUP((IF(MONTH($A547)=10,YEAR($A547),IF(MONTH($A547)=11,YEAR($A547),IF(MONTH($A547)=12, YEAR($A547),YEAR($A547)-1)))),A3R002_FirstSim!$A$1:$Z$87,VLOOKUP(MONTH($A547),Conversion!$A$1:$B$12,2),FALSE)</f>
        <v>2.95</v>
      </c>
      <c r="K547" s="12" t="e">
        <f>VLOOKUP((IF(MONTH($A547)=10,YEAR($A547),IF(MONTH($A547)=11,YEAR($A547),IF(MONTH($A547)=12, YEAR($A547),YEAR($A547)-1)))),#REF!,VLOOKUP(MONTH($A547),Conversion!$A$1:$B$12,2),FALSE)</f>
        <v>#REF!</v>
      </c>
      <c r="L547" s="9" t="e">
        <f>VLOOKUP((IF(MONTH($A547)=10,YEAR($A547),IF(MONTH($A547)=11,YEAR($A547),IF(MONTH($A547)=12, YEAR($A547),YEAR($A547)-1)))),#REF!,VLOOKUP(MONTH($A547),'Patch Conversion'!$A$1:$B$12,2),FALSE)</f>
        <v>#REF!</v>
      </c>
      <c r="N547" s="11"/>
      <c r="O547" s="9">
        <f t="shared" si="51"/>
        <v>4.4400000000000004</v>
      </c>
      <c r="P547" s="9" t="str">
        <f t="shared" si="52"/>
        <v>*</v>
      </c>
      <c r="Q547" s="10" t="str">
        <f t="shared" si="53"/>
        <v>Estimated</v>
      </c>
      <c r="S547" s="17">
        <f>VLOOKUP((IF(MONTH($A547)=10,YEAR($A547),IF(MONTH($A547)=11,YEAR($A547),IF(MONTH($A547)=12, YEAR($A547),YEAR($A547)-1)))),'Final Sim'!$A$1:$O$84,VLOOKUP(MONTH($A547),'Conversion WRSM'!$A$1:$B$12,2),FALSE)</f>
        <v>0</v>
      </c>
      <c r="U547" s="9">
        <f t="shared" si="54"/>
        <v>4.4400000000000004</v>
      </c>
      <c r="V547" s="9" t="str">
        <f t="shared" si="55"/>
        <v>*</v>
      </c>
      <c r="W547" s="20" t="str">
        <f t="shared" si="56"/>
        <v>Estimated</v>
      </c>
    </row>
    <row r="548" spans="1:23" s="9" customFormat="1" x14ac:dyDescent="0.25">
      <c r="A548" s="11">
        <v>29618</v>
      </c>
      <c r="B548" s="9">
        <f>VLOOKUP((IF(MONTH($A548)=10,YEAR($A548),IF(MONTH($A548)=11,YEAR($A548),IF(MONTH($A548)=12, YEAR($A548),YEAR($A548)-1)))),A3R002_pt1.prn!$A$2:$AA$74,VLOOKUP(MONTH($A548),Conversion!$A$1:$B$12,2),FALSE)</f>
        <v>5.46</v>
      </c>
      <c r="C548" s="9" t="str">
        <f>IF(VLOOKUP((IF(MONTH($A548)=10,YEAR($A548),IF(MONTH($A548)=11,YEAR($A548),IF(MONTH($A548)=12, YEAR($A548),YEAR($A548)-1)))),A3R002_pt1.prn!$A$2:$AA$74,VLOOKUP(MONTH($A548),'Patch Conversion'!$A$1:$B$12,2),FALSE)="","",VLOOKUP((IF(MONTH($A548)=10,YEAR($A548),IF(MONTH($A548)=11,YEAR($A548),IF(MONTH($A548)=12, YEAR($A548),YEAR($A548)-1)))),A3R002_pt1.prn!$A$2:$AA$74,VLOOKUP(MONTH($A548),'Patch Conversion'!$A$1:$B$12,2),FALSE))</f>
        <v>*</v>
      </c>
      <c r="G548" s="9">
        <f>VLOOKUP((IF(MONTH($A548)=10,YEAR($A548),IF(MONTH($A548)=11,YEAR($A548),IF(MONTH($A548)=12, YEAR($A548),YEAR($A548)-1)))),A3R002_FirstSim!$A$1:$Z$87,VLOOKUP(MONTH($A548),Conversion!$A$1:$B$12,2),FALSE)</f>
        <v>1.86</v>
      </c>
      <c r="K548" s="12" t="e">
        <f>VLOOKUP((IF(MONTH($A548)=10,YEAR($A548),IF(MONTH($A548)=11,YEAR($A548),IF(MONTH($A548)=12, YEAR($A548),YEAR($A548)-1)))),#REF!,VLOOKUP(MONTH($A548),Conversion!$A$1:$B$12,2),FALSE)</f>
        <v>#REF!</v>
      </c>
      <c r="L548" s="9" t="e">
        <f>VLOOKUP((IF(MONTH($A548)=10,YEAR($A548),IF(MONTH($A548)=11,YEAR($A548),IF(MONTH($A548)=12, YEAR($A548),YEAR($A548)-1)))),#REF!,VLOOKUP(MONTH($A548),'Patch Conversion'!$A$1:$B$12,2),FALSE)</f>
        <v>#REF!</v>
      </c>
      <c r="N548" s="11"/>
      <c r="O548" s="9">
        <f t="shared" si="51"/>
        <v>5.46</v>
      </c>
      <c r="P548" s="9" t="str">
        <f t="shared" si="52"/>
        <v>*</v>
      </c>
      <c r="Q548" s="10" t="str">
        <f t="shared" si="53"/>
        <v>Estimated</v>
      </c>
      <c r="S548" s="17">
        <f>VLOOKUP((IF(MONTH($A548)=10,YEAR($A548),IF(MONTH($A548)=11,YEAR($A548),IF(MONTH($A548)=12, YEAR($A548),YEAR($A548)-1)))),'Final Sim'!$A$1:$O$84,VLOOKUP(MONTH($A548),'Conversion WRSM'!$A$1:$B$12,2),FALSE)</f>
        <v>0</v>
      </c>
      <c r="U548" s="9">
        <f t="shared" si="54"/>
        <v>5.46</v>
      </c>
      <c r="V548" s="9" t="str">
        <f t="shared" si="55"/>
        <v>*</v>
      </c>
      <c r="W548" s="20" t="str">
        <f t="shared" si="56"/>
        <v>Estimated</v>
      </c>
    </row>
    <row r="549" spans="1:23" s="9" customFormat="1" x14ac:dyDescent="0.25">
      <c r="A549" s="11">
        <v>29646</v>
      </c>
      <c r="B549" s="9">
        <f>VLOOKUP((IF(MONTH($A549)=10,YEAR($A549),IF(MONTH($A549)=11,YEAR($A549),IF(MONTH($A549)=12, YEAR($A549),YEAR($A549)-1)))),A3R002_pt1.prn!$A$2:$AA$74,VLOOKUP(MONTH($A549),Conversion!$A$1:$B$12,2),FALSE)</f>
        <v>5.59</v>
      </c>
      <c r="C549" s="9" t="str">
        <f>IF(VLOOKUP((IF(MONTH($A549)=10,YEAR($A549),IF(MONTH($A549)=11,YEAR($A549),IF(MONTH($A549)=12, YEAR($A549),YEAR($A549)-1)))),A3R002_pt1.prn!$A$2:$AA$74,VLOOKUP(MONTH($A549),'Patch Conversion'!$A$1:$B$12,2),FALSE)="","",VLOOKUP((IF(MONTH($A549)=10,YEAR($A549),IF(MONTH($A549)=11,YEAR($A549),IF(MONTH($A549)=12, YEAR($A549),YEAR($A549)-1)))),A3R002_pt1.prn!$A$2:$AA$74,VLOOKUP(MONTH($A549),'Patch Conversion'!$A$1:$B$12,2),FALSE))</f>
        <v/>
      </c>
      <c r="G549" s="9">
        <f>VLOOKUP((IF(MONTH($A549)=10,YEAR($A549),IF(MONTH($A549)=11,YEAR($A549),IF(MONTH($A549)=12, YEAR($A549),YEAR($A549)-1)))),A3R002_FirstSim!$A$1:$Z$87,VLOOKUP(MONTH($A549),Conversion!$A$1:$B$12,2),FALSE)</f>
        <v>1.24</v>
      </c>
      <c r="K549" s="12" t="e">
        <f>VLOOKUP((IF(MONTH($A549)=10,YEAR($A549),IF(MONTH($A549)=11,YEAR($A549),IF(MONTH($A549)=12, YEAR($A549),YEAR($A549)-1)))),#REF!,VLOOKUP(MONTH($A549),Conversion!$A$1:$B$12,2),FALSE)</f>
        <v>#REF!</v>
      </c>
      <c r="L549" s="9" t="e">
        <f>VLOOKUP((IF(MONTH($A549)=10,YEAR($A549),IF(MONTH($A549)=11,YEAR($A549),IF(MONTH($A549)=12, YEAR($A549),YEAR($A549)-1)))),#REF!,VLOOKUP(MONTH($A549),'Patch Conversion'!$A$1:$B$12,2),FALSE)</f>
        <v>#REF!</v>
      </c>
      <c r="N549" s="11"/>
      <c r="O549" s="9">
        <f t="shared" si="51"/>
        <v>5.59</v>
      </c>
      <c r="P549" s="9" t="str">
        <f t="shared" si="52"/>
        <v/>
      </c>
      <c r="Q549" s="10" t="str">
        <f t="shared" si="53"/>
        <v/>
      </c>
      <c r="S549" s="17">
        <f>VLOOKUP((IF(MONTH($A549)=10,YEAR($A549),IF(MONTH($A549)=11,YEAR($A549),IF(MONTH($A549)=12, YEAR($A549),YEAR($A549)-1)))),'Final Sim'!$A$1:$O$84,VLOOKUP(MONTH($A549),'Conversion WRSM'!$A$1:$B$12,2),FALSE)</f>
        <v>0</v>
      </c>
      <c r="U549" s="9">
        <f t="shared" si="54"/>
        <v>5.59</v>
      </c>
      <c r="V549" s="9" t="str">
        <f t="shared" si="55"/>
        <v/>
      </c>
      <c r="W549" s="20" t="str">
        <f t="shared" si="56"/>
        <v/>
      </c>
    </row>
    <row r="550" spans="1:23" s="9" customFormat="1" x14ac:dyDescent="0.25">
      <c r="A550" s="11">
        <v>29677</v>
      </c>
      <c r="B550" s="9">
        <f>VLOOKUP((IF(MONTH($A550)=10,YEAR($A550),IF(MONTH($A550)=11,YEAR($A550),IF(MONTH($A550)=12, YEAR($A550),YEAR($A550)-1)))),A3R002_pt1.prn!$A$2:$AA$74,VLOOKUP(MONTH($A550),Conversion!$A$1:$B$12,2),FALSE)</f>
        <v>4.58</v>
      </c>
      <c r="C550" s="9" t="str">
        <f>IF(VLOOKUP((IF(MONTH($A550)=10,YEAR($A550),IF(MONTH($A550)=11,YEAR($A550),IF(MONTH($A550)=12, YEAR($A550),YEAR($A550)-1)))),A3R002_pt1.prn!$A$2:$AA$74,VLOOKUP(MONTH($A550),'Patch Conversion'!$A$1:$B$12,2),FALSE)="","",VLOOKUP((IF(MONTH($A550)=10,YEAR($A550),IF(MONTH($A550)=11,YEAR($A550),IF(MONTH($A550)=12, YEAR($A550),YEAR($A550)-1)))),A3R002_pt1.prn!$A$2:$AA$74,VLOOKUP(MONTH($A550),'Patch Conversion'!$A$1:$B$12,2),FALSE))</f>
        <v/>
      </c>
      <c r="G550" s="9">
        <f>VLOOKUP((IF(MONTH($A550)=10,YEAR($A550),IF(MONTH($A550)=11,YEAR($A550),IF(MONTH($A550)=12, YEAR($A550),YEAR($A550)-1)))),A3R002_FirstSim!$A$1:$Z$87,VLOOKUP(MONTH($A550),Conversion!$A$1:$B$12,2),FALSE)</f>
        <v>1.1499999999999999</v>
      </c>
      <c r="K550" s="12" t="e">
        <f>VLOOKUP((IF(MONTH($A550)=10,YEAR($A550),IF(MONTH($A550)=11,YEAR($A550),IF(MONTH($A550)=12, YEAR($A550),YEAR($A550)-1)))),#REF!,VLOOKUP(MONTH($A550),Conversion!$A$1:$B$12,2),FALSE)</f>
        <v>#REF!</v>
      </c>
      <c r="L550" s="9" t="e">
        <f>VLOOKUP((IF(MONTH($A550)=10,YEAR($A550),IF(MONTH($A550)=11,YEAR($A550),IF(MONTH($A550)=12, YEAR($A550),YEAR($A550)-1)))),#REF!,VLOOKUP(MONTH($A550),'Patch Conversion'!$A$1:$B$12,2),FALSE)</f>
        <v>#REF!</v>
      </c>
      <c r="N550" s="11"/>
      <c r="O550" s="9">
        <f t="shared" si="51"/>
        <v>4.58</v>
      </c>
      <c r="P550" s="9" t="str">
        <f t="shared" si="52"/>
        <v/>
      </c>
      <c r="Q550" s="10" t="str">
        <f t="shared" si="53"/>
        <v/>
      </c>
      <c r="S550" s="17">
        <f>VLOOKUP((IF(MONTH($A550)=10,YEAR($A550),IF(MONTH($A550)=11,YEAR($A550),IF(MONTH($A550)=12, YEAR($A550),YEAR($A550)-1)))),'Final Sim'!$A$1:$O$84,VLOOKUP(MONTH($A550),'Conversion WRSM'!$A$1:$B$12,2),FALSE)</f>
        <v>0</v>
      </c>
      <c r="U550" s="9">
        <f t="shared" si="54"/>
        <v>4.58</v>
      </c>
      <c r="V550" s="9" t="str">
        <f t="shared" si="55"/>
        <v/>
      </c>
      <c r="W550" s="20" t="str">
        <f t="shared" si="56"/>
        <v/>
      </c>
    </row>
    <row r="551" spans="1:23" s="9" customFormat="1" x14ac:dyDescent="0.25">
      <c r="A551" s="11">
        <v>29707</v>
      </c>
      <c r="B551" s="9">
        <f>VLOOKUP((IF(MONTH($A551)=10,YEAR($A551),IF(MONTH($A551)=11,YEAR($A551),IF(MONTH($A551)=12, YEAR($A551),YEAR($A551)-1)))),A3R002_pt1.prn!$A$2:$AA$74,VLOOKUP(MONTH($A551),Conversion!$A$1:$B$12,2),FALSE)</f>
        <v>6.93</v>
      </c>
      <c r="C551" s="9" t="str">
        <f>IF(VLOOKUP((IF(MONTH($A551)=10,YEAR($A551),IF(MONTH($A551)=11,YEAR($A551),IF(MONTH($A551)=12, YEAR($A551),YEAR($A551)-1)))),A3R002_pt1.prn!$A$2:$AA$74,VLOOKUP(MONTH($A551),'Patch Conversion'!$A$1:$B$12,2),FALSE)="","",VLOOKUP((IF(MONTH($A551)=10,YEAR($A551),IF(MONTH($A551)=11,YEAR($A551),IF(MONTH($A551)=12, YEAR($A551),YEAR($A551)-1)))),A3R002_pt1.prn!$A$2:$AA$74,VLOOKUP(MONTH($A551),'Patch Conversion'!$A$1:$B$12,2),FALSE))</f>
        <v/>
      </c>
      <c r="G551" s="9">
        <f>VLOOKUP((IF(MONTH($A551)=10,YEAR($A551),IF(MONTH($A551)=11,YEAR($A551),IF(MONTH($A551)=12, YEAR($A551),YEAR($A551)-1)))),A3R002_FirstSim!$A$1:$Z$87,VLOOKUP(MONTH($A551),Conversion!$A$1:$B$12,2),FALSE)</f>
        <v>1.01</v>
      </c>
      <c r="K551" s="12" t="e">
        <f>VLOOKUP((IF(MONTH($A551)=10,YEAR($A551),IF(MONTH($A551)=11,YEAR($A551),IF(MONTH($A551)=12, YEAR($A551),YEAR($A551)-1)))),#REF!,VLOOKUP(MONTH($A551),Conversion!$A$1:$B$12,2),FALSE)</f>
        <v>#REF!</v>
      </c>
      <c r="L551" s="9" t="e">
        <f>VLOOKUP((IF(MONTH($A551)=10,YEAR($A551),IF(MONTH($A551)=11,YEAR($A551),IF(MONTH($A551)=12, YEAR($A551),YEAR($A551)-1)))),#REF!,VLOOKUP(MONTH($A551),'Patch Conversion'!$A$1:$B$12,2),FALSE)</f>
        <v>#REF!</v>
      </c>
      <c r="N551" s="11"/>
      <c r="O551" s="9">
        <f t="shared" si="51"/>
        <v>6.93</v>
      </c>
      <c r="P551" s="9" t="str">
        <f t="shared" si="52"/>
        <v/>
      </c>
      <c r="Q551" s="10" t="str">
        <f t="shared" si="53"/>
        <v/>
      </c>
      <c r="S551" s="17">
        <f>VLOOKUP((IF(MONTH($A551)=10,YEAR($A551),IF(MONTH($A551)=11,YEAR($A551),IF(MONTH($A551)=12, YEAR($A551),YEAR($A551)-1)))),'Final Sim'!$A$1:$O$84,VLOOKUP(MONTH($A551),'Conversion WRSM'!$A$1:$B$12,2),FALSE)</f>
        <v>0</v>
      </c>
      <c r="U551" s="9">
        <f t="shared" si="54"/>
        <v>6.93</v>
      </c>
      <c r="V551" s="9" t="str">
        <f t="shared" si="55"/>
        <v/>
      </c>
      <c r="W551" s="20" t="str">
        <f t="shared" si="56"/>
        <v/>
      </c>
    </row>
    <row r="552" spans="1:23" s="9" customFormat="1" x14ac:dyDescent="0.25">
      <c r="A552" s="11">
        <v>29738</v>
      </c>
      <c r="B552" s="9">
        <f>VLOOKUP((IF(MONTH($A552)=10,YEAR($A552),IF(MONTH($A552)=11,YEAR($A552),IF(MONTH($A552)=12, YEAR($A552),YEAR($A552)-1)))),A3R002_pt1.prn!$A$2:$AA$74,VLOOKUP(MONTH($A552),Conversion!$A$1:$B$12,2),FALSE)</f>
        <v>5.25</v>
      </c>
      <c r="C552" s="9" t="str">
        <f>IF(VLOOKUP((IF(MONTH($A552)=10,YEAR($A552),IF(MONTH($A552)=11,YEAR($A552),IF(MONTH($A552)=12, YEAR($A552),YEAR($A552)-1)))),A3R002_pt1.prn!$A$2:$AA$74,VLOOKUP(MONTH($A552),'Patch Conversion'!$A$1:$B$12,2),FALSE)="","",VLOOKUP((IF(MONTH($A552)=10,YEAR($A552),IF(MONTH($A552)=11,YEAR($A552),IF(MONTH($A552)=12, YEAR($A552),YEAR($A552)-1)))),A3R002_pt1.prn!$A$2:$AA$74,VLOOKUP(MONTH($A552),'Patch Conversion'!$A$1:$B$12,2),FALSE))</f>
        <v/>
      </c>
      <c r="G552" s="9">
        <f>VLOOKUP((IF(MONTH($A552)=10,YEAR($A552),IF(MONTH($A552)=11,YEAR($A552),IF(MONTH($A552)=12, YEAR($A552),YEAR($A552)-1)))),A3R002_FirstSim!$A$1:$Z$87,VLOOKUP(MONTH($A552),Conversion!$A$1:$B$12,2),FALSE)</f>
        <v>0.97</v>
      </c>
      <c r="K552" s="12" t="e">
        <f>VLOOKUP((IF(MONTH($A552)=10,YEAR($A552),IF(MONTH($A552)=11,YEAR($A552),IF(MONTH($A552)=12, YEAR($A552),YEAR($A552)-1)))),#REF!,VLOOKUP(MONTH($A552),Conversion!$A$1:$B$12,2),FALSE)</f>
        <v>#REF!</v>
      </c>
      <c r="L552" s="9" t="e">
        <f>VLOOKUP((IF(MONTH($A552)=10,YEAR($A552),IF(MONTH($A552)=11,YEAR($A552),IF(MONTH($A552)=12, YEAR($A552),YEAR($A552)-1)))),#REF!,VLOOKUP(MONTH($A552),'Patch Conversion'!$A$1:$B$12,2),FALSE)</f>
        <v>#REF!</v>
      </c>
      <c r="N552" s="11"/>
      <c r="O552" s="9">
        <f t="shared" si="51"/>
        <v>5.25</v>
      </c>
      <c r="P552" s="9" t="str">
        <f t="shared" si="52"/>
        <v/>
      </c>
      <c r="Q552" s="10" t="str">
        <f t="shared" si="53"/>
        <v/>
      </c>
      <c r="S552" s="17">
        <f>VLOOKUP((IF(MONTH($A552)=10,YEAR($A552),IF(MONTH($A552)=11,YEAR($A552),IF(MONTH($A552)=12, YEAR($A552),YEAR($A552)-1)))),'Final Sim'!$A$1:$O$84,VLOOKUP(MONTH($A552),'Conversion WRSM'!$A$1:$B$12,2),FALSE)</f>
        <v>0</v>
      </c>
      <c r="U552" s="9">
        <f t="shared" si="54"/>
        <v>5.25</v>
      </c>
      <c r="V552" s="9" t="str">
        <f t="shared" si="55"/>
        <v/>
      </c>
      <c r="W552" s="20" t="str">
        <f t="shared" si="56"/>
        <v/>
      </c>
    </row>
    <row r="553" spans="1:23" s="9" customFormat="1" x14ac:dyDescent="0.25">
      <c r="A553" s="11">
        <v>29768</v>
      </c>
      <c r="B553" s="9">
        <f>VLOOKUP((IF(MONTH($A553)=10,YEAR($A553),IF(MONTH($A553)=11,YEAR($A553),IF(MONTH($A553)=12, YEAR($A553),YEAR($A553)-1)))),A3R002_pt1.prn!$A$2:$AA$74,VLOOKUP(MONTH($A553),Conversion!$A$1:$B$12,2),FALSE)</f>
        <v>5.27</v>
      </c>
      <c r="C553" s="9" t="str">
        <f>IF(VLOOKUP((IF(MONTH($A553)=10,YEAR($A553),IF(MONTH($A553)=11,YEAR($A553),IF(MONTH($A553)=12, YEAR($A553),YEAR($A553)-1)))),A3R002_pt1.prn!$A$2:$AA$74,VLOOKUP(MONTH($A553),'Patch Conversion'!$A$1:$B$12,2),FALSE)="","",VLOOKUP((IF(MONTH($A553)=10,YEAR($A553),IF(MONTH($A553)=11,YEAR($A553),IF(MONTH($A553)=12, YEAR($A553),YEAR($A553)-1)))),A3R002_pt1.prn!$A$2:$AA$74,VLOOKUP(MONTH($A553),'Patch Conversion'!$A$1:$B$12,2),FALSE))</f>
        <v>*</v>
      </c>
      <c r="G553" s="9">
        <f>VLOOKUP((IF(MONTH($A553)=10,YEAR($A553),IF(MONTH($A553)=11,YEAR($A553),IF(MONTH($A553)=12, YEAR($A553),YEAR($A553)-1)))),A3R002_FirstSim!$A$1:$Z$87,VLOOKUP(MONTH($A553),Conversion!$A$1:$B$12,2),FALSE)</f>
        <v>0.94</v>
      </c>
      <c r="K553" s="12" t="e">
        <f>VLOOKUP((IF(MONTH($A553)=10,YEAR($A553),IF(MONTH($A553)=11,YEAR($A553),IF(MONTH($A553)=12, YEAR($A553),YEAR($A553)-1)))),#REF!,VLOOKUP(MONTH($A553),Conversion!$A$1:$B$12,2),FALSE)</f>
        <v>#REF!</v>
      </c>
      <c r="L553" s="9" t="e">
        <f>VLOOKUP((IF(MONTH($A553)=10,YEAR($A553),IF(MONTH($A553)=11,YEAR($A553),IF(MONTH($A553)=12, YEAR($A553),YEAR($A553)-1)))),#REF!,VLOOKUP(MONTH($A553),'Patch Conversion'!$A$1:$B$12,2),FALSE)</f>
        <v>#REF!</v>
      </c>
      <c r="N553" s="11"/>
      <c r="O553" s="9">
        <f t="shared" si="51"/>
        <v>5.27</v>
      </c>
      <c r="P553" s="9" t="str">
        <f t="shared" si="52"/>
        <v>*</v>
      </c>
      <c r="Q553" s="10" t="str">
        <f t="shared" si="53"/>
        <v>Estimated</v>
      </c>
      <c r="S553" s="17">
        <f>VLOOKUP((IF(MONTH($A553)=10,YEAR($A553),IF(MONTH($A553)=11,YEAR($A553),IF(MONTH($A553)=12, YEAR($A553),YEAR($A553)-1)))),'Final Sim'!$A$1:$O$84,VLOOKUP(MONTH($A553),'Conversion WRSM'!$A$1:$B$12,2),FALSE)</f>
        <v>0</v>
      </c>
      <c r="U553" s="9">
        <f t="shared" si="54"/>
        <v>5.27</v>
      </c>
      <c r="V553" s="9" t="str">
        <f t="shared" si="55"/>
        <v>*</v>
      </c>
      <c r="W553" s="20" t="str">
        <f t="shared" si="56"/>
        <v>Estimated</v>
      </c>
    </row>
    <row r="554" spans="1:23" s="9" customFormat="1" x14ac:dyDescent="0.25">
      <c r="A554" s="11">
        <v>29799</v>
      </c>
      <c r="B554" s="9">
        <f>VLOOKUP((IF(MONTH($A554)=10,YEAR($A554),IF(MONTH($A554)=11,YEAR($A554),IF(MONTH($A554)=12, YEAR($A554),YEAR($A554)-1)))),A3R002_pt1.prn!$A$2:$AA$74,VLOOKUP(MONTH($A554),Conversion!$A$1:$B$12,2),FALSE)</f>
        <v>3.88</v>
      </c>
      <c r="C554" s="9" t="str">
        <f>IF(VLOOKUP((IF(MONTH($A554)=10,YEAR($A554),IF(MONTH($A554)=11,YEAR($A554),IF(MONTH($A554)=12, YEAR($A554),YEAR($A554)-1)))),A3R002_pt1.prn!$A$2:$AA$74,VLOOKUP(MONTH($A554),'Patch Conversion'!$A$1:$B$12,2),FALSE)="","",VLOOKUP((IF(MONTH($A554)=10,YEAR($A554),IF(MONTH($A554)=11,YEAR($A554),IF(MONTH($A554)=12, YEAR($A554),YEAR($A554)-1)))),A3R002_pt1.prn!$A$2:$AA$74,VLOOKUP(MONTH($A554),'Patch Conversion'!$A$1:$B$12,2),FALSE))</f>
        <v>*</v>
      </c>
      <c r="G554" s="9">
        <f>VLOOKUP((IF(MONTH($A554)=10,YEAR($A554),IF(MONTH($A554)=11,YEAR($A554),IF(MONTH($A554)=12, YEAR($A554),YEAR($A554)-1)))),A3R002_FirstSim!$A$1:$Z$87,VLOOKUP(MONTH($A554),Conversion!$A$1:$B$12,2),FALSE)</f>
        <v>0.93</v>
      </c>
      <c r="K554" s="12" t="e">
        <f>VLOOKUP((IF(MONTH($A554)=10,YEAR($A554),IF(MONTH($A554)=11,YEAR($A554),IF(MONTH($A554)=12, YEAR($A554),YEAR($A554)-1)))),#REF!,VLOOKUP(MONTH($A554),Conversion!$A$1:$B$12,2),FALSE)</f>
        <v>#REF!</v>
      </c>
      <c r="L554" s="9" t="e">
        <f>VLOOKUP((IF(MONTH($A554)=10,YEAR($A554),IF(MONTH($A554)=11,YEAR($A554),IF(MONTH($A554)=12, YEAR($A554),YEAR($A554)-1)))),#REF!,VLOOKUP(MONTH($A554),'Patch Conversion'!$A$1:$B$12,2),FALSE)</f>
        <v>#REF!</v>
      </c>
      <c r="N554" s="11"/>
      <c r="O554" s="9">
        <f t="shared" si="51"/>
        <v>3.88</v>
      </c>
      <c r="P554" s="9" t="str">
        <f t="shared" si="52"/>
        <v>*</v>
      </c>
      <c r="Q554" s="10" t="str">
        <f t="shared" si="53"/>
        <v>Estimated</v>
      </c>
      <c r="S554" s="17">
        <f>VLOOKUP((IF(MONTH($A554)=10,YEAR($A554),IF(MONTH($A554)=11,YEAR($A554),IF(MONTH($A554)=12, YEAR($A554),YEAR($A554)-1)))),'Final Sim'!$A$1:$O$84,VLOOKUP(MONTH($A554),'Conversion WRSM'!$A$1:$B$12,2),FALSE)</f>
        <v>0</v>
      </c>
      <c r="U554" s="9">
        <f t="shared" si="54"/>
        <v>3.88</v>
      </c>
      <c r="V554" s="9" t="str">
        <f t="shared" si="55"/>
        <v>*</v>
      </c>
      <c r="W554" s="20" t="str">
        <f t="shared" si="56"/>
        <v>Estimated</v>
      </c>
    </row>
    <row r="555" spans="1:23" s="9" customFormat="1" x14ac:dyDescent="0.25">
      <c r="A555" s="11">
        <v>29830</v>
      </c>
      <c r="B555" s="9">
        <f>VLOOKUP((IF(MONTH($A555)=10,YEAR($A555),IF(MONTH($A555)=11,YEAR($A555),IF(MONTH($A555)=12, YEAR($A555),YEAR($A555)-1)))),A3R002_pt1.prn!$A$2:$AA$74,VLOOKUP(MONTH($A555),Conversion!$A$1:$B$12,2),FALSE)</f>
        <v>1.29</v>
      </c>
      <c r="C555" s="9" t="str">
        <f>IF(VLOOKUP((IF(MONTH($A555)=10,YEAR($A555),IF(MONTH($A555)=11,YEAR($A555),IF(MONTH($A555)=12, YEAR($A555),YEAR($A555)-1)))),A3R002_pt1.prn!$A$2:$AA$74,VLOOKUP(MONTH($A555),'Patch Conversion'!$A$1:$B$12,2),FALSE)="","",VLOOKUP((IF(MONTH($A555)=10,YEAR($A555),IF(MONTH($A555)=11,YEAR($A555),IF(MONTH($A555)=12, YEAR($A555),YEAR($A555)-1)))),A3R002_pt1.prn!$A$2:$AA$74,VLOOKUP(MONTH($A555),'Patch Conversion'!$A$1:$B$12,2),FALSE))</f>
        <v>*</v>
      </c>
      <c r="G555" s="9">
        <f>VLOOKUP((IF(MONTH($A555)=10,YEAR($A555),IF(MONTH($A555)=11,YEAR($A555),IF(MONTH($A555)=12, YEAR($A555),YEAR($A555)-1)))),A3R002_FirstSim!$A$1:$Z$87,VLOOKUP(MONTH($A555),Conversion!$A$1:$B$12,2),FALSE)</f>
        <v>0.77</v>
      </c>
      <c r="K555" s="12" t="e">
        <f>VLOOKUP((IF(MONTH($A555)=10,YEAR($A555),IF(MONTH($A555)=11,YEAR($A555),IF(MONTH($A555)=12, YEAR($A555),YEAR($A555)-1)))),#REF!,VLOOKUP(MONTH($A555),Conversion!$A$1:$B$12,2),FALSE)</f>
        <v>#REF!</v>
      </c>
      <c r="L555" s="9" t="e">
        <f>VLOOKUP((IF(MONTH($A555)=10,YEAR($A555),IF(MONTH($A555)=11,YEAR($A555),IF(MONTH($A555)=12, YEAR($A555),YEAR($A555)-1)))),#REF!,VLOOKUP(MONTH($A555),'Patch Conversion'!$A$1:$B$12,2),FALSE)</f>
        <v>#REF!</v>
      </c>
      <c r="N555" s="11"/>
      <c r="O555" s="9">
        <f t="shared" si="51"/>
        <v>1.29</v>
      </c>
      <c r="P555" s="9" t="str">
        <f t="shared" si="52"/>
        <v>*</v>
      </c>
      <c r="Q555" s="10" t="str">
        <f t="shared" si="53"/>
        <v>Estimated</v>
      </c>
      <c r="S555" s="17">
        <f>VLOOKUP((IF(MONTH($A555)=10,YEAR($A555),IF(MONTH($A555)=11,YEAR($A555),IF(MONTH($A555)=12, YEAR($A555),YEAR($A555)-1)))),'Final Sim'!$A$1:$O$84,VLOOKUP(MONTH($A555),'Conversion WRSM'!$A$1:$B$12,2),FALSE)</f>
        <v>0</v>
      </c>
      <c r="U555" s="9">
        <f t="shared" si="54"/>
        <v>1.29</v>
      </c>
      <c r="V555" s="9" t="str">
        <f t="shared" si="55"/>
        <v>*</v>
      </c>
      <c r="W555" s="20" t="str">
        <f t="shared" si="56"/>
        <v>Estimated</v>
      </c>
    </row>
    <row r="556" spans="1:23" s="9" customFormat="1" x14ac:dyDescent="0.25">
      <c r="A556" s="11">
        <v>29860</v>
      </c>
      <c r="B556" s="9">
        <f>VLOOKUP((IF(MONTH($A556)=10,YEAR($A556),IF(MONTH($A556)=11,YEAR($A556),IF(MONTH($A556)=12, YEAR($A556),YEAR($A556)-1)))),A3R002_pt1.prn!$A$2:$AA$74,VLOOKUP(MONTH($A556),Conversion!$A$1:$B$12,2),FALSE)</f>
        <v>0.61</v>
      </c>
      <c r="C556" s="9" t="str">
        <f>IF(VLOOKUP((IF(MONTH($A556)=10,YEAR($A556),IF(MONTH($A556)=11,YEAR($A556),IF(MONTH($A556)=12, YEAR($A556),YEAR($A556)-1)))),A3R002_pt1.prn!$A$2:$AA$74,VLOOKUP(MONTH($A556),'Patch Conversion'!$A$1:$B$12,2),FALSE)="","",VLOOKUP((IF(MONTH($A556)=10,YEAR($A556),IF(MONTH($A556)=11,YEAR($A556),IF(MONTH($A556)=12, YEAR($A556),YEAR($A556)-1)))),A3R002_pt1.prn!$A$2:$AA$74,VLOOKUP(MONTH($A556),'Patch Conversion'!$A$1:$B$12,2),FALSE))</f>
        <v/>
      </c>
      <c r="G556" s="9">
        <f>VLOOKUP((IF(MONTH($A556)=10,YEAR($A556),IF(MONTH($A556)=11,YEAR($A556),IF(MONTH($A556)=12, YEAR($A556),YEAR($A556)-1)))),A3R002_FirstSim!$A$1:$Z$87,VLOOKUP(MONTH($A556),Conversion!$A$1:$B$12,2),FALSE)</f>
        <v>0.59</v>
      </c>
      <c r="K556" s="12" t="e">
        <f>VLOOKUP((IF(MONTH($A556)=10,YEAR($A556),IF(MONTH($A556)=11,YEAR($A556),IF(MONTH($A556)=12, YEAR($A556),YEAR($A556)-1)))),#REF!,VLOOKUP(MONTH($A556),Conversion!$A$1:$B$12,2),FALSE)</f>
        <v>#REF!</v>
      </c>
      <c r="L556" s="9" t="e">
        <f>VLOOKUP((IF(MONTH($A556)=10,YEAR($A556),IF(MONTH($A556)=11,YEAR($A556),IF(MONTH($A556)=12, YEAR($A556),YEAR($A556)-1)))),#REF!,VLOOKUP(MONTH($A556),'Patch Conversion'!$A$1:$B$12,2),FALSE)</f>
        <v>#REF!</v>
      </c>
      <c r="N556" s="11"/>
      <c r="O556" s="9">
        <f t="shared" si="51"/>
        <v>0.61</v>
      </c>
      <c r="P556" s="9" t="str">
        <f t="shared" si="52"/>
        <v/>
      </c>
      <c r="Q556" s="10" t="str">
        <f t="shared" si="53"/>
        <v/>
      </c>
      <c r="S556" s="17">
        <f>VLOOKUP((IF(MONTH($A556)=10,YEAR($A556),IF(MONTH($A556)=11,YEAR($A556),IF(MONTH($A556)=12, YEAR($A556),YEAR($A556)-1)))),'Final Sim'!$A$1:$O$84,VLOOKUP(MONTH($A556),'Conversion WRSM'!$A$1:$B$12,2),FALSE)</f>
        <v>0</v>
      </c>
      <c r="U556" s="9">
        <f t="shared" si="54"/>
        <v>0.61</v>
      </c>
      <c r="V556" s="9" t="str">
        <f t="shared" si="55"/>
        <v/>
      </c>
      <c r="W556" s="20" t="str">
        <f t="shared" si="56"/>
        <v/>
      </c>
    </row>
    <row r="557" spans="1:23" s="9" customFormat="1" x14ac:dyDescent="0.25">
      <c r="A557" s="11">
        <v>29891</v>
      </c>
      <c r="B557" s="9">
        <f>VLOOKUP((IF(MONTH($A557)=10,YEAR($A557),IF(MONTH($A557)=11,YEAR($A557),IF(MONTH($A557)=12, YEAR($A557),YEAR($A557)-1)))),A3R002_pt1.prn!$A$2:$AA$74,VLOOKUP(MONTH($A557),Conversion!$A$1:$B$12,2),FALSE)</f>
        <v>0.6</v>
      </c>
      <c r="C557" s="9" t="str">
        <f>IF(VLOOKUP((IF(MONTH($A557)=10,YEAR($A557),IF(MONTH($A557)=11,YEAR($A557),IF(MONTH($A557)=12, YEAR($A557),YEAR($A557)-1)))),A3R002_pt1.prn!$A$2:$AA$74,VLOOKUP(MONTH($A557),'Patch Conversion'!$A$1:$B$12,2),FALSE)="","",VLOOKUP((IF(MONTH($A557)=10,YEAR($A557),IF(MONTH($A557)=11,YEAR($A557),IF(MONTH($A557)=12, YEAR($A557),YEAR($A557)-1)))),A3R002_pt1.prn!$A$2:$AA$74,VLOOKUP(MONTH($A557),'Patch Conversion'!$A$1:$B$12,2),FALSE))</f>
        <v>*</v>
      </c>
      <c r="G557" s="9">
        <f>VLOOKUP((IF(MONTH($A557)=10,YEAR($A557),IF(MONTH($A557)=11,YEAR($A557),IF(MONTH($A557)=12, YEAR($A557),YEAR($A557)-1)))),A3R002_FirstSim!$A$1:$Z$87,VLOOKUP(MONTH($A557),Conversion!$A$1:$B$12,2),FALSE)</f>
        <v>0.48</v>
      </c>
      <c r="K557" s="12" t="e">
        <f>VLOOKUP((IF(MONTH($A557)=10,YEAR($A557),IF(MONTH($A557)=11,YEAR($A557),IF(MONTH($A557)=12, YEAR($A557),YEAR($A557)-1)))),#REF!,VLOOKUP(MONTH($A557),Conversion!$A$1:$B$12,2),FALSE)</f>
        <v>#REF!</v>
      </c>
      <c r="L557" s="9" t="e">
        <f>VLOOKUP((IF(MONTH($A557)=10,YEAR($A557),IF(MONTH($A557)=11,YEAR($A557),IF(MONTH($A557)=12, YEAR($A557),YEAR($A557)-1)))),#REF!,VLOOKUP(MONTH($A557),'Patch Conversion'!$A$1:$B$12,2),FALSE)</f>
        <v>#REF!</v>
      </c>
      <c r="N557" s="11"/>
      <c r="O557" s="9">
        <f t="shared" si="51"/>
        <v>0.6</v>
      </c>
      <c r="P557" s="9" t="str">
        <f t="shared" si="52"/>
        <v>*</v>
      </c>
      <c r="Q557" s="10" t="str">
        <f t="shared" si="53"/>
        <v>Estimated</v>
      </c>
      <c r="S557" s="17">
        <f>VLOOKUP((IF(MONTH($A557)=10,YEAR($A557),IF(MONTH($A557)=11,YEAR($A557),IF(MONTH($A557)=12, YEAR($A557),YEAR($A557)-1)))),'Final Sim'!$A$1:$O$84,VLOOKUP(MONTH($A557),'Conversion WRSM'!$A$1:$B$12,2),FALSE)</f>
        <v>0</v>
      </c>
      <c r="U557" s="9">
        <f t="shared" si="54"/>
        <v>0.6</v>
      </c>
      <c r="V557" s="9" t="str">
        <f t="shared" si="55"/>
        <v>*</v>
      </c>
      <c r="W557" s="20" t="str">
        <f t="shared" si="56"/>
        <v>Estimated</v>
      </c>
    </row>
    <row r="558" spans="1:23" s="9" customFormat="1" x14ac:dyDescent="0.25">
      <c r="A558" s="11">
        <v>29921</v>
      </c>
      <c r="B558" s="9">
        <f>VLOOKUP((IF(MONTH($A558)=10,YEAR($A558),IF(MONTH($A558)=11,YEAR($A558),IF(MONTH($A558)=12, YEAR($A558),YEAR($A558)-1)))),A3R002_pt1.prn!$A$2:$AA$74,VLOOKUP(MONTH($A558),Conversion!$A$1:$B$12,2),FALSE)</f>
        <v>0.54</v>
      </c>
      <c r="C558" s="9" t="str">
        <f>IF(VLOOKUP((IF(MONTH($A558)=10,YEAR($A558),IF(MONTH($A558)=11,YEAR($A558),IF(MONTH($A558)=12, YEAR($A558),YEAR($A558)-1)))),A3R002_pt1.prn!$A$2:$AA$74,VLOOKUP(MONTH($A558),'Patch Conversion'!$A$1:$B$12,2),FALSE)="","",VLOOKUP((IF(MONTH($A558)=10,YEAR($A558),IF(MONTH($A558)=11,YEAR($A558),IF(MONTH($A558)=12, YEAR($A558),YEAR($A558)-1)))),A3R002_pt1.prn!$A$2:$AA$74,VLOOKUP(MONTH($A558),'Patch Conversion'!$A$1:$B$12,2),FALSE))</f>
        <v>*</v>
      </c>
      <c r="D558" s="9">
        <f>IF(C558="","",B558)</f>
        <v>0.54</v>
      </c>
      <c r="G558" s="9">
        <f>VLOOKUP((IF(MONTH($A558)=10,YEAR($A558),IF(MONTH($A558)=11,YEAR($A558),IF(MONTH($A558)=12, YEAR($A558),YEAR($A558)-1)))),A3R002_FirstSim!$A$1:$Z$87,VLOOKUP(MONTH($A558),Conversion!$A$1:$B$12,2),FALSE)</f>
        <v>0.5</v>
      </c>
      <c r="K558" s="12" t="e">
        <f>VLOOKUP((IF(MONTH($A558)=10,YEAR($A558),IF(MONTH($A558)=11,YEAR($A558),IF(MONTH($A558)=12, YEAR($A558),YEAR($A558)-1)))),#REF!,VLOOKUP(MONTH($A558),Conversion!$A$1:$B$12,2),FALSE)</f>
        <v>#REF!</v>
      </c>
      <c r="L558" s="9" t="e">
        <f>VLOOKUP((IF(MONTH($A558)=10,YEAR($A558),IF(MONTH($A558)=11,YEAR($A558),IF(MONTH($A558)=12, YEAR($A558),YEAR($A558)-1)))),#REF!,VLOOKUP(MONTH($A558),'Patch Conversion'!$A$1:$B$12,2),FALSE)</f>
        <v>#REF!</v>
      </c>
      <c r="N558" s="11"/>
      <c r="O558" s="9">
        <f t="shared" si="51"/>
        <v>0.54</v>
      </c>
      <c r="P558" s="9" t="str">
        <f t="shared" si="52"/>
        <v>*</v>
      </c>
      <c r="Q558" s="10" t="str">
        <f t="shared" si="53"/>
        <v>Estimated</v>
      </c>
      <c r="S558" s="17">
        <f>VLOOKUP((IF(MONTH($A558)=10,YEAR($A558),IF(MONTH($A558)=11,YEAR($A558),IF(MONTH($A558)=12, YEAR($A558),YEAR($A558)-1)))),'Final Sim'!$A$1:$O$84,VLOOKUP(MONTH($A558),'Conversion WRSM'!$A$1:$B$12,2),FALSE)</f>
        <v>0</v>
      </c>
      <c r="U558" s="9">
        <f t="shared" si="54"/>
        <v>0.54</v>
      </c>
      <c r="V558" s="9" t="str">
        <f t="shared" si="55"/>
        <v>*</v>
      </c>
      <c r="W558" s="20" t="str">
        <f t="shared" si="56"/>
        <v>Estimated</v>
      </c>
    </row>
    <row r="559" spans="1:23" s="9" customFormat="1" x14ac:dyDescent="0.25">
      <c r="A559" s="11">
        <v>29952</v>
      </c>
      <c r="B559" s="9">
        <f>VLOOKUP((IF(MONTH($A559)=10,YEAR($A559),IF(MONTH($A559)=11,YEAR($A559),IF(MONTH($A559)=12, YEAR($A559),YEAR($A559)-1)))),A3R002_pt1.prn!$A$2:$AA$74,VLOOKUP(MONTH($A559),Conversion!$A$1:$B$12,2),FALSE)</f>
        <v>0.44</v>
      </c>
      <c r="C559" s="9" t="str">
        <f>IF(VLOOKUP((IF(MONTH($A559)=10,YEAR($A559),IF(MONTH($A559)=11,YEAR($A559),IF(MONTH($A559)=12, YEAR($A559),YEAR($A559)-1)))),A3R002_pt1.prn!$A$2:$AA$74,VLOOKUP(MONTH($A559),'Patch Conversion'!$A$1:$B$12,2),FALSE)="","",VLOOKUP((IF(MONTH($A559)=10,YEAR($A559),IF(MONTH($A559)=11,YEAR($A559),IF(MONTH($A559)=12, YEAR($A559),YEAR($A559)-1)))),A3R002_pt1.prn!$A$2:$AA$74,VLOOKUP(MONTH($A559),'Patch Conversion'!$A$1:$B$12,2),FALSE))</f>
        <v>*</v>
      </c>
      <c r="D559" s="9">
        <f>IF(C559="","",B559)</f>
        <v>0.44</v>
      </c>
      <c r="G559" s="9">
        <f>VLOOKUP((IF(MONTH($A559)=10,YEAR($A559),IF(MONTH($A559)=11,YEAR($A559),IF(MONTH($A559)=12, YEAR($A559),YEAR($A559)-1)))),A3R002_FirstSim!$A$1:$Z$87,VLOOKUP(MONTH($A559),Conversion!$A$1:$B$12,2),FALSE)</f>
        <v>0.44</v>
      </c>
      <c r="K559" s="12" t="e">
        <f>VLOOKUP((IF(MONTH($A559)=10,YEAR($A559),IF(MONTH($A559)=11,YEAR($A559),IF(MONTH($A559)=12, YEAR($A559),YEAR($A559)-1)))),#REF!,VLOOKUP(MONTH($A559),Conversion!$A$1:$B$12,2),FALSE)</f>
        <v>#REF!</v>
      </c>
      <c r="L559" s="9" t="e">
        <f>VLOOKUP((IF(MONTH($A559)=10,YEAR($A559),IF(MONTH($A559)=11,YEAR($A559),IF(MONTH($A559)=12, YEAR($A559),YEAR($A559)-1)))),#REF!,VLOOKUP(MONTH($A559),'Patch Conversion'!$A$1:$B$12,2),FALSE)</f>
        <v>#REF!</v>
      </c>
      <c r="N559" s="11"/>
      <c r="O559" s="9">
        <f t="shared" si="51"/>
        <v>0.44</v>
      </c>
      <c r="P559" s="9" t="str">
        <f t="shared" si="52"/>
        <v>*</v>
      </c>
      <c r="Q559" s="10" t="str">
        <f t="shared" si="53"/>
        <v>Estimated</v>
      </c>
      <c r="S559" s="17">
        <f>VLOOKUP((IF(MONTH($A559)=10,YEAR($A559),IF(MONTH($A559)=11,YEAR($A559),IF(MONTH($A559)=12, YEAR($A559),YEAR($A559)-1)))),'Final Sim'!$A$1:$O$84,VLOOKUP(MONTH($A559),'Conversion WRSM'!$A$1:$B$12,2),FALSE)</f>
        <v>0</v>
      </c>
      <c r="U559" s="9">
        <f t="shared" si="54"/>
        <v>0.44</v>
      </c>
      <c r="V559" s="9" t="str">
        <f t="shared" si="55"/>
        <v>*</v>
      </c>
      <c r="W559" s="20" t="str">
        <f t="shared" si="56"/>
        <v>Estimated</v>
      </c>
    </row>
    <row r="560" spans="1:23" s="9" customFormat="1" x14ac:dyDescent="0.25">
      <c r="A560" s="11">
        <v>29983</v>
      </c>
      <c r="B560" s="9">
        <f>VLOOKUP((IF(MONTH($A560)=10,YEAR($A560),IF(MONTH($A560)=11,YEAR($A560),IF(MONTH($A560)=12, YEAR($A560),YEAR($A560)-1)))),A3R002_pt1.prn!$A$2:$AA$74,VLOOKUP(MONTH($A560),Conversion!$A$1:$B$12,2),FALSE)</f>
        <v>0.16</v>
      </c>
      <c r="C560" s="9" t="str">
        <f>IF(VLOOKUP((IF(MONTH($A560)=10,YEAR($A560),IF(MONTH($A560)=11,YEAR($A560),IF(MONTH($A560)=12, YEAR($A560),YEAR($A560)-1)))),A3R002_pt1.prn!$A$2:$AA$74,VLOOKUP(MONTH($A560),'Patch Conversion'!$A$1:$B$12,2),FALSE)="","",VLOOKUP((IF(MONTH($A560)=10,YEAR($A560),IF(MONTH($A560)=11,YEAR($A560),IF(MONTH($A560)=12, YEAR($A560),YEAR($A560)-1)))),A3R002_pt1.prn!$A$2:$AA$74,VLOOKUP(MONTH($A560),'Patch Conversion'!$A$1:$B$12,2),FALSE))</f>
        <v/>
      </c>
      <c r="D560" s="9" t="str">
        <f>IF(C560="","",B560)</f>
        <v/>
      </c>
      <c r="G560" s="9">
        <f>VLOOKUP((IF(MONTH($A560)=10,YEAR($A560),IF(MONTH($A560)=11,YEAR($A560),IF(MONTH($A560)=12, YEAR($A560),YEAR($A560)-1)))),A3R002_FirstSim!$A$1:$Z$87,VLOOKUP(MONTH($A560),Conversion!$A$1:$B$12,2),FALSE)</f>
        <v>0.41</v>
      </c>
      <c r="K560" s="12" t="e">
        <f>VLOOKUP((IF(MONTH($A560)=10,YEAR($A560),IF(MONTH($A560)=11,YEAR($A560),IF(MONTH($A560)=12, YEAR($A560),YEAR($A560)-1)))),#REF!,VLOOKUP(MONTH($A560),Conversion!$A$1:$B$12,2),FALSE)</f>
        <v>#REF!</v>
      </c>
      <c r="L560" s="9" t="e">
        <f>VLOOKUP((IF(MONTH($A560)=10,YEAR($A560),IF(MONTH($A560)=11,YEAR($A560),IF(MONTH($A560)=12, YEAR($A560),YEAR($A560)-1)))),#REF!,VLOOKUP(MONTH($A560),'Patch Conversion'!$A$1:$B$12,2),FALSE)</f>
        <v>#REF!</v>
      </c>
      <c r="N560" s="11"/>
      <c r="O560" s="9">
        <f t="shared" si="51"/>
        <v>0.16</v>
      </c>
      <c r="P560" s="9" t="str">
        <f t="shared" si="52"/>
        <v/>
      </c>
      <c r="Q560" s="10" t="str">
        <f t="shared" si="53"/>
        <v/>
      </c>
      <c r="S560" s="17">
        <f>VLOOKUP((IF(MONTH($A560)=10,YEAR($A560),IF(MONTH($A560)=11,YEAR($A560),IF(MONTH($A560)=12, YEAR($A560),YEAR($A560)-1)))),'Final Sim'!$A$1:$O$84,VLOOKUP(MONTH($A560),'Conversion WRSM'!$A$1:$B$12,2),FALSE)</f>
        <v>0</v>
      </c>
      <c r="U560" s="9">
        <f t="shared" si="54"/>
        <v>0.16</v>
      </c>
      <c r="V560" s="9" t="str">
        <f t="shared" si="55"/>
        <v/>
      </c>
      <c r="W560" s="20" t="str">
        <f t="shared" si="56"/>
        <v/>
      </c>
    </row>
    <row r="561" spans="1:23" s="9" customFormat="1" x14ac:dyDescent="0.25">
      <c r="A561" s="11">
        <v>30011</v>
      </c>
      <c r="B561" s="9">
        <f>VLOOKUP((IF(MONTH($A561)=10,YEAR($A561),IF(MONTH($A561)=11,YEAR($A561),IF(MONTH($A561)=12, YEAR($A561),YEAR($A561)-1)))),A3R002_pt1.prn!$A$2:$AA$74,VLOOKUP(MONTH($A561),Conversion!$A$1:$B$12,2),FALSE)</f>
        <v>0.67</v>
      </c>
      <c r="C561" s="9" t="str">
        <f>IF(VLOOKUP((IF(MONTH($A561)=10,YEAR($A561),IF(MONTH($A561)=11,YEAR($A561),IF(MONTH($A561)=12, YEAR($A561),YEAR($A561)-1)))),A3R002_pt1.prn!$A$2:$AA$74,VLOOKUP(MONTH($A561),'Patch Conversion'!$A$1:$B$12,2),FALSE)="","",VLOOKUP((IF(MONTH($A561)=10,YEAR($A561),IF(MONTH($A561)=11,YEAR($A561),IF(MONTH($A561)=12, YEAR($A561),YEAR($A561)-1)))),A3R002_pt1.prn!$A$2:$AA$74,VLOOKUP(MONTH($A561),'Patch Conversion'!$A$1:$B$12,2),FALSE))</f>
        <v>*</v>
      </c>
      <c r="D561" s="9">
        <f>IF(C561="","",B561)</f>
        <v>0.67</v>
      </c>
      <c r="G561" s="9">
        <f>VLOOKUP((IF(MONTH($A561)=10,YEAR($A561),IF(MONTH($A561)=11,YEAR($A561),IF(MONTH($A561)=12, YEAR($A561),YEAR($A561)-1)))),A3R002_FirstSim!$A$1:$Z$87,VLOOKUP(MONTH($A561),Conversion!$A$1:$B$12,2),FALSE)</f>
        <v>0.6</v>
      </c>
      <c r="K561" s="12" t="e">
        <f>VLOOKUP((IF(MONTH($A561)=10,YEAR($A561),IF(MONTH($A561)=11,YEAR($A561),IF(MONTH($A561)=12, YEAR($A561),YEAR($A561)-1)))),#REF!,VLOOKUP(MONTH($A561),Conversion!$A$1:$B$12,2),FALSE)</f>
        <v>#REF!</v>
      </c>
      <c r="L561" s="9" t="e">
        <f>VLOOKUP((IF(MONTH($A561)=10,YEAR($A561),IF(MONTH($A561)=11,YEAR($A561),IF(MONTH($A561)=12, YEAR($A561),YEAR($A561)-1)))),#REF!,VLOOKUP(MONTH($A561),'Patch Conversion'!$A$1:$B$12,2),FALSE)</f>
        <v>#REF!</v>
      </c>
      <c r="N561" s="11"/>
      <c r="O561" s="9">
        <f t="shared" si="51"/>
        <v>0.67</v>
      </c>
      <c r="P561" s="9" t="str">
        <f t="shared" si="52"/>
        <v>*</v>
      </c>
      <c r="Q561" s="10" t="str">
        <f t="shared" si="53"/>
        <v>Estimated</v>
      </c>
      <c r="S561" s="17">
        <f>VLOOKUP((IF(MONTH($A561)=10,YEAR($A561),IF(MONTH($A561)=11,YEAR($A561),IF(MONTH($A561)=12, YEAR($A561),YEAR($A561)-1)))),'Final Sim'!$A$1:$O$84,VLOOKUP(MONTH($A561),'Conversion WRSM'!$A$1:$B$12,2),FALSE)</f>
        <v>0</v>
      </c>
      <c r="U561" s="9">
        <f t="shared" si="54"/>
        <v>0.67</v>
      </c>
      <c r="V561" s="9" t="str">
        <f t="shared" si="55"/>
        <v>*</v>
      </c>
      <c r="W561" s="20" t="str">
        <f t="shared" si="56"/>
        <v>Estimated</v>
      </c>
    </row>
    <row r="562" spans="1:23" s="9" customFormat="1" x14ac:dyDescent="0.25">
      <c r="A562" s="11">
        <v>30042</v>
      </c>
      <c r="B562" s="9">
        <f>VLOOKUP((IF(MONTH($A562)=10,YEAR($A562),IF(MONTH($A562)=11,YEAR($A562),IF(MONTH($A562)=12, YEAR($A562),YEAR($A562)-1)))),A3R002_pt1.prn!$A$2:$AA$74,VLOOKUP(MONTH($A562),Conversion!$A$1:$B$12,2),FALSE)</f>
        <v>2.02</v>
      </c>
      <c r="C562" s="9" t="str">
        <f>IF(VLOOKUP((IF(MONTH($A562)=10,YEAR($A562),IF(MONTH($A562)=11,YEAR($A562),IF(MONTH($A562)=12, YEAR($A562),YEAR($A562)-1)))),A3R002_pt1.prn!$A$2:$AA$74,VLOOKUP(MONTH($A562),'Patch Conversion'!$A$1:$B$12,2),FALSE)="","",VLOOKUP((IF(MONTH($A562)=10,YEAR($A562),IF(MONTH($A562)=11,YEAR($A562),IF(MONTH($A562)=12, YEAR($A562),YEAR($A562)-1)))),A3R002_pt1.prn!$A$2:$AA$74,VLOOKUP(MONTH($A562),'Patch Conversion'!$A$1:$B$12,2),FALSE))</f>
        <v/>
      </c>
      <c r="G562" s="9">
        <f>VLOOKUP((IF(MONTH($A562)=10,YEAR($A562),IF(MONTH($A562)=11,YEAR($A562),IF(MONTH($A562)=12, YEAR($A562),YEAR($A562)-1)))),A3R002_FirstSim!$A$1:$Z$87,VLOOKUP(MONTH($A562),Conversion!$A$1:$B$12,2),FALSE)</f>
        <v>0.76</v>
      </c>
      <c r="K562" s="12" t="e">
        <f>VLOOKUP((IF(MONTH($A562)=10,YEAR($A562),IF(MONTH($A562)=11,YEAR($A562),IF(MONTH($A562)=12, YEAR($A562),YEAR($A562)-1)))),#REF!,VLOOKUP(MONTH($A562),Conversion!$A$1:$B$12,2),FALSE)</f>
        <v>#REF!</v>
      </c>
      <c r="L562" s="9" t="e">
        <f>VLOOKUP((IF(MONTH($A562)=10,YEAR($A562),IF(MONTH($A562)=11,YEAR($A562),IF(MONTH($A562)=12, YEAR($A562),YEAR($A562)-1)))),#REF!,VLOOKUP(MONTH($A562),'Patch Conversion'!$A$1:$B$12,2),FALSE)</f>
        <v>#REF!</v>
      </c>
      <c r="N562" s="11"/>
      <c r="O562" s="9">
        <f t="shared" si="51"/>
        <v>2.02</v>
      </c>
      <c r="P562" s="9" t="str">
        <f t="shared" si="52"/>
        <v/>
      </c>
      <c r="Q562" s="10" t="str">
        <f t="shared" si="53"/>
        <v/>
      </c>
      <c r="S562" s="17">
        <f>VLOOKUP((IF(MONTH($A562)=10,YEAR($A562),IF(MONTH($A562)=11,YEAR($A562),IF(MONTH($A562)=12, YEAR($A562),YEAR($A562)-1)))),'Final Sim'!$A$1:$O$84,VLOOKUP(MONTH($A562),'Conversion WRSM'!$A$1:$B$12,2),FALSE)</f>
        <v>0</v>
      </c>
      <c r="U562" s="9">
        <f t="shared" si="54"/>
        <v>2.02</v>
      </c>
      <c r="V562" s="9" t="str">
        <f t="shared" si="55"/>
        <v/>
      </c>
      <c r="W562" s="20" t="str">
        <f t="shared" si="56"/>
        <v/>
      </c>
    </row>
    <row r="563" spans="1:23" s="9" customFormat="1" x14ac:dyDescent="0.25">
      <c r="A563" s="11">
        <v>30072</v>
      </c>
      <c r="B563" s="9">
        <f>VLOOKUP((IF(MONTH($A563)=10,YEAR($A563),IF(MONTH($A563)=11,YEAR($A563),IF(MONTH($A563)=12, YEAR($A563),YEAR($A563)-1)))),A3R002_pt1.prn!$A$2:$AA$74,VLOOKUP(MONTH($A563),Conversion!$A$1:$B$12,2),FALSE)</f>
        <v>0.93</v>
      </c>
      <c r="C563" s="9" t="str">
        <f>IF(VLOOKUP((IF(MONTH($A563)=10,YEAR($A563),IF(MONTH($A563)=11,YEAR($A563),IF(MONTH($A563)=12, YEAR($A563),YEAR($A563)-1)))),A3R002_pt1.prn!$A$2:$AA$74,VLOOKUP(MONTH($A563),'Patch Conversion'!$A$1:$B$12,2),FALSE)="","",VLOOKUP((IF(MONTH($A563)=10,YEAR($A563),IF(MONTH($A563)=11,YEAR($A563),IF(MONTH($A563)=12, YEAR($A563),YEAR($A563)-1)))),A3R002_pt1.prn!$A$2:$AA$74,VLOOKUP(MONTH($A563),'Patch Conversion'!$A$1:$B$12,2),FALSE))</f>
        <v/>
      </c>
      <c r="G563" s="9">
        <f>VLOOKUP((IF(MONTH($A563)=10,YEAR($A563),IF(MONTH($A563)=11,YEAR($A563),IF(MONTH($A563)=12, YEAR($A563),YEAR($A563)-1)))),A3R002_FirstSim!$A$1:$Z$87,VLOOKUP(MONTH($A563),Conversion!$A$1:$B$12,2),FALSE)</f>
        <v>0.7</v>
      </c>
      <c r="K563" s="12" t="e">
        <f>VLOOKUP((IF(MONTH($A563)=10,YEAR($A563),IF(MONTH($A563)=11,YEAR($A563),IF(MONTH($A563)=12, YEAR($A563),YEAR($A563)-1)))),#REF!,VLOOKUP(MONTH($A563),Conversion!$A$1:$B$12,2),FALSE)</f>
        <v>#REF!</v>
      </c>
      <c r="L563" s="9" t="e">
        <f>VLOOKUP((IF(MONTH($A563)=10,YEAR($A563),IF(MONTH($A563)=11,YEAR($A563),IF(MONTH($A563)=12, YEAR($A563),YEAR($A563)-1)))),#REF!,VLOOKUP(MONTH($A563),'Patch Conversion'!$A$1:$B$12,2),FALSE)</f>
        <v>#REF!</v>
      </c>
      <c r="N563" s="11"/>
      <c r="O563" s="9">
        <f t="shared" si="51"/>
        <v>0.93</v>
      </c>
      <c r="P563" s="9" t="str">
        <f t="shared" si="52"/>
        <v/>
      </c>
      <c r="Q563" s="10" t="str">
        <f t="shared" si="53"/>
        <v/>
      </c>
      <c r="S563" s="17">
        <f>VLOOKUP((IF(MONTH($A563)=10,YEAR($A563),IF(MONTH($A563)=11,YEAR($A563),IF(MONTH($A563)=12, YEAR($A563),YEAR($A563)-1)))),'Final Sim'!$A$1:$O$84,VLOOKUP(MONTH($A563),'Conversion WRSM'!$A$1:$B$12,2),FALSE)</f>
        <v>0</v>
      </c>
      <c r="U563" s="9">
        <f t="shared" si="54"/>
        <v>0.93</v>
      </c>
      <c r="V563" s="9" t="str">
        <f t="shared" si="55"/>
        <v/>
      </c>
      <c r="W563" s="20" t="str">
        <f t="shared" si="56"/>
        <v/>
      </c>
    </row>
    <row r="564" spans="1:23" s="9" customFormat="1" x14ac:dyDescent="0.25">
      <c r="A564" s="11">
        <v>30103</v>
      </c>
      <c r="B564" s="9">
        <f>VLOOKUP((IF(MONTH($A564)=10,YEAR($A564),IF(MONTH($A564)=11,YEAR($A564),IF(MONTH($A564)=12, YEAR($A564),YEAR($A564)-1)))),A3R002_pt1.prn!$A$2:$AA$74,VLOOKUP(MONTH($A564),Conversion!$A$1:$B$12,2),FALSE)</f>
        <v>0.56999999999999995</v>
      </c>
      <c r="C564" s="9" t="str">
        <f>IF(VLOOKUP((IF(MONTH($A564)=10,YEAR($A564),IF(MONTH($A564)=11,YEAR($A564),IF(MONTH($A564)=12, YEAR($A564),YEAR($A564)-1)))),A3R002_pt1.prn!$A$2:$AA$74,VLOOKUP(MONTH($A564),'Patch Conversion'!$A$1:$B$12,2),FALSE)="","",VLOOKUP((IF(MONTH($A564)=10,YEAR($A564),IF(MONTH($A564)=11,YEAR($A564),IF(MONTH($A564)=12, YEAR($A564),YEAR($A564)-1)))),A3R002_pt1.prn!$A$2:$AA$74,VLOOKUP(MONTH($A564),'Patch Conversion'!$A$1:$B$12,2),FALSE))</f>
        <v/>
      </c>
      <c r="G564" s="9">
        <f>VLOOKUP((IF(MONTH($A564)=10,YEAR($A564),IF(MONTH($A564)=11,YEAR($A564),IF(MONTH($A564)=12, YEAR($A564),YEAR($A564)-1)))),A3R002_FirstSim!$A$1:$Z$87,VLOOKUP(MONTH($A564),Conversion!$A$1:$B$12,2),FALSE)</f>
        <v>0.63</v>
      </c>
      <c r="K564" s="12" t="e">
        <f>VLOOKUP((IF(MONTH($A564)=10,YEAR($A564),IF(MONTH($A564)=11,YEAR($A564),IF(MONTH($A564)=12, YEAR($A564),YEAR($A564)-1)))),#REF!,VLOOKUP(MONTH($A564),Conversion!$A$1:$B$12,2),FALSE)</f>
        <v>#REF!</v>
      </c>
      <c r="L564" s="9" t="e">
        <f>VLOOKUP((IF(MONTH($A564)=10,YEAR($A564),IF(MONTH($A564)=11,YEAR($A564),IF(MONTH($A564)=12, YEAR($A564),YEAR($A564)-1)))),#REF!,VLOOKUP(MONTH($A564),'Patch Conversion'!$A$1:$B$12,2),FALSE)</f>
        <v>#REF!</v>
      </c>
      <c r="N564" s="11"/>
      <c r="O564" s="9">
        <f t="shared" si="51"/>
        <v>0.56999999999999995</v>
      </c>
      <c r="P564" s="9" t="str">
        <f t="shared" si="52"/>
        <v/>
      </c>
      <c r="Q564" s="10" t="str">
        <f t="shared" si="53"/>
        <v/>
      </c>
      <c r="S564" s="17">
        <f>VLOOKUP((IF(MONTH($A564)=10,YEAR($A564),IF(MONTH($A564)=11,YEAR($A564),IF(MONTH($A564)=12, YEAR($A564),YEAR($A564)-1)))),'Final Sim'!$A$1:$O$84,VLOOKUP(MONTH($A564),'Conversion WRSM'!$A$1:$B$12,2),FALSE)</f>
        <v>0</v>
      </c>
      <c r="U564" s="9">
        <f t="shared" si="54"/>
        <v>0.56999999999999995</v>
      </c>
      <c r="V564" s="9" t="str">
        <f t="shared" si="55"/>
        <v/>
      </c>
      <c r="W564" s="20" t="str">
        <f t="shared" si="56"/>
        <v/>
      </c>
    </row>
    <row r="565" spans="1:23" s="9" customFormat="1" x14ac:dyDescent="0.25">
      <c r="A565" s="11">
        <v>30133</v>
      </c>
      <c r="B565" s="9">
        <f>VLOOKUP((IF(MONTH($A565)=10,YEAR($A565),IF(MONTH($A565)=11,YEAR($A565),IF(MONTH($A565)=12, YEAR($A565),YEAR($A565)-1)))),A3R002_pt1.prn!$A$2:$AA$74,VLOOKUP(MONTH($A565),Conversion!$A$1:$B$12,2),FALSE)</f>
        <v>0.72</v>
      </c>
      <c r="C565" s="9" t="str">
        <f>IF(VLOOKUP((IF(MONTH($A565)=10,YEAR($A565),IF(MONTH($A565)=11,YEAR($A565),IF(MONTH($A565)=12, YEAR($A565),YEAR($A565)-1)))),A3R002_pt1.prn!$A$2:$AA$74,VLOOKUP(MONTH($A565),'Patch Conversion'!$A$1:$B$12,2),FALSE)="","",VLOOKUP((IF(MONTH($A565)=10,YEAR($A565),IF(MONTH($A565)=11,YEAR($A565),IF(MONTH($A565)=12, YEAR($A565),YEAR($A565)-1)))),A3R002_pt1.prn!$A$2:$AA$74,VLOOKUP(MONTH($A565),'Patch Conversion'!$A$1:$B$12,2),FALSE))</f>
        <v/>
      </c>
      <c r="G565" s="9">
        <f>VLOOKUP((IF(MONTH($A565)=10,YEAR($A565),IF(MONTH($A565)=11,YEAR($A565),IF(MONTH($A565)=12, YEAR($A565),YEAR($A565)-1)))),A3R002_FirstSim!$A$1:$Z$87,VLOOKUP(MONTH($A565),Conversion!$A$1:$B$12,2),FALSE)</f>
        <v>0.61</v>
      </c>
      <c r="K565" s="12" t="e">
        <f>VLOOKUP((IF(MONTH($A565)=10,YEAR($A565),IF(MONTH($A565)=11,YEAR($A565),IF(MONTH($A565)=12, YEAR($A565),YEAR($A565)-1)))),#REF!,VLOOKUP(MONTH($A565),Conversion!$A$1:$B$12,2),FALSE)</f>
        <v>#REF!</v>
      </c>
      <c r="L565" s="9" t="e">
        <f>VLOOKUP((IF(MONTH($A565)=10,YEAR($A565),IF(MONTH($A565)=11,YEAR($A565),IF(MONTH($A565)=12, YEAR($A565),YEAR($A565)-1)))),#REF!,VLOOKUP(MONTH($A565),'Patch Conversion'!$A$1:$B$12,2),FALSE)</f>
        <v>#REF!</v>
      </c>
      <c r="N565" s="11"/>
      <c r="O565" s="9">
        <f t="shared" si="51"/>
        <v>0.72</v>
      </c>
      <c r="P565" s="9" t="str">
        <f t="shared" si="52"/>
        <v/>
      </c>
      <c r="Q565" s="10" t="str">
        <f t="shared" si="53"/>
        <v/>
      </c>
      <c r="S565" s="17">
        <f>VLOOKUP((IF(MONTH($A565)=10,YEAR($A565),IF(MONTH($A565)=11,YEAR($A565),IF(MONTH($A565)=12, YEAR($A565),YEAR($A565)-1)))),'Final Sim'!$A$1:$O$84,VLOOKUP(MONTH($A565),'Conversion WRSM'!$A$1:$B$12,2),FALSE)</f>
        <v>0</v>
      </c>
      <c r="U565" s="9">
        <f t="shared" si="54"/>
        <v>0.72</v>
      </c>
      <c r="V565" s="9" t="str">
        <f t="shared" si="55"/>
        <v/>
      </c>
      <c r="W565" s="20" t="str">
        <f t="shared" si="56"/>
        <v/>
      </c>
    </row>
    <row r="566" spans="1:23" s="9" customFormat="1" x14ac:dyDescent="0.25">
      <c r="A566" s="11">
        <v>30164</v>
      </c>
      <c r="B566" s="9">
        <f>VLOOKUP((IF(MONTH($A566)=10,YEAR($A566),IF(MONTH($A566)=11,YEAR($A566),IF(MONTH($A566)=12, YEAR($A566),YEAR($A566)-1)))),A3R002_pt1.prn!$A$2:$AA$74,VLOOKUP(MONTH($A566),Conversion!$A$1:$B$12,2),FALSE)</f>
        <v>0.51</v>
      </c>
      <c r="C566" s="9" t="str">
        <f>IF(VLOOKUP((IF(MONTH($A566)=10,YEAR($A566),IF(MONTH($A566)=11,YEAR($A566),IF(MONTH($A566)=12, YEAR($A566),YEAR($A566)-1)))),A3R002_pt1.prn!$A$2:$AA$74,VLOOKUP(MONTH($A566),'Patch Conversion'!$A$1:$B$12,2),FALSE)="","",VLOOKUP((IF(MONTH($A566)=10,YEAR($A566),IF(MONTH($A566)=11,YEAR($A566),IF(MONTH($A566)=12, YEAR($A566),YEAR($A566)-1)))),A3R002_pt1.prn!$A$2:$AA$74,VLOOKUP(MONTH($A566),'Patch Conversion'!$A$1:$B$12,2),FALSE))</f>
        <v/>
      </c>
      <c r="G566" s="9">
        <f>VLOOKUP((IF(MONTH($A566)=10,YEAR($A566),IF(MONTH($A566)=11,YEAR($A566),IF(MONTH($A566)=12, YEAR($A566),YEAR($A566)-1)))),A3R002_FirstSim!$A$1:$Z$87,VLOOKUP(MONTH($A566),Conversion!$A$1:$B$12,2),FALSE)</f>
        <v>0.52</v>
      </c>
      <c r="K566" s="12" t="e">
        <f>VLOOKUP((IF(MONTH($A566)=10,YEAR($A566),IF(MONTH($A566)=11,YEAR($A566),IF(MONTH($A566)=12, YEAR($A566),YEAR($A566)-1)))),#REF!,VLOOKUP(MONTH($A566),Conversion!$A$1:$B$12,2),FALSE)</f>
        <v>#REF!</v>
      </c>
      <c r="L566" s="9" t="e">
        <f>VLOOKUP((IF(MONTH($A566)=10,YEAR($A566),IF(MONTH($A566)=11,YEAR($A566),IF(MONTH($A566)=12, YEAR($A566),YEAR($A566)-1)))),#REF!,VLOOKUP(MONTH($A566),'Patch Conversion'!$A$1:$B$12,2),FALSE)</f>
        <v>#REF!</v>
      </c>
      <c r="N566" s="11"/>
      <c r="O566" s="9">
        <f t="shared" si="51"/>
        <v>0.51</v>
      </c>
      <c r="P566" s="9" t="str">
        <f t="shared" si="52"/>
        <v/>
      </c>
      <c r="Q566" s="10" t="str">
        <f t="shared" si="53"/>
        <v/>
      </c>
      <c r="S566" s="17">
        <f>VLOOKUP((IF(MONTH($A566)=10,YEAR($A566),IF(MONTH($A566)=11,YEAR($A566),IF(MONTH($A566)=12, YEAR($A566),YEAR($A566)-1)))),'Final Sim'!$A$1:$O$84,VLOOKUP(MONTH($A566),'Conversion WRSM'!$A$1:$B$12,2),FALSE)</f>
        <v>0</v>
      </c>
      <c r="U566" s="9">
        <f t="shared" si="54"/>
        <v>0.51</v>
      </c>
      <c r="V566" s="9" t="str">
        <f t="shared" si="55"/>
        <v/>
      </c>
      <c r="W566" s="20" t="str">
        <f t="shared" si="56"/>
        <v/>
      </c>
    </row>
    <row r="567" spans="1:23" s="9" customFormat="1" x14ac:dyDescent="0.25">
      <c r="A567" s="11">
        <v>30195</v>
      </c>
      <c r="B567" s="9">
        <f>VLOOKUP((IF(MONTH($A567)=10,YEAR($A567),IF(MONTH($A567)=11,YEAR($A567),IF(MONTH($A567)=12, YEAR($A567),YEAR($A567)-1)))),A3R002_pt1.prn!$A$2:$AA$74,VLOOKUP(MONTH($A567),Conversion!$A$1:$B$12,2),FALSE)</f>
        <v>0</v>
      </c>
      <c r="C567" s="9" t="str">
        <f>IF(VLOOKUP((IF(MONTH($A567)=10,YEAR($A567),IF(MONTH($A567)=11,YEAR($A567),IF(MONTH($A567)=12, YEAR($A567),YEAR($A567)-1)))),A3R002_pt1.prn!$A$2:$AA$74,VLOOKUP(MONTH($A567),'Patch Conversion'!$A$1:$B$12,2),FALSE)="","",VLOOKUP((IF(MONTH($A567)=10,YEAR($A567),IF(MONTH($A567)=11,YEAR($A567),IF(MONTH($A567)=12, YEAR($A567),YEAR($A567)-1)))),A3R002_pt1.prn!$A$2:$AA$74,VLOOKUP(MONTH($A567),'Patch Conversion'!$A$1:$B$12,2),FALSE))</f>
        <v>#</v>
      </c>
      <c r="G567" s="9">
        <f>VLOOKUP((IF(MONTH($A567)=10,YEAR($A567),IF(MONTH($A567)=11,YEAR($A567),IF(MONTH($A567)=12, YEAR($A567),YEAR($A567)-1)))),A3R002_FirstSim!$A$1:$Z$87,VLOOKUP(MONTH($A567),Conversion!$A$1:$B$12,2),FALSE)</f>
        <v>0.36</v>
      </c>
      <c r="K567" s="12" t="e">
        <f>VLOOKUP((IF(MONTH($A567)=10,YEAR($A567),IF(MONTH($A567)=11,YEAR($A567),IF(MONTH($A567)=12, YEAR($A567),YEAR($A567)-1)))),#REF!,VLOOKUP(MONTH($A567),Conversion!$A$1:$B$12,2),FALSE)</f>
        <v>#REF!</v>
      </c>
      <c r="L567" s="9" t="e">
        <f>VLOOKUP((IF(MONTH($A567)=10,YEAR($A567),IF(MONTH($A567)=11,YEAR($A567),IF(MONTH($A567)=12, YEAR($A567),YEAR($A567)-1)))),#REF!,VLOOKUP(MONTH($A567),'Patch Conversion'!$A$1:$B$12,2),FALSE)</f>
        <v>#REF!</v>
      </c>
      <c r="N567" s="11"/>
      <c r="O567" s="9">
        <f t="shared" si="51"/>
        <v>0.36</v>
      </c>
      <c r="P567" s="9" t="str">
        <f t="shared" si="52"/>
        <v>*</v>
      </c>
      <c r="Q567" s="10" t="str">
        <f t="shared" si="53"/>
        <v>First Silumation patch</v>
      </c>
      <c r="S567" s="17">
        <f>VLOOKUP((IF(MONTH($A567)=10,YEAR($A567),IF(MONTH($A567)=11,YEAR($A567),IF(MONTH($A567)=12, YEAR($A567),YEAR($A567)-1)))),'Final Sim'!$A$1:$O$84,VLOOKUP(MONTH($A567),'Conversion WRSM'!$A$1:$B$12,2),FALSE)</f>
        <v>0</v>
      </c>
      <c r="U567" s="9">
        <f t="shared" si="54"/>
        <v>0</v>
      </c>
      <c r="V567" s="9" t="str">
        <f t="shared" si="55"/>
        <v>#</v>
      </c>
      <c r="W567" s="20" t="str">
        <f t="shared" si="56"/>
        <v>Observed Estimate Used</v>
      </c>
    </row>
    <row r="568" spans="1:23" s="9" customFormat="1" x14ac:dyDescent="0.25">
      <c r="A568" s="11">
        <v>30225</v>
      </c>
      <c r="B568" s="9">
        <f>VLOOKUP((IF(MONTH($A568)=10,YEAR($A568),IF(MONTH($A568)=11,YEAR($A568),IF(MONTH($A568)=12, YEAR($A568),YEAR($A568)-1)))),A3R002_pt1.prn!$A$2:$AA$74,VLOOKUP(MONTH($A568),Conversion!$A$1:$B$12,2),FALSE)</f>
        <v>0.68</v>
      </c>
      <c r="C568" s="9" t="str">
        <f>IF(VLOOKUP((IF(MONTH($A568)=10,YEAR($A568),IF(MONTH($A568)=11,YEAR($A568),IF(MONTH($A568)=12, YEAR($A568),YEAR($A568)-1)))),A3R002_pt1.prn!$A$2:$AA$74,VLOOKUP(MONTH($A568),'Patch Conversion'!$A$1:$B$12,2),FALSE)="","",VLOOKUP((IF(MONTH($A568)=10,YEAR($A568),IF(MONTH($A568)=11,YEAR($A568),IF(MONTH($A568)=12, YEAR($A568),YEAR($A568)-1)))),A3R002_pt1.prn!$A$2:$AA$74,VLOOKUP(MONTH($A568),'Patch Conversion'!$A$1:$B$12,2),FALSE))</f>
        <v>*</v>
      </c>
      <c r="G568" s="9">
        <f>VLOOKUP((IF(MONTH($A568)=10,YEAR($A568),IF(MONTH($A568)=11,YEAR($A568),IF(MONTH($A568)=12, YEAR($A568),YEAR($A568)-1)))),A3R002_FirstSim!$A$1:$Z$87,VLOOKUP(MONTH($A568),Conversion!$A$1:$B$12,2),FALSE)</f>
        <v>0.47</v>
      </c>
      <c r="K568" s="12" t="e">
        <f>VLOOKUP((IF(MONTH($A568)=10,YEAR($A568),IF(MONTH($A568)=11,YEAR($A568),IF(MONTH($A568)=12, YEAR($A568),YEAR($A568)-1)))),#REF!,VLOOKUP(MONTH($A568),Conversion!$A$1:$B$12,2),FALSE)</f>
        <v>#REF!</v>
      </c>
      <c r="L568" s="9" t="e">
        <f>VLOOKUP((IF(MONTH($A568)=10,YEAR($A568),IF(MONTH($A568)=11,YEAR($A568),IF(MONTH($A568)=12, YEAR($A568),YEAR($A568)-1)))),#REF!,VLOOKUP(MONTH($A568),'Patch Conversion'!$A$1:$B$12,2),FALSE)</f>
        <v>#REF!</v>
      </c>
      <c r="N568" s="11"/>
      <c r="O568" s="9">
        <f t="shared" si="51"/>
        <v>0.68</v>
      </c>
      <c r="P568" s="9" t="str">
        <f t="shared" si="52"/>
        <v>*</v>
      </c>
      <c r="Q568" s="10" t="str">
        <f t="shared" si="53"/>
        <v>Estimated</v>
      </c>
      <c r="S568" s="17">
        <f>VLOOKUP((IF(MONTH($A568)=10,YEAR($A568),IF(MONTH($A568)=11,YEAR($A568),IF(MONTH($A568)=12, YEAR($A568),YEAR($A568)-1)))),'Final Sim'!$A$1:$O$84,VLOOKUP(MONTH($A568),'Conversion WRSM'!$A$1:$B$12,2),FALSE)</f>
        <v>0</v>
      </c>
      <c r="U568" s="9">
        <f t="shared" si="54"/>
        <v>0.68</v>
      </c>
      <c r="V568" s="9" t="str">
        <f t="shared" si="55"/>
        <v>*</v>
      </c>
      <c r="W568" s="20" t="str">
        <f t="shared" si="56"/>
        <v>Estimated</v>
      </c>
    </row>
    <row r="569" spans="1:23" s="9" customFormat="1" x14ac:dyDescent="0.25">
      <c r="A569" s="11">
        <v>30256</v>
      </c>
      <c r="B569" s="9">
        <f>VLOOKUP((IF(MONTH($A569)=10,YEAR($A569),IF(MONTH($A569)=11,YEAR($A569),IF(MONTH($A569)=12, YEAR($A569),YEAR($A569)-1)))),A3R002_pt1.prn!$A$2:$AA$74,VLOOKUP(MONTH($A569),Conversion!$A$1:$B$12,2),FALSE)</f>
        <v>0.56000000000000005</v>
      </c>
      <c r="C569" s="9" t="str">
        <f>IF(VLOOKUP((IF(MONTH($A569)=10,YEAR($A569),IF(MONTH($A569)=11,YEAR($A569),IF(MONTH($A569)=12, YEAR($A569),YEAR($A569)-1)))),A3R002_pt1.prn!$A$2:$AA$74,VLOOKUP(MONTH($A569),'Patch Conversion'!$A$1:$B$12,2),FALSE)="","",VLOOKUP((IF(MONTH($A569)=10,YEAR($A569),IF(MONTH($A569)=11,YEAR($A569),IF(MONTH($A569)=12, YEAR($A569),YEAR($A569)-1)))),A3R002_pt1.prn!$A$2:$AA$74,VLOOKUP(MONTH($A569),'Patch Conversion'!$A$1:$B$12,2),FALSE))</f>
        <v>*</v>
      </c>
      <c r="G569" s="9">
        <f>VLOOKUP((IF(MONTH($A569)=10,YEAR($A569),IF(MONTH($A569)=11,YEAR($A569),IF(MONTH($A569)=12, YEAR($A569),YEAR($A569)-1)))),A3R002_FirstSim!$A$1:$Z$87,VLOOKUP(MONTH($A569),Conversion!$A$1:$B$12,2),FALSE)</f>
        <v>0.37</v>
      </c>
      <c r="K569" s="12" t="e">
        <f>VLOOKUP((IF(MONTH($A569)=10,YEAR($A569),IF(MONTH($A569)=11,YEAR($A569),IF(MONTH($A569)=12, YEAR($A569),YEAR($A569)-1)))),#REF!,VLOOKUP(MONTH($A569),Conversion!$A$1:$B$12,2),FALSE)</f>
        <v>#REF!</v>
      </c>
      <c r="L569" s="9" t="e">
        <f>VLOOKUP((IF(MONTH($A569)=10,YEAR($A569),IF(MONTH($A569)=11,YEAR($A569),IF(MONTH($A569)=12, YEAR($A569),YEAR($A569)-1)))),#REF!,VLOOKUP(MONTH($A569),'Patch Conversion'!$A$1:$B$12,2),FALSE)</f>
        <v>#REF!</v>
      </c>
      <c r="N569" s="11"/>
      <c r="O569" s="9">
        <f t="shared" si="51"/>
        <v>0.56000000000000005</v>
      </c>
      <c r="P569" s="9" t="str">
        <f t="shared" si="52"/>
        <v>*</v>
      </c>
      <c r="Q569" s="10" t="str">
        <f t="shared" si="53"/>
        <v>Estimated</v>
      </c>
      <c r="S569" s="17">
        <f>VLOOKUP((IF(MONTH($A569)=10,YEAR($A569),IF(MONTH($A569)=11,YEAR($A569),IF(MONTH($A569)=12, YEAR($A569),YEAR($A569)-1)))),'Final Sim'!$A$1:$O$84,VLOOKUP(MONTH($A569),'Conversion WRSM'!$A$1:$B$12,2),FALSE)</f>
        <v>0</v>
      </c>
      <c r="U569" s="9">
        <f t="shared" si="54"/>
        <v>0.56000000000000005</v>
      </c>
      <c r="V569" s="9" t="str">
        <f t="shared" si="55"/>
        <v>*</v>
      </c>
      <c r="W569" s="20" t="str">
        <f t="shared" si="56"/>
        <v>Estimated</v>
      </c>
    </row>
    <row r="570" spans="1:23" s="9" customFormat="1" x14ac:dyDescent="0.25">
      <c r="A570" s="11">
        <v>30286</v>
      </c>
      <c r="B570" s="9">
        <f>VLOOKUP((IF(MONTH($A570)=10,YEAR($A570),IF(MONTH($A570)=11,YEAR($A570),IF(MONTH($A570)=12, YEAR($A570),YEAR($A570)-1)))),A3R002_pt1.prn!$A$2:$AA$74,VLOOKUP(MONTH($A570),Conversion!$A$1:$B$12,2),FALSE)</f>
        <v>0.14000000000000001</v>
      </c>
      <c r="C570" s="9" t="str">
        <f>IF(VLOOKUP((IF(MONTH($A570)=10,YEAR($A570),IF(MONTH($A570)=11,YEAR($A570),IF(MONTH($A570)=12, YEAR($A570),YEAR($A570)-1)))),A3R002_pt1.prn!$A$2:$AA$74,VLOOKUP(MONTH($A570),'Patch Conversion'!$A$1:$B$12,2),FALSE)="","",VLOOKUP((IF(MONTH($A570)=10,YEAR($A570),IF(MONTH($A570)=11,YEAR($A570),IF(MONTH($A570)=12, YEAR($A570),YEAR($A570)-1)))),A3R002_pt1.prn!$A$2:$AA$74,VLOOKUP(MONTH($A570),'Patch Conversion'!$A$1:$B$12,2),FALSE))</f>
        <v>*</v>
      </c>
      <c r="G570" s="9">
        <f>VLOOKUP((IF(MONTH($A570)=10,YEAR($A570),IF(MONTH($A570)=11,YEAR($A570),IF(MONTH($A570)=12, YEAR($A570),YEAR($A570)-1)))),A3R002_FirstSim!$A$1:$Z$87,VLOOKUP(MONTH($A570),Conversion!$A$1:$B$12,2),FALSE)</f>
        <v>0.34</v>
      </c>
      <c r="K570" s="12" t="e">
        <f>VLOOKUP((IF(MONTH($A570)=10,YEAR($A570),IF(MONTH($A570)=11,YEAR($A570),IF(MONTH($A570)=12, YEAR($A570),YEAR($A570)-1)))),#REF!,VLOOKUP(MONTH($A570),Conversion!$A$1:$B$12,2),FALSE)</f>
        <v>#REF!</v>
      </c>
      <c r="L570" s="9" t="e">
        <f>VLOOKUP((IF(MONTH($A570)=10,YEAR($A570),IF(MONTH($A570)=11,YEAR($A570),IF(MONTH($A570)=12, YEAR($A570),YEAR($A570)-1)))),#REF!,VLOOKUP(MONTH($A570),'Patch Conversion'!$A$1:$B$12,2),FALSE)</f>
        <v>#REF!</v>
      </c>
      <c r="N570" s="11"/>
      <c r="O570" s="9">
        <f t="shared" si="51"/>
        <v>0.14000000000000001</v>
      </c>
      <c r="P570" s="9" t="str">
        <f t="shared" si="52"/>
        <v>*</v>
      </c>
      <c r="Q570" s="10" t="str">
        <f t="shared" si="53"/>
        <v>Estimated</v>
      </c>
      <c r="S570" s="17">
        <f>VLOOKUP((IF(MONTH($A570)=10,YEAR($A570),IF(MONTH($A570)=11,YEAR($A570),IF(MONTH($A570)=12, YEAR($A570),YEAR($A570)-1)))),'Final Sim'!$A$1:$O$84,VLOOKUP(MONTH($A570),'Conversion WRSM'!$A$1:$B$12,2),FALSE)</f>
        <v>0</v>
      </c>
      <c r="U570" s="9">
        <f t="shared" si="54"/>
        <v>0.14000000000000001</v>
      </c>
      <c r="V570" s="9" t="str">
        <f t="shared" si="55"/>
        <v>*</v>
      </c>
      <c r="W570" s="20" t="str">
        <f t="shared" si="56"/>
        <v>Estimated</v>
      </c>
    </row>
    <row r="571" spans="1:23" s="9" customFormat="1" x14ac:dyDescent="0.25">
      <c r="A571" s="11">
        <v>30317</v>
      </c>
      <c r="B571" s="9">
        <f>VLOOKUP((IF(MONTH($A571)=10,YEAR($A571),IF(MONTH($A571)=11,YEAR($A571),IF(MONTH($A571)=12, YEAR($A571),YEAR($A571)-1)))),A3R002_pt1.prn!$A$2:$AA$74,VLOOKUP(MONTH($A571),Conversion!$A$1:$B$12,2),FALSE)</f>
        <v>0.17</v>
      </c>
      <c r="C571" s="9" t="str">
        <f>IF(VLOOKUP((IF(MONTH($A571)=10,YEAR($A571),IF(MONTH($A571)=11,YEAR($A571),IF(MONTH($A571)=12, YEAR($A571),YEAR($A571)-1)))),A3R002_pt1.prn!$A$2:$AA$74,VLOOKUP(MONTH($A571),'Patch Conversion'!$A$1:$B$12,2),FALSE)="","",VLOOKUP((IF(MONTH($A571)=10,YEAR($A571),IF(MONTH($A571)=11,YEAR($A571),IF(MONTH($A571)=12, YEAR($A571),YEAR($A571)-1)))),A3R002_pt1.prn!$A$2:$AA$74,VLOOKUP(MONTH($A571),'Patch Conversion'!$A$1:$B$12,2),FALSE))</f>
        <v>*</v>
      </c>
      <c r="D571" s="9">
        <f>IF(C571="","",B571)</f>
        <v>0.17</v>
      </c>
      <c r="G571" s="9">
        <f>VLOOKUP((IF(MONTH($A571)=10,YEAR($A571),IF(MONTH($A571)=11,YEAR($A571),IF(MONTH($A571)=12, YEAR($A571),YEAR($A571)-1)))),A3R002_FirstSim!$A$1:$Z$87,VLOOKUP(MONTH($A571),Conversion!$A$1:$B$12,2),FALSE)</f>
        <v>0.33</v>
      </c>
      <c r="K571" s="12" t="e">
        <f>VLOOKUP((IF(MONTH($A571)=10,YEAR($A571),IF(MONTH($A571)=11,YEAR($A571),IF(MONTH($A571)=12, YEAR($A571),YEAR($A571)-1)))),#REF!,VLOOKUP(MONTH($A571),Conversion!$A$1:$B$12,2),FALSE)</f>
        <v>#REF!</v>
      </c>
      <c r="L571" s="9" t="e">
        <f>VLOOKUP((IF(MONTH($A571)=10,YEAR($A571),IF(MONTH($A571)=11,YEAR($A571),IF(MONTH($A571)=12, YEAR($A571),YEAR($A571)-1)))),#REF!,VLOOKUP(MONTH($A571),'Patch Conversion'!$A$1:$B$12,2),FALSE)</f>
        <v>#REF!</v>
      </c>
      <c r="N571" s="11"/>
      <c r="O571" s="9">
        <f t="shared" si="51"/>
        <v>0.17</v>
      </c>
      <c r="P571" s="9" t="str">
        <f t="shared" si="52"/>
        <v>*</v>
      </c>
      <c r="Q571" s="10" t="str">
        <f t="shared" si="53"/>
        <v>Estimated</v>
      </c>
      <c r="S571" s="17">
        <f>VLOOKUP((IF(MONTH($A571)=10,YEAR($A571),IF(MONTH($A571)=11,YEAR($A571),IF(MONTH($A571)=12, YEAR($A571),YEAR($A571)-1)))),'Final Sim'!$A$1:$O$84,VLOOKUP(MONTH($A571),'Conversion WRSM'!$A$1:$B$12,2),FALSE)</f>
        <v>0</v>
      </c>
      <c r="U571" s="9">
        <f t="shared" si="54"/>
        <v>0.17</v>
      </c>
      <c r="V571" s="9" t="str">
        <f t="shared" si="55"/>
        <v>*</v>
      </c>
      <c r="W571" s="20" t="str">
        <f t="shared" si="56"/>
        <v>Estimated</v>
      </c>
    </row>
    <row r="572" spans="1:23" s="9" customFormat="1" x14ac:dyDescent="0.25">
      <c r="A572" s="11">
        <v>30348</v>
      </c>
      <c r="B572" s="9">
        <f>VLOOKUP((IF(MONTH($A572)=10,YEAR($A572),IF(MONTH($A572)=11,YEAR($A572),IF(MONTH($A572)=12, YEAR($A572),YEAR($A572)-1)))),A3R002_pt1.prn!$A$2:$AA$74,VLOOKUP(MONTH($A572),Conversion!$A$1:$B$12,2),FALSE)</f>
        <v>0.03</v>
      </c>
      <c r="C572" s="9" t="str">
        <f>IF(VLOOKUP((IF(MONTH($A572)=10,YEAR($A572),IF(MONTH($A572)=11,YEAR($A572),IF(MONTH($A572)=12, YEAR($A572),YEAR($A572)-1)))),A3R002_pt1.prn!$A$2:$AA$74,VLOOKUP(MONTH($A572),'Patch Conversion'!$A$1:$B$12,2),FALSE)="","",VLOOKUP((IF(MONTH($A572)=10,YEAR($A572),IF(MONTH($A572)=11,YEAR($A572),IF(MONTH($A572)=12, YEAR($A572),YEAR($A572)-1)))),A3R002_pt1.prn!$A$2:$AA$74,VLOOKUP(MONTH($A572),'Patch Conversion'!$A$1:$B$12,2),FALSE))</f>
        <v>*</v>
      </c>
      <c r="G572" s="9">
        <f>VLOOKUP((IF(MONTH($A572)=10,YEAR($A572),IF(MONTH($A572)=11,YEAR($A572),IF(MONTH($A572)=12, YEAR($A572),YEAR($A572)-1)))),A3R002_FirstSim!$A$1:$Z$87,VLOOKUP(MONTH($A572),Conversion!$A$1:$B$12,2),FALSE)</f>
        <v>0.34</v>
      </c>
      <c r="K572" s="12" t="e">
        <f>VLOOKUP((IF(MONTH($A572)=10,YEAR($A572),IF(MONTH($A572)=11,YEAR($A572),IF(MONTH($A572)=12, YEAR($A572),YEAR($A572)-1)))),#REF!,VLOOKUP(MONTH($A572),Conversion!$A$1:$B$12,2),FALSE)</f>
        <v>#REF!</v>
      </c>
      <c r="L572" s="9" t="e">
        <f>VLOOKUP((IF(MONTH($A572)=10,YEAR($A572),IF(MONTH($A572)=11,YEAR($A572),IF(MONTH($A572)=12, YEAR($A572),YEAR($A572)-1)))),#REF!,VLOOKUP(MONTH($A572),'Patch Conversion'!$A$1:$B$12,2),FALSE)</f>
        <v>#REF!</v>
      </c>
      <c r="N572" s="11"/>
      <c r="O572" s="9">
        <f t="shared" si="51"/>
        <v>0.03</v>
      </c>
      <c r="P572" s="9" t="str">
        <f t="shared" si="52"/>
        <v>*</v>
      </c>
      <c r="Q572" s="10" t="str">
        <f t="shared" si="53"/>
        <v>Estimated</v>
      </c>
      <c r="S572" s="17">
        <f>VLOOKUP((IF(MONTH($A572)=10,YEAR($A572),IF(MONTH($A572)=11,YEAR($A572),IF(MONTH($A572)=12, YEAR($A572),YEAR($A572)-1)))),'Final Sim'!$A$1:$O$84,VLOOKUP(MONTH($A572),'Conversion WRSM'!$A$1:$B$12,2),FALSE)</f>
        <v>0</v>
      </c>
      <c r="U572" s="9">
        <f t="shared" si="54"/>
        <v>0.03</v>
      </c>
      <c r="V572" s="9" t="str">
        <f t="shared" si="55"/>
        <v>*</v>
      </c>
      <c r="W572" s="20" t="str">
        <f t="shared" si="56"/>
        <v>Estimated</v>
      </c>
    </row>
    <row r="573" spans="1:23" s="9" customFormat="1" x14ac:dyDescent="0.25">
      <c r="A573" s="11">
        <v>30376</v>
      </c>
      <c r="B573" s="9">
        <f>VLOOKUP((IF(MONTH($A573)=10,YEAR($A573),IF(MONTH($A573)=11,YEAR($A573),IF(MONTH($A573)=12, YEAR($A573),YEAR($A573)-1)))),A3R002_pt1.prn!$A$2:$AA$74,VLOOKUP(MONTH($A573),Conversion!$A$1:$B$12,2),FALSE)</f>
        <v>0.05</v>
      </c>
      <c r="C573" s="9" t="str">
        <f>IF(VLOOKUP((IF(MONTH($A573)=10,YEAR($A573),IF(MONTH($A573)=11,YEAR($A573),IF(MONTH($A573)=12, YEAR($A573),YEAR($A573)-1)))),A3R002_pt1.prn!$A$2:$AA$74,VLOOKUP(MONTH($A573),'Patch Conversion'!$A$1:$B$12,2),FALSE)="","",VLOOKUP((IF(MONTH($A573)=10,YEAR($A573),IF(MONTH($A573)=11,YEAR($A573),IF(MONTH($A573)=12, YEAR($A573),YEAR($A573)-1)))),A3R002_pt1.prn!$A$2:$AA$74,VLOOKUP(MONTH($A573),'Patch Conversion'!$A$1:$B$12,2),FALSE))</f>
        <v/>
      </c>
      <c r="D573" s="9" t="str">
        <f>IF(C573="","",B573)</f>
        <v/>
      </c>
      <c r="G573" s="9">
        <f>VLOOKUP((IF(MONTH($A573)=10,YEAR($A573),IF(MONTH($A573)=11,YEAR($A573),IF(MONTH($A573)=12, YEAR($A573),YEAR($A573)-1)))),A3R002_FirstSim!$A$1:$Z$87,VLOOKUP(MONTH($A573),Conversion!$A$1:$B$12,2),FALSE)</f>
        <v>0.31</v>
      </c>
      <c r="K573" s="12" t="e">
        <f>VLOOKUP((IF(MONTH($A573)=10,YEAR($A573),IF(MONTH($A573)=11,YEAR($A573),IF(MONTH($A573)=12, YEAR($A573),YEAR($A573)-1)))),#REF!,VLOOKUP(MONTH($A573),Conversion!$A$1:$B$12,2),FALSE)</f>
        <v>#REF!</v>
      </c>
      <c r="L573" s="9" t="e">
        <f>VLOOKUP((IF(MONTH($A573)=10,YEAR($A573),IF(MONTH($A573)=11,YEAR($A573),IF(MONTH($A573)=12, YEAR($A573),YEAR($A573)-1)))),#REF!,VLOOKUP(MONTH($A573),'Patch Conversion'!$A$1:$B$12,2),FALSE)</f>
        <v>#REF!</v>
      </c>
      <c r="N573" s="11"/>
      <c r="O573" s="9">
        <f t="shared" si="51"/>
        <v>0.05</v>
      </c>
      <c r="P573" s="9" t="str">
        <f t="shared" si="52"/>
        <v/>
      </c>
      <c r="Q573" s="10" t="str">
        <f t="shared" si="53"/>
        <v/>
      </c>
      <c r="S573" s="17">
        <f>VLOOKUP((IF(MONTH($A573)=10,YEAR($A573),IF(MONTH($A573)=11,YEAR($A573),IF(MONTH($A573)=12, YEAR($A573),YEAR($A573)-1)))),'Final Sim'!$A$1:$O$84,VLOOKUP(MONTH($A573),'Conversion WRSM'!$A$1:$B$12,2),FALSE)</f>
        <v>0</v>
      </c>
      <c r="U573" s="9">
        <f t="shared" si="54"/>
        <v>0.05</v>
      </c>
      <c r="V573" s="9" t="str">
        <f t="shared" si="55"/>
        <v/>
      </c>
      <c r="W573" s="20" t="str">
        <f t="shared" si="56"/>
        <v/>
      </c>
    </row>
    <row r="574" spans="1:23" s="9" customFormat="1" x14ac:dyDescent="0.25">
      <c r="A574" s="11">
        <v>30407</v>
      </c>
      <c r="B574" s="9">
        <f>VLOOKUP((IF(MONTH($A574)=10,YEAR($A574),IF(MONTH($A574)=11,YEAR($A574),IF(MONTH($A574)=12, YEAR($A574),YEAR($A574)-1)))),A3R002_pt1.prn!$A$2:$AA$74,VLOOKUP(MONTH($A574),Conversion!$A$1:$B$12,2),FALSE)</f>
        <v>0</v>
      </c>
      <c r="C574" s="9" t="str">
        <f>IF(VLOOKUP((IF(MONTH($A574)=10,YEAR($A574),IF(MONTH($A574)=11,YEAR($A574),IF(MONTH($A574)=12, YEAR($A574),YEAR($A574)-1)))),A3R002_pt1.prn!$A$2:$AA$74,VLOOKUP(MONTH($A574),'Patch Conversion'!$A$1:$B$12,2),FALSE)="","",VLOOKUP((IF(MONTH($A574)=10,YEAR($A574),IF(MONTH($A574)=11,YEAR($A574),IF(MONTH($A574)=12, YEAR($A574),YEAR($A574)-1)))),A3R002_pt1.prn!$A$2:$AA$74,VLOOKUP(MONTH($A574),'Patch Conversion'!$A$1:$B$12,2),FALSE))</f>
        <v>#</v>
      </c>
      <c r="G574" s="9">
        <f>VLOOKUP((IF(MONTH($A574)=10,YEAR($A574),IF(MONTH($A574)=11,YEAR($A574),IF(MONTH($A574)=12, YEAR($A574),YEAR($A574)-1)))),A3R002_FirstSim!$A$1:$Z$87,VLOOKUP(MONTH($A574),Conversion!$A$1:$B$12,2),FALSE)</f>
        <v>0.3</v>
      </c>
      <c r="K574" s="12" t="e">
        <f>VLOOKUP((IF(MONTH($A574)=10,YEAR($A574),IF(MONTH($A574)=11,YEAR($A574),IF(MONTH($A574)=12, YEAR($A574),YEAR($A574)-1)))),#REF!,VLOOKUP(MONTH($A574),Conversion!$A$1:$B$12,2),FALSE)</f>
        <v>#REF!</v>
      </c>
      <c r="L574" s="9" t="e">
        <f>VLOOKUP((IF(MONTH($A574)=10,YEAR($A574),IF(MONTH($A574)=11,YEAR($A574),IF(MONTH($A574)=12, YEAR($A574),YEAR($A574)-1)))),#REF!,VLOOKUP(MONTH($A574),'Patch Conversion'!$A$1:$B$12,2),FALSE)</f>
        <v>#REF!</v>
      </c>
      <c r="N574" s="11"/>
      <c r="O574" s="9">
        <f t="shared" si="51"/>
        <v>0.3</v>
      </c>
      <c r="P574" s="9" t="str">
        <f t="shared" si="52"/>
        <v>*</v>
      </c>
      <c r="Q574" s="10" t="str">
        <f t="shared" si="53"/>
        <v>First Silumation patch</v>
      </c>
      <c r="S574" s="17">
        <f>VLOOKUP((IF(MONTH($A574)=10,YEAR($A574),IF(MONTH($A574)=11,YEAR($A574),IF(MONTH($A574)=12, YEAR($A574),YEAR($A574)-1)))),'Final Sim'!$A$1:$O$84,VLOOKUP(MONTH($A574),'Conversion WRSM'!$A$1:$B$12,2),FALSE)</f>
        <v>0</v>
      </c>
      <c r="U574" s="9">
        <f t="shared" si="54"/>
        <v>0</v>
      </c>
      <c r="V574" s="9" t="str">
        <f t="shared" si="55"/>
        <v>#</v>
      </c>
      <c r="W574" s="20" t="str">
        <f t="shared" si="56"/>
        <v>Observed Estimate Used</v>
      </c>
    </row>
    <row r="575" spans="1:23" s="9" customFormat="1" x14ac:dyDescent="0.25">
      <c r="A575" s="11">
        <v>30437</v>
      </c>
      <c r="B575" s="9">
        <f>VLOOKUP((IF(MONTH($A575)=10,YEAR($A575),IF(MONTH($A575)=11,YEAR($A575),IF(MONTH($A575)=12, YEAR($A575),YEAR($A575)-1)))),A3R002_pt1.prn!$A$2:$AA$74,VLOOKUP(MONTH($A575),Conversion!$A$1:$B$12,2),FALSE)</f>
        <v>0.06</v>
      </c>
      <c r="C575" s="9" t="str">
        <f>IF(VLOOKUP((IF(MONTH($A575)=10,YEAR($A575),IF(MONTH($A575)=11,YEAR($A575),IF(MONTH($A575)=12, YEAR($A575),YEAR($A575)-1)))),A3R002_pt1.prn!$A$2:$AA$74,VLOOKUP(MONTH($A575),'Patch Conversion'!$A$1:$B$12,2),FALSE)="","",VLOOKUP((IF(MONTH($A575)=10,YEAR($A575),IF(MONTH($A575)=11,YEAR($A575),IF(MONTH($A575)=12, YEAR($A575),YEAR($A575)-1)))),A3R002_pt1.prn!$A$2:$AA$74,VLOOKUP(MONTH($A575),'Patch Conversion'!$A$1:$B$12,2),FALSE))</f>
        <v/>
      </c>
      <c r="D575" s="9" t="str">
        <f>IF(C575="","",B575)</f>
        <v/>
      </c>
      <c r="G575" s="9">
        <f>VLOOKUP((IF(MONTH($A575)=10,YEAR($A575),IF(MONTH($A575)=11,YEAR($A575),IF(MONTH($A575)=12, YEAR($A575),YEAR($A575)-1)))),A3R002_FirstSim!$A$1:$Z$87,VLOOKUP(MONTH($A575),Conversion!$A$1:$B$12,2),FALSE)</f>
        <v>0.28000000000000003</v>
      </c>
      <c r="K575" s="12" t="e">
        <f>VLOOKUP((IF(MONTH($A575)=10,YEAR($A575),IF(MONTH($A575)=11,YEAR($A575),IF(MONTH($A575)=12, YEAR($A575),YEAR($A575)-1)))),#REF!,VLOOKUP(MONTH($A575),Conversion!$A$1:$B$12,2),FALSE)</f>
        <v>#REF!</v>
      </c>
      <c r="L575" s="9" t="e">
        <f>VLOOKUP((IF(MONTH($A575)=10,YEAR($A575),IF(MONTH($A575)=11,YEAR($A575),IF(MONTH($A575)=12, YEAR($A575),YEAR($A575)-1)))),#REF!,VLOOKUP(MONTH($A575),'Patch Conversion'!$A$1:$B$12,2),FALSE)</f>
        <v>#REF!</v>
      </c>
      <c r="N575" s="11"/>
      <c r="O575" s="9">
        <f t="shared" si="51"/>
        <v>0.06</v>
      </c>
      <c r="P575" s="9" t="str">
        <f t="shared" si="52"/>
        <v/>
      </c>
      <c r="Q575" s="10" t="str">
        <f t="shared" si="53"/>
        <v/>
      </c>
      <c r="S575" s="17">
        <f>VLOOKUP((IF(MONTH($A575)=10,YEAR($A575),IF(MONTH($A575)=11,YEAR($A575),IF(MONTH($A575)=12, YEAR($A575),YEAR($A575)-1)))),'Final Sim'!$A$1:$O$84,VLOOKUP(MONTH($A575),'Conversion WRSM'!$A$1:$B$12,2),FALSE)</f>
        <v>0</v>
      </c>
      <c r="U575" s="9">
        <f t="shared" si="54"/>
        <v>0.06</v>
      </c>
      <c r="V575" s="9" t="str">
        <f t="shared" si="55"/>
        <v/>
      </c>
      <c r="W575" s="20" t="str">
        <f t="shared" si="56"/>
        <v/>
      </c>
    </row>
    <row r="576" spans="1:23" s="9" customFormat="1" x14ac:dyDescent="0.25">
      <c r="A576" s="11">
        <v>30468</v>
      </c>
      <c r="B576" s="9">
        <f>VLOOKUP((IF(MONTH($A576)=10,YEAR($A576),IF(MONTH($A576)=11,YEAR($A576),IF(MONTH($A576)=12, YEAR($A576),YEAR($A576)-1)))),A3R002_pt1.prn!$A$2:$AA$74,VLOOKUP(MONTH($A576),Conversion!$A$1:$B$12,2),FALSE)</f>
        <v>0.14000000000000001</v>
      </c>
      <c r="C576" s="9" t="str">
        <f>IF(VLOOKUP((IF(MONTH($A576)=10,YEAR($A576),IF(MONTH($A576)=11,YEAR($A576),IF(MONTH($A576)=12, YEAR($A576),YEAR($A576)-1)))),A3R002_pt1.prn!$A$2:$AA$74,VLOOKUP(MONTH($A576),'Patch Conversion'!$A$1:$B$12,2),FALSE)="","",VLOOKUP((IF(MONTH($A576)=10,YEAR($A576),IF(MONTH($A576)=11,YEAR($A576),IF(MONTH($A576)=12, YEAR($A576),YEAR($A576)-1)))),A3R002_pt1.prn!$A$2:$AA$74,VLOOKUP(MONTH($A576),'Patch Conversion'!$A$1:$B$12,2),FALSE))</f>
        <v/>
      </c>
      <c r="G576" s="9">
        <f>VLOOKUP((IF(MONTH($A576)=10,YEAR($A576),IF(MONTH($A576)=11,YEAR($A576),IF(MONTH($A576)=12, YEAR($A576),YEAR($A576)-1)))),A3R002_FirstSim!$A$1:$Z$87,VLOOKUP(MONTH($A576),Conversion!$A$1:$B$12,2),FALSE)</f>
        <v>0.28000000000000003</v>
      </c>
      <c r="K576" s="12" t="e">
        <f>VLOOKUP((IF(MONTH($A576)=10,YEAR($A576),IF(MONTH($A576)=11,YEAR($A576),IF(MONTH($A576)=12, YEAR($A576),YEAR($A576)-1)))),#REF!,VLOOKUP(MONTH($A576),Conversion!$A$1:$B$12,2),FALSE)</f>
        <v>#REF!</v>
      </c>
      <c r="L576" s="9" t="e">
        <f>VLOOKUP((IF(MONTH($A576)=10,YEAR($A576),IF(MONTH($A576)=11,YEAR($A576),IF(MONTH($A576)=12, YEAR($A576),YEAR($A576)-1)))),#REF!,VLOOKUP(MONTH($A576),'Patch Conversion'!$A$1:$B$12,2),FALSE)</f>
        <v>#REF!</v>
      </c>
      <c r="N576" s="11"/>
      <c r="O576" s="9">
        <f t="shared" si="51"/>
        <v>0.14000000000000001</v>
      </c>
      <c r="P576" s="9" t="str">
        <f t="shared" si="52"/>
        <v/>
      </c>
      <c r="Q576" s="10" t="str">
        <f t="shared" si="53"/>
        <v/>
      </c>
      <c r="S576" s="17">
        <f>VLOOKUP((IF(MONTH($A576)=10,YEAR($A576),IF(MONTH($A576)=11,YEAR($A576),IF(MONTH($A576)=12, YEAR($A576),YEAR($A576)-1)))),'Final Sim'!$A$1:$O$84,VLOOKUP(MONTH($A576),'Conversion WRSM'!$A$1:$B$12,2),FALSE)</f>
        <v>0</v>
      </c>
      <c r="U576" s="9">
        <f t="shared" si="54"/>
        <v>0.14000000000000001</v>
      </c>
      <c r="V576" s="9" t="str">
        <f t="shared" si="55"/>
        <v/>
      </c>
      <c r="W576" s="20" t="str">
        <f t="shared" si="56"/>
        <v/>
      </c>
    </row>
    <row r="577" spans="1:23" s="9" customFormat="1" x14ac:dyDescent="0.25">
      <c r="A577" s="11">
        <v>30498</v>
      </c>
      <c r="B577" s="9">
        <f>VLOOKUP((IF(MONTH($A577)=10,YEAR($A577),IF(MONTH($A577)=11,YEAR($A577),IF(MONTH($A577)=12, YEAR($A577),YEAR($A577)-1)))),A3R002_pt1.prn!$A$2:$AA$74,VLOOKUP(MONTH($A577),Conversion!$A$1:$B$12,2),FALSE)</f>
        <v>0.18</v>
      </c>
      <c r="C577" s="9" t="str">
        <f>IF(VLOOKUP((IF(MONTH($A577)=10,YEAR($A577),IF(MONTH($A577)=11,YEAR($A577),IF(MONTH($A577)=12, YEAR($A577),YEAR($A577)-1)))),A3R002_pt1.prn!$A$2:$AA$74,VLOOKUP(MONTH($A577),'Patch Conversion'!$A$1:$B$12,2),FALSE)="","",VLOOKUP((IF(MONTH($A577)=10,YEAR($A577),IF(MONTH($A577)=11,YEAR($A577),IF(MONTH($A577)=12, YEAR($A577),YEAR($A577)-1)))),A3R002_pt1.prn!$A$2:$AA$74,VLOOKUP(MONTH($A577),'Patch Conversion'!$A$1:$B$12,2),FALSE))</f>
        <v/>
      </c>
      <c r="G577" s="9">
        <f>VLOOKUP((IF(MONTH($A577)=10,YEAR($A577),IF(MONTH($A577)=11,YEAR($A577),IF(MONTH($A577)=12, YEAR($A577),YEAR($A577)-1)))),A3R002_FirstSim!$A$1:$Z$87,VLOOKUP(MONTH($A577),Conversion!$A$1:$B$12,2),FALSE)</f>
        <v>0.28000000000000003</v>
      </c>
      <c r="K577" s="12" t="e">
        <f>VLOOKUP((IF(MONTH($A577)=10,YEAR($A577),IF(MONTH($A577)=11,YEAR($A577),IF(MONTH($A577)=12, YEAR($A577),YEAR($A577)-1)))),#REF!,VLOOKUP(MONTH($A577),Conversion!$A$1:$B$12,2),FALSE)</f>
        <v>#REF!</v>
      </c>
      <c r="L577" s="9" t="e">
        <f>VLOOKUP((IF(MONTH($A577)=10,YEAR($A577),IF(MONTH($A577)=11,YEAR($A577),IF(MONTH($A577)=12, YEAR($A577),YEAR($A577)-1)))),#REF!,VLOOKUP(MONTH($A577),'Patch Conversion'!$A$1:$B$12,2),FALSE)</f>
        <v>#REF!</v>
      </c>
      <c r="N577" s="11"/>
      <c r="O577" s="9">
        <f t="shared" si="51"/>
        <v>0.18</v>
      </c>
      <c r="P577" s="9" t="str">
        <f t="shared" si="52"/>
        <v/>
      </c>
      <c r="Q577" s="10" t="str">
        <f t="shared" si="53"/>
        <v/>
      </c>
      <c r="S577" s="17">
        <f>VLOOKUP((IF(MONTH($A577)=10,YEAR($A577),IF(MONTH($A577)=11,YEAR($A577),IF(MONTH($A577)=12, YEAR($A577),YEAR($A577)-1)))),'Final Sim'!$A$1:$O$84,VLOOKUP(MONTH($A577),'Conversion WRSM'!$A$1:$B$12,2),FALSE)</f>
        <v>0</v>
      </c>
      <c r="U577" s="9">
        <f t="shared" si="54"/>
        <v>0.18</v>
      </c>
      <c r="V577" s="9" t="str">
        <f t="shared" si="55"/>
        <v/>
      </c>
      <c r="W577" s="20" t="str">
        <f t="shared" si="56"/>
        <v/>
      </c>
    </row>
    <row r="578" spans="1:23" s="9" customFormat="1" x14ac:dyDescent="0.25">
      <c r="A578" s="11">
        <v>30529</v>
      </c>
      <c r="B578" s="9">
        <f>VLOOKUP((IF(MONTH($A578)=10,YEAR($A578),IF(MONTH($A578)=11,YEAR($A578),IF(MONTH($A578)=12, YEAR($A578),YEAR($A578)-1)))),A3R002_pt1.prn!$A$2:$AA$74,VLOOKUP(MONTH($A578),Conversion!$A$1:$B$12,2),FALSE)</f>
        <v>0.12</v>
      </c>
      <c r="C578" s="9" t="str">
        <f>IF(VLOOKUP((IF(MONTH($A578)=10,YEAR($A578),IF(MONTH($A578)=11,YEAR($A578),IF(MONTH($A578)=12, YEAR($A578),YEAR($A578)-1)))),A3R002_pt1.prn!$A$2:$AA$74,VLOOKUP(MONTH($A578),'Patch Conversion'!$A$1:$B$12,2),FALSE)="","",VLOOKUP((IF(MONTH($A578)=10,YEAR($A578),IF(MONTH($A578)=11,YEAR($A578),IF(MONTH($A578)=12, YEAR($A578),YEAR($A578)-1)))),A3R002_pt1.prn!$A$2:$AA$74,VLOOKUP(MONTH($A578),'Patch Conversion'!$A$1:$B$12,2),FALSE))</f>
        <v/>
      </c>
      <c r="G578" s="9">
        <f>VLOOKUP((IF(MONTH($A578)=10,YEAR($A578),IF(MONTH($A578)=11,YEAR($A578),IF(MONTH($A578)=12, YEAR($A578),YEAR($A578)-1)))),A3R002_FirstSim!$A$1:$Z$87,VLOOKUP(MONTH($A578),Conversion!$A$1:$B$12,2),FALSE)</f>
        <v>0.24</v>
      </c>
      <c r="K578" s="12" t="e">
        <f>VLOOKUP((IF(MONTH($A578)=10,YEAR($A578),IF(MONTH($A578)=11,YEAR($A578),IF(MONTH($A578)=12, YEAR($A578),YEAR($A578)-1)))),#REF!,VLOOKUP(MONTH($A578),Conversion!$A$1:$B$12,2),FALSE)</f>
        <v>#REF!</v>
      </c>
      <c r="L578" s="9" t="e">
        <f>VLOOKUP((IF(MONTH($A578)=10,YEAR($A578),IF(MONTH($A578)=11,YEAR($A578),IF(MONTH($A578)=12, YEAR($A578),YEAR($A578)-1)))),#REF!,VLOOKUP(MONTH($A578),'Patch Conversion'!$A$1:$B$12,2),FALSE)</f>
        <v>#REF!</v>
      </c>
      <c r="N578" s="11"/>
      <c r="O578" s="9">
        <f t="shared" si="51"/>
        <v>0.12</v>
      </c>
      <c r="P578" s="9" t="str">
        <f t="shared" si="52"/>
        <v/>
      </c>
      <c r="Q578" s="10" t="str">
        <f t="shared" si="53"/>
        <v/>
      </c>
      <c r="S578" s="17">
        <f>VLOOKUP((IF(MONTH($A578)=10,YEAR($A578),IF(MONTH($A578)=11,YEAR($A578),IF(MONTH($A578)=12, YEAR($A578),YEAR($A578)-1)))),'Final Sim'!$A$1:$O$84,VLOOKUP(MONTH($A578),'Conversion WRSM'!$A$1:$B$12,2),FALSE)</f>
        <v>0</v>
      </c>
      <c r="U578" s="9">
        <f t="shared" si="54"/>
        <v>0.12</v>
      </c>
      <c r="V578" s="9" t="str">
        <f t="shared" si="55"/>
        <v/>
      </c>
      <c r="W578" s="20" t="str">
        <f t="shared" si="56"/>
        <v/>
      </c>
    </row>
    <row r="579" spans="1:23" s="9" customFormat="1" x14ac:dyDescent="0.25">
      <c r="A579" s="11">
        <v>30560</v>
      </c>
      <c r="B579" s="9">
        <f>VLOOKUP((IF(MONTH($A579)=10,YEAR($A579),IF(MONTH($A579)=11,YEAR($A579),IF(MONTH($A579)=12, YEAR($A579),YEAR($A579)-1)))),A3R002_pt1.prn!$A$2:$AA$74,VLOOKUP(MONTH($A579),Conversion!$A$1:$B$12,2),FALSE)</f>
        <v>0</v>
      </c>
      <c r="C579" s="9" t="str">
        <f>IF(VLOOKUP((IF(MONTH($A579)=10,YEAR($A579),IF(MONTH($A579)=11,YEAR($A579),IF(MONTH($A579)=12, YEAR($A579),YEAR($A579)-1)))),A3R002_pt1.prn!$A$2:$AA$74,VLOOKUP(MONTH($A579),'Patch Conversion'!$A$1:$B$12,2),FALSE)="","",VLOOKUP((IF(MONTH($A579)=10,YEAR($A579),IF(MONTH($A579)=11,YEAR($A579),IF(MONTH($A579)=12, YEAR($A579),YEAR($A579)-1)))),A3R002_pt1.prn!$A$2:$AA$74,VLOOKUP(MONTH($A579),'Patch Conversion'!$A$1:$B$12,2),FALSE))</f>
        <v>#</v>
      </c>
      <c r="G579" s="9">
        <f>VLOOKUP((IF(MONTH($A579)=10,YEAR($A579),IF(MONTH($A579)=11,YEAR($A579),IF(MONTH($A579)=12, YEAR($A579),YEAR($A579)-1)))),A3R002_FirstSim!$A$1:$Z$87,VLOOKUP(MONTH($A579),Conversion!$A$1:$B$12,2),FALSE)</f>
        <v>0.19</v>
      </c>
      <c r="K579" s="12" t="e">
        <f>VLOOKUP((IF(MONTH($A579)=10,YEAR($A579),IF(MONTH($A579)=11,YEAR($A579),IF(MONTH($A579)=12, YEAR($A579),YEAR($A579)-1)))),#REF!,VLOOKUP(MONTH($A579),Conversion!$A$1:$B$12,2),FALSE)</f>
        <v>#REF!</v>
      </c>
      <c r="L579" s="9" t="e">
        <f>VLOOKUP((IF(MONTH($A579)=10,YEAR($A579),IF(MONTH($A579)=11,YEAR($A579),IF(MONTH($A579)=12, YEAR($A579),YEAR($A579)-1)))),#REF!,VLOOKUP(MONTH($A579),'Patch Conversion'!$A$1:$B$12,2),FALSE)</f>
        <v>#REF!</v>
      </c>
      <c r="N579" s="11"/>
      <c r="O579" s="9">
        <f t="shared" si="51"/>
        <v>0.19</v>
      </c>
      <c r="P579" s="9" t="str">
        <f t="shared" si="52"/>
        <v>*</v>
      </c>
      <c r="Q579" s="10" t="str">
        <f t="shared" si="53"/>
        <v>First Silumation patch</v>
      </c>
      <c r="S579" s="17">
        <f>VLOOKUP((IF(MONTH($A579)=10,YEAR($A579),IF(MONTH($A579)=11,YEAR($A579),IF(MONTH($A579)=12, YEAR($A579),YEAR($A579)-1)))),'Final Sim'!$A$1:$O$84,VLOOKUP(MONTH($A579),'Conversion WRSM'!$A$1:$B$12,2),FALSE)</f>
        <v>0</v>
      </c>
      <c r="U579" s="9">
        <f t="shared" si="54"/>
        <v>0</v>
      </c>
      <c r="V579" s="9" t="str">
        <f t="shared" si="55"/>
        <v>#</v>
      </c>
      <c r="W579" s="20" t="str">
        <f t="shared" si="56"/>
        <v>Observed Estimate Used</v>
      </c>
    </row>
    <row r="580" spans="1:23" s="9" customFormat="1" x14ac:dyDescent="0.25">
      <c r="A580" s="11">
        <v>30590</v>
      </c>
      <c r="B580" s="9">
        <f>VLOOKUP((IF(MONTH($A580)=10,YEAR($A580),IF(MONTH($A580)=11,YEAR($A580),IF(MONTH($A580)=12, YEAR($A580),YEAR($A580)-1)))),A3R002_pt1.prn!$A$2:$AA$74,VLOOKUP(MONTH($A580),Conversion!$A$1:$B$12,2),FALSE)</f>
        <v>0.25</v>
      </c>
      <c r="C580" s="9" t="str">
        <f>IF(VLOOKUP((IF(MONTH($A580)=10,YEAR($A580),IF(MONTH($A580)=11,YEAR($A580),IF(MONTH($A580)=12, YEAR($A580),YEAR($A580)-1)))),A3R002_pt1.prn!$A$2:$AA$74,VLOOKUP(MONTH($A580),'Patch Conversion'!$A$1:$B$12,2),FALSE)="","",VLOOKUP((IF(MONTH($A580)=10,YEAR($A580),IF(MONTH($A580)=11,YEAR($A580),IF(MONTH($A580)=12, YEAR($A580),YEAR($A580)-1)))),A3R002_pt1.prn!$A$2:$AA$74,VLOOKUP(MONTH($A580),'Patch Conversion'!$A$1:$B$12,2),FALSE))</f>
        <v/>
      </c>
      <c r="G580" s="9">
        <f>VLOOKUP((IF(MONTH($A580)=10,YEAR($A580),IF(MONTH($A580)=11,YEAR($A580),IF(MONTH($A580)=12, YEAR($A580),YEAR($A580)-1)))),A3R002_FirstSim!$A$1:$Z$87,VLOOKUP(MONTH($A580),Conversion!$A$1:$B$12,2),FALSE)</f>
        <v>0.16</v>
      </c>
      <c r="K580" s="12" t="e">
        <f>VLOOKUP((IF(MONTH($A580)=10,YEAR($A580),IF(MONTH($A580)=11,YEAR($A580),IF(MONTH($A580)=12, YEAR($A580),YEAR($A580)-1)))),#REF!,VLOOKUP(MONTH($A580),Conversion!$A$1:$B$12,2),FALSE)</f>
        <v>#REF!</v>
      </c>
      <c r="L580" s="9" t="e">
        <f>VLOOKUP((IF(MONTH($A580)=10,YEAR($A580),IF(MONTH($A580)=11,YEAR($A580),IF(MONTH($A580)=12, YEAR($A580),YEAR($A580)-1)))),#REF!,VLOOKUP(MONTH($A580),'Patch Conversion'!$A$1:$B$12,2),FALSE)</f>
        <v>#REF!</v>
      </c>
      <c r="N580" s="11"/>
      <c r="O580" s="9">
        <f t="shared" ref="O580:O643" si="57">IF(C580="",B580,IF(C580="*",B580,IF(G580&lt;B580,B580,G580)))</f>
        <v>0.25</v>
      </c>
      <c r="P580" s="9" t="str">
        <f t="shared" ref="P580:P643" si="58">IF(C580="",C580,IF(C580="*",C580,IF(G580&lt;B580,C580,"*")))</f>
        <v/>
      </c>
      <c r="Q580" s="10" t="str">
        <f t="shared" ref="Q580:Q643" si="59">IF(C580="","",IF(C580="*","Estimated",IF(G580&lt;B580,"First Simulation&lt;Observed, Observed Used","First Silumation patch")))</f>
        <v/>
      </c>
      <c r="S580" s="17">
        <f>VLOOKUP((IF(MONTH($A580)=10,YEAR($A580),IF(MONTH($A580)=11,YEAR($A580),IF(MONTH($A580)=12, YEAR($A580),YEAR($A580)-1)))),'Final Sim'!$A$1:$O$84,VLOOKUP(MONTH($A580),'Conversion WRSM'!$A$1:$B$12,2),FALSE)</f>
        <v>0</v>
      </c>
      <c r="U580" s="9">
        <f t="shared" ref="U580:U643" si="60">IF(C580="",B580,IF(C580="*",B580,IF(S580&gt;B580,S580,B580)))</f>
        <v>0.25</v>
      </c>
      <c r="V580" s="9" t="str">
        <f t="shared" ref="V580:V643" si="61">IF(C580="","",IF(C580="*","*",IF(S580&gt;B580,"*",C580)))</f>
        <v/>
      </c>
      <c r="W580" s="20" t="str">
        <f t="shared" ref="W580:W643" si="62">IF(C580="","",IF(C580="*","Estimated",IF(S580&gt;B580,"Simulated value used","Observed Estimate Used")))</f>
        <v/>
      </c>
    </row>
    <row r="581" spans="1:23" s="9" customFormat="1" x14ac:dyDescent="0.25">
      <c r="A581" s="11">
        <v>30621</v>
      </c>
      <c r="B581" s="9">
        <f>VLOOKUP((IF(MONTH($A581)=10,YEAR($A581),IF(MONTH($A581)=11,YEAR($A581),IF(MONTH($A581)=12, YEAR($A581),YEAR($A581)-1)))),A3R002_pt1.prn!$A$2:$AA$74,VLOOKUP(MONTH($A581),Conversion!$A$1:$B$12,2),FALSE)</f>
        <v>0.15</v>
      </c>
      <c r="C581" s="9" t="str">
        <f>IF(VLOOKUP((IF(MONTH($A581)=10,YEAR($A581),IF(MONTH($A581)=11,YEAR($A581),IF(MONTH($A581)=12, YEAR($A581),YEAR($A581)-1)))),A3R002_pt1.prn!$A$2:$AA$74,VLOOKUP(MONTH($A581),'Patch Conversion'!$A$1:$B$12,2),FALSE)="","",VLOOKUP((IF(MONTH($A581)=10,YEAR($A581),IF(MONTH($A581)=11,YEAR($A581),IF(MONTH($A581)=12, YEAR($A581),YEAR($A581)-1)))),A3R002_pt1.prn!$A$2:$AA$74,VLOOKUP(MONTH($A581),'Patch Conversion'!$A$1:$B$12,2),FALSE))</f>
        <v/>
      </c>
      <c r="G581" s="9">
        <f>VLOOKUP((IF(MONTH($A581)=10,YEAR($A581),IF(MONTH($A581)=11,YEAR($A581),IF(MONTH($A581)=12, YEAR($A581),YEAR($A581)-1)))),A3R002_FirstSim!$A$1:$Z$87,VLOOKUP(MONTH($A581),Conversion!$A$1:$B$12,2),FALSE)</f>
        <v>0.13</v>
      </c>
      <c r="K581" s="12" t="e">
        <f>VLOOKUP((IF(MONTH($A581)=10,YEAR($A581),IF(MONTH($A581)=11,YEAR($A581),IF(MONTH($A581)=12, YEAR($A581),YEAR($A581)-1)))),#REF!,VLOOKUP(MONTH($A581),Conversion!$A$1:$B$12,2),FALSE)</f>
        <v>#REF!</v>
      </c>
      <c r="L581" s="9" t="e">
        <f>VLOOKUP((IF(MONTH($A581)=10,YEAR($A581),IF(MONTH($A581)=11,YEAR($A581),IF(MONTH($A581)=12, YEAR($A581),YEAR($A581)-1)))),#REF!,VLOOKUP(MONTH($A581),'Patch Conversion'!$A$1:$B$12,2),FALSE)</f>
        <v>#REF!</v>
      </c>
      <c r="N581" s="11"/>
      <c r="O581" s="9">
        <f t="shared" si="57"/>
        <v>0.15</v>
      </c>
      <c r="P581" s="9" t="str">
        <f t="shared" si="58"/>
        <v/>
      </c>
      <c r="Q581" s="10" t="str">
        <f t="shared" si="59"/>
        <v/>
      </c>
      <c r="S581" s="17">
        <f>VLOOKUP((IF(MONTH($A581)=10,YEAR($A581),IF(MONTH($A581)=11,YEAR($A581),IF(MONTH($A581)=12, YEAR($A581),YEAR($A581)-1)))),'Final Sim'!$A$1:$O$84,VLOOKUP(MONTH($A581),'Conversion WRSM'!$A$1:$B$12,2),FALSE)</f>
        <v>0</v>
      </c>
      <c r="U581" s="9">
        <f t="shared" si="60"/>
        <v>0.15</v>
      </c>
      <c r="V581" s="9" t="str">
        <f t="shared" si="61"/>
        <v/>
      </c>
      <c r="W581" s="20" t="str">
        <f t="shared" si="62"/>
        <v/>
      </c>
    </row>
    <row r="582" spans="1:23" s="9" customFormat="1" x14ac:dyDescent="0.25">
      <c r="A582" s="11">
        <v>30651</v>
      </c>
      <c r="B582" s="9">
        <f>VLOOKUP((IF(MONTH($A582)=10,YEAR($A582),IF(MONTH($A582)=11,YEAR($A582),IF(MONTH($A582)=12, YEAR($A582),YEAR($A582)-1)))),A3R002_pt1.prn!$A$2:$AA$74,VLOOKUP(MONTH($A582),Conversion!$A$1:$B$12,2),FALSE)</f>
        <v>0</v>
      </c>
      <c r="C582" s="9" t="str">
        <f>IF(VLOOKUP((IF(MONTH($A582)=10,YEAR($A582),IF(MONTH($A582)=11,YEAR($A582),IF(MONTH($A582)=12, YEAR($A582),YEAR($A582)-1)))),A3R002_pt1.prn!$A$2:$AA$74,VLOOKUP(MONTH($A582),'Patch Conversion'!$A$1:$B$12,2),FALSE)="","",VLOOKUP((IF(MONTH($A582)=10,YEAR($A582),IF(MONTH($A582)=11,YEAR($A582),IF(MONTH($A582)=12, YEAR($A582),YEAR($A582)-1)))),A3R002_pt1.prn!$A$2:$AA$74,VLOOKUP(MONTH($A582),'Patch Conversion'!$A$1:$B$12,2),FALSE))</f>
        <v>#</v>
      </c>
      <c r="G582" s="9">
        <f>VLOOKUP((IF(MONTH($A582)=10,YEAR($A582),IF(MONTH($A582)=11,YEAR($A582),IF(MONTH($A582)=12, YEAR($A582),YEAR($A582)-1)))),A3R002_FirstSim!$A$1:$Z$87,VLOOKUP(MONTH($A582),Conversion!$A$1:$B$12,2),FALSE)</f>
        <v>0.39</v>
      </c>
      <c r="K582" s="12" t="e">
        <f>VLOOKUP((IF(MONTH($A582)=10,YEAR($A582),IF(MONTH($A582)=11,YEAR($A582),IF(MONTH($A582)=12, YEAR($A582),YEAR($A582)-1)))),#REF!,VLOOKUP(MONTH($A582),Conversion!$A$1:$B$12,2),FALSE)</f>
        <v>#REF!</v>
      </c>
      <c r="L582" s="9" t="e">
        <f>VLOOKUP((IF(MONTH($A582)=10,YEAR($A582),IF(MONTH($A582)=11,YEAR($A582),IF(MONTH($A582)=12, YEAR($A582),YEAR($A582)-1)))),#REF!,VLOOKUP(MONTH($A582),'Patch Conversion'!$A$1:$B$12,2),FALSE)</f>
        <v>#REF!</v>
      </c>
      <c r="N582" s="11"/>
      <c r="O582" s="9">
        <f t="shared" si="57"/>
        <v>0.39</v>
      </c>
      <c r="P582" s="9" t="str">
        <f t="shared" si="58"/>
        <v>*</v>
      </c>
      <c r="Q582" s="10" t="str">
        <f t="shared" si="59"/>
        <v>First Silumation patch</v>
      </c>
      <c r="S582" s="17">
        <f>VLOOKUP((IF(MONTH($A582)=10,YEAR($A582),IF(MONTH($A582)=11,YEAR($A582),IF(MONTH($A582)=12, YEAR($A582),YEAR($A582)-1)))),'Final Sim'!$A$1:$O$84,VLOOKUP(MONTH($A582),'Conversion WRSM'!$A$1:$B$12,2),FALSE)</f>
        <v>0</v>
      </c>
      <c r="U582" s="9">
        <f t="shared" si="60"/>
        <v>0</v>
      </c>
      <c r="V582" s="9" t="str">
        <f t="shared" si="61"/>
        <v>#</v>
      </c>
      <c r="W582" s="20" t="str">
        <f t="shared" si="62"/>
        <v>Observed Estimate Used</v>
      </c>
    </row>
    <row r="583" spans="1:23" s="9" customFormat="1" x14ac:dyDescent="0.25">
      <c r="A583" s="11">
        <v>30682</v>
      </c>
      <c r="B583" s="9">
        <f>VLOOKUP((IF(MONTH($A583)=10,YEAR($A583),IF(MONTH($A583)=11,YEAR($A583),IF(MONTH($A583)=12, YEAR($A583),YEAR($A583)-1)))),A3R002_pt1.prn!$A$2:$AA$74,VLOOKUP(MONTH($A583),Conversion!$A$1:$B$12,2),FALSE)</f>
        <v>0</v>
      </c>
      <c r="C583" s="9" t="str">
        <f>IF(VLOOKUP((IF(MONTH($A583)=10,YEAR($A583),IF(MONTH($A583)=11,YEAR($A583),IF(MONTH($A583)=12, YEAR($A583),YEAR($A583)-1)))),A3R002_pt1.prn!$A$2:$AA$74,VLOOKUP(MONTH($A583),'Patch Conversion'!$A$1:$B$12,2),FALSE)="","",VLOOKUP((IF(MONTH($A583)=10,YEAR($A583),IF(MONTH($A583)=11,YEAR($A583),IF(MONTH($A583)=12, YEAR($A583),YEAR($A583)-1)))),A3R002_pt1.prn!$A$2:$AA$74,VLOOKUP(MONTH($A583),'Patch Conversion'!$A$1:$B$12,2),FALSE))</f>
        <v>#</v>
      </c>
      <c r="D583" s="9">
        <f>IF(C583="","",B583)</f>
        <v>0</v>
      </c>
      <c r="G583" s="9">
        <f>VLOOKUP((IF(MONTH($A583)=10,YEAR($A583),IF(MONTH($A583)=11,YEAR($A583),IF(MONTH($A583)=12, YEAR($A583),YEAR($A583)-1)))),A3R002_FirstSim!$A$1:$Z$87,VLOOKUP(MONTH($A583),Conversion!$A$1:$B$12,2),FALSE)</f>
        <v>0.19</v>
      </c>
      <c r="K583" s="12" t="e">
        <f>VLOOKUP((IF(MONTH($A583)=10,YEAR($A583),IF(MONTH($A583)=11,YEAR($A583),IF(MONTH($A583)=12, YEAR($A583),YEAR($A583)-1)))),#REF!,VLOOKUP(MONTH($A583),Conversion!$A$1:$B$12,2),FALSE)</f>
        <v>#REF!</v>
      </c>
      <c r="L583" s="9" t="e">
        <f>VLOOKUP((IF(MONTH($A583)=10,YEAR($A583),IF(MONTH($A583)=11,YEAR($A583),IF(MONTH($A583)=12, YEAR($A583),YEAR($A583)-1)))),#REF!,VLOOKUP(MONTH($A583),'Patch Conversion'!$A$1:$B$12,2),FALSE)</f>
        <v>#REF!</v>
      </c>
      <c r="N583" s="11"/>
      <c r="O583" s="9">
        <f t="shared" si="57"/>
        <v>0.19</v>
      </c>
      <c r="P583" s="9" t="str">
        <f t="shared" si="58"/>
        <v>*</v>
      </c>
      <c r="Q583" s="10" t="str">
        <f t="shared" si="59"/>
        <v>First Silumation patch</v>
      </c>
      <c r="S583" s="17">
        <f>VLOOKUP((IF(MONTH($A583)=10,YEAR($A583),IF(MONTH($A583)=11,YEAR($A583),IF(MONTH($A583)=12, YEAR($A583),YEAR($A583)-1)))),'Final Sim'!$A$1:$O$84,VLOOKUP(MONTH($A583),'Conversion WRSM'!$A$1:$B$12,2),FALSE)</f>
        <v>0</v>
      </c>
      <c r="U583" s="9">
        <f t="shared" si="60"/>
        <v>0</v>
      </c>
      <c r="V583" s="9" t="str">
        <f t="shared" si="61"/>
        <v>#</v>
      </c>
      <c r="W583" s="20" t="str">
        <f t="shared" si="62"/>
        <v>Observed Estimate Used</v>
      </c>
    </row>
    <row r="584" spans="1:23" s="9" customFormat="1" x14ac:dyDescent="0.25">
      <c r="A584" s="11">
        <v>30713</v>
      </c>
      <c r="B584" s="9">
        <f>VLOOKUP((IF(MONTH($A584)=10,YEAR($A584),IF(MONTH($A584)=11,YEAR($A584),IF(MONTH($A584)=12, YEAR($A584),YEAR($A584)-1)))),A3R002_pt1.prn!$A$2:$AA$74,VLOOKUP(MONTH($A584),Conversion!$A$1:$B$12,2),FALSE)</f>
        <v>0</v>
      </c>
      <c r="C584" s="9" t="str">
        <f>IF(VLOOKUP((IF(MONTH($A584)=10,YEAR($A584),IF(MONTH($A584)=11,YEAR($A584),IF(MONTH($A584)=12, YEAR($A584),YEAR($A584)-1)))),A3R002_pt1.prn!$A$2:$AA$74,VLOOKUP(MONTH($A584),'Patch Conversion'!$A$1:$B$12,2),FALSE)="","",VLOOKUP((IF(MONTH($A584)=10,YEAR($A584),IF(MONTH($A584)=11,YEAR($A584),IF(MONTH($A584)=12, YEAR($A584),YEAR($A584)-1)))),A3R002_pt1.prn!$A$2:$AA$74,VLOOKUP(MONTH($A584),'Patch Conversion'!$A$1:$B$12,2),FALSE))</f>
        <v>#</v>
      </c>
      <c r="G584" s="9">
        <f>VLOOKUP((IF(MONTH($A584)=10,YEAR($A584),IF(MONTH($A584)=11,YEAR($A584),IF(MONTH($A584)=12, YEAR($A584),YEAR($A584)-1)))),A3R002_FirstSim!$A$1:$Z$87,VLOOKUP(MONTH($A584),Conversion!$A$1:$B$12,2),FALSE)</f>
        <v>0.1</v>
      </c>
      <c r="K584" s="12" t="e">
        <f>VLOOKUP((IF(MONTH($A584)=10,YEAR($A584),IF(MONTH($A584)=11,YEAR($A584),IF(MONTH($A584)=12, YEAR($A584),YEAR($A584)-1)))),#REF!,VLOOKUP(MONTH($A584),Conversion!$A$1:$B$12,2),FALSE)</f>
        <v>#REF!</v>
      </c>
      <c r="L584" s="9" t="e">
        <f>VLOOKUP((IF(MONTH($A584)=10,YEAR($A584),IF(MONTH($A584)=11,YEAR($A584),IF(MONTH($A584)=12, YEAR($A584),YEAR($A584)-1)))),#REF!,VLOOKUP(MONTH($A584),'Patch Conversion'!$A$1:$B$12,2),FALSE)</f>
        <v>#REF!</v>
      </c>
      <c r="N584" s="11"/>
      <c r="O584" s="9">
        <f t="shared" si="57"/>
        <v>0.1</v>
      </c>
      <c r="P584" s="9" t="str">
        <f t="shared" si="58"/>
        <v>*</v>
      </c>
      <c r="Q584" s="10" t="str">
        <f t="shared" si="59"/>
        <v>First Silumation patch</v>
      </c>
      <c r="S584" s="17">
        <f>VLOOKUP((IF(MONTH($A584)=10,YEAR($A584),IF(MONTH($A584)=11,YEAR($A584),IF(MONTH($A584)=12, YEAR($A584),YEAR($A584)-1)))),'Final Sim'!$A$1:$O$84,VLOOKUP(MONTH($A584),'Conversion WRSM'!$A$1:$B$12,2),FALSE)</f>
        <v>0</v>
      </c>
      <c r="U584" s="9">
        <f t="shared" si="60"/>
        <v>0</v>
      </c>
      <c r="V584" s="9" t="str">
        <f t="shared" si="61"/>
        <v>#</v>
      </c>
      <c r="W584" s="20" t="str">
        <f t="shared" si="62"/>
        <v>Observed Estimate Used</v>
      </c>
    </row>
    <row r="585" spans="1:23" s="9" customFormat="1" x14ac:dyDescent="0.25">
      <c r="A585" s="11">
        <v>30742</v>
      </c>
      <c r="B585" s="9">
        <f>VLOOKUP((IF(MONTH($A585)=10,YEAR($A585),IF(MONTH($A585)=11,YEAR($A585),IF(MONTH($A585)=12, YEAR($A585),YEAR($A585)-1)))),A3R002_pt1.prn!$A$2:$AA$74,VLOOKUP(MONTH($A585),Conversion!$A$1:$B$12,2),FALSE)</f>
        <v>0</v>
      </c>
      <c r="C585" s="9" t="str">
        <f>IF(VLOOKUP((IF(MONTH($A585)=10,YEAR($A585),IF(MONTH($A585)=11,YEAR($A585),IF(MONTH($A585)=12, YEAR($A585),YEAR($A585)-1)))),A3R002_pt1.prn!$A$2:$AA$74,VLOOKUP(MONTH($A585),'Patch Conversion'!$A$1:$B$12,2),FALSE)="","",VLOOKUP((IF(MONTH($A585)=10,YEAR($A585),IF(MONTH($A585)=11,YEAR($A585),IF(MONTH($A585)=12, YEAR($A585),YEAR($A585)-1)))),A3R002_pt1.prn!$A$2:$AA$74,VLOOKUP(MONTH($A585),'Patch Conversion'!$A$1:$B$12,2),FALSE))</f>
        <v>#</v>
      </c>
      <c r="G585" s="9">
        <f>VLOOKUP((IF(MONTH($A585)=10,YEAR($A585),IF(MONTH($A585)=11,YEAR($A585),IF(MONTH($A585)=12, YEAR($A585),YEAR($A585)-1)))),A3R002_FirstSim!$A$1:$Z$87,VLOOKUP(MONTH($A585),Conversion!$A$1:$B$12,2),FALSE)</f>
        <v>0.15</v>
      </c>
      <c r="K585" s="12" t="e">
        <f>VLOOKUP((IF(MONTH($A585)=10,YEAR($A585),IF(MONTH($A585)=11,YEAR($A585),IF(MONTH($A585)=12, YEAR($A585),YEAR($A585)-1)))),#REF!,VLOOKUP(MONTH($A585),Conversion!$A$1:$B$12,2),FALSE)</f>
        <v>#REF!</v>
      </c>
      <c r="L585" s="9" t="e">
        <f>VLOOKUP((IF(MONTH($A585)=10,YEAR($A585),IF(MONTH($A585)=11,YEAR($A585),IF(MONTH($A585)=12, YEAR($A585),YEAR($A585)-1)))),#REF!,VLOOKUP(MONTH($A585),'Patch Conversion'!$A$1:$B$12,2),FALSE)</f>
        <v>#REF!</v>
      </c>
      <c r="N585" s="11"/>
      <c r="O585" s="9">
        <f t="shared" si="57"/>
        <v>0.15</v>
      </c>
      <c r="P585" s="9" t="str">
        <f t="shared" si="58"/>
        <v>*</v>
      </c>
      <c r="Q585" s="10" t="str">
        <f t="shared" si="59"/>
        <v>First Silumation patch</v>
      </c>
      <c r="S585" s="17">
        <f>VLOOKUP((IF(MONTH($A585)=10,YEAR($A585),IF(MONTH($A585)=11,YEAR($A585),IF(MONTH($A585)=12, YEAR($A585),YEAR($A585)-1)))),'Final Sim'!$A$1:$O$84,VLOOKUP(MONTH($A585),'Conversion WRSM'!$A$1:$B$12,2),FALSE)</f>
        <v>0</v>
      </c>
      <c r="U585" s="9">
        <f t="shared" si="60"/>
        <v>0</v>
      </c>
      <c r="V585" s="9" t="str">
        <f t="shared" si="61"/>
        <v>#</v>
      </c>
      <c r="W585" s="20" t="str">
        <f t="shared" si="62"/>
        <v>Observed Estimate Used</v>
      </c>
    </row>
    <row r="586" spans="1:23" s="9" customFormat="1" x14ac:dyDescent="0.25">
      <c r="A586" s="11">
        <v>30773</v>
      </c>
      <c r="B586" s="9">
        <f>VLOOKUP((IF(MONTH($A586)=10,YEAR($A586),IF(MONTH($A586)=11,YEAR($A586),IF(MONTH($A586)=12, YEAR($A586),YEAR($A586)-1)))),A3R002_pt1.prn!$A$2:$AA$74,VLOOKUP(MONTH($A586),Conversion!$A$1:$B$12,2),FALSE)</f>
        <v>0.06</v>
      </c>
      <c r="C586" s="9" t="str">
        <f>IF(VLOOKUP((IF(MONTH($A586)=10,YEAR($A586),IF(MONTH($A586)=11,YEAR($A586),IF(MONTH($A586)=12, YEAR($A586),YEAR($A586)-1)))),A3R002_pt1.prn!$A$2:$AA$74,VLOOKUP(MONTH($A586),'Patch Conversion'!$A$1:$B$12,2),FALSE)="","",VLOOKUP((IF(MONTH($A586)=10,YEAR($A586),IF(MONTH($A586)=11,YEAR($A586),IF(MONTH($A586)=12, YEAR($A586),YEAR($A586)-1)))),A3R002_pt1.prn!$A$2:$AA$74,VLOOKUP(MONTH($A586),'Patch Conversion'!$A$1:$B$12,2),FALSE))</f>
        <v/>
      </c>
      <c r="G586" s="9">
        <f>VLOOKUP((IF(MONTH($A586)=10,YEAR($A586),IF(MONTH($A586)=11,YEAR($A586),IF(MONTH($A586)=12, YEAR($A586),YEAR($A586)-1)))),A3R002_FirstSim!$A$1:$Z$87,VLOOKUP(MONTH($A586),Conversion!$A$1:$B$12,2),FALSE)</f>
        <v>0.1</v>
      </c>
      <c r="K586" s="12" t="e">
        <f>VLOOKUP((IF(MONTH($A586)=10,YEAR($A586),IF(MONTH($A586)=11,YEAR($A586),IF(MONTH($A586)=12, YEAR($A586),YEAR($A586)-1)))),#REF!,VLOOKUP(MONTH($A586),Conversion!$A$1:$B$12,2),FALSE)</f>
        <v>#REF!</v>
      </c>
      <c r="L586" s="9" t="e">
        <f>VLOOKUP((IF(MONTH($A586)=10,YEAR($A586),IF(MONTH($A586)=11,YEAR($A586),IF(MONTH($A586)=12, YEAR($A586),YEAR($A586)-1)))),#REF!,VLOOKUP(MONTH($A586),'Patch Conversion'!$A$1:$B$12,2),FALSE)</f>
        <v>#REF!</v>
      </c>
      <c r="N586" s="11"/>
      <c r="O586" s="9">
        <f t="shared" si="57"/>
        <v>0.06</v>
      </c>
      <c r="P586" s="9" t="str">
        <f t="shared" si="58"/>
        <v/>
      </c>
      <c r="Q586" s="10" t="str">
        <f t="shared" si="59"/>
        <v/>
      </c>
      <c r="S586" s="17">
        <f>VLOOKUP((IF(MONTH($A586)=10,YEAR($A586),IF(MONTH($A586)=11,YEAR($A586),IF(MONTH($A586)=12, YEAR($A586),YEAR($A586)-1)))),'Final Sim'!$A$1:$O$84,VLOOKUP(MONTH($A586),'Conversion WRSM'!$A$1:$B$12,2),FALSE)</f>
        <v>0</v>
      </c>
      <c r="U586" s="9">
        <f t="shared" si="60"/>
        <v>0.06</v>
      </c>
      <c r="V586" s="9" t="str">
        <f t="shared" si="61"/>
        <v/>
      </c>
      <c r="W586" s="20" t="str">
        <f t="shared" si="62"/>
        <v/>
      </c>
    </row>
    <row r="587" spans="1:23" s="9" customFormat="1" x14ac:dyDescent="0.25">
      <c r="A587" s="11">
        <v>30803</v>
      </c>
      <c r="B587" s="9">
        <f>VLOOKUP((IF(MONTH($A587)=10,YEAR($A587),IF(MONTH($A587)=11,YEAR($A587),IF(MONTH($A587)=12, YEAR($A587),YEAR($A587)-1)))),A3R002_pt1.prn!$A$2:$AA$74,VLOOKUP(MONTH($A587),Conversion!$A$1:$B$12,2),FALSE)</f>
        <v>0.04</v>
      </c>
      <c r="C587" s="9" t="str">
        <f>IF(VLOOKUP((IF(MONTH($A587)=10,YEAR($A587),IF(MONTH($A587)=11,YEAR($A587),IF(MONTH($A587)=12, YEAR($A587),YEAR($A587)-1)))),A3R002_pt1.prn!$A$2:$AA$74,VLOOKUP(MONTH($A587),'Patch Conversion'!$A$1:$B$12,2),FALSE)="","",VLOOKUP((IF(MONTH($A587)=10,YEAR($A587),IF(MONTH($A587)=11,YEAR($A587),IF(MONTH($A587)=12, YEAR($A587),YEAR($A587)-1)))),A3R002_pt1.prn!$A$2:$AA$74,VLOOKUP(MONTH($A587),'Patch Conversion'!$A$1:$B$12,2),FALSE))</f>
        <v/>
      </c>
      <c r="G587" s="9">
        <f>VLOOKUP((IF(MONTH($A587)=10,YEAR($A587),IF(MONTH($A587)=11,YEAR($A587),IF(MONTH($A587)=12, YEAR($A587),YEAR($A587)-1)))),A3R002_FirstSim!$A$1:$Z$87,VLOOKUP(MONTH($A587),Conversion!$A$1:$B$12,2),FALSE)</f>
        <v>7.0000000000000007E-2</v>
      </c>
      <c r="K587" s="12" t="e">
        <f>VLOOKUP((IF(MONTH($A587)=10,YEAR($A587),IF(MONTH($A587)=11,YEAR($A587),IF(MONTH($A587)=12, YEAR($A587),YEAR($A587)-1)))),#REF!,VLOOKUP(MONTH($A587),Conversion!$A$1:$B$12,2),FALSE)</f>
        <v>#REF!</v>
      </c>
      <c r="L587" s="9" t="e">
        <f>VLOOKUP((IF(MONTH($A587)=10,YEAR($A587),IF(MONTH($A587)=11,YEAR($A587),IF(MONTH($A587)=12, YEAR($A587),YEAR($A587)-1)))),#REF!,VLOOKUP(MONTH($A587),'Patch Conversion'!$A$1:$B$12,2),FALSE)</f>
        <v>#REF!</v>
      </c>
      <c r="N587" s="11"/>
      <c r="O587" s="9">
        <f t="shared" si="57"/>
        <v>0.04</v>
      </c>
      <c r="P587" s="9" t="str">
        <f t="shared" si="58"/>
        <v/>
      </c>
      <c r="Q587" s="10" t="str">
        <f t="shared" si="59"/>
        <v/>
      </c>
      <c r="S587" s="17">
        <f>VLOOKUP((IF(MONTH($A587)=10,YEAR($A587),IF(MONTH($A587)=11,YEAR($A587),IF(MONTH($A587)=12, YEAR($A587),YEAR($A587)-1)))),'Final Sim'!$A$1:$O$84,VLOOKUP(MONTH($A587),'Conversion WRSM'!$A$1:$B$12,2),FALSE)</f>
        <v>0</v>
      </c>
      <c r="U587" s="9">
        <f t="shared" si="60"/>
        <v>0.04</v>
      </c>
      <c r="V587" s="9" t="str">
        <f t="shared" si="61"/>
        <v/>
      </c>
      <c r="W587" s="20" t="str">
        <f t="shared" si="62"/>
        <v/>
      </c>
    </row>
    <row r="588" spans="1:23" s="9" customFormat="1" x14ac:dyDescent="0.25">
      <c r="A588" s="11">
        <v>30834</v>
      </c>
      <c r="B588" s="9">
        <f>VLOOKUP((IF(MONTH($A588)=10,YEAR($A588),IF(MONTH($A588)=11,YEAR($A588),IF(MONTH($A588)=12, YEAR($A588),YEAR($A588)-1)))),A3R002_pt1.prn!$A$2:$AA$74,VLOOKUP(MONTH($A588),Conversion!$A$1:$B$12,2),FALSE)</f>
        <v>0.05</v>
      </c>
      <c r="C588" s="9" t="str">
        <f>IF(VLOOKUP((IF(MONTH($A588)=10,YEAR($A588),IF(MONTH($A588)=11,YEAR($A588),IF(MONTH($A588)=12, YEAR($A588),YEAR($A588)-1)))),A3R002_pt1.prn!$A$2:$AA$74,VLOOKUP(MONTH($A588),'Patch Conversion'!$A$1:$B$12,2),FALSE)="","",VLOOKUP((IF(MONTH($A588)=10,YEAR($A588),IF(MONTH($A588)=11,YEAR($A588),IF(MONTH($A588)=12, YEAR($A588),YEAR($A588)-1)))),A3R002_pt1.prn!$A$2:$AA$74,VLOOKUP(MONTH($A588),'Patch Conversion'!$A$1:$B$12,2),FALSE))</f>
        <v/>
      </c>
      <c r="G588" s="9">
        <f>VLOOKUP((IF(MONTH($A588)=10,YEAR($A588),IF(MONTH($A588)=11,YEAR($A588),IF(MONTH($A588)=12, YEAR($A588),YEAR($A588)-1)))),A3R002_FirstSim!$A$1:$Z$87,VLOOKUP(MONTH($A588),Conversion!$A$1:$B$12,2),FALSE)</f>
        <v>0.05</v>
      </c>
      <c r="K588" s="12" t="e">
        <f>VLOOKUP((IF(MONTH($A588)=10,YEAR($A588),IF(MONTH($A588)=11,YEAR($A588),IF(MONTH($A588)=12, YEAR($A588),YEAR($A588)-1)))),#REF!,VLOOKUP(MONTH($A588),Conversion!$A$1:$B$12,2),FALSE)</f>
        <v>#REF!</v>
      </c>
      <c r="L588" s="9" t="e">
        <f>VLOOKUP((IF(MONTH($A588)=10,YEAR($A588),IF(MONTH($A588)=11,YEAR($A588),IF(MONTH($A588)=12, YEAR($A588),YEAR($A588)-1)))),#REF!,VLOOKUP(MONTH($A588),'Patch Conversion'!$A$1:$B$12,2),FALSE)</f>
        <v>#REF!</v>
      </c>
      <c r="N588" s="11"/>
      <c r="O588" s="9">
        <f t="shared" si="57"/>
        <v>0.05</v>
      </c>
      <c r="P588" s="9" t="str">
        <f t="shared" si="58"/>
        <v/>
      </c>
      <c r="Q588" s="10" t="str">
        <f t="shared" si="59"/>
        <v/>
      </c>
      <c r="S588" s="17">
        <f>VLOOKUP((IF(MONTH($A588)=10,YEAR($A588),IF(MONTH($A588)=11,YEAR($A588),IF(MONTH($A588)=12, YEAR($A588),YEAR($A588)-1)))),'Final Sim'!$A$1:$O$84,VLOOKUP(MONTH($A588),'Conversion WRSM'!$A$1:$B$12,2),FALSE)</f>
        <v>0</v>
      </c>
      <c r="U588" s="9">
        <f t="shared" si="60"/>
        <v>0.05</v>
      </c>
      <c r="V588" s="9" t="str">
        <f t="shared" si="61"/>
        <v/>
      </c>
      <c r="W588" s="20" t="str">
        <f t="shared" si="62"/>
        <v/>
      </c>
    </row>
    <row r="589" spans="1:23" s="9" customFormat="1" x14ac:dyDescent="0.25">
      <c r="A589" s="11">
        <v>30864</v>
      </c>
      <c r="B589" s="9">
        <f>VLOOKUP((IF(MONTH($A589)=10,YEAR($A589),IF(MONTH($A589)=11,YEAR($A589),IF(MONTH($A589)=12, YEAR($A589),YEAR($A589)-1)))),A3R002_pt1.prn!$A$2:$AA$74,VLOOKUP(MONTH($A589),Conversion!$A$1:$B$12,2),FALSE)</f>
        <v>0</v>
      </c>
      <c r="C589" s="9" t="str">
        <f>IF(VLOOKUP((IF(MONTH($A589)=10,YEAR($A589),IF(MONTH($A589)=11,YEAR($A589),IF(MONTH($A589)=12, YEAR($A589),YEAR($A589)-1)))),A3R002_pt1.prn!$A$2:$AA$74,VLOOKUP(MONTH($A589),'Patch Conversion'!$A$1:$B$12,2),FALSE)="","",VLOOKUP((IF(MONTH($A589)=10,YEAR($A589),IF(MONTH($A589)=11,YEAR($A589),IF(MONTH($A589)=12, YEAR($A589),YEAR($A589)-1)))),A3R002_pt1.prn!$A$2:$AA$74,VLOOKUP(MONTH($A589),'Patch Conversion'!$A$1:$B$12,2),FALSE))</f>
        <v>#</v>
      </c>
      <c r="D589" s="9">
        <f>IF(C589="","",B589)</f>
        <v>0</v>
      </c>
      <c r="G589" s="9">
        <f>VLOOKUP((IF(MONTH($A589)=10,YEAR($A589),IF(MONTH($A589)=11,YEAR($A589),IF(MONTH($A589)=12, YEAR($A589),YEAR($A589)-1)))),A3R002_FirstSim!$A$1:$Z$87,VLOOKUP(MONTH($A589),Conversion!$A$1:$B$12,2),FALSE)</f>
        <v>0.04</v>
      </c>
      <c r="K589" s="12" t="e">
        <f>VLOOKUP((IF(MONTH($A589)=10,YEAR($A589),IF(MONTH($A589)=11,YEAR($A589),IF(MONTH($A589)=12, YEAR($A589),YEAR($A589)-1)))),#REF!,VLOOKUP(MONTH($A589),Conversion!$A$1:$B$12,2),FALSE)</f>
        <v>#REF!</v>
      </c>
      <c r="L589" s="9" t="e">
        <f>VLOOKUP((IF(MONTH($A589)=10,YEAR($A589),IF(MONTH($A589)=11,YEAR($A589),IF(MONTH($A589)=12, YEAR($A589),YEAR($A589)-1)))),#REF!,VLOOKUP(MONTH($A589),'Patch Conversion'!$A$1:$B$12,2),FALSE)</f>
        <v>#REF!</v>
      </c>
      <c r="N589" s="11"/>
      <c r="O589" s="9">
        <f t="shared" si="57"/>
        <v>0.04</v>
      </c>
      <c r="P589" s="9" t="str">
        <f t="shared" si="58"/>
        <v>*</v>
      </c>
      <c r="Q589" s="10" t="str">
        <f t="shared" si="59"/>
        <v>First Silumation patch</v>
      </c>
      <c r="S589" s="17">
        <f>VLOOKUP((IF(MONTH($A589)=10,YEAR($A589),IF(MONTH($A589)=11,YEAR($A589),IF(MONTH($A589)=12, YEAR($A589),YEAR($A589)-1)))),'Final Sim'!$A$1:$O$84,VLOOKUP(MONTH($A589),'Conversion WRSM'!$A$1:$B$12,2),FALSE)</f>
        <v>0</v>
      </c>
      <c r="U589" s="9">
        <f t="shared" si="60"/>
        <v>0</v>
      </c>
      <c r="V589" s="9" t="str">
        <f t="shared" si="61"/>
        <v>#</v>
      </c>
      <c r="W589" s="20" t="str">
        <f t="shared" si="62"/>
        <v>Observed Estimate Used</v>
      </c>
    </row>
    <row r="590" spans="1:23" s="9" customFormat="1" x14ac:dyDescent="0.25">
      <c r="A590" s="11">
        <v>30895</v>
      </c>
      <c r="B590" s="9">
        <f>VLOOKUP((IF(MONTH($A590)=10,YEAR($A590),IF(MONTH($A590)=11,YEAR($A590),IF(MONTH($A590)=12, YEAR($A590),YEAR($A590)-1)))),A3R002_pt1.prn!$A$2:$AA$74,VLOOKUP(MONTH($A590),Conversion!$A$1:$B$12,2),FALSE)</f>
        <v>0</v>
      </c>
      <c r="C590" s="9" t="str">
        <f>IF(VLOOKUP((IF(MONTH($A590)=10,YEAR($A590),IF(MONTH($A590)=11,YEAR($A590),IF(MONTH($A590)=12, YEAR($A590),YEAR($A590)-1)))),A3R002_pt1.prn!$A$2:$AA$74,VLOOKUP(MONTH($A590),'Patch Conversion'!$A$1:$B$12,2),FALSE)="","",VLOOKUP((IF(MONTH($A590)=10,YEAR($A590),IF(MONTH($A590)=11,YEAR($A590),IF(MONTH($A590)=12, YEAR($A590),YEAR($A590)-1)))),A3R002_pt1.prn!$A$2:$AA$74,VLOOKUP(MONTH($A590),'Patch Conversion'!$A$1:$B$12,2),FALSE))</f>
        <v/>
      </c>
      <c r="D590" s="9" t="str">
        <f>IF(C590="","",B590)</f>
        <v/>
      </c>
      <c r="G590" s="9">
        <f>VLOOKUP((IF(MONTH($A590)=10,YEAR($A590),IF(MONTH($A590)=11,YEAR($A590),IF(MONTH($A590)=12, YEAR($A590),YEAR($A590)-1)))),A3R002_FirstSim!$A$1:$Z$87,VLOOKUP(MONTH($A590),Conversion!$A$1:$B$12,2),FALSE)</f>
        <v>0.03</v>
      </c>
      <c r="K590" s="12" t="e">
        <f>VLOOKUP((IF(MONTH($A590)=10,YEAR($A590),IF(MONTH($A590)=11,YEAR($A590),IF(MONTH($A590)=12, YEAR($A590),YEAR($A590)-1)))),#REF!,VLOOKUP(MONTH($A590),Conversion!$A$1:$B$12,2),FALSE)</f>
        <v>#REF!</v>
      </c>
      <c r="L590" s="9" t="e">
        <f>VLOOKUP((IF(MONTH($A590)=10,YEAR($A590),IF(MONTH($A590)=11,YEAR($A590),IF(MONTH($A590)=12, YEAR($A590),YEAR($A590)-1)))),#REF!,VLOOKUP(MONTH($A590),'Patch Conversion'!$A$1:$B$12,2),FALSE)</f>
        <v>#REF!</v>
      </c>
      <c r="N590" s="11"/>
      <c r="O590" s="9">
        <f t="shared" si="57"/>
        <v>0</v>
      </c>
      <c r="P590" s="9" t="str">
        <f t="shared" si="58"/>
        <v/>
      </c>
      <c r="Q590" s="10" t="str">
        <f t="shared" si="59"/>
        <v/>
      </c>
      <c r="S590" s="17">
        <f>VLOOKUP((IF(MONTH($A590)=10,YEAR($A590),IF(MONTH($A590)=11,YEAR($A590),IF(MONTH($A590)=12, YEAR($A590),YEAR($A590)-1)))),'Final Sim'!$A$1:$O$84,VLOOKUP(MONTH($A590),'Conversion WRSM'!$A$1:$B$12,2),FALSE)</f>
        <v>0</v>
      </c>
      <c r="U590" s="9">
        <f t="shared" si="60"/>
        <v>0</v>
      </c>
      <c r="V590" s="9" t="str">
        <f t="shared" si="61"/>
        <v/>
      </c>
      <c r="W590" s="20" t="str">
        <f t="shared" si="62"/>
        <v/>
      </c>
    </row>
    <row r="591" spans="1:23" s="9" customFormat="1" x14ac:dyDescent="0.25">
      <c r="A591" s="11">
        <v>30926</v>
      </c>
      <c r="B591" s="9">
        <f>VLOOKUP((IF(MONTH($A591)=10,YEAR($A591),IF(MONTH($A591)=11,YEAR($A591),IF(MONTH($A591)=12, YEAR($A591),YEAR($A591)-1)))),A3R002_pt1.prn!$A$2:$AA$74,VLOOKUP(MONTH($A591),Conversion!$A$1:$B$12,2),FALSE)</f>
        <v>0</v>
      </c>
      <c r="C591" s="9" t="str">
        <f>IF(VLOOKUP((IF(MONTH($A591)=10,YEAR($A591),IF(MONTH($A591)=11,YEAR($A591),IF(MONTH($A591)=12, YEAR($A591),YEAR($A591)-1)))),A3R002_pt1.prn!$A$2:$AA$74,VLOOKUP(MONTH($A591),'Patch Conversion'!$A$1:$B$12,2),FALSE)="","",VLOOKUP((IF(MONTH($A591)=10,YEAR($A591),IF(MONTH($A591)=11,YEAR($A591),IF(MONTH($A591)=12, YEAR($A591),YEAR($A591)-1)))),A3R002_pt1.prn!$A$2:$AA$74,VLOOKUP(MONTH($A591),'Patch Conversion'!$A$1:$B$12,2),FALSE))</f>
        <v/>
      </c>
      <c r="G591" s="9">
        <f>VLOOKUP((IF(MONTH($A591)=10,YEAR($A591),IF(MONTH($A591)=11,YEAR($A591),IF(MONTH($A591)=12, YEAR($A591),YEAR($A591)-1)))),A3R002_FirstSim!$A$1:$Z$87,VLOOKUP(MONTH($A591),Conversion!$A$1:$B$12,2),FALSE)</f>
        <v>0.02</v>
      </c>
      <c r="K591" s="12" t="e">
        <f>VLOOKUP((IF(MONTH($A591)=10,YEAR($A591),IF(MONTH($A591)=11,YEAR($A591),IF(MONTH($A591)=12, YEAR($A591),YEAR($A591)-1)))),#REF!,VLOOKUP(MONTH($A591),Conversion!$A$1:$B$12,2),FALSE)</f>
        <v>#REF!</v>
      </c>
      <c r="L591" s="9" t="e">
        <f>VLOOKUP((IF(MONTH($A591)=10,YEAR($A591),IF(MONTH($A591)=11,YEAR($A591),IF(MONTH($A591)=12, YEAR($A591),YEAR($A591)-1)))),#REF!,VLOOKUP(MONTH($A591),'Patch Conversion'!$A$1:$B$12,2),FALSE)</f>
        <v>#REF!</v>
      </c>
      <c r="N591" s="11"/>
      <c r="O591" s="9">
        <f t="shared" si="57"/>
        <v>0</v>
      </c>
      <c r="P591" s="9" t="str">
        <f t="shared" si="58"/>
        <v/>
      </c>
      <c r="Q591" s="10" t="str">
        <f t="shared" si="59"/>
        <v/>
      </c>
      <c r="S591" s="17">
        <f>VLOOKUP((IF(MONTH($A591)=10,YEAR($A591),IF(MONTH($A591)=11,YEAR($A591),IF(MONTH($A591)=12, YEAR($A591),YEAR($A591)-1)))),'Final Sim'!$A$1:$O$84,VLOOKUP(MONTH($A591),'Conversion WRSM'!$A$1:$B$12,2),FALSE)</f>
        <v>0</v>
      </c>
      <c r="U591" s="9">
        <f t="shared" si="60"/>
        <v>0</v>
      </c>
      <c r="V591" s="9" t="str">
        <f t="shared" si="61"/>
        <v/>
      </c>
      <c r="W591" s="20" t="str">
        <f t="shared" si="62"/>
        <v/>
      </c>
    </row>
    <row r="592" spans="1:23" s="9" customFormat="1" x14ac:dyDescent="0.25">
      <c r="A592" s="11">
        <v>30956</v>
      </c>
      <c r="B592" s="9">
        <f>VLOOKUP((IF(MONTH($A592)=10,YEAR($A592),IF(MONTH($A592)=11,YEAR($A592),IF(MONTH($A592)=12, YEAR($A592),YEAR($A592)-1)))),A3R002_pt1.prn!$A$2:$AA$74,VLOOKUP(MONTH($A592),Conversion!$A$1:$B$12,2),FALSE)</f>
        <v>0.05</v>
      </c>
      <c r="C592" s="9" t="str">
        <f>IF(VLOOKUP((IF(MONTH($A592)=10,YEAR($A592),IF(MONTH($A592)=11,YEAR($A592),IF(MONTH($A592)=12, YEAR($A592),YEAR($A592)-1)))),A3R002_pt1.prn!$A$2:$AA$74,VLOOKUP(MONTH($A592),'Patch Conversion'!$A$1:$B$12,2),FALSE)="","",VLOOKUP((IF(MONTH($A592)=10,YEAR($A592),IF(MONTH($A592)=11,YEAR($A592),IF(MONTH($A592)=12, YEAR($A592),YEAR($A592)-1)))),A3R002_pt1.prn!$A$2:$AA$74,VLOOKUP(MONTH($A592),'Patch Conversion'!$A$1:$B$12,2),FALSE))</f>
        <v/>
      </c>
      <c r="G592" s="9">
        <f>VLOOKUP((IF(MONTH($A592)=10,YEAR($A592),IF(MONTH($A592)=11,YEAR($A592),IF(MONTH($A592)=12, YEAR($A592),YEAR($A592)-1)))),A3R002_FirstSim!$A$1:$Z$87,VLOOKUP(MONTH($A592),Conversion!$A$1:$B$12,2),FALSE)</f>
        <v>0.01</v>
      </c>
      <c r="K592" s="12" t="e">
        <f>VLOOKUP((IF(MONTH($A592)=10,YEAR($A592),IF(MONTH($A592)=11,YEAR($A592),IF(MONTH($A592)=12, YEAR($A592),YEAR($A592)-1)))),#REF!,VLOOKUP(MONTH($A592),Conversion!$A$1:$B$12,2),FALSE)</f>
        <v>#REF!</v>
      </c>
      <c r="L592" s="9" t="e">
        <f>VLOOKUP((IF(MONTH($A592)=10,YEAR($A592),IF(MONTH($A592)=11,YEAR($A592),IF(MONTH($A592)=12, YEAR($A592),YEAR($A592)-1)))),#REF!,VLOOKUP(MONTH($A592),'Patch Conversion'!$A$1:$B$12,2),FALSE)</f>
        <v>#REF!</v>
      </c>
      <c r="N592" s="11"/>
      <c r="O592" s="9">
        <f t="shared" si="57"/>
        <v>0.05</v>
      </c>
      <c r="P592" s="9" t="str">
        <f t="shared" si="58"/>
        <v/>
      </c>
      <c r="Q592" s="10" t="str">
        <f t="shared" si="59"/>
        <v/>
      </c>
      <c r="S592" s="17">
        <f>VLOOKUP((IF(MONTH($A592)=10,YEAR($A592),IF(MONTH($A592)=11,YEAR($A592),IF(MONTH($A592)=12, YEAR($A592),YEAR($A592)-1)))),'Final Sim'!$A$1:$O$84,VLOOKUP(MONTH($A592),'Conversion WRSM'!$A$1:$B$12,2),FALSE)</f>
        <v>0</v>
      </c>
      <c r="U592" s="9">
        <f t="shared" si="60"/>
        <v>0.05</v>
      </c>
      <c r="V592" s="9" t="str">
        <f t="shared" si="61"/>
        <v/>
      </c>
      <c r="W592" s="20" t="str">
        <f t="shared" si="62"/>
        <v/>
      </c>
    </row>
    <row r="593" spans="1:23" s="9" customFormat="1" x14ac:dyDescent="0.25">
      <c r="A593" s="11">
        <v>30987</v>
      </c>
      <c r="B593" s="9">
        <f>VLOOKUP((IF(MONTH($A593)=10,YEAR($A593),IF(MONTH($A593)=11,YEAR($A593),IF(MONTH($A593)=12, YEAR($A593),YEAR($A593)-1)))),A3R002_pt1.prn!$A$2:$AA$74,VLOOKUP(MONTH($A593),Conversion!$A$1:$B$12,2),FALSE)</f>
        <v>0.05</v>
      </c>
      <c r="C593" s="9" t="str">
        <f>IF(VLOOKUP((IF(MONTH($A593)=10,YEAR($A593),IF(MONTH($A593)=11,YEAR($A593),IF(MONTH($A593)=12, YEAR($A593),YEAR($A593)-1)))),A3R002_pt1.prn!$A$2:$AA$74,VLOOKUP(MONTH($A593),'Patch Conversion'!$A$1:$B$12,2),FALSE)="","",VLOOKUP((IF(MONTH($A593)=10,YEAR($A593),IF(MONTH($A593)=11,YEAR($A593),IF(MONTH($A593)=12, YEAR($A593),YEAR($A593)-1)))),A3R002_pt1.prn!$A$2:$AA$74,VLOOKUP(MONTH($A593),'Patch Conversion'!$A$1:$B$12,2),FALSE))</f>
        <v>*</v>
      </c>
      <c r="G593" s="9">
        <f>VLOOKUP((IF(MONTH($A593)=10,YEAR($A593),IF(MONTH($A593)=11,YEAR($A593),IF(MONTH($A593)=12, YEAR($A593),YEAR($A593)-1)))),A3R002_FirstSim!$A$1:$Z$87,VLOOKUP(MONTH($A593),Conversion!$A$1:$B$12,2),FALSE)</f>
        <v>0.01</v>
      </c>
      <c r="K593" s="12" t="e">
        <f>VLOOKUP((IF(MONTH($A593)=10,YEAR($A593),IF(MONTH($A593)=11,YEAR($A593),IF(MONTH($A593)=12, YEAR($A593),YEAR($A593)-1)))),#REF!,VLOOKUP(MONTH($A593),Conversion!$A$1:$B$12,2),FALSE)</f>
        <v>#REF!</v>
      </c>
      <c r="L593" s="9" t="e">
        <f>VLOOKUP((IF(MONTH($A593)=10,YEAR($A593),IF(MONTH($A593)=11,YEAR($A593),IF(MONTH($A593)=12, YEAR($A593),YEAR($A593)-1)))),#REF!,VLOOKUP(MONTH($A593),'Patch Conversion'!$A$1:$B$12,2),FALSE)</f>
        <v>#REF!</v>
      </c>
      <c r="N593" s="11"/>
      <c r="O593" s="9">
        <f t="shared" si="57"/>
        <v>0.05</v>
      </c>
      <c r="P593" s="9" t="str">
        <f t="shared" si="58"/>
        <v>*</v>
      </c>
      <c r="Q593" s="10" t="str">
        <f t="shared" si="59"/>
        <v>Estimated</v>
      </c>
      <c r="S593" s="17">
        <f>VLOOKUP((IF(MONTH($A593)=10,YEAR($A593),IF(MONTH($A593)=11,YEAR($A593),IF(MONTH($A593)=12, YEAR($A593),YEAR($A593)-1)))),'Final Sim'!$A$1:$O$84,VLOOKUP(MONTH($A593),'Conversion WRSM'!$A$1:$B$12,2),FALSE)</f>
        <v>0</v>
      </c>
      <c r="U593" s="9">
        <f t="shared" si="60"/>
        <v>0.05</v>
      </c>
      <c r="V593" s="9" t="str">
        <f t="shared" si="61"/>
        <v>*</v>
      </c>
      <c r="W593" s="20" t="str">
        <f t="shared" si="62"/>
        <v>Estimated</v>
      </c>
    </row>
    <row r="594" spans="1:23" s="9" customFormat="1" x14ac:dyDescent="0.25">
      <c r="A594" s="11">
        <v>31017</v>
      </c>
      <c r="B594" s="9">
        <f>VLOOKUP((IF(MONTH($A594)=10,YEAR($A594),IF(MONTH($A594)=11,YEAR($A594),IF(MONTH($A594)=12, YEAR($A594),YEAR($A594)-1)))),A3R002_pt1.prn!$A$2:$AA$74,VLOOKUP(MONTH($A594),Conversion!$A$1:$B$12,2),FALSE)</f>
        <v>0.05</v>
      </c>
      <c r="C594" s="9" t="str">
        <f>IF(VLOOKUP((IF(MONTH($A594)=10,YEAR($A594),IF(MONTH($A594)=11,YEAR($A594),IF(MONTH($A594)=12, YEAR($A594),YEAR($A594)-1)))),A3R002_pt1.prn!$A$2:$AA$74,VLOOKUP(MONTH($A594),'Patch Conversion'!$A$1:$B$12,2),FALSE)="","",VLOOKUP((IF(MONTH($A594)=10,YEAR($A594),IF(MONTH($A594)=11,YEAR($A594),IF(MONTH($A594)=12, YEAR($A594),YEAR($A594)-1)))),A3R002_pt1.prn!$A$2:$AA$74,VLOOKUP(MONTH($A594),'Patch Conversion'!$A$1:$B$12,2),FALSE))</f>
        <v>*</v>
      </c>
      <c r="D594" s="9">
        <f>IF(C594="","",B594)</f>
        <v>0.05</v>
      </c>
      <c r="G594" s="9">
        <f>VLOOKUP((IF(MONTH($A594)=10,YEAR($A594),IF(MONTH($A594)=11,YEAR($A594),IF(MONTH($A594)=12, YEAR($A594),YEAR($A594)-1)))),A3R002_FirstSim!$A$1:$Z$87,VLOOKUP(MONTH($A594),Conversion!$A$1:$B$12,2),FALSE)</f>
        <v>0.01</v>
      </c>
      <c r="K594" s="12" t="e">
        <f>VLOOKUP((IF(MONTH($A594)=10,YEAR($A594),IF(MONTH($A594)=11,YEAR($A594),IF(MONTH($A594)=12, YEAR($A594),YEAR($A594)-1)))),#REF!,VLOOKUP(MONTH($A594),Conversion!$A$1:$B$12,2),FALSE)</f>
        <v>#REF!</v>
      </c>
      <c r="L594" s="9" t="e">
        <f>VLOOKUP((IF(MONTH($A594)=10,YEAR($A594),IF(MONTH($A594)=11,YEAR($A594),IF(MONTH($A594)=12, YEAR($A594),YEAR($A594)-1)))),#REF!,VLOOKUP(MONTH($A594),'Patch Conversion'!$A$1:$B$12,2),FALSE)</f>
        <v>#REF!</v>
      </c>
      <c r="N594" s="11"/>
      <c r="O594" s="9">
        <f t="shared" si="57"/>
        <v>0.05</v>
      </c>
      <c r="P594" s="9" t="str">
        <f t="shared" si="58"/>
        <v>*</v>
      </c>
      <c r="Q594" s="10" t="str">
        <f t="shared" si="59"/>
        <v>Estimated</v>
      </c>
      <c r="S594" s="17">
        <f>VLOOKUP((IF(MONTH($A594)=10,YEAR($A594),IF(MONTH($A594)=11,YEAR($A594),IF(MONTH($A594)=12, YEAR($A594),YEAR($A594)-1)))),'Final Sim'!$A$1:$O$84,VLOOKUP(MONTH($A594),'Conversion WRSM'!$A$1:$B$12,2),FALSE)</f>
        <v>0</v>
      </c>
      <c r="U594" s="9">
        <f t="shared" si="60"/>
        <v>0.05</v>
      </c>
      <c r="V594" s="9" t="str">
        <f t="shared" si="61"/>
        <v>*</v>
      </c>
      <c r="W594" s="20" t="str">
        <f t="shared" si="62"/>
        <v>Estimated</v>
      </c>
    </row>
    <row r="595" spans="1:23" s="9" customFormat="1" x14ac:dyDescent="0.25">
      <c r="A595" s="11">
        <v>31048</v>
      </c>
      <c r="B595" s="9">
        <f>VLOOKUP((IF(MONTH($A595)=10,YEAR($A595),IF(MONTH($A595)=11,YEAR($A595),IF(MONTH($A595)=12, YEAR($A595),YEAR($A595)-1)))),A3R002_pt1.prn!$A$2:$AA$74,VLOOKUP(MONTH($A595),Conversion!$A$1:$B$12,2),FALSE)</f>
        <v>0.96</v>
      </c>
      <c r="C595" s="9" t="str">
        <f>IF(VLOOKUP((IF(MONTH($A595)=10,YEAR($A595),IF(MONTH($A595)=11,YEAR($A595),IF(MONTH($A595)=12, YEAR($A595),YEAR($A595)-1)))),A3R002_pt1.prn!$A$2:$AA$74,VLOOKUP(MONTH($A595),'Patch Conversion'!$A$1:$B$12,2),FALSE)="","",VLOOKUP((IF(MONTH($A595)=10,YEAR($A595),IF(MONTH($A595)=11,YEAR($A595),IF(MONTH($A595)=12, YEAR($A595),YEAR($A595)-1)))),A3R002_pt1.prn!$A$2:$AA$74,VLOOKUP(MONTH($A595),'Patch Conversion'!$A$1:$B$12,2),FALSE))</f>
        <v>*</v>
      </c>
      <c r="D595" s="9">
        <f>IF(C595="","",B595)</f>
        <v>0.96</v>
      </c>
      <c r="G595" s="9">
        <f>VLOOKUP((IF(MONTH($A595)=10,YEAR($A595),IF(MONTH($A595)=11,YEAR($A595),IF(MONTH($A595)=12, YEAR($A595),YEAR($A595)-1)))),A3R002_FirstSim!$A$1:$Z$87,VLOOKUP(MONTH($A595),Conversion!$A$1:$B$12,2),FALSE)</f>
        <v>0.09</v>
      </c>
      <c r="K595" s="12" t="e">
        <f>VLOOKUP((IF(MONTH($A595)=10,YEAR($A595),IF(MONTH($A595)=11,YEAR($A595),IF(MONTH($A595)=12, YEAR($A595),YEAR($A595)-1)))),#REF!,VLOOKUP(MONTH($A595),Conversion!$A$1:$B$12,2),FALSE)</f>
        <v>#REF!</v>
      </c>
      <c r="L595" s="9" t="e">
        <f>VLOOKUP((IF(MONTH($A595)=10,YEAR($A595),IF(MONTH($A595)=11,YEAR($A595),IF(MONTH($A595)=12, YEAR($A595),YEAR($A595)-1)))),#REF!,VLOOKUP(MONTH($A595),'Patch Conversion'!$A$1:$B$12,2),FALSE)</f>
        <v>#REF!</v>
      </c>
      <c r="N595" s="11"/>
      <c r="O595" s="9">
        <f t="shared" si="57"/>
        <v>0.96</v>
      </c>
      <c r="P595" s="9" t="str">
        <f t="shared" si="58"/>
        <v>*</v>
      </c>
      <c r="Q595" s="10" t="str">
        <f t="shared" si="59"/>
        <v>Estimated</v>
      </c>
      <c r="S595" s="17">
        <f>VLOOKUP((IF(MONTH($A595)=10,YEAR($A595),IF(MONTH($A595)=11,YEAR($A595),IF(MONTH($A595)=12, YEAR($A595),YEAR($A595)-1)))),'Final Sim'!$A$1:$O$84,VLOOKUP(MONTH($A595),'Conversion WRSM'!$A$1:$B$12,2),FALSE)</f>
        <v>0</v>
      </c>
      <c r="U595" s="9">
        <f t="shared" si="60"/>
        <v>0.96</v>
      </c>
      <c r="V595" s="9" t="str">
        <f t="shared" si="61"/>
        <v>*</v>
      </c>
      <c r="W595" s="20" t="str">
        <f t="shared" si="62"/>
        <v>Estimated</v>
      </c>
    </row>
    <row r="596" spans="1:23" s="9" customFormat="1" x14ac:dyDescent="0.25">
      <c r="A596" s="11">
        <v>31079</v>
      </c>
      <c r="B596" s="9">
        <f>VLOOKUP((IF(MONTH($A596)=10,YEAR($A596),IF(MONTH($A596)=11,YEAR($A596),IF(MONTH($A596)=12, YEAR($A596),YEAR($A596)-1)))),A3R002_pt1.prn!$A$2:$AA$74,VLOOKUP(MONTH($A596),Conversion!$A$1:$B$12,2),FALSE)</f>
        <v>7.0000000000000007E-2</v>
      </c>
      <c r="C596" s="9" t="str">
        <f>IF(VLOOKUP((IF(MONTH($A596)=10,YEAR($A596),IF(MONTH($A596)=11,YEAR($A596),IF(MONTH($A596)=12, YEAR($A596),YEAR($A596)-1)))),A3R002_pt1.prn!$A$2:$AA$74,VLOOKUP(MONTH($A596),'Patch Conversion'!$A$1:$B$12,2),FALSE)="","",VLOOKUP((IF(MONTH($A596)=10,YEAR($A596),IF(MONTH($A596)=11,YEAR($A596),IF(MONTH($A596)=12, YEAR($A596),YEAR($A596)-1)))),A3R002_pt1.prn!$A$2:$AA$74,VLOOKUP(MONTH($A596),'Patch Conversion'!$A$1:$B$12,2),FALSE))</f>
        <v/>
      </c>
      <c r="G596" s="9">
        <f>VLOOKUP((IF(MONTH($A596)=10,YEAR($A596),IF(MONTH($A596)=11,YEAR($A596),IF(MONTH($A596)=12, YEAR($A596),YEAR($A596)-1)))),A3R002_FirstSim!$A$1:$Z$87,VLOOKUP(MONTH($A596),Conversion!$A$1:$B$12,2),FALSE)</f>
        <v>0.05</v>
      </c>
      <c r="K596" s="12" t="e">
        <f>VLOOKUP((IF(MONTH($A596)=10,YEAR($A596),IF(MONTH($A596)=11,YEAR($A596),IF(MONTH($A596)=12, YEAR($A596),YEAR($A596)-1)))),#REF!,VLOOKUP(MONTH($A596),Conversion!$A$1:$B$12,2),FALSE)</f>
        <v>#REF!</v>
      </c>
      <c r="L596" s="9" t="e">
        <f>VLOOKUP((IF(MONTH($A596)=10,YEAR($A596),IF(MONTH($A596)=11,YEAR($A596),IF(MONTH($A596)=12, YEAR($A596),YEAR($A596)-1)))),#REF!,VLOOKUP(MONTH($A596),'Patch Conversion'!$A$1:$B$12,2),FALSE)</f>
        <v>#REF!</v>
      </c>
      <c r="N596" s="11"/>
      <c r="O596" s="9">
        <f t="shared" si="57"/>
        <v>7.0000000000000007E-2</v>
      </c>
      <c r="P596" s="9" t="str">
        <f t="shared" si="58"/>
        <v/>
      </c>
      <c r="Q596" s="10" t="str">
        <f t="shared" si="59"/>
        <v/>
      </c>
      <c r="S596" s="17">
        <f>VLOOKUP((IF(MONTH($A596)=10,YEAR($A596),IF(MONTH($A596)=11,YEAR($A596),IF(MONTH($A596)=12, YEAR($A596),YEAR($A596)-1)))),'Final Sim'!$A$1:$O$84,VLOOKUP(MONTH($A596),'Conversion WRSM'!$A$1:$B$12,2),FALSE)</f>
        <v>0</v>
      </c>
      <c r="U596" s="9">
        <f t="shared" si="60"/>
        <v>7.0000000000000007E-2</v>
      </c>
      <c r="V596" s="9" t="str">
        <f t="shared" si="61"/>
        <v/>
      </c>
      <c r="W596" s="20" t="str">
        <f t="shared" si="62"/>
        <v/>
      </c>
    </row>
    <row r="597" spans="1:23" s="9" customFormat="1" x14ac:dyDescent="0.25">
      <c r="A597" s="11">
        <v>31107</v>
      </c>
      <c r="B597" s="9">
        <f>VLOOKUP((IF(MONTH($A597)=10,YEAR($A597),IF(MONTH($A597)=11,YEAR($A597),IF(MONTH($A597)=12, YEAR($A597),YEAR($A597)-1)))),A3R002_pt1.prn!$A$2:$AA$74,VLOOKUP(MONTH($A597),Conversion!$A$1:$B$12,2),FALSE)</f>
        <v>0.15</v>
      </c>
      <c r="C597" s="9" t="str">
        <f>IF(VLOOKUP((IF(MONTH($A597)=10,YEAR($A597),IF(MONTH($A597)=11,YEAR($A597),IF(MONTH($A597)=12, YEAR($A597),YEAR($A597)-1)))),A3R002_pt1.prn!$A$2:$AA$74,VLOOKUP(MONTH($A597),'Patch Conversion'!$A$1:$B$12,2),FALSE)="","",VLOOKUP((IF(MONTH($A597)=10,YEAR($A597),IF(MONTH($A597)=11,YEAR($A597),IF(MONTH($A597)=12, YEAR($A597),YEAR($A597)-1)))),A3R002_pt1.prn!$A$2:$AA$74,VLOOKUP(MONTH($A597),'Patch Conversion'!$A$1:$B$12,2),FALSE))</f>
        <v/>
      </c>
      <c r="G597" s="9">
        <f>VLOOKUP((IF(MONTH($A597)=10,YEAR($A597),IF(MONTH($A597)=11,YEAR($A597),IF(MONTH($A597)=12, YEAR($A597),YEAR($A597)-1)))),A3R002_FirstSim!$A$1:$Z$87,VLOOKUP(MONTH($A597),Conversion!$A$1:$B$12,2),FALSE)</f>
        <v>0.02</v>
      </c>
      <c r="K597" s="12" t="e">
        <f>VLOOKUP((IF(MONTH($A597)=10,YEAR($A597),IF(MONTH($A597)=11,YEAR($A597),IF(MONTH($A597)=12, YEAR($A597),YEAR($A597)-1)))),#REF!,VLOOKUP(MONTH($A597),Conversion!$A$1:$B$12,2),FALSE)</f>
        <v>#REF!</v>
      </c>
      <c r="L597" s="9" t="e">
        <f>VLOOKUP((IF(MONTH($A597)=10,YEAR($A597),IF(MONTH($A597)=11,YEAR($A597),IF(MONTH($A597)=12, YEAR($A597),YEAR($A597)-1)))),#REF!,VLOOKUP(MONTH($A597),'Patch Conversion'!$A$1:$B$12,2),FALSE)</f>
        <v>#REF!</v>
      </c>
      <c r="N597" s="11"/>
      <c r="O597" s="9">
        <f t="shared" si="57"/>
        <v>0.15</v>
      </c>
      <c r="P597" s="9" t="str">
        <f t="shared" si="58"/>
        <v/>
      </c>
      <c r="Q597" s="10" t="str">
        <f t="shared" si="59"/>
        <v/>
      </c>
      <c r="S597" s="17">
        <f>VLOOKUP((IF(MONTH($A597)=10,YEAR($A597),IF(MONTH($A597)=11,YEAR($A597),IF(MONTH($A597)=12, YEAR($A597),YEAR($A597)-1)))),'Final Sim'!$A$1:$O$84,VLOOKUP(MONTH($A597),'Conversion WRSM'!$A$1:$B$12,2),FALSE)</f>
        <v>0</v>
      </c>
      <c r="U597" s="9">
        <f t="shared" si="60"/>
        <v>0.15</v>
      </c>
      <c r="V597" s="9" t="str">
        <f t="shared" si="61"/>
        <v/>
      </c>
      <c r="W597" s="20" t="str">
        <f t="shared" si="62"/>
        <v/>
      </c>
    </row>
    <row r="598" spans="1:23" s="9" customFormat="1" x14ac:dyDescent="0.25">
      <c r="A598" s="11">
        <v>31138</v>
      </c>
      <c r="B598" s="9">
        <f>VLOOKUP((IF(MONTH($A598)=10,YEAR($A598),IF(MONTH($A598)=11,YEAR($A598),IF(MONTH($A598)=12, YEAR($A598),YEAR($A598)-1)))),A3R002_pt1.prn!$A$2:$AA$74,VLOOKUP(MONTH($A598),Conversion!$A$1:$B$12,2),FALSE)</f>
        <v>0.02</v>
      </c>
      <c r="C598" s="9" t="str">
        <f>IF(VLOOKUP((IF(MONTH($A598)=10,YEAR($A598),IF(MONTH($A598)=11,YEAR($A598),IF(MONTH($A598)=12, YEAR($A598),YEAR($A598)-1)))),A3R002_pt1.prn!$A$2:$AA$74,VLOOKUP(MONTH($A598),'Patch Conversion'!$A$1:$B$12,2),FALSE)="","",VLOOKUP((IF(MONTH($A598)=10,YEAR($A598),IF(MONTH($A598)=11,YEAR($A598),IF(MONTH($A598)=12, YEAR($A598),YEAR($A598)-1)))),A3R002_pt1.prn!$A$2:$AA$74,VLOOKUP(MONTH($A598),'Patch Conversion'!$A$1:$B$12,2),FALSE))</f>
        <v/>
      </c>
      <c r="G598" s="9">
        <f>VLOOKUP((IF(MONTH($A598)=10,YEAR($A598),IF(MONTH($A598)=11,YEAR($A598),IF(MONTH($A598)=12, YEAR($A598),YEAR($A598)-1)))),A3R002_FirstSim!$A$1:$Z$87,VLOOKUP(MONTH($A598),Conversion!$A$1:$B$12,2),FALSE)</f>
        <v>0.02</v>
      </c>
      <c r="K598" s="12" t="e">
        <f>VLOOKUP((IF(MONTH($A598)=10,YEAR($A598),IF(MONTH($A598)=11,YEAR($A598),IF(MONTH($A598)=12, YEAR($A598),YEAR($A598)-1)))),#REF!,VLOOKUP(MONTH($A598),Conversion!$A$1:$B$12,2),FALSE)</f>
        <v>#REF!</v>
      </c>
      <c r="L598" s="9" t="e">
        <f>VLOOKUP((IF(MONTH($A598)=10,YEAR($A598),IF(MONTH($A598)=11,YEAR($A598),IF(MONTH($A598)=12, YEAR($A598),YEAR($A598)-1)))),#REF!,VLOOKUP(MONTH($A598),'Patch Conversion'!$A$1:$B$12,2),FALSE)</f>
        <v>#REF!</v>
      </c>
      <c r="N598" s="11"/>
      <c r="O598" s="9">
        <f t="shared" si="57"/>
        <v>0.02</v>
      </c>
      <c r="P598" s="9" t="str">
        <f t="shared" si="58"/>
        <v/>
      </c>
      <c r="Q598" s="10" t="str">
        <f t="shared" si="59"/>
        <v/>
      </c>
      <c r="S598" s="17">
        <f>VLOOKUP((IF(MONTH($A598)=10,YEAR($A598),IF(MONTH($A598)=11,YEAR($A598),IF(MONTH($A598)=12, YEAR($A598),YEAR($A598)-1)))),'Final Sim'!$A$1:$O$84,VLOOKUP(MONTH($A598),'Conversion WRSM'!$A$1:$B$12,2),FALSE)</f>
        <v>0</v>
      </c>
      <c r="U598" s="9">
        <f t="shared" si="60"/>
        <v>0.02</v>
      </c>
      <c r="V598" s="9" t="str">
        <f t="shared" si="61"/>
        <v/>
      </c>
      <c r="W598" s="20" t="str">
        <f t="shared" si="62"/>
        <v/>
      </c>
    </row>
    <row r="599" spans="1:23" s="9" customFormat="1" x14ac:dyDescent="0.25">
      <c r="A599" s="11">
        <v>31168</v>
      </c>
      <c r="B599" s="9">
        <f>VLOOKUP((IF(MONTH($A599)=10,YEAR($A599),IF(MONTH($A599)=11,YEAR($A599),IF(MONTH($A599)=12, YEAR($A599),YEAR($A599)-1)))),A3R002_pt1.prn!$A$2:$AA$74,VLOOKUP(MONTH($A599),Conversion!$A$1:$B$12,2),FALSE)</f>
        <v>0</v>
      </c>
      <c r="C599" s="9" t="str">
        <f>IF(VLOOKUP((IF(MONTH($A599)=10,YEAR($A599),IF(MONTH($A599)=11,YEAR($A599),IF(MONTH($A599)=12, YEAR($A599),YEAR($A599)-1)))),A3R002_pt1.prn!$A$2:$AA$74,VLOOKUP(MONTH($A599),'Patch Conversion'!$A$1:$B$12,2),FALSE)="","",VLOOKUP((IF(MONTH($A599)=10,YEAR($A599),IF(MONTH($A599)=11,YEAR($A599),IF(MONTH($A599)=12, YEAR($A599),YEAR($A599)-1)))),A3R002_pt1.prn!$A$2:$AA$74,VLOOKUP(MONTH($A599),'Patch Conversion'!$A$1:$B$12,2),FALSE))</f>
        <v/>
      </c>
      <c r="G599" s="9">
        <f>VLOOKUP((IF(MONTH($A599)=10,YEAR($A599),IF(MONTH($A599)=11,YEAR($A599),IF(MONTH($A599)=12, YEAR($A599),YEAR($A599)-1)))),A3R002_FirstSim!$A$1:$Z$87,VLOOKUP(MONTH($A599),Conversion!$A$1:$B$12,2),FALSE)</f>
        <v>0.01</v>
      </c>
      <c r="K599" s="12" t="e">
        <f>VLOOKUP((IF(MONTH($A599)=10,YEAR($A599),IF(MONTH($A599)=11,YEAR($A599),IF(MONTH($A599)=12, YEAR($A599),YEAR($A599)-1)))),#REF!,VLOOKUP(MONTH($A599),Conversion!$A$1:$B$12,2),FALSE)</f>
        <v>#REF!</v>
      </c>
      <c r="L599" s="9" t="e">
        <f>VLOOKUP((IF(MONTH($A599)=10,YEAR($A599),IF(MONTH($A599)=11,YEAR($A599),IF(MONTH($A599)=12, YEAR($A599),YEAR($A599)-1)))),#REF!,VLOOKUP(MONTH($A599),'Patch Conversion'!$A$1:$B$12,2),FALSE)</f>
        <v>#REF!</v>
      </c>
      <c r="N599" s="11"/>
      <c r="O599" s="9">
        <f t="shared" si="57"/>
        <v>0</v>
      </c>
      <c r="P599" s="9" t="str">
        <f t="shared" si="58"/>
        <v/>
      </c>
      <c r="Q599" s="10" t="str">
        <f t="shared" si="59"/>
        <v/>
      </c>
      <c r="S599" s="17">
        <f>VLOOKUP((IF(MONTH($A599)=10,YEAR($A599),IF(MONTH($A599)=11,YEAR($A599),IF(MONTH($A599)=12, YEAR($A599),YEAR($A599)-1)))),'Final Sim'!$A$1:$O$84,VLOOKUP(MONTH($A599),'Conversion WRSM'!$A$1:$B$12,2),FALSE)</f>
        <v>0</v>
      </c>
      <c r="U599" s="9">
        <f t="shared" si="60"/>
        <v>0</v>
      </c>
      <c r="V599" s="9" t="str">
        <f t="shared" si="61"/>
        <v/>
      </c>
      <c r="W599" s="20" t="str">
        <f t="shared" si="62"/>
        <v/>
      </c>
    </row>
    <row r="600" spans="1:23" s="9" customFormat="1" x14ac:dyDescent="0.25">
      <c r="A600" s="11">
        <v>31199</v>
      </c>
      <c r="B600" s="9">
        <f>VLOOKUP((IF(MONTH($A600)=10,YEAR($A600),IF(MONTH($A600)=11,YEAR($A600),IF(MONTH($A600)=12, YEAR($A600),YEAR($A600)-1)))),A3R002_pt1.prn!$A$2:$AA$74,VLOOKUP(MONTH($A600),Conversion!$A$1:$B$12,2),FALSE)</f>
        <v>0.03</v>
      </c>
      <c r="C600" s="9" t="str">
        <f>IF(VLOOKUP((IF(MONTH($A600)=10,YEAR($A600),IF(MONTH($A600)=11,YEAR($A600),IF(MONTH($A600)=12, YEAR($A600),YEAR($A600)-1)))),A3R002_pt1.prn!$A$2:$AA$74,VLOOKUP(MONTH($A600),'Patch Conversion'!$A$1:$B$12,2),FALSE)="","",VLOOKUP((IF(MONTH($A600)=10,YEAR($A600),IF(MONTH($A600)=11,YEAR($A600),IF(MONTH($A600)=12, YEAR($A600),YEAR($A600)-1)))),A3R002_pt1.prn!$A$2:$AA$74,VLOOKUP(MONTH($A600),'Patch Conversion'!$A$1:$B$12,2),FALSE))</f>
        <v/>
      </c>
      <c r="G600" s="9">
        <f>VLOOKUP((IF(MONTH($A600)=10,YEAR($A600),IF(MONTH($A600)=11,YEAR($A600),IF(MONTH($A600)=12, YEAR($A600),YEAR($A600)-1)))),A3R002_FirstSim!$A$1:$Z$87,VLOOKUP(MONTH($A600),Conversion!$A$1:$B$12,2),FALSE)</f>
        <v>0.01</v>
      </c>
      <c r="K600" s="12" t="e">
        <f>VLOOKUP((IF(MONTH($A600)=10,YEAR($A600),IF(MONTH($A600)=11,YEAR($A600),IF(MONTH($A600)=12, YEAR($A600),YEAR($A600)-1)))),#REF!,VLOOKUP(MONTH($A600),Conversion!$A$1:$B$12,2),FALSE)</f>
        <v>#REF!</v>
      </c>
      <c r="L600" s="9" t="e">
        <f>VLOOKUP((IF(MONTH($A600)=10,YEAR($A600),IF(MONTH($A600)=11,YEAR($A600),IF(MONTH($A600)=12, YEAR($A600),YEAR($A600)-1)))),#REF!,VLOOKUP(MONTH($A600),'Patch Conversion'!$A$1:$B$12,2),FALSE)</f>
        <v>#REF!</v>
      </c>
      <c r="N600" s="11"/>
      <c r="O600" s="9">
        <f t="shared" si="57"/>
        <v>0.03</v>
      </c>
      <c r="P600" s="9" t="str">
        <f t="shared" si="58"/>
        <v/>
      </c>
      <c r="Q600" s="10" t="str">
        <f t="shared" si="59"/>
        <v/>
      </c>
      <c r="S600" s="17">
        <f>VLOOKUP((IF(MONTH($A600)=10,YEAR($A600),IF(MONTH($A600)=11,YEAR($A600),IF(MONTH($A600)=12, YEAR($A600),YEAR($A600)-1)))),'Final Sim'!$A$1:$O$84,VLOOKUP(MONTH($A600),'Conversion WRSM'!$A$1:$B$12,2),FALSE)</f>
        <v>0</v>
      </c>
      <c r="U600" s="9">
        <f t="shared" si="60"/>
        <v>0.03</v>
      </c>
      <c r="V600" s="9" t="str">
        <f t="shared" si="61"/>
        <v/>
      </c>
      <c r="W600" s="20" t="str">
        <f t="shared" si="62"/>
        <v/>
      </c>
    </row>
    <row r="601" spans="1:23" s="9" customFormat="1" x14ac:dyDescent="0.25">
      <c r="A601" s="11">
        <v>31229</v>
      </c>
      <c r="B601" s="9">
        <f>VLOOKUP((IF(MONTH($A601)=10,YEAR($A601),IF(MONTH($A601)=11,YEAR($A601),IF(MONTH($A601)=12, YEAR($A601),YEAR($A601)-1)))),A3R002_pt1.prn!$A$2:$AA$74,VLOOKUP(MONTH($A601),Conversion!$A$1:$B$12,2),FALSE)</f>
        <v>0</v>
      </c>
      <c r="C601" s="9" t="str">
        <f>IF(VLOOKUP((IF(MONTH($A601)=10,YEAR($A601),IF(MONTH($A601)=11,YEAR($A601),IF(MONTH($A601)=12, YEAR($A601),YEAR($A601)-1)))),A3R002_pt1.prn!$A$2:$AA$74,VLOOKUP(MONTH($A601),'Patch Conversion'!$A$1:$B$12,2),FALSE)="","",VLOOKUP((IF(MONTH($A601)=10,YEAR($A601),IF(MONTH($A601)=11,YEAR($A601),IF(MONTH($A601)=12, YEAR($A601),YEAR($A601)-1)))),A3R002_pt1.prn!$A$2:$AA$74,VLOOKUP(MONTH($A601),'Patch Conversion'!$A$1:$B$12,2),FALSE))</f>
        <v/>
      </c>
      <c r="G601" s="9">
        <f>VLOOKUP((IF(MONTH($A601)=10,YEAR($A601),IF(MONTH($A601)=11,YEAR($A601),IF(MONTH($A601)=12, YEAR($A601),YEAR($A601)-1)))),A3R002_FirstSim!$A$1:$Z$87,VLOOKUP(MONTH($A601),Conversion!$A$1:$B$12,2),FALSE)</f>
        <v>0.01</v>
      </c>
      <c r="K601" s="12" t="e">
        <f>VLOOKUP((IF(MONTH($A601)=10,YEAR($A601),IF(MONTH($A601)=11,YEAR($A601),IF(MONTH($A601)=12, YEAR($A601),YEAR($A601)-1)))),#REF!,VLOOKUP(MONTH($A601),Conversion!$A$1:$B$12,2),FALSE)</f>
        <v>#REF!</v>
      </c>
      <c r="L601" s="9" t="e">
        <f>VLOOKUP((IF(MONTH($A601)=10,YEAR($A601),IF(MONTH($A601)=11,YEAR($A601),IF(MONTH($A601)=12, YEAR($A601),YEAR($A601)-1)))),#REF!,VLOOKUP(MONTH($A601),'Patch Conversion'!$A$1:$B$12,2),FALSE)</f>
        <v>#REF!</v>
      </c>
      <c r="N601" s="11"/>
      <c r="O601" s="9">
        <f t="shared" si="57"/>
        <v>0</v>
      </c>
      <c r="P601" s="9" t="str">
        <f t="shared" si="58"/>
        <v/>
      </c>
      <c r="Q601" s="10" t="str">
        <f t="shared" si="59"/>
        <v/>
      </c>
      <c r="S601" s="17">
        <f>VLOOKUP((IF(MONTH($A601)=10,YEAR($A601),IF(MONTH($A601)=11,YEAR($A601),IF(MONTH($A601)=12, YEAR($A601),YEAR($A601)-1)))),'Final Sim'!$A$1:$O$84,VLOOKUP(MONTH($A601),'Conversion WRSM'!$A$1:$B$12,2),FALSE)</f>
        <v>0</v>
      </c>
      <c r="U601" s="9">
        <f t="shared" si="60"/>
        <v>0</v>
      </c>
      <c r="V601" s="9" t="str">
        <f t="shared" si="61"/>
        <v/>
      </c>
      <c r="W601" s="20" t="str">
        <f t="shared" si="62"/>
        <v/>
      </c>
    </row>
    <row r="602" spans="1:23" s="9" customFormat="1" x14ac:dyDescent="0.25">
      <c r="A602" s="11">
        <v>31260</v>
      </c>
      <c r="B602" s="9">
        <f>VLOOKUP((IF(MONTH($A602)=10,YEAR($A602),IF(MONTH($A602)=11,YEAR($A602),IF(MONTH($A602)=12, YEAR($A602),YEAR($A602)-1)))),A3R002_pt1.prn!$A$2:$AA$74,VLOOKUP(MONTH($A602),Conversion!$A$1:$B$12,2),FALSE)</f>
        <v>0.05</v>
      </c>
      <c r="C602" s="9" t="str">
        <f>IF(VLOOKUP((IF(MONTH($A602)=10,YEAR($A602),IF(MONTH($A602)=11,YEAR($A602),IF(MONTH($A602)=12, YEAR($A602),YEAR($A602)-1)))),A3R002_pt1.prn!$A$2:$AA$74,VLOOKUP(MONTH($A602),'Patch Conversion'!$A$1:$B$12,2),FALSE)="","",VLOOKUP((IF(MONTH($A602)=10,YEAR($A602),IF(MONTH($A602)=11,YEAR($A602),IF(MONTH($A602)=12, YEAR($A602),YEAR($A602)-1)))),A3R002_pt1.prn!$A$2:$AA$74,VLOOKUP(MONTH($A602),'Patch Conversion'!$A$1:$B$12,2),FALSE))</f>
        <v/>
      </c>
      <c r="G602" s="9">
        <f>VLOOKUP((IF(MONTH($A602)=10,YEAR($A602),IF(MONTH($A602)=11,YEAR($A602),IF(MONTH($A602)=12, YEAR($A602),YEAR($A602)-1)))),A3R002_FirstSim!$A$1:$Z$87,VLOOKUP(MONTH($A602),Conversion!$A$1:$B$12,2),FALSE)</f>
        <v>0.01</v>
      </c>
      <c r="K602" s="12" t="e">
        <f>VLOOKUP((IF(MONTH($A602)=10,YEAR($A602),IF(MONTH($A602)=11,YEAR($A602),IF(MONTH($A602)=12, YEAR($A602),YEAR($A602)-1)))),#REF!,VLOOKUP(MONTH($A602),Conversion!$A$1:$B$12,2),FALSE)</f>
        <v>#REF!</v>
      </c>
      <c r="L602" s="9" t="e">
        <f>VLOOKUP((IF(MONTH($A602)=10,YEAR($A602),IF(MONTH($A602)=11,YEAR($A602),IF(MONTH($A602)=12, YEAR($A602),YEAR($A602)-1)))),#REF!,VLOOKUP(MONTH($A602),'Patch Conversion'!$A$1:$B$12,2),FALSE)</f>
        <v>#REF!</v>
      </c>
      <c r="N602" s="11"/>
      <c r="O602" s="9">
        <f t="shared" si="57"/>
        <v>0.05</v>
      </c>
      <c r="P602" s="9" t="str">
        <f t="shared" si="58"/>
        <v/>
      </c>
      <c r="Q602" s="10" t="str">
        <f t="shared" si="59"/>
        <v/>
      </c>
      <c r="S602" s="17">
        <f>VLOOKUP((IF(MONTH($A602)=10,YEAR($A602),IF(MONTH($A602)=11,YEAR($A602),IF(MONTH($A602)=12, YEAR($A602),YEAR($A602)-1)))),'Final Sim'!$A$1:$O$84,VLOOKUP(MONTH($A602),'Conversion WRSM'!$A$1:$B$12,2),FALSE)</f>
        <v>0</v>
      </c>
      <c r="U602" s="9">
        <f t="shared" si="60"/>
        <v>0.05</v>
      </c>
      <c r="V602" s="9" t="str">
        <f t="shared" si="61"/>
        <v/>
      </c>
      <c r="W602" s="20" t="str">
        <f t="shared" si="62"/>
        <v/>
      </c>
    </row>
    <row r="603" spans="1:23" s="9" customFormat="1" x14ac:dyDescent="0.25">
      <c r="A603" s="11">
        <v>31291</v>
      </c>
      <c r="B603" s="9">
        <f>VLOOKUP((IF(MONTH($A603)=10,YEAR($A603),IF(MONTH($A603)=11,YEAR($A603),IF(MONTH($A603)=12, YEAR($A603),YEAR($A603)-1)))),A3R002_pt1.prn!$A$2:$AA$74,VLOOKUP(MONTH($A603),Conversion!$A$1:$B$12,2),FALSE)</f>
        <v>7.0000000000000007E-2</v>
      </c>
      <c r="C603" s="9" t="str">
        <f>IF(VLOOKUP((IF(MONTH($A603)=10,YEAR($A603),IF(MONTH($A603)=11,YEAR($A603),IF(MONTH($A603)=12, YEAR($A603),YEAR($A603)-1)))),A3R002_pt1.prn!$A$2:$AA$74,VLOOKUP(MONTH($A603),'Patch Conversion'!$A$1:$B$12,2),FALSE)="","",VLOOKUP((IF(MONTH($A603)=10,YEAR($A603),IF(MONTH($A603)=11,YEAR($A603),IF(MONTH($A603)=12, YEAR($A603),YEAR($A603)-1)))),A3R002_pt1.prn!$A$2:$AA$74,VLOOKUP(MONTH($A603),'Patch Conversion'!$A$1:$B$12,2),FALSE))</f>
        <v/>
      </c>
      <c r="G603" s="9">
        <f>VLOOKUP((IF(MONTH($A603)=10,YEAR($A603),IF(MONTH($A603)=11,YEAR($A603),IF(MONTH($A603)=12, YEAR($A603),YEAR($A603)-1)))),A3R002_FirstSim!$A$1:$Z$87,VLOOKUP(MONTH($A603),Conversion!$A$1:$B$12,2),FALSE)</f>
        <v>0.01</v>
      </c>
      <c r="K603" s="12" t="e">
        <f>VLOOKUP((IF(MONTH($A603)=10,YEAR($A603),IF(MONTH($A603)=11,YEAR($A603),IF(MONTH($A603)=12, YEAR($A603),YEAR($A603)-1)))),#REF!,VLOOKUP(MONTH($A603),Conversion!$A$1:$B$12,2),FALSE)</f>
        <v>#REF!</v>
      </c>
      <c r="L603" s="9" t="e">
        <f>VLOOKUP((IF(MONTH($A603)=10,YEAR($A603),IF(MONTH($A603)=11,YEAR($A603),IF(MONTH($A603)=12, YEAR($A603),YEAR($A603)-1)))),#REF!,VLOOKUP(MONTH($A603),'Patch Conversion'!$A$1:$B$12,2),FALSE)</f>
        <v>#REF!</v>
      </c>
      <c r="N603" s="11"/>
      <c r="O603" s="9">
        <f t="shared" si="57"/>
        <v>7.0000000000000007E-2</v>
      </c>
      <c r="P603" s="9" t="str">
        <f t="shared" si="58"/>
        <v/>
      </c>
      <c r="Q603" s="10" t="str">
        <f t="shared" si="59"/>
        <v/>
      </c>
      <c r="S603" s="17">
        <f>VLOOKUP((IF(MONTH($A603)=10,YEAR($A603),IF(MONTH($A603)=11,YEAR($A603),IF(MONTH($A603)=12, YEAR($A603),YEAR($A603)-1)))),'Final Sim'!$A$1:$O$84,VLOOKUP(MONTH($A603),'Conversion WRSM'!$A$1:$B$12,2),FALSE)</f>
        <v>0</v>
      </c>
      <c r="U603" s="9">
        <f t="shared" si="60"/>
        <v>7.0000000000000007E-2</v>
      </c>
      <c r="V603" s="9" t="str">
        <f t="shared" si="61"/>
        <v/>
      </c>
      <c r="W603" s="20" t="str">
        <f t="shared" si="62"/>
        <v/>
      </c>
    </row>
    <row r="604" spans="1:23" s="9" customFormat="1" x14ac:dyDescent="0.25">
      <c r="A604" s="11">
        <v>31321</v>
      </c>
      <c r="B604" s="9">
        <f>VLOOKUP((IF(MONTH($A604)=10,YEAR($A604),IF(MONTH($A604)=11,YEAR($A604),IF(MONTH($A604)=12, YEAR($A604),YEAR($A604)-1)))),A3R002_pt1.prn!$A$2:$AA$74,VLOOKUP(MONTH($A604),Conversion!$A$1:$B$12,2),FALSE)</f>
        <v>0.02</v>
      </c>
      <c r="C604" s="9" t="str">
        <f>IF(VLOOKUP((IF(MONTH($A604)=10,YEAR($A604),IF(MONTH($A604)=11,YEAR($A604),IF(MONTH($A604)=12, YEAR($A604),YEAR($A604)-1)))),A3R002_pt1.prn!$A$2:$AA$74,VLOOKUP(MONTH($A604),'Patch Conversion'!$A$1:$B$12,2),FALSE)="","",VLOOKUP((IF(MONTH($A604)=10,YEAR($A604),IF(MONTH($A604)=11,YEAR($A604),IF(MONTH($A604)=12, YEAR($A604),YEAR($A604)-1)))),A3R002_pt1.prn!$A$2:$AA$74,VLOOKUP(MONTH($A604),'Patch Conversion'!$A$1:$B$12,2),FALSE))</f>
        <v/>
      </c>
      <c r="G604" s="9">
        <f>VLOOKUP((IF(MONTH($A604)=10,YEAR($A604),IF(MONTH($A604)=11,YEAR($A604),IF(MONTH($A604)=12, YEAR($A604),YEAR($A604)-1)))),A3R002_FirstSim!$A$1:$Z$87,VLOOKUP(MONTH($A604),Conversion!$A$1:$B$12,2),FALSE)</f>
        <v>0.02</v>
      </c>
      <c r="K604" s="12" t="e">
        <f>VLOOKUP((IF(MONTH($A604)=10,YEAR($A604),IF(MONTH($A604)=11,YEAR($A604),IF(MONTH($A604)=12, YEAR($A604),YEAR($A604)-1)))),#REF!,VLOOKUP(MONTH($A604),Conversion!$A$1:$B$12,2),FALSE)</f>
        <v>#REF!</v>
      </c>
      <c r="L604" s="9" t="e">
        <f>VLOOKUP((IF(MONTH($A604)=10,YEAR($A604),IF(MONTH($A604)=11,YEAR($A604),IF(MONTH($A604)=12, YEAR($A604),YEAR($A604)-1)))),#REF!,VLOOKUP(MONTH($A604),'Patch Conversion'!$A$1:$B$12,2),FALSE)</f>
        <v>#REF!</v>
      </c>
      <c r="N604" s="11"/>
      <c r="O604" s="9">
        <f t="shared" si="57"/>
        <v>0.02</v>
      </c>
      <c r="P604" s="9" t="str">
        <f t="shared" si="58"/>
        <v/>
      </c>
      <c r="Q604" s="10" t="str">
        <f t="shared" si="59"/>
        <v/>
      </c>
      <c r="S604" s="17">
        <f>VLOOKUP((IF(MONTH($A604)=10,YEAR($A604),IF(MONTH($A604)=11,YEAR($A604),IF(MONTH($A604)=12, YEAR($A604),YEAR($A604)-1)))),'Final Sim'!$A$1:$O$84,VLOOKUP(MONTH($A604),'Conversion WRSM'!$A$1:$B$12,2),FALSE)</f>
        <v>0</v>
      </c>
      <c r="U604" s="9">
        <f t="shared" si="60"/>
        <v>0.02</v>
      </c>
      <c r="V604" s="9" t="str">
        <f t="shared" si="61"/>
        <v/>
      </c>
      <c r="W604" s="20" t="str">
        <f t="shared" si="62"/>
        <v/>
      </c>
    </row>
    <row r="605" spans="1:23" s="9" customFormat="1" x14ac:dyDescent="0.25">
      <c r="A605" s="11">
        <v>31352</v>
      </c>
      <c r="B605" s="9">
        <f>VLOOKUP((IF(MONTH($A605)=10,YEAR($A605),IF(MONTH($A605)=11,YEAR($A605),IF(MONTH($A605)=12, YEAR($A605),YEAR($A605)-1)))),A3R002_pt1.prn!$A$2:$AA$74,VLOOKUP(MONTH($A605),Conversion!$A$1:$B$12,2),FALSE)</f>
        <v>0.05</v>
      </c>
      <c r="C605" s="9" t="str">
        <f>IF(VLOOKUP((IF(MONTH($A605)=10,YEAR($A605),IF(MONTH($A605)=11,YEAR($A605),IF(MONTH($A605)=12, YEAR($A605),YEAR($A605)-1)))),A3R002_pt1.prn!$A$2:$AA$74,VLOOKUP(MONTH($A605),'Patch Conversion'!$A$1:$B$12,2),FALSE)="","",VLOOKUP((IF(MONTH($A605)=10,YEAR($A605),IF(MONTH($A605)=11,YEAR($A605),IF(MONTH($A605)=12, YEAR($A605),YEAR($A605)-1)))),A3R002_pt1.prn!$A$2:$AA$74,VLOOKUP(MONTH($A605),'Patch Conversion'!$A$1:$B$12,2),FALSE))</f>
        <v/>
      </c>
      <c r="D605" s="9" t="str">
        <f>IF(C605="","",B605)</f>
        <v/>
      </c>
      <c r="G605" s="9">
        <f>VLOOKUP((IF(MONTH($A605)=10,YEAR($A605),IF(MONTH($A605)=11,YEAR($A605),IF(MONTH($A605)=12, YEAR($A605),YEAR($A605)-1)))),A3R002_FirstSim!$A$1:$Z$87,VLOOKUP(MONTH($A605),Conversion!$A$1:$B$12,2),FALSE)</f>
        <v>0.01</v>
      </c>
      <c r="K605" s="12" t="e">
        <f>VLOOKUP((IF(MONTH($A605)=10,YEAR($A605),IF(MONTH($A605)=11,YEAR($A605),IF(MONTH($A605)=12, YEAR($A605),YEAR($A605)-1)))),#REF!,VLOOKUP(MONTH($A605),Conversion!$A$1:$B$12,2),FALSE)</f>
        <v>#REF!</v>
      </c>
      <c r="L605" s="9" t="e">
        <f>VLOOKUP((IF(MONTH($A605)=10,YEAR($A605),IF(MONTH($A605)=11,YEAR($A605),IF(MONTH($A605)=12, YEAR($A605),YEAR($A605)-1)))),#REF!,VLOOKUP(MONTH($A605),'Patch Conversion'!$A$1:$B$12,2),FALSE)</f>
        <v>#REF!</v>
      </c>
      <c r="N605" s="11"/>
      <c r="O605" s="9">
        <f t="shared" si="57"/>
        <v>0.05</v>
      </c>
      <c r="P605" s="9" t="str">
        <f t="shared" si="58"/>
        <v/>
      </c>
      <c r="Q605" s="10" t="str">
        <f t="shared" si="59"/>
        <v/>
      </c>
      <c r="S605" s="17">
        <f>VLOOKUP((IF(MONTH($A605)=10,YEAR($A605),IF(MONTH($A605)=11,YEAR($A605),IF(MONTH($A605)=12, YEAR($A605),YEAR($A605)-1)))),'Final Sim'!$A$1:$O$84,VLOOKUP(MONTH($A605),'Conversion WRSM'!$A$1:$B$12,2),FALSE)</f>
        <v>0</v>
      </c>
      <c r="U605" s="9">
        <f t="shared" si="60"/>
        <v>0.05</v>
      </c>
      <c r="V605" s="9" t="str">
        <f t="shared" si="61"/>
        <v/>
      </c>
      <c r="W605" s="20" t="str">
        <f t="shared" si="62"/>
        <v/>
      </c>
    </row>
    <row r="606" spans="1:23" s="9" customFormat="1" x14ac:dyDescent="0.25">
      <c r="A606" s="11">
        <v>31382</v>
      </c>
      <c r="B606" s="9">
        <f>VLOOKUP((IF(MONTH($A606)=10,YEAR($A606),IF(MONTH($A606)=11,YEAR($A606),IF(MONTH($A606)=12, YEAR($A606),YEAR($A606)-1)))),A3R002_pt1.prn!$A$2:$AA$74,VLOOKUP(MONTH($A606),Conversion!$A$1:$B$12,2),FALSE)</f>
        <v>0.01</v>
      </c>
      <c r="C606" s="9" t="str">
        <f>IF(VLOOKUP((IF(MONTH($A606)=10,YEAR($A606),IF(MONTH($A606)=11,YEAR($A606),IF(MONTH($A606)=12, YEAR($A606),YEAR($A606)-1)))),A3R002_pt1.prn!$A$2:$AA$74,VLOOKUP(MONTH($A606),'Patch Conversion'!$A$1:$B$12,2),FALSE)="","",VLOOKUP((IF(MONTH($A606)=10,YEAR($A606),IF(MONTH($A606)=11,YEAR($A606),IF(MONTH($A606)=12, YEAR($A606),YEAR($A606)-1)))),A3R002_pt1.prn!$A$2:$AA$74,VLOOKUP(MONTH($A606),'Patch Conversion'!$A$1:$B$12,2),FALSE))</f>
        <v/>
      </c>
      <c r="G606" s="9">
        <f>VLOOKUP((IF(MONTH($A606)=10,YEAR($A606),IF(MONTH($A606)=11,YEAR($A606),IF(MONTH($A606)=12, YEAR($A606),YEAR($A606)-1)))),A3R002_FirstSim!$A$1:$Z$87,VLOOKUP(MONTH($A606),Conversion!$A$1:$B$12,2),FALSE)</f>
        <v>0.01</v>
      </c>
      <c r="K606" s="12" t="e">
        <f>VLOOKUP((IF(MONTH($A606)=10,YEAR($A606),IF(MONTH($A606)=11,YEAR($A606),IF(MONTH($A606)=12, YEAR($A606),YEAR($A606)-1)))),#REF!,VLOOKUP(MONTH($A606),Conversion!$A$1:$B$12,2),FALSE)</f>
        <v>#REF!</v>
      </c>
      <c r="L606" s="9" t="e">
        <f>VLOOKUP((IF(MONTH($A606)=10,YEAR($A606),IF(MONTH($A606)=11,YEAR($A606),IF(MONTH($A606)=12, YEAR($A606),YEAR($A606)-1)))),#REF!,VLOOKUP(MONTH($A606),'Patch Conversion'!$A$1:$B$12,2),FALSE)</f>
        <v>#REF!</v>
      </c>
      <c r="N606" s="11"/>
      <c r="O606" s="9">
        <f t="shared" si="57"/>
        <v>0.01</v>
      </c>
      <c r="P606" s="9" t="str">
        <f t="shared" si="58"/>
        <v/>
      </c>
      <c r="Q606" s="10" t="str">
        <f t="shared" si="59"/>
        <v/>
      </c>
      <c r="S606" s="17">
        <f>VLOOKUP((IF(MONTH($A606)=10,YEAR($A606),IF(MONTH($A606)=11,YEAR($A606),IF(MONTH($A606)=12, YEAR($A606),YEAR($A606)-1)))),'Final Sim'!$A$1:$O$84,VLOOKUP(MONTH($A606),'Conversion WRSM'!$A$1:$B$12,2),FALSE)</f>
        <v>0</v>
      </c>
      <c r="U606" s="9">
        <f t="shared" si="60"/>
        <v>0.01</v>
      </c>
      <c r="V606" s="9" t="str">
        <f t="shared" si="61"/>
        <v/>
      </c>
      <c r="W606" s="20" t="str">
        <f t="shared" si="62"/>
        <v/>
      </c>
    </row>
    <row r="607" spans="1:23" s="9" customFormat="1" x14ac:dyDescent="0.25">
      <c r="A607" s="11">
        <v>31413</v>
      </c>
      <c r="B607" s="9">
        <f>VLOOKUP((IF(MONTH($A607)=10,YEAR($A607),IF(MONTH($A607)=11,YEAR($A607),IF(MONTH($A607)=12, YEAR($A607),YEAR($A607)-1)))),A3R002_pt1.prn!$A$2:$AA$74,VLOOKUP(MONTH($A607),Conversion!$A$1:$B$12,2),FALSE)</f>
        <v>0.03</v>
      </c>
      <c r="C607" s="9" t="str">
        <f>IF(VLOOKUP((IF(MONTH($A607)=10,YEAR($A607),IF(MONTH($A607)=11,YEAR($A607),IF(MONTH($A607)=12, YEAR($A607),YEAR($A607)-1)))),A3R002_pt1.prn!$A$2:$AA$74,VLOOKUP(MONTH($A607),'Patch Conversion'!$A$1:$B$12,2),FALSE)="","",VLOOKUP((IF(MONTH($A607)=10,YEAR($A607),IF(MONTH($A607)=11,YEAR($A607),IF(MONTH($A607)=12, YEAR($A607),YEAR($A607)-1)))),A3R002_pt1.prn!$A$2:$AA$74,VLOOKUP(MONTH($A607),'Patch Conversion'!$A$1:$B$12,2),FALSE))</f>
        <v>*</v>
      </c>
      <c r="D607" s="9">
        <f t="shared" ref="D607:D612" si="63">IF(C607="","",B607)</f>
        <v>0.03</v>
      </c>
      <c r="G607" s="9">
        <f>VLOOKUP((IF(MONTH($A607)=10,YEAR($A607),IF(MONTH($A607)=11,YEAR($A607),IF(MONTH($A607)=12, YEAR($A607),YEAR($A607)-1)))),A3R002_FirstSim!$A$1:$Z$87,VLOOKUP(MONTH($A607),Conversion!$A$1:$B$12,2),FALSE)</f>
        <v>0.01</v>
      </c>
      <c r="K607" s="12" t="e">
        <f>VLOOKUP((IF(MONTH($A607)=10,YEAR($A607),IF(MONTH($A607)=11,YEAR($A607),IF(MONTH($A607)=12, YEAR($A607),YEAR($A607)-1)))),#REF!,VLOOKUP(MONTH($A607),Conversion!$A$1:$B$12,2),FALSE)</f>
        <v>#REF!</v>
      </c>
      <c r="L607" s="9" t="e">
        <f>VLOOKUP((IF(MONTH($A607)=10,YEAR($A607),IF(MONTH($A607)=11,YEAR($A607),IF(MONTH($A607)=12, YEAR($A607),YEAR($A607)-1)))),#REF!,VLOOKUP(MONTH($A607),'Patch Conversion'!$A$1:$B$12,2),FALSE)</f>
        <v>#REF!</v>
      </c>
      <c r="N607" s="11"/>
      <c r="O607" s="9">
        <f t="shared" si="57"/>
        <v>0.03</v>
      </c>
      <c r="P607" s="9" t="str">
        <f t="shared" si="58"/>
        <v>*</v>
      </c>
      <c r="Q607" s="10" t="str">
        <f t="shared" si="59"/>
        <v>Estimated</v>
      </c>
      <c r="S607" s="17">
        <f>VLOOKUP((IF(MONTH($A607)=10,YEAR($A607),IF(MONTH($A607)=11,YEAR($A607),IF(MONTH($A607)=12, YEAR($A607),YEAR($A607)-1)))),'Final Sim'!$A$1:$O$84,VLOOKUP(MONTH($A607),'Conversion WRSM'!$A$1:$B$12,2),FALSE)</f>
        <v>0</v>
      </c>
      <c r="U607" s="9">
        <f t="shared" si="60"/>
        <v>0.03</v>
      </c>
      <c r="V607" s="9" t="str">
        <f t="shared" si="61"/>
        <v>*</v>
      </c>
      <c r="W607" s="20" t="str">
        <f t="shared" si="62"/>
        <v>Estimated</v>
      </c>
    </row>
    <row r="608" spans="1:23" s="9" customFormat="1" x14ac:dyDescent="0.25">
      <c r="A608" s="11">
        <v>31444</v>
      </c>
      <c r="B608" s="9">
        <f>VLOOKUP((IF(MONTH($A608)=10,YEAR($A608),IF(MONTH($A608)=11,YEAR($A608),IF(MONTH($A608)=12, YEAR($A608),YEAR($A608)-1)))),A3R002_pt1.prn!$A$2:$AA$74,VLOOKUP(MONTH($A608),Conversion!$A$1:$B$12,2),FALSE)</f>
        <v>0.08</v>
      </c>
      <c r="C608" s="9" t="str">
        <f>IF(VLOOKUP((IF(MONTH($A608)=10,YEAR($A608),IF(MONTH($A608)=11,YEAR($A608),IF(MONTH($A608)=12, YEAR($A608),YEAR($A608)-1)))),A3R002_pt1.prn!$A$2:$AA$74,VLOOKUP(MONTH($A608),'Patch Conversion'!$A$1:$B$12,2),FALSE)="","",VLOOKUP((IF(MONTH($A608)=10,YEAR($A608),IF(MONTH($A608)=11,YEAR($A608),IF(MONTH($A608)=12, YEAR($A608),YEAR($A608)-1)))),A3R002_pt1.prn!$A$2:$AA$74,VLOOKUP(MONTH($A608),'Patch Conversion'!$A$1:$B$12,2),FALSE))</f>
        <v/>
      </c>
      <c r="D608" s="9" t="str">
        <f t="shared" si="63"/>
        <v/>
      </c>
      <c r="G608" s="9">
        <f>VLOOKUP((IF(MONTH($A608)=10,YEAR($A608),IF(MONTH($A608)=11,YEAR($A608),IF(MONTH($A608)=12, YEAR($A608),YEAR($A608)-1)))),A3R002_FirstSim!$A$1:$Z$87,VLOOKUP(MONTH($A608),Conversion!$A$1:$B$12,2),FALSE)</f>
        <v>0.01</v>
      </c>
      <c r="K608" s="12" t="e">
        <f>VLOOKUP((IF(MONTH($A608)=10,YEAR($A608),IF(MONTH($A608)=11,YEAR($A608),IF(MONTH($A608)=12, YEAR($A608),YEAR($A608)-1)))),#REF!,VLOOKUP(MONTH($A608),Conversion!$A$1:$B$12,2),FALSE)</f>
        <v>#REF!</v>
      </c>
      <c r="L608" s="9" t="e">
        <f>VLOOKUP((IF(MONTH($A608)=10,YEAR($A608),IF(MONTH($A608)=11,YEAR($A608),IF(MONTH($A608)=12, YEAR($A608),YEAR($A608)-1)))),#REF!,VLOOKUP(MONTH($A608),'Patch Conversion'!$A$1:$B$12,2),FALSE)</f>
        <v>#REF!</v>
      </c>
      <c r="N608" s="11"/>
      <c r="O608" s="9">
        <f t="shared" si="57"/>
        <v>0.08</v>
      </c>
      <c r="P608" s="9" t="str">
        <f t="shared" si="58"/>
        <v/>
      </c>
      <c r="Q608" s="10" t="str">
        <f t="shared" si="59"/>
        <v/>
      </c>
      <c r="S608" s="17">
        <f>VLOOKUP((IF(MONTH($A608)=10,YEAR($A608),IF(MONTH($A608)=11,YEAR($A608),IF(MONTH($A608)=12, YEAR($A608),YEAR($A608)-1)))),'Final Sim'!$A$1:$O$84,VLOOKUP(MONTH($A608),'Conversion WRSM'!$A$1:$B$12,2),FALSE)</f>
        <v>0</v>
      </c>
      <c r="U608" s="9">
        <f t="shared" si="60"/>
        <v>0.08</v>
      </c>
      <c r="V608" s="9" t="str">
        <f t="shared" si="61"/>
        <v/>
      </c>
      <c r="W608" s="20" t="str">
        <f t="shared" si="62"/>
        <v/>
      </c>
    </row>
    <row r="609" spans="1:23" s="9" customFormat="1" x14ac:dyDescent="0.25">
      <c r="A609" s="11">
        <v>31472</v>
      </c>
      <c r="B609" s="9">
        <f>VLOOKUP((IF(MONTH($A609)=10,YEAR($A609),IF(MONTH($A609)=11,YEAR($A609),IF(MONTH($A609)=12, YEAR($A609),YEAR($A609)-1)))),A3R002_pt1.prn!$A$2:$AA$74,VLOOKUP(MONTH($A609),Conversion!$A$1:$B$12,2),FALSE)</f>
        <v>0.54</v>
      </c>
      <c r="C609" s="9" t="str">
        <f>IF(VLOOKUP((IF(MONTH($A609)=10,YEAR($A609),IF(MONTH($A609)=11,YEAR($A609),IF(MONTH($A609)=12, YEAR($A609),YEAR($A609)-1)))),A3R002_pt1.prn!$A$2:$AA$74,VLOOKUP(MONTH($A609),'Patch Conversion'!$A$1:$B$12,2),FALSE)="","",VLOOKUP((IF(MONTH($A609)=10,YEAR($A609),IF(MONTH($A609)=11,YEAR($A609),IF(MONTH($A609)=12, YEAR($A609),YEAR($A609)-1)))),A3R002_pt1.prn!$A$2:$AA$74,VLOOKUP(MONTH($A609),'Patch Conversion'!$A$1:$B$12,2),FALSE))</f>
        <v>*</v>
      </c>
      <c r="D609" s="9">
        <f t="shared" si="63"/>
        <v>0.54</v>
      </c>
      <c r="G609" s="9">
        <f>VLOOKUP((IF(MONTH($A609)=10,YEAR($A609),IF(MONTH($A609)=11,YEAR($A609),IF(MONTH($A609)=12, YEAR($A609),YEAR($A609)-1)))),A3R002_FirstSim!$A$1:$Z$87,VLOOKUP(MONTH($A609),Conversion!$A$1:$B$12,2),FALSE)</f>
        <v>0.05</v>
      </c>
      <c r="K609" s="12" t="e">
        <f>VLOOKUP((IF(MONTH($A609)=10,YEAR($A609),IF(MONTH($A609)=11,YEAR($A609),IF(MONTH($A609)=12, YEAR($A609),YEAR($A609)-1)))),#REF!,VLOOKUP(MONTH($A609),Conversion!$A$1:$B$12,2),FALSE)</f>
        <v>#REF!</v>
      </c>
      <c r="L609" s="9" t="e">
        <f>VLOOKUP((IF(MONTH($A609)=10,YEAR($A609),IF(MONTH($A609)=11,YEAR($A609),IF(MONTH($A609)=12, YEAR($A609),YEAR($A609)-1)))),#REF!,VLOOKUP(MONTH($A609),'Patch Conversion'!$A$1:$B$12,2),FALSE)</f>
        <v>#REF!</v>
      </c>
      <c r="N609" s="11"/>
      <c r="O609" s="9">
        <f t="shared" si="57"/>
        <v>0.54</v>
      </c>
      <c r="P609" s="9" t="str">
        <f t="shared" si="58"/>
        <v>*</v>
      </c>
      <c r="Q609" s="10" t="str">
        <f t="shared" si="59"/>
        <v>Estimated</v>
      </c>
      <c r="S609" s="17">
        <f>VLOOKUP((IF(MONTH($A609)=10,YEAR($A609),IF(MONTH($A609)=11,YEAR($A609),IF(MONTH($A609)=12, YEAR($A609),YEAR($A609)-1)))),'Final Sim'!$A$1:$O$84,VLOOKUP(MONTH($A609),'Conversion WRSM'!$A$1:$B$12,2),FALSE)</f>
        <v>0</v>
      </c>
      <c r="U609" s="9">
        <f t="shared" si="60"/>
        <v>0.54</v>
      </c>
      <c r="V609" s="9" t="str">
        <f t="shared" si="61"/>
        <v>*</v>
      </c>
      <c r="W609" s="20" t="str">
        <f t="shared" si="62"/>
        <v>Estimated</v>
      </c>
    </row>
    <row r="610" spans="1:23" s="9" customFormat="1" x14ac:dyDescent="0.25">
      <c r="A610" s="11">
        <v>31503</v>
      </c>
      <c r="B610" s="9">
        <f>VLOOKUP((IF(MONTH($A610)=10,YEAR($A610),IF(MONTH($A610)=11,YEAR($A610),IF(MONTH($A610)=12, YEAR($A610),YEAR($A610)-1)))),A3R002_pt1.prn!$A$2:$AA$74,VLOOKUP(MONTH($A610),Conversion!$A$1:$B$12,2),FALSE)</f>
        <v>0.01</v>
      </c>
      <c r="C610" s="9" t="str">
        <f>IF(VLOOKUP((IF(MONTH($A610)=10,YEAR($A610),IF(MONTH($A610)=11,YEAR($A610),IF(MONTH($A610)=12, YEAR($A610),YEAR($A610)-1)))),A3R002_pt1.prn!$A$2:$AA$74,VLOOKUP(MONTH($A610),'Patch Conversion'!$A$1:$B$12,2),FALSE)="","",VLOOKUP((IF(MONTH($A610)=10,YEAR($A610),IF(MONTH($A610)=11,YEAR($A610),IF(MONTH($A610)=12, YEAR($A610),YEAR($A610)-1)))),A3R002_pt1.prn!$A$2:$AA$74,VLOOKUP(MONTH($A610),'Patch Conversion'!$A$1:$B$12,2),FALSE))</f>
        <v/>
      </c>
      <c r="D610" s="9" t="str">
        <f t="shared" si="63"/>
        <v/>
      </c>
      <c r="G610" s="9">
        <f>VLOOKUP((IF(MONTH($A610)=10,YEAR($A610),IF(MONTH($A610)=11,YEAR($A610),IF(MONTH($A610)=12, YEAR($A610),YEAR($A610)-1)))),A3R002_FirstSim!$A$1:$Z$87,VLOOKUP(MONTH($A610),Conversion!$A$1:$B$12,2),FALSE)</f>
        <v>0.03</v>
      </c>
      <c r="K610" s="12" t="e">
        <f>VLOOKUP((IF(MONTH($A610)=10,YEAR($A610),IF(MONTH($A610)=11,YEAR($A610),IF(MONTH($A610)=12, YEAR($A610),YEAR($A610)-1)))),#REF!,VLOOKUP(MONTH($A610),Conversion!$A$1:$B$12,2),FALSE)</f>
        <v>#REF!</v>
      </c>
      <c r="L610" s="9" t="e">
        <f>VLOOKUP((IF(MONTH($A610)=10,YEAR($A610),IF(MONTH($A610)=11,YEAR($A610),IF(MONTH($A610)=12, YEAR($A610),YEAR($A610)-1)))),#REF!,VLOOKUP(MONTH($A610),'Patch Conversion'!$A$1:$B$12,2),FALSE)</f>
        <v>#REF!</v>
      </c>
      <c r="N610" s="11"/>
      <c r="O610" s="9">
        <f t="shared" si="57"/>
        <v>0.01</v>
      </c>
      <c r="P610" s="9" t="str">
        <f t="shared" si="58"/>
        <v/>
      </c>
      <c r="Q610" s="10" t="str">
        <f t="shared" si="59"/>
        <v/>
      </c>
      <c r="S610" s="17">
        <f>VLOOKUP((IF(MONTH($A610)=10,YEAR($A610),IF(MONTH($A610)=11,YEAR($A610),IF(MONTH($A610)=12, YEAR($A610),YEAR($A610)-1)))),'Final Sim'!$A$1:$O$84,VLOOKUP(MONTH($A610),'Conversion WRSM'!$A$1:$B$12,2),FALSE)</f>
        <v>0</v>
      </c>
      <c r="U610" s="9">
        <f t="shared" si="60"/>
        <v>0.01</v>
      </c>
      <c r="V610" s="9" t="str">
        <f t="shared" si="61"/>
        <v/>
      </c>
      <c r="W610" s="20" t="str">
        <f t="shared" si="62"/>
        <v/>
      </c>
    </row>
    <row r="611" spans="1:23" s="9" customFormat="1" x14ac:dyDescent="0.25">
      <c r="A611" s="11">
        <v>31533</v>
      </c>
      <c r="B611" s="9">
        <f>VLOOKUP((IF(MONTH($A611)=10,YEAR($A611),IF(MONTH($A611)=11,YEAR($A611),IF(MONTH($A611)=12, YEAR($A611),YEAR($A611)-1)))),A3R002_pt1.prn!$A$2:$AA$74,VLOOKUP(MONTH($A611),Conversion!$A$1:$B$12,2),FALSE)</f>
        <v>0.04</v>
      </c>
      <c r="C611" s="9" t="str">
        <f>IF(VLOOKUP((IF(MONTH($A611)=10,YEAR($A611),IF(MONTH($A611)=11,YEAR($A611),IF(MONTH($A611)=12, YEAR($A611),YEAR($A611)-1)))),A3R002_pt1.prn!$A$2:$AA$74,VLOOKUP(MONTH($A611),'Patch Conversion'!$A$1:$B$12,2),FALSE)="","",VLOOKUP((IF(MONTH($A611)=10,YEAR($A611),IF(MONTH($A611)=11,YEAR($A611),IF(MONTH($A611)=12, YEAR($A611),YEAR($A611)-1)))),A3R002_pt1.prn!$A$2:$AA$74,VLOOKUP(MONTH($A611),'Patch Conversion'!$A$1:$B$12,2),FALSE))</f>
        <v/>
      </c>
      <c r="D611" s="9" t="str">
        <f t="shared" si="63"/>
        <v/>
      </c>
      <c r="G611" s="9">
        <f>VLOOKUP((IF(MONTH($A611)=10,YEAR($A611),IF(MONTH($A611)=11,YEAR($A611),IF(MONTH($A611)=12, YEAR($A611),YEAR($A611)-1)))),A3R002_FirstSim!$A$1:$Z$87,VLOOKUP(MONTH($A611),Conversion!$A$1:$B$12,2),FALSE)</f>
        <v>0.02</v>
      </c>
      <c r="K611" s="12" t="e">
        <f>VLOOKUP((IF(MONTH($A611)=10,YEAR($A611),IF(MONTH($A611)=11,YEAR($A611),IF(MONTH($A611)=12, YEAR($A611),YEAR($A611)-1)))),#REF!,VLOOKUP(MONTH($A611),Conversion!$A$1:$B$12,2),FALSE)</f>
        <v>#REF!</v>
      </c>
      <c r="L611" s="9" t="e">
        <f>VLOOKUP((IF(MONTH($A611)=10,YEAR($A611),IF(MONTH($A611)=11,YEAR($A611),IF(MONTH($A611)=12, YEAR($A611),YEAR($A611)-1)))),#REF!,VLOOKUP(MONTH($A611),'Patch Conversion'!$A$1:$B$12,2),FALSE)</f>
        <v>#REF!</v>
      </c>
      <c r="N611" s="11"/>
      <c r="O611" s="9">
        <f t="shared" si="57"/>
        <v>0.04</v>
      </c>
      <c r="P611" s="9" t="str">
        <f t="shared" si="58"/>
        <v/>
      </c>
      <c r="Q611" s="10" t="str">
        <f t="shared" si="59"/>
        <v/>
      </c>
      <c r="S611" s="17">
        <f>VLOOKUP((IF(MONTH($A611)=10,YEAR($A611),IF(MONTH($A611)=11,YEAR($A611),IF(MONTH($A611)=12, YEAR($A611),YEAR($A611)-1)))),'Final Sim'!$A$1:$O$84,VLOOKUP(MONTH($A611),'Conversion WRSM'!$A$1:$B$12,2),FALSE)</f>
        <v>0</v>
      </c>
      <c r="U611" s="9">
        <f t="shared" si="60"/>
        <v>0.04</v>
      </c>
      <c r="V611" s="9" t="str">
        <f t="shared" si="61"/>
        <v/>
      </c>
      <c r="W611" s="20" t="str">
        <f t="shared" si="62"/>
        <v/>
      </c>
    </row>
    <row r="612" spans="1:23" s="9" customFormat="1" x14ac:dyDescent="0.25">
      <c r="A612" s="11">
        <v>31564</v>
      </c>
      <c r="B612" s="9">
        <f>VLOOKUP((IF(MONTH($A612)=10,YEAR($A612),IF(MONTH($A612)=11,YEAR($A612),IF(MONTH($A612)=12, YEAR($A612),YEAR($A612)-1)))),A3R002_pt1.prn!$A$2:$AA$74,VLOOKUP(MONTH($A612),Conversion!$A$1:$B$12,2),FALSE)</f>
        <v>0.05</v>
      </c>
      <c r="C612" s="9" t="str">
        <f>IF(VLOOKUP((IF(MONTH($A612)=10,YEAR($A612),IF(MONTH($A612)=11,YEAR($A612),IF(MONTH($A612)=12, YEAR($A612),YEAR($A612)-1)))),A3R002_pt1.prn!$A$2:$AA$74,VLOOKUP(MONTH($A612),'Patch Conversion'!$A$1:$B$12,2),FALSE)="","",VLOOKUP((IF(MONTH($A612)=10,YEAR($A612),IF(MONTH($A612)=11,YEAR($A612),IF(MONTH($A612)=12, YEAR($A612),YEAR($A612)-1)))),A3R002_pt1.prn!$A$2:$AA$74,VLOOKUP(MONTH($A612),'Patch Conversion'!$A$1:$B$12,2),FALSE))</f>
        <v/>
      </c>
      <c r="D612" s="9" t="str">
        <f t="shared" si="63"/>
        <v/>
      </c>
      <c r="G612" s="9">
        <f>VLOOKUP((IF(MONTH($A612)=10,YEAR($A612),IF(MONTH($A612)=11,YEAR($A612),IF(MONTH($A612)=12, YEAR($A612),YEAR($A612)-1)))),A3R002_FirstSim!$A$1:$Z$87,VLOOKUP(MONTH($A612),Conversion!$A$1:$B$12,2),FALSE)</f>
        <v>0.01</v>
      </c>
      <c r="K612" s="12" t="e">
        <f>VLOOKUP((IF(MONTH($A612)=10,YEAR($A612),IF(MONTH($A612)=11,YEAR($A612),IF(MONTH($A612)=12, YEAR($A612),YEAR($A612)-1)))),#REF!,VLOOKUP(MONTH($A612),Conversion!$A$1:$B$12,2),FALSE)</f>
        <v>#REF!</v>
      </c>
      <c r="L612" s="9" t="e">
        <f>VLOOKUP((IF(MONTH($A612)=10,YEAR($A612),IF(MONTH($A612)=11,YEAR($A612),IF(MONTH($A612)=12, YEAR($A612),YEAR($A612)-1)))),#REF!,VLOOKUP(MONTH($A612),'Patch Conversion'!$A$1:$B$12,2),FALSE)</f>
        <v>#REF!</v>
      </c>
      <c r="N612" s="11"/>
      <c r="O612" s="9">
        <f t="shared" si="57"/>
        <v>0.05</v>
      </c>
      <c r="P612" s="9" t="str">
        <f t="shared" si="58"/>
        <v/>
      </c>
      <c r="Q612" s="10" t="str">
        <f t="shared" si="59"/>
        <v/>
      </c>
      <c r="S612" s="17">
        <f>VLOOKUP((IF(MONTH($A612)=10,YEAR($A612),IF(MONTH($A612)=11,YEAR($A612),IF(MONTH($A612)=12, YEAR($A612),YEAR($A612)-1)))),'Final Sim'!$A$1:$O$84,VLOOKUP(MONTH($A612),'Conversion WRSM'!$A$1:$B$12,2),FALSE)</f>
        <v>0</v>
      </c>
      <c r="U612" s="9">
        <f t="shared" si="60"/>
        <v>0.05</v>
      </c>
      <c r="V612" s="9" t="str">
        <f t="shared" si="61"/>
        <v/>
      </c>
      <c r="W612" s="20" t="str">
        <f t="shared" si="62"/>
        <v/>
      </c>
    </row>
    <row r="613" spans="1:23" s="9" customFormat="1" x14ac:dyDescent="0.25">
      <c r="A613" s="11">
        <v>31594</v>
      </c>
      <c r="B613" s="9">
        <f>VLOOKUP((IF(MONTH($A613)=10,YEAR($A613),IF(MONTH($A613)=11,YEAR($A613),IF(MONTH($A613)=12, YEAR($A613),YEAR($A613)-1)))),A3R002_pt1.prn!$A$2:$AA$74,VLOOKUP(MONTH($A613),Conversion!$A$1:$B$12,2),FALSE)</f>
        <v>0.05</v>
      </c>
      <c r="C613" s="9" t="str">
        <f>IF(VLOOKUP((IF(MONTH($A613)=10,YEAR($A613),IF(MONTH($A613)=11,YEAR($A613),IF(MONTH($A613)=12, YEAR($A613),YEAR($A613)-1)))),A3R002_pt1.prn!$A$2:$AA$74,VLOOKUP(MONTH($A613),'Patch Conversion'!$A$1:$B$12,2),FALSE)="","",VLOOKUP((IF(MONTH($A613)=10,YEAR($A613),IF(MONTH($A613)=11,YEAR($A613),IF(MONTH($A613)=12, YEAR($A613),YEAR($A613)-1)))),A3R002_pt1.prn!$A$2:$AA$74,VLOOKUP(MONTH($A613),'Patch Conversion'!$A$1:$B$12,2),FALSE))</f>
        <v/>
      </c>
      <c r="G613" s="9">
        <f>VLOOKUP((IF(MONTH($A613)=10,YEAR($A613),IF(MONTH($A613)=11,YEAR($A613),IF(MONTH($A613)=12, YEAR($A613),YEAR($A613)-1)))),A3R002_FirstSim!$A$1:$Z$87,VLOOKUP(MONTH($A613),Conversion!$A$1:$B$12,2),FALSE)</f>
        <v>0.01</v>
      </c>
      <c r="K613" s="12" t="e">
        <f>VLOOKUP((IF(MONTH($A613)=10,YEAR($A613),IF(MONTH($A613)=11,YEAR($A613),IF(MONTH($A613)=12, YEAR($A613),YEAR($A613)-1)))),#REF!,VLOOKUP(MONTH($A613),Conversion!$A$1:$B$12,2),FALSE)</f>
        <v>#REF!</v>
      </c>
      <c r="L613" s="9" t="e">
        <f>VLOOKUP((IF(MONTH($A613)=10,YEAR($A613),IF(MONTH($A613)=11,YEAR($A613),IF(MONTH($A613)=12, YEAR($A613),YEAR($A613)-1)))),#REF!,VLOOKUP(MONTH($A613),'Patch Conversion'!$A$1:$B$12,2),FALSE)</f>
        <v>#REF!</v>
      </c>
      <c r="N613" s="11"/>
      <c r="O613" s="9">
        <f t="shared" si="57"/>
        <v>0.05</v>
      </c>
      <c r="P613" s="9" t="str">
        <f t="shared" si="58"/>
        <v/>
      </c>
      <c r="Q613" s="10" t="str">
        <f t="shared" si="59"/>
        <v/>
      </c>
      <c r="S613" s="17">
        <f>VLOOKUP((IF(MONTH($A613)=10,YEAR($A613),IF(MONTH($A613)=11,YEAR($A613),IF(MONTH($A613)=12, YEAR($A613),YEAR($A613)-1)))),'Final Sim'!$A$1:$O$84,VLOOKUP(MONTH($A613),'Conversion WRSM'!$A$1:$B$12,2),FALSE)</f>
        <v>0</v>
      </c>
      <c r="U613" s="9">
        <f t="shared" si="60"/>
        <v>0.05</v>
      </c>
      <c r="V613" s="9" t="str">
        <f t="shared" si="61"/>
        <v/>
      </c>
      <c r="W613" s="20" t="str">
        <f t="shared" si="62"/>
        <v/>
      </c>
    </row>
    <row r="614" spans="1:23" s="9" customFormat="1" x14ac:dyDescent="0.25">
      <c r="A614" s="11">
        <v>31625</v>
      </c>
      <c r="B614" s="9">
        <f>VLOOKUP((IF(MONTH($A614)=10,YEAR($A614),IF(MONTH($A614)=11,YEAR($A614),IF(MONTH($A614)=12, YEAR($A614),YEAR($A614)-1)))),A3R002_pt1.prn!$A$2:$AA$74,VLOOKUP(MONTH($A614),Conversion!$A$1:$B$12,2),FALSE)</f>
        <v>0.05</v>
      </c>
      <c r="C614" s="9" t="str">
        <f>IF(VLOOKUP((IF(MONTH($A614)=10,YEAR($A614),IF(MONTH($A614)=11,YEAR($A614),IF(MONTH($A614)=12, YEAR($A614),YEAR($A614)-1)))),A3R002_pt1.prn!$A$2:$AA$74,VLOOKUP(MONTH($A614),'Patch Conversion'!$A$1:$B$12,2),FALSE)="","",VLOOKUP((IF(MONTH($A614)=10,YEAR($A614),IF(MONTH($A614)=11,YEAR($A614),IF(MONTH($A614)=12, YEAR($A614),YEAR($A614)-1)))),A3R002_pt1.prn!$A$2:$AA$74,VLOOKUP(MONTH($A614),'Patch Conversion'!$A$1:$B$12,2),FALSE))</f>
        <v/>
      </c>
      <c r="G614" s="9">
        <f>VLOOKUP((IF(MONTH($A614)=10,YEAR($A614),IF(MONTH($A614)=11,YEAR($A614),IF(MONTH($A614)=12, YEAR($A614),YEAR($A614)-1)))),A3R002_FirstSim!$A$1:$Z$87,VLOOKUP(MONTH($A614),Conversion!$A$1:$B$12,2),FALSE)</f>
        <v>0.02</v>
      </c>
      <c r="K614" s="12" t="e">
        <f>VLOOKUP((IF(MONTH($A614)=10,YEAR($A614),IF(MONTH($A614)=11,YEAR($A614),IF(MONTH($A614)=12, YEAR($A614),YEAR($A614)-1)))),#REF!,VLOOKUP(MONTH($A614),Conversion!$A$1:$B$12,2),FALSE)</f>
        <v>#REF!</v>
      </c>
      <c r="L614" s="9" t="e">
        <f>VLOOKUP((IF(MONTH($A614)=10,YEAR($A614),IF(MONTH($A614)=11,YEAR($A614),IF(MONTH($A614)=12, YEAR($A614),YEAR($A614)-1)))),#REF!,VLOOKUP(MONTH($A614),'Patch Conversion'!$A$1:$B$12,2),FALSE)</f>
        <v>#REF!</v>
      </c>
      <c r="N614" s="11"/>
      <c r="O614" s="9">
        <f t="shared" si="57"/>
        <v>0.05</v>
      </c>
      <c r="P614" s="9" t="str">
        <f t="shared" si="58"/>
        <v/>
      </c>
      <c r="Q614" s="10" t="str">
        <f t="shared" si="59"/>
        <v/>
      </c>
      <c r="S614" s="17">
        <f>VLOOKUP((IF(MONTH($A614)=10,YEAR($A614),IF(MONTH($A614)=11,YEAR($A614),IF(MONTH($A614)=12, YEAR($A614),YEAR($A614)-1)))),'Final Sim'!$A$1:$O$84,VLOOKUP(MONTH($A614),'Conversion WRSM'!$A$1:$B$12,2),FALSE)</f>
        <v>0</v>
      </c>
      <c r="U614" s="9">
        <f t="shared" si="60"/>
        <v>0.05</v>
      </c>
      <c r="V614" s="9" t="str">
        <f t="shared" si="61"/>
        <v/>
      </c>
      <c r="W614" s="20" t="str">
        <f t="shared" si="62"/>
        <v/>
      </c>
    </row>
    <row r="615" spans="1:23" s="9" customFormat="1" x14ac:dyDescent="0.25">
      <c r="A615" s="11">
        <v>31656</v>
      </c>
      <c r="B615" s="9">
        <f>VLOOKUP((IF(MONTH($A615)=10,YEAR($A615),IF(MONTH($A615)=11,YEAR($A615),IF(MONTH($A615)=12, YEAR($A615),YEAR($A615)-1)))),A3R002_pt1.prn!$A$2:$AA$74,VLOOKUP(MONTH($A615),Conversion!$A$1:$B$12,2),FALSE)</f>
        <v>0.04</v>
      </c>
      <c r="C615" s="9" t="str">
        <f>IF(VLOOKUP((IF(MONTH($A615)=10,YEAR($A615),IF(MONTH($A615)=11,YEAR($A615),IF(MONTH($A615)=12, YEAR($A615),YEAR($A615)-1)))),A3R002_pt1.prn!$A$2:$AA$74,VLOOKUP(MONTH($A615),'Patch Conversion'!$A$1:$B$12,2),FALSE)="","",VLOOKUP((IF(MONTH($A615)=10,YEAR($A615),IF(MONTH($A615)=11,YEAR($A615),IF(MONTH($A615)=12, YEAR($A615),YEAR($A615)-1)))),A3R002_pt1.prn!$A$2:$AA$74,VLOOKUP(MONTH($A615),'Patch Conversion'!$A$1:$B$12,2),FALSE))</f>
        <v/>
      </c>
      <c r="G615" s="9">
        <f>VLOOKUP((IF(MONTH($A615)=10,YEAR($A615),IF(MONTH($A615)=11,YEAR($A615),IF(MONTH($A615)=12, YEAR($A615),YEAR($A615)-1)))),A3R002_FirstSim!$A$1:$Z$87,VLOOKUP(MONTH($A615),Conversion!$A$1:$B$12,2),FALSE)</f>
        <v>0.02</v>
      </c>
      <c r="K615" s="12" t="e">
        <f>VLOOKUP((IF(MONTH($A615)=10,YEAR($A615),IF(MONTH($A615)=11,YEAR($A615),IF(MONTH($A615)=12, YEAR($A615),YEAR($A615)-1)))),#REF!,VLOOKUP(MONTH($A615),Conversion!$A$1:$B$12,2),FALSE)</f>
        <v>#REF!</v>
      </c>
      <c r="L615" s="9" t="e">
        <f>VLOOKUP((IF(MONTH($A615)=10,YEAR($A615),IF(MONTH($A615)=11,YEAR($A615),IF(MONTH($A615)=12, YEAR($A615),YEAR($A615)-1)))),#REF!,VLOOKUP(MONTH($A615),'Patch Conversion'!$A$1:$B$12,2),FALSE)</f>
        <v>#REF!</v>
      </c>
      <c r="N615" s="11"/>
      <c r="O615" s="9">
        <f t="shared" si="57"/>
        <v>0.04</v>
      </c>
      <c r="P615" s="9" t="str">
        <f t="shared" si="58"/>
        <v/>
      </c>
      <c r="Q615" s="10" t="str">
        <f t="shared" si="59"/>
        <v/>
      </c>
      <c r="S615" s="17">
        <f>VLOOKUP((IF(MONTH($A615)=10,YEAR($A615),IF(MONTH($A615)=11,YEAR($A615),IF(MONTH($A615)=12, YEAR($A615),YEAR($A615)-1)))),'Final Sim'!$A$1:$O$84,VLOOKUP(MONTH($A615),'Conversion WRSM'!$A$1:$B$12,2),FALSE)</f>
        <v>0</v>
      </c>
      <c r="U615" s="9">
        <f t="shared" si="60"/>
        <v>0.04</v>
      </c>
      <c r="V615" s="9" t="str">
        <f t="shared" si="61"/>
        <v/>
      </c>
      <c r="W615" s="20" t="str">
        <f t="shared" si="62"/>
        <v/>
      </c>
    </row>
    <row r="616" spans="1:23" s="9" customFormat="1" x14ac:dyDescent="0.25">
      <c r="A616" s="11">
        <v>31686</v>
      </c>
      <c r="B616" s="9">
        <f>VLOOKUP((IF(MONTH($A616)=10,YEAR($A616),IF(MONTH($A616)=11,YEAR($A616),IF(MONTH($A616)=12, YEAR($A616),YEAR($A616)-1)))),A3R002_pt1.prn!$A$2:$AA$74,VLOOKUP(MONTH($A616),Conversion!$A$1:$B$12,2),FALSE)</f>
        <v>0.04</v>
      </c>
      <c r="C616" s="9" t="str">
        <f>IF(VLOOKUP((IF(MONTH($A616)=10,YEAR($A616),IF(MONTH($A616)=11,YEAR($A616),IF(MONTH($A616)=12, YEAR($A616),YEAR($A616)-1)))),A3R002_pt1.prn!$A$2:$AA$74,VLOOKUP(MONTH($A616),'Patch Conversion'!$A$1:$B$12,2),FALSE)="","",VLOOKUP((IF(MONTH($A616)=10,YEAR($A616),IF(MONTH($A616)=11,YEAR($A616),IF(MONTH($A616)=12, YEAR($A616),YEAR($A616)-1)))),A3R002_pt1.prn!$A$2:$AA$74,VLOOKUP(MONTH($A616),'Patch Conversion'!$A$1:$B$12,2),FALSE))</f>
        <v>*</v>
      </c>
      <c r="G616" s="9">
        <f>VLOOKUP((IF(MONTH($A616)=10,YEAR($A616),IF(MONTH($A616)=11,YEAR($A616),IF(MONTH($A616)=12, YEAR($A616),YEAR($A616)-1)))),A3R002_FirstSim!$A$1:$Z$87,VLOOKUP(MONTH($A616),Conversion!$A$1:$B$12,2),FALSE)</f>
        <v>0.02</v>
      </c>
      <c r="K616" s="12" t="e">
        <f>VLOOKUP((IF(MONTH($A616)=10,YEAR($A616),IF(MONTH($A616)=11,YEAR($A616),IF(MONTH($A616)=12, YEAR($A616),YEAR($A616)-1)))),#REF!,VLOOKUP(MONTH($A616),Conversion!$A$1:$B$12,2),FALSE)</f>
        <v>#REF!</v>
      </c>
      <c r="L616" s="9" t="e">
        <f>VLOOKUP((IF(MONTH($A616)=10,YEAR($A616),IF(MONTH($A616)=11,YEAR($A616),IF(MONTH($A616)=12, YEAR($A616),YEAR($A616)-1)))),#REF!,VLOOKUP(MONTH($A616),'Patch Conversion'!$A$1:$B$12,2),FALSE)</f>
        <v>#REF!</v>
      </c>
      <c r="N616" s="11"/>
      <c r="O616" s="9">
        <f t="shared" si="57"/>
        <v>0.04</v>
      </c>
      <c r="P616" s="9" t="str">
        <f t="shared" si="58"/>
        <v>*</v>
      </c>
      <c r="Q616" s="10" t="str">
        <f t="shared" si="59"/>
        <v>Estimated</v>
      </c>
      <c r="S616" s="17">
        <f>VLOOKUP((IF(MONTH($A616)=10,YEAR($A616),IF(MONTH($A616)=11,YEAR($A616),IF(MONTH($A616)=12, YEAR($A616),YEAR($A616)-1)))),'Final Sim'!$A$1:$O$84,VLOOKUP(MONTH($A616),'Conversion WRSM'!$A$1:$B$12,2),FALSE)</f>
        <v>0</v>
      </c>
      <c r="U616" s="9">
        <f t="shared" si="60"/>
        <v>0.04</v>
      </c>
      <c r="V616" s="9" t="str">
        <f t="shared" si="61"/>
        <v>*</v>
      </c>
      <c r="W616" s="20" t="str">
        <f t="shared" si="62"/>
        <v>Estimated</v>
      </c>
    </row>
    <row r="617" spans="1:23" s="9" customFormat="1" x14ac:dyDescent="0.25">
      <c r="A617" s="11">
        <v>31717</v>
      </c>
      <c r="B617" s="9">
        <f>VLOOKUP((IF(MONTH($A617)=10,YEAR($A617),IF(MONTH($A617)=11,YEAR($A617),IF(MONTH($A617)=12, YEAR($A617),YEAR($A617)-1)))),A3R002_pt1.prn!$A$2:$AA$74,VLOOKUP(MONTH($A617),Conversion!$A$1:$B$12,2),FALSE)</f>
        <v>0.15</v>
      </c>
      <c r="C617" s="9" t="str">
        <f>IF(VLOOKUP((IF(MONTH($A617)=10,YEAR($A617),IF(MONTH($A617)=11,YEAR($A617),IF(MONTH($A617)=12, YEAR($A617),YEAR($A617)-1)))),A3R002_pt1.prn!$A$2:$AA$74,VLOOKUP(MONTH($A617),'Patch Conversion'!$A$1:$B$12,2),FALSE)="","",VLOOKUP((IF(MONTH($A617)=10,YEAR($A617),IF(MONTH($A617)=11,YEAR($A617),IF(MONTH($A617)=12, YEAR($A617),YEAR($A617)-1)))),A3R002_pt1.prn!$A$2:$AA$74,VLOOKUP(MONTH($A617),'Patch Conversion'!$A$1:$B$12,2),FALSE))</f>
        <v>*</v>
      </c>
      <c r="G617" s="9">
        <f>VLOOKUP((IF(MONTH($A617)=10,YEAR($A617),IF(MONTH($A617)=11,YEAR($A617),IF(MONTH($A617)=12, YEAR($A617),YEAR($A617)-1)))),A3R002_FirstSim!$A$1:$Z$87,VLOOKUP(MONTH($A617),Conversion!$A$1:$B$12,2),FALSE)</f>
        <v>0.02</v>
      </c>
      <c r="K617" s="12" t="e">
        <f>VLOOKUP((IF(MONTH($A617)=10,YEAR($A617),IF(MONTH($A617)=11,YEAR($A617),IF(MONTH($A617)=12, YEAR($A617),YEAR($A617)-1)))),#REF!,VLOOKUP(MONTH($A617),Conversion!$A$1:$B$12,2),FALSE)</f>
        <v>#REF!</v>
      </c>
      <c r="L617" s="9" t="e">
        <f>VLOOKUP((IF(MONTH($A617)=10,YEAR($A617),IF(MONTH($A617)=11,YEAR($A617),IF(MONTH($A617)=12, YEAR($A617),YEAR($A617)-1)))),#REF!,VLOOKUP(MONTH($A617),'Patch Conversion'!$A$1:$B$12,2),FALSE)</f>
        <v>#REF!</v>
      </c>
      <c r="N617" s="11"/>
      <c r="O617" s="9">
        <f t="shared" si="57"/>
        <v>0.15</v>
      </c>
      <c r="P617" s="9" t="str">
        <f t="shared" si="58"/>
        <v>*</v>
      </c>
      <c r="Q617" s="10" t="str">
        <f t="shared" si="59"/>
        <v>Estimated</v>
      </c>
      <c r="S617" s="17">
        <f>VLOOKUP((IF(MONTH($A617)=10,YEAR($A617),IF(MONTH($A617)=11,YEAR($A617),IF(MONTH($A617)=12, YEAR($A617),YEAR($A617)-1)))),'Final Sim'!$A$1:$O$84,VLOOKUP(MONTH($A617),'Conversion WRSM'!$A$1:$B$12,2),FALSE)</f>
        <v>0</v>
      </c>
      <c r="U617" s="9">
        <f t="shared" si="60"/>
        <v>0.15</v>
      </c>
      <c r="V617" s="9" t="str">
        <f t="shared" si="61"/>
        <v>*</v>
      </c>
      <c r="W617" s="20" t="str">
        <f t="shared" si="62"/>
        <v>Estimated</v>
      </c>
    </row>
    <row r="618" spans="1:23" s="9" customFormat="1" x14ac:dyDescent="0.25">
      <c r="A618" s="11">
        <v>31747</v>
      </c>
      <c r="B618" s="9">
        <f>VLOOKUP((IF(MONTH($A618)=10,YEAR($A618),IF(MONTH($A618)=11,YEAR($A618),IF(MONTH($A618)=12, YEAR($A618),YEAR($A618)-1)))),A3R002_pt1.prn!$A$2:$AA$74,VLOOKUP(MONTH($A618),Conversion!$A$1:$B$12,2),FALSE)</f>
        <v>0.44</v>
      </c>
      <c r="C618" s="9" t="str">
        <f>IF(VLOOKUP((IF(MONTH($A618)=10,YEAR($A618),IF(MONTH($A618)=11,YEAR($A618),IF(MONTH($A618)=12, YEAR($A618),YEAR($A618)-1)))),A3R002_pt1.prn!$A$2:$AA$74,VLOOKUP(MONTH($A618),'Patch Conversion'!$A$1:$B$12,2),FALSE)="","",VLOOKUP((IF(MONTH($A618)=10,YEAR($A618),IF(MONTH($A618)=11,YEAR($A618),IF(MONTH($A618)=12, YEAR($A618),YEAR($A618)-1)))),A3R002_pt1.prn!$A$2:$AA$74,VLOOKUP(MONTH($A618),'Patch Conversion'!$A$1:$B$12,2),FALSE))</f>
        <v>*</v>
      </c>
      <c r="G618" s="9">
        <f>VLOOKUP((IF(MONTH($A618)=10,YEAR($A618),IF(MONTH($A618)=11,YEAR($A618),IF(MONTH($A618)=12, YEAR($A618),YEAR($A618)-1)))),A3R002_FirstSim!$A$1:$Z$87,VLOOKUP(MONTH($A618),Conversion!$A$1:$B$12,2),FALSE)</f>
        <v>0.02</v>
      </c>
      <c r="K618" s="12" t="e">
        <f>VLOOKUP((IF(MONTH($A618)=10,YEAR($A618),IF(MONTH($A618)=11,YEAR($A618),IF(MONTH($A618)=12, YEAR($A618),YEAR($A618)-1)))),#REF!,VLOOKUP(MONTH($A618),Conversion!$A$1:$B$12,2),FALSE)</f>
        <v>#REF!</v>
      </c>
      <c r="L618" s="9" t="e">
        <f>VLOOKUP((IF(MONTH($A618)=10,YEAR($A618),IF(MONTH($A618)=11,YEAR($A618),IF(MONTH($A618)=12, YEAR($A618),YEAR($A618)-1)))),#REF!,VLOOKUP(MONTH($A618),'Patch Conversion'!$A$1:$B$12,2),FALSE)</f>
        <v>#REF!</v>
      </c>
      <c r="N618" s="11"/>
      <c r="O618" s="9">
        <f t="shared" si="57"/>
        <v>0.44</v>
      </c>
      <c r="P618" s="9" t="str">
        <f t="shared" si="58"/>
        <v>*</v>
      </c>
      <c r="Q618" s="10" t="str">
        <f t="shared" si="59"/>
        <v>Estimated</v>
      </c>
      <c r="S618" s="17">
        <f>VLOOKUP((IF(MONTH($A618)=10,YEAR($A618),IF(MONTH($A618)=11,YEAR($A618),IF(MONTH($A618)=12, YEAR($A618),YEAR($A618)-1)))),'Final Sim'!$A$1:$O$84,VLOOKUP(MONTH($A618),'Conversion WRSM'!$A$1:$B$12,2),FALSE)</f>
        <v>0</v>
      </c>
      <c r="U618" s="9">
        <f t="shared" si="60"/>
        <v>0.44</v>
      </c>
      <c r="V618" s="9" t="str">
        <f t="shared" si="61"/>
        <v>*</v>
      </c>
      <c r="W618" s="20" t="str">
        <f t="shared" si="62"/>
        <v>Estimated</v>
      </c>
    </row>
    <row r="619" spans="1:23" s="9" customFormat="1" x14ac:dyDescent="0.25">
      <c r="A619" s="11">
        <v>31778</v>
      </c>
      <c r="B619" s="9">
        <f>VLOOKUP((IF(MONTH($A619)=10,YEAR($A619),IF(MONTH($A619)=11,YEAR($A619),IF(MONTH($A619)=12, YEAR($A619),YEAR($A619)-1)))),A3R002_pt1.prn!$A$2:$AA$74,VLOOKUP(MONTH($A619),Conversion!$A$1:$B$12,2),FALSE)</f>
        <v>7.0000000000000007E-2</v>
      </c>
      <c r="C619" s="9" t="str">
        <f>IF(VLOOKUP((IF(MONTH($A619)=10,YEAR($A619),IF(MONTH($A619)=11,YEAR($A619),IF(MONTH($A619)=12, YEAR($A619),YEAR($A619)-1)))),A3R002_pt1.prn!$A$2:$AA$74,VLOOKUP(MONTH($A619),'Patch Conversion'!$A$1:$B$12,2),FALSE)="","",VLOOKUP((IF(MONTH($A619)=10,YEAR($A619),IF(MONTH($A619)=11,YEAR($A619),IF(MONTH($A619)=12, YEAR($A619),YEAR($A619)-1)))),A3R002_pt1.prn!$A$2:$AA$74,VLOOKUP(MONTH($A619),'Patch Conversion'!$A$1:$B$12,2),FALSE))</f>
        <v>*</v>
      </c>
      <c r="G619" s="9">
        <f>VLOOKUP((IF(MONTH($A619)=10,YEAR($A619),IF(MONTH($A619)=11,YEAR($A619),IF(MONTH($A619)=12, YEAR($A619),YEAR($A619)-1)))),A3R002_FirstSim!$A$1:$Z$87,VLOOKUP(MONTH($A619),Conversion!$A$1:$B$12,2),FALSE)</f>
        <v>0.02</v>
      </c>
      <c r="K619" s="12" t="e">
        <f>VLOOKUP((IF(MONTH($A619)=10,YEAR($A619),IF(MONTH($A619)=11,YEAR($A619),IF(MONTH($A619)=12, YEAR($A619),YEAR($A619)-1)))),#REF!,VLOOKUP(MONTH($A619),Conversion!$A$1:$B$12,2),FALSE)</f>
        <v>#REF!</v>
      </c>
      <c r="L619" s="9" t="e">
        <f>VLOOKUP((IF(MONTH($A619)=10,YEAR($A619),IF(MONTH($A619)=11,YEAR($A619),IF(MONTH($A619)=12, YEAR($A619),YEAR($A619)-1)))),#REF!,VLOOKUP(MONTH($A619),'Patch Conversion'!$A$1:$B$12,2),FALSE)</f>
        <v>#REF!</v>
      </c>
      <c r="N619" s="11"/>
      <c r="O619" s="9">
        <f t="shared" si="57"/>
        <v>7.0000000000000007E-2</v>
      </c>
      <c r="P619" s="9" t="str">
        <f t="shared" si="58"/>
        <v>*</v>
      </c>
      <c r="Q619" s="10" t="str">
        <f t="shared" si="59"/>
        <v>Estimated</v>
      </c>
      <c r="S619" s="17">
        <f>VLOOKUP((IF(MONTH($A619)=10,YEAR($A619),IF(MONTH($A619)=11,YEAR($A619),IF(MONTH($A619)=12, YEAR($A619),YEAR($A619)-1)))),'Final Sim'!$A$1:$O$84,VLOOKUP(MONTH($A619),'Conversion WRSM'!$A$1:$B$12,2),FALSE)</f>
        <v>0</v>
      </c>
      <c r="U619" s="9">
        <f t="shared" si="60"/>
        <v>7.0000000000000007E-2</v>
      </c>
      <c r="V619" s="9" t="str">
        <f t="shared" si="61"/>
        <v>*</v>
      </c>
      <c r="W619" s="20" t="str">
        <f t="shared" si="62"/>
        <v>Estimated</v>
      </c>
    </row>
    <row r="620" spans="1:23" s="9" customFormat="1" x14ac:dyDescent="0.25">
      <c r="A620" s="11">
        <v>31809</v>
      </c>
      <c r="B620" s="9">
        <f>VLOOKUP((IF(MONTH($A620)=10,YEAR($A620),IF(MONTH($A620)=11,YEAR($A620),IF(MONTH($A620)=12, YEAR($A620),YEAR($A620)-1)))),A3R002_pt1.prn!$A$2:$AA$74,VLOOKUP(MONTH($A620),Conversion!$A$1:$B$12,2),FALSE)</f>
        <v>0</v>
      </c>
      <c r="C620" s="9" t="str">
        <f>IF(VLOOKUP((IF(MONTH($A620)=10,YEAR($A620),IF(MONTH($A620)=11,YEAR($A620),IF(MONTH($A620)=12, YEAR($A620),YEAR($A620)-1)))),A3R002_pt1.prn!$A$2:$AA$74,VLOOKUP(MONTH($A620),'Patch Conversion'!$A$1:$B$12,2),FALSE)="","",VLOOKUP((IF(MONTH($A620)=10,YEAR($A620),IF(MONTH($A620)=11,YEAR($A620),IF(MONTH($A620)=12, YEAR($A620),YEAR($A620)-1)))),A3R002_pt1.prn!$A$2:$AA$74,VLOOKUP(MONTH($A620),'Patch Conversion'!$A$1:$B$12,2),FALSE))</f>
        <v>#</v>
      </c>
      <c r="D620" s="9">
        <f>IF(C620="","",B620)</f>
        <v>0</v>
      </c>
      <c r="G620" s="9">
        <f>VLOOKUP((IF(MONTH($A620)=10,YEAR($A620),IF(MONTH($A620)=11,YEAR($A620),IF(MONTH($A620)=12, YEAR($A620),YEAR($A620)-1)))),A3R002_FirstSim!$A$1:$Z$87,VLOOKUP(MONTH($A620),Conversion!$A$1:$B$12,2),FALSE)</f>
        <v>0.02</v>
      </c>
      <c r="K620" s="12" t="e">
        <f>VLOOKUP((IF(MONTH($A620)=10,YEAR($A620),IF(MONTH($A620)=11,YEAR($A620),IF(MONTH($A620)=12, YEAR($A620),YEAR($A620)-1)))),#REF!,VLOOKUP(MONTH($A620),Conversion!$A$1:$B$12,2),FALSE)</f>
        <v>#REF!</v>
      </c>
      <c r="L620" s="9" t="e">
        <f>VLOOKUP((IF(MONTH($A620)=10,YEAR($A620),IF(MONTH($A620)=11,YEAR($A620),IF(MONTH($A620)=12, YEAR($A620),YEAR($A620)-1)))),#REF!,VLOOKUP(MONTH($A620),'Patch Conversion'!$A$1:$B$12,2),FALSE)</f>
        <v>#REF!</v>
      </c>
      <c r="N620" s="11"/>
      <c r="O620" s="9">
        <f t="shared" si="57"/>
        <v>0.02</v>
      </c>
      <c r="P620" s="9" t="str">
        <f t="shared" si="58"/>
        <v>*</v>
      </c>
      <c r="Q620" s="10" t="str">
        <f t="shared" si="59"/>
        <v>First Silumation patch</v>
      </c>
      <c r="S620" s="17">
        <f>VLOOKUP((IF(MONTH($A620)=10,YEAR($A620),IF(MONTH($A620)=11,YEAR($A620),IF(MONTH($A620)=12, YEAR($A620),YEAR($A620)-1)))),'Final Sim'!$A$1:$O$84,VLOOKUP(MONTH($A620),'Conversion WRSM'!$A$1:$B$12,2),FALSE)</f>
        <v>0</v>
      </c>
      <c r="U620" s="9">
        <f t="shared" si="60"/>
        <v>0</v>
      </c>
      <c r="V620" s="9" t="str">
        <f t="shared" si="61"/>
        <v>#</v>
      </c>
      <c r="W620" s="20" t="str">
        <f t="shared" si="62"/>
        <v>Observed Estimate Used</v>
      </c>
    </row>
    <row r="621" spans="1:23" s="9" customFormat="1" x14ac:dyDescent="0.25">
      <c r="A621" s="11">
        <v>31837</v>
      </c>
      <c r="B621" s="9">
        <f>VLOOKUP((IF(MONTH($A621)=10,YEAR($A621),IF(MONTH($A621)=11,YEAR($A621),IF(MONTH($A621)=12, YEAR($A621),YEAR($A621)-1)))),A3R002_pt1.prn!$A$2:$AA$74,VLOOKUP(MONTH($A621),Conversion!$A$1:$B$12,2),FALSE)</f>
        <v>0.09</v>
      </c>
      <c r="C621" s="9" t="str">
        <f>IF(VLOOKUP((IF(MONTH($A621)=10,YEAR($A621),IF(MONTH($A621)=11,YEAR($A621),IF(MONTH($A621)=12, YEAR($A621),YEAR($A621)-1)))),A3R002_pt1.prn!$A$2:$AA$74,VLOOKUP(MONTH($A621),'Patch Conversion'!$A$1:$B$12,2),FALSE)="","",VLOOKUP((IF(MONTH($A621)=10,YEAR($A621),IF(MONTH($A621)=11,YEAR($A621),IF(MONTH($A621)=12, YEAR($A621),YEAR($A621)-1)))),A3R002_pt1.prn!$A$2:$AA$74,VLOOKUP(MONTH($A621),'Patch Conversion'!$A$1:$B$12,2),FALSE))</f>
        <v/>
      </c>
      <c r="D621" s="9" t="str">
        <f>IF(C621="","",B621)</f>
        <v/>
      </c>
      <c r="G621" s="9">
        <f>VLOOKUP((IF(MONTH($A621)=10,YEAR($A621),IF(MONTH($A621)=11,YEAR($A621),IF(MONTH($A621)=12, YEAR($A621),YEAR($A621)-1)))),A3R002_FirstSim!$A$1:$Z$87,VLOOKUP(MONTH($A621),Conversion!$A$1:$B$12,2),FALSE)</f>
        <v>7.0000000000000007E-2</v>
      </c>
      <c r="K621" s="12" t="e">
        <f>VLOOKUP((IF(MONTH($A621)=10,YEAR($A621),IF(MONTH($A621)=11,YEAR($A621),IF(MONTH($A621)=12, YEAR($A621),YEAR($A621)-1)))),#REF!,VLOOKUP(MONTH($A621),Conversion!$A$1:$B$12,2),FALSE)</f>
        <v>#REF!</v>
      </c>
      <c r="L621" s="9" t="e">
        <f>VLOOKUP((IF(MONTH($A621)=10,YEAR($A621),IF(MONTH($A621)=11,YEAR($A621),IF(MONTH($A621)=12, YEAR($A621),YEAR($A621)-1)))),#REF!,VLOOKUP(MONTH($A621),'Patch Conversion'!$A$1:$B$12,2),FALSE)</f>
        <v>#REF!</v>
      </c>
      <c r="N621" s="11"/>
      <c r="O621" s="9">
        <f t="shared" si="57"/>
        <v>0.09</v>
      </c>
      <c r="P621" s="9" t="str">
        <f t="shared" si="58"/>
        <v/>
      </c>
      <c r="Q621" s="10" t="str">
        <f t="shared" si="59"/>
        <v/>
      </c>
      <c r="S621" s="17">
        <f>VLOOKUP((IF(MONTH($A621)=10,YEAR($A621),IF(MONTH($A621)=11,YEAR($A621),IF(MONTH($A621)=12, YEAR($A621),YEAR($A621)-1)))),'Final Sim'!$A$1:$O$84,VLOOKUP(MONTH($A621),'Conversion WRSM'!$A$1:$B$12,2),FALSE)</f>
        <v>0</v>
      </c>
      <c r="U621" s="9">
        <f t="shared" si="60"/>
        <v>0.09</v>
      </c>
      <c r="V621" s="9" t="str">
        <f t="shared" si="61"/>
        <v/>
      </c>
      <c r="W621" s="20" t="str">
        <f t="shared" si="62"/>
        <v/>
      </c>
    </row>
    <row r="622" spans="1:23" s="9" customFormat="1" x14ac:dyDescent="0.25">
      <c r="A622" s="11">
        <v>31868</v>
      </c>
      <c r="B622" s="9">
        <f>VLOOKUP((IF(MONTH($A622)=10,YEAR($A622),IF(MONTH($A622)=11,YEAR($A622),IF(MONTH($A622)=12, YEAR($A622),YEAR($A622)-1)))),A3R002_pt1.prn!$A$2:$AA$74,VLOOKUP(MONTH($A622),Conversion!$A$1:$B$12,2),FALSE)</f>
        <v>0</v>
      </c>
      <c r="C622" s="9" t="str">
        <f>IF(VLOOKUP((IF(MONTH($A622)=10,YEAR($A622),IF(MONTH($A622)=11,YEAR($A622),IF(MONTH($A622)=12, YEAR($A622),YEAR($A622)-1)))),A3R002_pt1.prn!$A$2:$AA$74,VLOOKUP(MONTH($A622),'Patch Conversion'!$A$1:$B$12,2),FALSE)="","",VLOOKUP((IF(MONTH($A622)=10,YEAR($A622),IF(MONTH($A622)=11,YEAR($A622),IF(MONTH($A622)=12, YEAR($A622),YEAR($A622)-1)))),A3R002_pt1.prn!$A$2:$AA$74,VLOOKUP(MONTH($A622),'Patch Conversion'!$A$1:$B$12,2),FALSE))</f>
        <v>#</v>
      </c>
      <c r="G622" s="9">
        <f>VLOOKUP((IF(MONTH($A622)=10,YEAR($A622),IF(MONTH($A622)=11,YEAR($A622),IF(MONTH($A622)=12, YEAR($A622),YEAR($A622)-1)))),A3R002_FirstSim!$A$1:$Z$87,VLOOKUP(MONTH($A622),Conversion!$A$1:$B$12,2),FALSE)</f>
        <v>0.04</v>
      </c>
      <c r="K622" s="12" t="e">
        <f>VLOOKUP((IF(MONTH($A622)=10,YEAR($A622),IF(MONTH($A622)=11,YEAR($A622),IF(MONTH($A622)=12, YEAR($A622),YEAR($A622)-1)))),#REF!,VLOOKUP(MONTH($A622),Conversion!$A$1:$B$12,2),FALSE)</f>
        <v>#REF!</v>
      </c>
      <c r="L622" s="9" t="e">
        <f>VLOOKUP((IF(MONTH($A622)=10,YEAR($A622),IF(MONTH($A622)=11,YEAR($A622),IF(MONTH($A622)=12, YEAR($A622),YEAR($A622)-1)))),#REF!,VLOOKUP(MONTH($A622),'Patch Conversion'!$A$1:$B$12,2),FALSE)</f>
        <v>#REF!</v>
      </c>
      <c r="N622" s="11"/>
      <c r="O622" s="9">
        <f t="shared" si="57"/>
        <v>0.04</v>
      </c>
      <c r="P622" s="9" t="str">
        <f t="shared" si="58"/>
        <v>*</v>
      </c>
      <c r="Q622" s="10" t="str">
        <f t="shared" si="59"/>
        <v>First Silumation patch</v>
      </c>
      <c r="S622" s="17">
        <f>VLOOKUP((IF(MONTH($A622)=10,YEAR($A622),IF(MONTH($A622)=11,YEAR($A622),IF(MONTH($A622)=12, YEAR($A622),YEAR($A622)-1)))),'Final Sim'!$A$1:$O$84,VLOOKUP(MONTH($A622),'Conversion WRSM'!$A$1:$B$12,2),FALSE)</f>
        <v>0</v>
      </c>
      <c r="U622" s="9">
        <f t="shared" si="60"/>
        <v>0</v>
      </c>
      <c r="V622" s="9" t="str">
        <f t="shared" si="61"/>
        <v>#</v>
      </c>
      <c r="W622" s="20" t="str">
        <f t="shared" si="62"/>
        <v>Observed Estimate Used</v>
      </c>
    </row>
    <row r="623" spans="1:23" s="9" customFormat="1" x14ac:dyDescent="0.25">
      <c r="A623" s="11">
        <v>31898</v>
      </c>
      <c r="B623" s="9">
        <f>VLOOKUP((IF(MONTH($A623)=10,YEAR($A623),IF(MONTH($A623)=11,YEAR($A623),IF(MONTH($A623)=12, YEAR($A623),YEAR($A623)-1)))),A3R002_pt1.prn!$A$2:$AA$74,VLOOKUP(MONTH($A623),Conversion!$A$1:$B$12,2),FALSE)</f>
        <v>0</v>
      </c>
      <c r="C623" s="9" t="str">
        <f>IF(VLOOKUP((IF(MONTH($A623)=10,YEAR($A623),IF(MONTH($A623)=11,YEAR($A623),IF(MONTH($A623)=12, YEAR($A623),YEAR($A623)-1)))),A3R002_pt1.prn!$A$2:$AA$74,VLOOKUP(MONTH($A623),'Patch Conversion'!$A$1:$B$12,2),FALSE)="","",VLOOKUP((IF(MONTH($A623)=10,YEAR($A623),IF(MONTH($A623)=11,YEAR($A623),IF(MONTH($A623)=12, YEAR($A623),YEAR($A623)-1)))),A3R002_pt1.prn!$A$2:$AA$74,VLOOKUP(MONTH($A623),'Patch Conversion'!$A$1:$B$12,2),FALSE))</f>
        <v>#</v>
      </c>
      <c r="G623" s="9">
        <f>VLOOKUP((IF(MONTH($A623)=10,YEAR($A623),IF(MONTH($A623)=11,YEAR($A623),IF(MONTH($A623)=12, YEAR($A623),YEAR($A623)-1)))),A3R002_FirstSim!$A$1:$Z$87,VLOOKUP(MONTH($A623),Conversion!$A$1:$B$12,2),FALSE)</f>
        <v>0.02</v>
      </c>
      <c r="K623" s="12" t="e">
        <f>VLOOKUP((IF(MONTH($A623)=10,YEAR($A623),IF(MONTH($A623)=11,YEAR($A623),IF(MONTH($A623)=12, YEAR($A623),YEAR($A623)-1)))),#REF!,VLOOKUP(MONTH($A623),Conversion!$A$1:$B$12,2),FALSE)</f>
        <v>#REF!</v>
      </c>
      <c r="L623" s="9" t="e">
        <f>VLOOKUP((IF(MONTH($A623)=10,YEAR($A623),IF(MONTH($A623)=11,YEAR($A623),IF(MONTH($A623)=12, YEAR($A623),YEAR($A623)-1)))),#REF!,VLOOKUP(MONTH($A623),'Patch Conversion'!$A$1:$B$12,2),FALSE)</f>
        <v>#REF!</v>
      </c>
      <c r="N623" s="11"/>
      <c r="O623" s="9">
        <f t="shared" si="57"/>
        <v>0.02</v>
      </c>
      <c r="P623" s="9" t="str">
        <f t="shared" si="58"/>
        <v>*</v>
      </c>
      <c r="Q623" s="10" t="str">
        <f t="shared" si="59"/>
        <v>First Silumation patch</v>
      </c>
      <c r="S623" s="17">
        <f>VLOOKUP((IF(MONTH($A623)=10,YEAR($A623),IF(MONTH($A623)=11,YEAR($A623),IF(MONTH($A623)=12, YEAR($A623),YEAR($A623)-1)))),'Final Sim'!$A$1:$O$84,VLOOKUP(MONTH($A623),'Conversion WRSM'!$A$1:$B$12,2),FALSE)</f>
        <v>0</v>
      </c>
      <c r="U623" s="9">
        <f t="shared" si="60"/>
        <v>0</v>
      </c>
      <c r="V623" s="9" t="str">
        <f t="shared" si="61"/>
        <v>#</v>
      </c>
      <c r="W623" s="20" t="str">
        <f t="shared" si="62"/>
        <v>Observed Estimate Used</v>
      </c>
    </row>
    <row r="624" spans="1:23" s="9" customFormat="1" x14ac:dyDescent="0.25">
      <c r="A624" s="11">
        <v>31929</v>
      </c>
      <c r="B624" s="9">
        <f>VLOOKUP((IF(MONTH($A624)=10,YEAR($A624),IF(MONTH($A624)=11,YEAR($A624),IF(MONTH($A624)=12, YEAR($A624),YEAR($A624)-1)))),A3R002_pt1.prn!$A$2:$AA$74,VLOOKUP(MONTH($A624),Conversion!$A$1:$B$12,2),FALSE)</f>
        <v>0</v>
      </c>
      <c r="C624" s="9" t="str">
        <f>IF(VLOOKUP((IF(MONTH($A624)=10,YEAR($A624),IF(MONTH($A624)=11,YEAR($A624),IF(MONTH($A624)=12, YEAR($A624),YEAR($A624)-1)))),A3R002_pt1.prn!$A$2:$AA$74,VLOOKUP(MONTH($A624),'Patch Conversion'!$A$1:$B$12,2),FALSE)="","",VLOOKUP((IF(MONTH($A624)=10,YEAR($A624),IF(MONTH($A624)=11,YEAR($A624),IF(MONTH($A624)=12, YEAR($A624),YEAR($A624)-1)))),A3R002_pt1.prn!$A$2:$AA$74,VLOOKUP(MONTH($A624),'Patch Conversion'!$A$1:$B$12,2),FALSE))</f>
        <v>#</v>
      </c>
      <c r="G624" s="9">
        <f>VLOOKUP((IF(MONTH($A624)=10,YEAR($A624),IF(MONTH($A624)=11,YEAR($A624),IF(MONTH($A624)=12, YEAR($A624),YEAR($A624)-1)))),A3R002_FirstSim!$A$1:$Z$87,VLOOKUP(MONTH($A624),Conversion!$A$1:$B$12,2),FALSE)</f>
        <v>0.02</v>
      </c>
      <c r="K624" s="12" t="e">
        <f>VLOOKUP((IF(MONTH($A624)=10,YEAR($A624),IF(MONTH($A624)=11,YEAR($A624),IF(MONTH($A624)=12, YEAR($A624),YEAR($A624)-1)))),#REF!,VLOOKUP(MONTH($A624),Conversion!$A$1:$B$12,2),FALSE)</f>
        <v>#REF!</v>
      </c>
      <c r="L624" s="9" t="e">
        <f>VLOOKUP((IF(MONTH($A624)=10,YEAR($A624),IF(MONTH($A624)=11,YEAR($A624),IF(MONTH($A624)=12, YEAR($A624),YEAR($A624)-1)))),#REF!,VLOOKUP(MONTH($A624),'Patch Conversion'!$A$1:$B$12,2),FALSE)</f>
        <v>#REF!</v>
      </c>
      <c r="N624" s="11"/>
      <c r="O624" s="9">
        <f t="shared" si="57"/>
        <v>0.02</v>
      </c>
      <c r="P624" s="9" t="str">
        <f t="shared" si="58"/>
        <v>*</v>
      </c>
      <c r="Q624" s="10" t="str">
        <f t="shared" si="59"/>
        <v>First Silumation patch</v>
      </c>
      <c r="S624" s="17">
        <f>VLOOKUP((IF(MONTH($A624)=10,YEAR($A624),IF(MONTH($A624)=11,YEAR($A624),IF(MONTH($A624)=12, YEAR($A624),YEAR($A624)-1)))),'Final Sim'!$A$1:$O$84,VLOOKUP(MONTH($A624),'Conversion WRSM'!$A$1:$B$12,2),FALSE)</f>
        <v>0</v>
      </c>
      <c r="U624" s="9">
        <f t="shared" si="60"/>
        <v>0</v>
      </c>
      <c r="V624" s="9" t="str">
        <f t="shared" si="61"/>
        <v>#</v>
      </c>
      <c r="W624" s="20" t="str">
        <f t="shared" si="62"/>
        <v>Observed Estimate Used</v>
      </c>
    </row>
    <row r="625" spans="1:23" s="9" customFormat="1" x14ac:dyDescent="0.25">
      <c r="A625" s="11">
        <v>31959</v>
      </c>
      <c r="B625" s="9">
        <f>VLOOKUP((IF(MONTH($A625)=10,YEAR($A625),IF(MONTH($A625)=11,YEAR($A625),IF(MONTH($A625)=12, YEAR($A625),YEAR($A625)-1)))),A3R002_pt1.prn!$A$2:$AA$74,VLOOKUP(MONTH($A625),Conversion!$A$1:$B$12,2),FALSE)</f>
        <v>0.01</v>
      </c>
      <c r="C625" s="9" t="str">
        <f>IF(VLOOKUP((IF(MONTH($A625)=10,YEAR($A625),IF(MONTH($A625)=11,YEAR($A625),IF(MONTH($A625)=12, YEAR($A625),YEAR($A625)-1)))),A3R002_pt1.prn!$A$2:$AA$74,VLOOKUP(MONTH($A625),'Patch Conversion'!$A$1:$B$12,2),FALSE)="","",VLOOKUP((IF(MONTH($A625)=10,YEAR($A625),IF(MONTH($A625)=11,YEAR($A625),IF(MONTH($A625)=12, YEAR($A625),YEAR($A625)-1)))),A3R002_pt1.prn!$A$2:$AA$74,VLOOKUP(MONTH($A625),'Patch Conversion'!$A$1:$B$12,2),FALSE))</f>
        <v/>
      </c>
      <c r="G625" s="9">
        <f>VLOOKUP((IF(MONTH($A625)=10,YEAR($A625),IF(MONTH($A625)=11,YEAR($A625),IF(MONTH($A625)=12, YEAR($A625),YEAR($A625)-1)))),A3R002_FirstSim!$A$1:$Z$87,VLOOKUP(MONTH($A625),Conversion!$A$1:$B$12,2),FALSE)</f>
        <v>0.02</v>
      </c>
      <c r="K625" s="12" t="e">
        <f>VLOOKUP((IF(MONTH($A625)=10,YEAR($A625),IF(MONTH($A625)=11,YEAR($A625),IF(MONTH($A625)=12, YEAR($A625),YEAR($A625)-1)))),#REF!,VLOOKUP(MONTH($A625),Conversion!$A$1:$B$12,2),FALSE)</f>
        <v>#REF!</v>
      </c>
      <c r="L625" s="9" t="e">
        <f>VLOOKUP((IF(MONTH($A625)=10,YEAR($A625),IF(MONTH($A625)=11,YEAR($A625),IF(MONTH($A625)=12, YEAR($A625),YEAR($A625)-1)))),#REF!,VLOOKUP(MONTH($A625),'Patch Conversion'!$A$1:$B$12,2),FALSE)</f>
        <v>#REF!</v>
      </c>
      <c r="N625" s="11"/>
      <c r="O625" s="9">
        <f t="shared" si="57"/>
        <v>0.01</v>
      </c>
      <c r="P625" s="9" t="str">
        <f t="shared" si="58"/>
        <v/>
      </c>
      <c r="Q625" s="10" t="str">
        <f t="shared" si="59"/>
        <v/>
      </c>
      <c r="S625" s="17">
        <f>VLOOKUP((IF(MONTH($A625)=10,YEAR($A625),IF(MONTH($A625)=11,YEAR($A625),IF(MONTH($A625)=12, YEAR($A625),YEAR($A625)-1)))),'Final Sim'!$A$1:$O$84,VLOOKUP(MONTH($A625),'Conversion WRSM'!$A$1:$B$12,2),FALSE)</f>
        <v>0</v>
      </c>
      <c r="U625" s="9">
        <f t="shared" si="60"/>
        <v>0.01</v>
      </c>
      <c r="V625" s="9" t="str">
        <f t="shared" si="61"/>
        <v/>
      </c>
      <c r="W625" s="20" t="str">
        <f t="shared" si="62"/>
        <v/>
      </c>
    </row>
    <row r="626" spans="1:23" s="9" customFormat="1" x14ac:dyDescent="0.25">
      <c r="A626" s="11">
        <v>31990</v>
      </c>
      <c r="B626" s="9">
        <f>VLOOKUP((IF(MONTH($A626)=10,YEAR($A626),IF(MONTH($A626)=11,YEAR($A626),IF(MONTH($A626)=12, YEAR($A626),YEAR($A626)-1)))),A3R002_pt1.prn!$A$2:$AA$74,VLOOKUP(MONTH($A626),Conversion!$A$1:$B$12,2),FALSE)</f>
        <v>0</v>
      </c>
      <c r="C626" s="9" t="str">
        <f>IF(VLOOKUP((IF(MONTH($A626)=10,YEAR($A626),IF(MONTH($A626)=11,YEAR($A626),IF(MONTH($A626)=12, YEAR($A626),YEAR($A626)-1)))),A3R002_pt1.prn!$A$2:$AA$74,VLOOKUP(MONTH($A626),'Patch Conversion'!$A$1:$B$12,2),FALSE)="","",VLOOKUP((IF(MONTH($A626)=10,YEAR($A626),IF(MONTH($A626)=11,YEAR($A626),IF(MONTH($A626)=12, YEAR($A626),YEAR($A626)-1)))),A3R002_pt1.prn!$A$2:$AA$74,VLOOKUP(MONTH($A626),'Patch Conversion'!$A$1:$B$12,2),FALSE))</f>
        <v/>
      </c>
      <c r="G626" s="9">
        <f>VLOOKUP((IF(MONTH($A626)=10,YEAR($A626),IF(MONTH($A626)=11,YEAR($A626),IF(MONTH($A626)=12, YEAR($A626),YEAR($A626)-1)))),A3R002_FirstSim!$A$1:$Z$87,VLOOKUP(MONTH($A626),Conversion!$A$1:$B$12,2),FALSE)</f>
        <v>0.02</v>
      </c>
      <c r="K626" s="12" t="e">
        <f>VLOOKUP((IF(MONTH($A626)=10,YEAR($A626),IF(MONTH($A626)=11,YEAR($A626),IF(MONTH($A626)=12, YEAR($A626),YEAR($A626)-1)))),#REF!,VLOOKUP(MONTH($A626),Conversion!$A$1:$B$12,2),FALSE)</f>
        <v>#REF!</v>
      </c>
      <c r="L626" s="9" t="e">
        <f>VLOOKUP((IF(MONTH($A626)=10,YEAR($A626),IF(MONTH($A626)=11,YEAR($A626),IF(MONTH($A626)=12, YEAR($A626),YEAR($A626)-1)))),#REF!,VLOOKUP(MONTH($A626),'Patch Conversion'!$A$1:$B$12,2),FALSE)</f>
        <v>#REF!</v>
      </c>
      <c r="N626" s="11"/>
      <c r="O626" s="9">
        <f t="shared" si="57"/>
        <v>0</v>
      </c>
      <c r="P626" s="9" t="str">
        <f t="shared" si="58"/>
        <v/>
      </c>
      <c r="Q626" s="10" t="str">
        <f t="shared" si="59"/>
        <v/>
      </c>
      <c r="S626" s="17">
        <f>VLOOKUP((IF(MONTH($A626)=10,YEAR($A626),IF(MONTH($A626)=11,YEAR($A626),IF(MONTH($A626)=12, YEAR($A626),YEAR($A626)-1)))),'Final Sim'!$A$1:$O$84,VLOOKUP(MONTH($A626),'Conversion WRSM'!$A$1:$B$12,2),FALSE)</f>
        <v>0</v>
      </c>
      <c r="U626" s="9">
        <f t="shared" si="60"/>
        <v>0</v>
      </c>
      <c r="V626" s="9" t="str">
        <f t="shared" si="61"/>
        <v/>
      </c>
      <c r="W626" s="20" t="str">
        <f t="shared" si="62"/>
        <v/>
      </c>
    </row>
    <row r="627" spans="1:23" s="9" customFormat="1" x14ac:dyDescent="0.25">
      <c r="A627" s="11">
        <v>32021</v>
      </c>
      <c r="B627" s="9">
        <f>VLOOKUP((IF(MONTH($A627)=10,YEAR($A627),IF(MONTH($A627)=11,YEAR($A627),IF(MONTH($A627)=12, YEAR($A627),YEAR($A627)-1)))),A3R002_pt1.prn!$A$2:$AA$74,VLOOKUP(MONTH($A627),Conversion!$A$1:$B$12,2),FALSE)</f>
        <v>0.02</v>
      </c>
      <c r="C627" s="9" t="str">
        <f>IF(VLOOKUP((IF(MONTH($A627)=10,YEAR($A627),IF(MONTH($A627)=11,YEAR($A627),IF(MONTH($A627)=12, YEAR($A627),YEAR($A627)-1)))),A3R002_pt1.prn!$A$2:$AA$74,VLOOKUP(MONTH($A627),'Patch Conversion'!$A$1:$B$12,2),FALSE)="","",VLOOKUP((IF(MONTH($A627)=10,YEAR($A627),IF(MONTH($A627)=11,YEAR($A627),IF(MONTH($A627)=12, YEAR($A627),YEAR($A627)-1)))),A3R002_pt1.prn!$A$2:$AA$74,VLOOKUP(MONTH($A627),'Patch Conversion'!$A$1:$B$12,2),FALSE))</f>
        <v>*</v>
      </c>
      <c r="G627" s="9">
        <f>VLOOKUP((IF(MONTH($A627)=10,YEAR($A627),IF(MONTH($A627)=11,YEAR($A627),IF(MONTH($A627)=12, YEAR($A627),YEAR($A627)-1)))),A3R002_FirstSim!$A$1:$Z$87,VLOOKUP(MONTH($A627),Conversion!$A$1:$B$12,2),FALSE)</f>
        <v>0.02</v>
      </c>
      <c r="K627" s="12" t="e">
        <f>VLOOKUP((IF(MONTH($A627)=10,YEAR($A627),IF(MONTH($A627)=11,YEAR($A627),IF(MONTH($A627)=12, YEAR($A627),YEAR($A627)-1)))),#REF!,VLOOKUP(MONTH($A627),Conversion!$A$1:$B$12,2),FALSE)</f>
        <v>#REF!</v>
      </c>
      <c r="L627" s="9" t="e">
        <f>VLOOKUP((IF(MONTH($A627)=10,YEAR($A627),IF(MONTH($A627)=11,YEAR($A627),IF(MONTH($A627)=12, YEAR($A627),YEAR($A627)-1)))),#REF!,VLOOKUP(MONTH($A627),'Patch Conversion'!$A$1:$B$12,2),FALSE)</f>
        <v>#REF!</v>
      </c>
      <c r="N627" s="11"/>
      <c r="O627" s="9">
        <f t="shared" si="57"/>
        <v>0.02</v>
      </c>
      <c r="P627" s="9" t="str">
        <f t="shared" si="58"/>
        <v>*</v>
      </c>
      <c r="Q627" s="10" t="str">
        <f t="shared" si="59"/>
        <v>Estimated</v>
      </c>
      <c r="S627" s="17">
        <f>VLOOKUP((IF(MONTH($A627)=10,YEAR($A627),IF(MONTH($A627)=11,YEAR($A627),IF(MONTH($A627)=12, YEAR($A627),YEAR($A627)-1)))),'Final Sim'!$A$1:$O$84,VLOOKUP(MONTH($A627),'Conversion WRSM'!$A$1:$B$12,2),FALSE)</f>
        <v>0</v>
      </c>
      <c r="U627" s="9">
        <f t="shared" si="60"/>
        <v>0.02</v>
      </c>
      <c r="V627" s="9" t="str">
        <f t="shared" si="61"/>
        <v>*</v>
      </c>
      <c r="W627" s="20" t="str">
        <f t="shared" si="62"/>
        <v>Estimated</v>
      </c>
    </row>
    <row r="628" spans="1:23" s="9" customFormat="1" x14ac:dyDescent="0.25">
      <c r="A628" s="11">
        <v>32051</v>
      </c>
      <c r="B628" s="9">
        <f>VLOOKUP((IF(MONTH($A628)=10,YEAR($A628),IF(MONTH($A628)=11,YEAR($A628),IF(MONTH($A628)=12, YEAR($A628),YEAR($A628)-1)))),A3R002_pt1.prn!$A$2:$AA$74,VLOOKUP(MONTH($A628),Conversion!$A$1:$B$12,2),FALSE)</f>
        <v>0.03</v>
      </c>
      <c r="C628" s="9" t="str">
        <f>IF(VLOOKUP((IF(MONTH($A628)=10,YEAR($A628),IF(MONTH($A628)=11,YEAR($A628),IF(MONTH($A628)=12, YEAR($A628),YEAR($A628)-1)))),A3R002_pt1.prn!$A$2:$AA$74,VLOOKUP(MONTH($A628),'Patch Conversion'!$A$1:$B$12,2),FALSE)="","",VLOOKUP((IF(MONTH($A628)=10,YEAR($A628),IF(MONTH($A628)=11,YEAR($A628),IF(MONTH($A628)=12, YEAR($A628),YEAR($A628)-1)))),A3R002_pt1.prn!$A$2:$AA$74,VLOOKUP(MONTH($A628),'Patch Conversion'!$A$1:$B$12,2),FALSE))</f>
        <v/>
      </c>
      <c r="G628" s="9">
        <f>VLOOKUP((IF(MONTH($A628)=10,YEAR($A628),IF(MONTH($A628)=11,YEAR($A628),IF(MONTH($A628)=12, YEAR($A628),YEAR($A628)-1)))),A3R002_FirstSim!$A$1:$Z$87,VLOOKUP(MONTH($A628),Conversion!$A$1:$B$12,2),FALSE)</f>
        <v>0.02</v>
      </c>
      <c r="K628" s="12" t="e">
        <f>VLOOKUP((IF(MONTH($A628)=10,YEAR($A628),IF(MONTH($A628)=11,YEAR($A628),IF(MONTH($A628)=12, YEAR($A628),YEAR($A628)-1)))),#REF!,VLOOKUP(MONTH($A628),Conversion!$A$1:$B$12,2),FALSE)</f>
        <v>#REF!</v>
      </c>
      <c r="L628" s="9" t="e">
        <f>VLOOKUP((IF(MONTH($A628)=10,YEAR($A628),IF(MONTH($A628)=11,YEAR($A628),IF(MONTH($A628)=12, YEAR($A628),YEAR($A628)-1)))),#REF!,VLOOKUP(MONTH($A628),'Patch Conversion'!$A$1:$B$12,2),FALSE)</f>
        <v>#REF!</v>
      </c>
      <c r="N628" s="11"/>
      <c r="O628" s="9">
        <f t="shared" si="57"/>
        <v>0.03</v>
      </c>
      <c r="P628" s="9" t="str">
        <f t="shared" si="58"/>
        <v/>
      </c>
      <c r="Q628" s="10" t="str">
        <f t="shared" si="59"/>
        <v/>
      </c>
      <c r="S628" s="17">
        <f>VLOOKUP((IF(MONTH($A628)=10,YEAR($A628),IF(MONTH($A628)=11,YEAR($A628),IF(MONTH($A628)=12, YEAR($A628),YEAR($A628)-1)))),'Final Sim'!$A$1:$O$84,VLOOKUP(MONTH($A628),'Conversion WRSM'!$A$1:$B$12,2),FALSE)</f>
        <v>0</v>
      </c>
      <c r="U628" s="9">
        <f t="shared" si="60"/>
        <v>0.03</v>
      </c>
      <c r="V628" s="9" t="str">
        <f t="shared" si="61"/>
        <v/>
      </c>
      <c r="W628" s="20" t="str">
        <f t="shared" si="62"/>
        <v/>
      </c>
    </row>
    <row r="629" spans="1:23" s="9" customFormat="1" x14ac:dyDescent="0.25">
      <c r="A629" s="11">
        <v>32082</v>
      </c>
      <c r="B629" s="9">
        <f>VLOOKUP((IF(MONTH($A629)=10,YEAR($A629),IF(MONTH($A629)=11,YEAR($A629),IF(MONTH($A629)=12, YEAR($A629),YEAR($A629)-1)))),A3R002_pt1.prn!$A$2:$AA$74,VLOOKUP(MONTH($A629),Conversion!$A$1:$B$12,2),FALSE)</f>
        <v>0</v>
      </c>
      <c r="C629" s="9" t="str">
        <f>IF(VLOOKUP((IF(MONTH($A629)=10,YEAR($A629),IF(MONTH($A629)=11,YEAR($A629),IF(MONTH($A629)=12, YEAR($A629),YEAR($A629)-1)))),A3R002_pt1.prn!$A$2:$AA$74,VLOOKUP(MONTH($A629),'Patch Conversion'!$A$1:$B$12,2),FALSE)="","",VLOOKUP((IF(MONTH($A629)=10,YEAR($A629),IF(MONTH($A629)=11,YEAR($A629),IF(MONTH($A629)=12, YEAR($A629),YEAR($A629)-1)))),A3R002_pt1.prn!$A$2:$AA$74,VLOOKUP(MONTH($A629),'Patch Conversion'!$A$1:$B$12,2),FALSE))</f>
        <v>#</v>
      </c>
      <c r="D629" s="9">
        <f>IF(C629="","",B629)</f>
        <v>0</v>
      </c>
      <c r="G629" s="9">
        <f>VLOOKUP((IF(MONTH($A629)=10,YEAR($A629),IF(MONTH($A629)=11,YEAR($A629),IF(MONTH($A629)=12, YEAR($A629),YEAR($A629)-1)))),A3R002_FirstSim!$A$1:$Z$87,VLOOKUP(MONTH($A629),Conversion!$A$1:$B$12,2),FALSE)</f>
        <v>0.02</v>
      </c>
      <c r="K629" s="12" t="e">
        <f>VLOOKUP((IF(MONTH($A629)=10,YEAR($A629),IF(MONTH($A629)=11,YEAR($A629),IF(MONTH($A629)=12, YEAR($A629),YEAR($A629)-1)))),#REF!,VLOOKUP(MONTH($A629),Conversion!$A$1:$B$12,2),FALSE)</f>
        <v>#REF!</v>
      </c>
      <c r="L629" s="9" t="e">
        <f>VLOOKUP((IF(MONTH($A629)=10,YEAR($A629),IF(MONTH($A629)=11,YEAR($A629),IF(MONTH($A629)=12, YEAR($A629),YEAR($A629)-1)))),#REF!,VLOOKUP(MONTH($A629),'Patch Conversion'!$A$1:$B$12,2),FALSE)</f>
        <v>#REF!</v>
      </c>
      <c r="N629" s="11"/>
      <c r="O629" s="9">
        <f t="shared" si="57"/>
        <v>0.02</v>
      </c>
      <c r="P629" s="9" t="str">
        <f t="shared" si="58"/>
        <v>*</v>
      </c>
      <c r="Q629" s="10" t="str">
        <f t="shared" si="59"/>
        <v>First Silumation patch</v>
      </c>
      <c r="S629" s="17">
        <f>VLOOKUP((IF(MONTH($A629)=10,YEAR($A629),IF(MONTH($A629)=11,YEAR($A629),IF(MONTH($A629)=12, YEAR($A629),YEAR($A629)-1)))),'Final Sim'!$A$1:$O$84,VLOOKUP(MONTH($A629),'Conversion WRSM'!$A$1:$B$12,2),FALSE)</f>
        <v>0</v>
      </c>
      <c r="U629" s="9">
        <f t="shared" si="60"/>
        <v>0</v>
      </c>
      <c r="V629" s="9" t="str">
        <f t="shared" si="61"/>
        <v>#</v>
      </c>
      <c r="W629" s="20" t="str">
        <f t="shared" si="62"/>
        <v>Observed Estimate Used</v>
      </c>
    </row>
    <row r="630" spans="1:23" s="9" customFormat="1" x14ac:dyDescent="0.25">
      <c r="A630" s="11">
        <v>32112</v>
      </c>
      <c r="B630" s="9">
        <f>VLOOKUP((IF(MONTH($A630)=10,YEAR($A630),IF(MONTH($A630)=11,YEAR($A630),IF(MONTH($A630)=12, YEAR($A630),YEAR($A630)-1)))),A3R002_pt1.prn!$A$2:$AA$74,VLOOKUP(MONTH($A630),Conversion!$A$1:$B$12,2),FALSE)</f>
        <v>0.04</v>
      </c>
      <c r="C630" s="9" t="str">
        <f>IF(VLOOKUP((IF(MONTH($A630)=10,YEAR($A630),IF(MONTH($A630)=11,YEAR($A630),IF(MONTH($A630)=12, YEAR($A630),YEAR($A630)-1)))),A3R002_pt1.prn!$A$2:$AA$74,VLOOKUP(MONTH($A630),'Patch Conversion'!$A$1:$B$12,2),FALSE)="","",VLOOKUP((IF(MONTH($A630)=10,YEAR($A630),IF(MONTH($A630)=11,YEAR($A630),IF(MONTH($A630)=12, YEAR($A630),YEAR($A630)-1)))),A3R002_pt1.prn!$A$2:$AA$74,VLOOKUP(MONTH($A630),'Patch Conversion'!$A$1:$B$12,2),FALSE))</f>
        <v>*</v>
      </c>
      <c r="D630" s="9">
        <f>IF(C630="","",B630)</f>
        <v>0.04</v>
      </c>
      <c r="G630" s="9">
        <f>VLOOKUP((IF(MONTH($A630)=10,YEAR($A630),IF(MONTH($A630)=11,YEAR($A630),IF(MONTH($A630)=12, YEAR($A630),YEAR($A630)-1)))),A3R002_FirstSim!$A$1:$Z$87,VLOOKUP(MONTH($A630),Conversion!$A$1:$B$12,2),FALSE)</f>
        <v>0.04</v>
      </c>
      <c r="K630" s="12" t="e">
        <f>VLOOKUP((IF(MONTH($A630)=10,YEAR($A630),IF(MONTH($A630)=11,YEAR($A630),IF(MONTH($A630)=12, YEAR($A630),YEAR($A630)-1)))),#REF!,VLOOKUP(MONTH($A630),Conversion!$A$1:$B$12,2),FALSE)</f>
        <v>#REF!</v>
      </c>
      <c r="L630" s="9" t="e">
        <f>VLOOKUP((IF(MONTH($A630)=10,YEAR($A630),IF(MONTH($A630)=11,YEAR($A630),IF(MONTH($A630)=12, YEAR($A630),YEAR($A630)-1)))),#REF!,VLOOKUP(MONTH($A630),'Patch Conversion'!$A$1:$B$12,2),FALSE)</f>
        <v>#REF!</v>
      </c>
      <c r="N630" s="11"/>
      <c r="O630" s="9">
        <f t="shared" si="57"/>
        <v>0.04</v>
      </c>
      <c r="P630" s="9" t="str">
        <f t="shared" si="58"/>
        <v>*</v>
      </c>
      <c r="Q630" s="10" t="str">
        <f t="shared" si="59"/>
        <v>Estimated</v>
      </c>
      <c r="S630" s="17">
        <f>VLOOKUP((IF(MONTH($A630)=10,YEAR($A630),IF(MONTH($A630)=11,YEAR($A630),IF(MONTH($A630)=12, YEAR($A630),YEAR($A630)-1)))),'Final Sim'!$A$1:$O$84,VLOOKUP(MONTH($A630),'Conversion WRSM'!$A$1:$B$12,2),FALSE)</f>
        <v>0</v>
      </c>
      <c r="U630" s="9">
        <f t="shared" si="60"/>
        <v>0.04</v>
      </c>
      <c r="V630" s="9" t="str">
        <f t="shared" si="61"/>
        <v>*</v>
      </c>
      <c r="W630" s="20" t="str">
        <f t="shared" si="62"/>
        <v>Estimated</v>
      </c>
    </row>
    <row r="631" spans="1:23" s="9" customFormat="1" x14ac:dyDescent="0.25">
      <c r="A631" s="11">
        <v>32143</v>
      </c>
      <c r="B631" s="9">
        <f>VLOOKUP((IF(MONTH($A631)=10,YEAR($A631),IF(MONTH($A631)=11,YEAR($A631),IF(MONTH($A631)=12, YEAR($A631),YEAR($A631)-1)))),A3R002_pt1.prn!$A$2:$AA$74,VLOOKUP(MONTH($A631),Conversion!$A$1:$B$12,2),FALSE)</f>
        <v>0.28999999999999998</v>
      </c>
      <c r="C631" s="9" t="str">
        <f>IF(VLOOKUP((IF(MONTH($A631)=10,YEAR($A631),IF(MONTH($A631)=11,YEAR($A631),IF(MONTH($A631)=12, YEAR($A631),YEAR($A631)-1)))),A3R002_pt1.prn!$A$2:$AA$74,VLOOKUP(MONTH($A631),'Patch Conversion'!$A$1:$B$12,2),FALSE)="","",VLOOKUP((IF(MONTH($A631)=10,YEAR($A631),IF(MONTH($A631)=11,YEAR($A631),IF(MONTH($A631)=12, YEAR($A631),YEAR($A631)-1)))),A3R002_pt1.prn!$A$2:$AA$74,VLOOKUP(MONTH($A631),'Patch Conversion'!$A$1:$B$12,2),FALSE))</f>
        <v>*</v>
      </c>
      <c r="G631" s="9">
        <f>VLOOKUP((IF(MONTH($A631)=10,YEAR($A631),IF(MONTH($A631)=11,YEAR($A631),IF(MONTH($A631)=12, YEAR($A631),YEAR($A631)-1)))),A3R002_FirstSim!$A$1:$Z$87,VLOOKUP(MONTH($A631),Conversion!$A$1:$B$12,2),FALSE)</f>
        <v>0.08</v>
      </c>
      <c r="K631" s="12" t="e">
        <f>VLOOKUP((IF(MONTH($A631)=10,YEAR($A631),IF(MONTH($A631)=11,YEAR($A631),IF(MONTH($A631)=12, YEAR($A631),YEAR($A631)-1)))),#REF!,VLOOKUP(MONTH($A631),Conversion!$A$1:$B$12,2),FALSE)</f>
        <v>#REF!</v>
      </c>
      <c r="L631" s="9" t="e">
        <f>VLOOKUP((IF(MONTH($A631)=10,YEAR($A631),IF(MONTH($A631)=11,YEAR($A631),IF(MONTH($A631)=12, YEAR($A631),YEAR($A631)-1)))),#REF!,VLOOKUP(MONTH($A631),'Patch Conversion'!$A$1:$B$12,2),FALSE)</f>
        <v>#REF!</v>
      </c>
      <c r="N631" s="11"/>
      <c r="O631" s="9">
        <f t="shared" si="57"/>
        <v>0.28999999999999998</v>
      </c>
      <c r="P631" s="9" t="str">
        <f t="shared" si="58"/>
        <v>*</v>
      </c>
      <c r="Q631" s="10" t="str">
        <f t="shared" si="59"/>
        <v>Estimated</v>
      </c>
      <c r="S631" s="17">
        <f>VLOOKUP((IF(MONTH($A631)=10,YEAR($A631),IF(MONTH($A631)=11,YEAR($A631),IF(MONTH($A631)=12, YEAR($A631),YEAR($A631)-1)))),'Final Sim'!$A$1:$O$84,VLOOKUP(MONTH($A631),'Conversion WRSM'!$A$1:$B$12,2),FALSE)</f>
        <v>0</v>
      </c>
      <c r="U631" s="9">
        <f t="shared" si="60"/>
        <v>0.28999999999999998</v>
      </c>
      <c r="V631" s="9" t="str">
        <f t="shared" si="61"/>
        <v>*</v>
      </c>
      <c r="W631" s="20" t="str">
        <f t="shared" si="62"/>
        <v>Estimated</v>
      </c>
    </row>
    <row r="632" spans="1:23" s="9" customFormat="1" x14ac:dyDescent="0.25">
      <c r="A632" s="11">
        <v>32174</v>
      </c>
      <c r="B632" s="9">
        <f>VLOOKUP((IF(MONTH($A632)=10,YEAR($A632),IF(MONTH($A632)=11,YEAR($A632),IF(MONTH($A632)=12, YEAR($A632),YEAR($A632)-1)))),A3R002_pt1.prn!$A$2:$AA$74,VLOOKUP(MONTH($A632),Conversion!$A$1:$B$12,2),FALSE)</f>
        <v>0.37</v>
      </c>
      <c r="C632" s="9" t="str">
        <f>IF(VLOOKUP((IF(MONTH($A632)=10,YEAR($A632),IF(MONTH($A632)=11,YEAR($A632),IF(MONTH($A632)=12, YEAR($A632),YEAR($A632)-1)))),A3R002_pt1.prn!$A$2:$AA$74,VLOOKUP(MONTH($A632),'Patch Conversion'!$A$1:$B$12,2),FALSE)="","",VLOOKUP((IF(MONTH($A632)=10,YEAR($A632),IF(MONTH($A632)=11,YEAR($A632),IF(MONTH($A632)=12, YEAR($A632),YEAR($A632)-1)))),A3R002_pt1.prn!$A$2:$AA$74,VLOOKUP(MONTH($A632),'Patch Conversion'!$A$1:$B$12,2),FALSE))</f>
        <v>*</v>
      </c>
      <c r="G632" s="9">
        <f>VLOOKUP((IF(MONTH($A632)=10,YEAR($A632),IF(MONTH($A632)=11,YEAR($A632),IF(MONTH($A632)=12, YEAR($A632),YEAR($A632)-1)))),A3R002_FirstSim!$A$1:$Z$87,VLOOKUP(MONTH($A632),Conversion!$A$1:$B$12,2),FALSE)</f>
        <v>3.58</v>
      </c>
      <c r="K632" s="12" t="e">
        <f>VLOOKUP((IF(MONTH($A632)=10,YEAR($A632),IF(MONTH($A632)=11,YEAR($A632),IF(MONTH($A632)=12, YEAR($A632),YEAR($A632)-1)))),#REF!,VLOOKUP(MONTH($A632),Conversion!$A$1:$B$12,2),FALSE)</f>
        <v>#REF!</v>
      </c>
      <c r="L632" s="9" t="e">
        <f>VLOOKUP((IF(MONTH($A632)=10,YEAR($A632),IF(MONTH($A632)=11,YEAR($A632),IF(MONTH($A632)=12, YEAR($A632),YEAR($A632)-1)))),#REF!,VLOOKUP(MONTH($A632),'Patch Conversion'!$A$1:$B$12,2),FALSE)</f>
        <v>#REF!</v>
      </c>
      <c r="N632" s="11"/>
      <c r="O632" s="9">
        <f t="shared" si="57"/>
        <v>0.37</v>
      </c>
      <c r="P632" s="9" t="str">
        <f t="shared" si="58"/>
        <v>*</v>
      </c>
      <c r="Q632" s="10" t="str">
        <f t="shared" si="59"/>
        <v>Estimated</v>
      </c>
      <c r="S632" s="17">
        <f>VLOOKUP((IF(MONTH($A632)=10,YEAR($A632),IF(MONTH($A632)=11,YEAR($A632),IF(MONTH($A632)=12, YEAR($A632),YEAR($A632)-1)))),'Final Sim'!$A$1:$O$84,VLOOKUP(MONTH($A632),'Conversion WRSM'!$A$1:$B$12,2),FALSE)</f>
        <v>0</v>
      </c>
      <c r="U632" s="9">
        <f t="shared" si="60"/>
        <v>0.37</v>
      </c>
      <c r="V632" s="9" t="str">
        <f t="shared" si="61"/>
        <v>*</v>
      </c>
      <c r="W632" s="20" t="str">
        <f t="shared" si="62"/>
        <v>Estimated</v>
      </c>
    </row>
    <row r="633" spans="1:23" s="9" customFormat="1" x14ac:dyDescent="0.25">
      <c r="A633" s="11">
        <v>32203</v>
      </c>
      <c r="B633" s="9">
        <f>VLOOKUP((IF(MONTH($A633)=10,YEAR($A633),IF(MONTH($A633)=11,YEAR($A633),IF(MONTH($A633)=12, YEAR($A633),YEAR($A633)-1)))),A3R002_pt1.prn!$A$2:$AA$74,VLOOKUP(MONTH($A633),Conversion!$A$1:$B$12,2),FALSE)</f>
        <v>0.17</v>
      </c>
      <c r="C633" s="9" t="str">
        <f>IF(VLOOKUP((IF(MONTH($A633)=10,YEAR($A633),IF(MONTH($A633)=11,YEAR($A633),IF(MONTH($A633)=12, YEAR($A633),YEAR($A633)-1)))),A3R002_pt1.prn!$A$2:$AA$74,VLOOKUP(MONTH($A633),'Patch Conversion'!$A$1:$B$12,2),FALSE)="","",VLOOKUP((IF(MONTH($A633)=10,YEAR($A633),IF(MONTH($A633)=11,YEAR($A633),IF(MONTH($A633)=12, YEAR($A633),YEAR($A633)-1)))),A3R002_pt1.prn!$A$2:$AA$74,VLOOKUP(MONTH($A633),'Patch Conversion'!$A$1:$B$12,2),FALSE))</f>
        <v>*</v>
      </c>
      <c r="G633" s="9">
        <f>VLOOKUP((IF(MONTH($A633)=10,YEAR($A633),IF(MONTH($A633)=11,YEAR($A633),IF(MONTH($A633)=12, YEAR($A633),YEAR($A633)-1)))),A3R002_FirstSim!$A$1:$Z$87,VLOOKUP(MONTH($A633),Conversion!$A$1:$B$12,2),FALSE)</f>
        <v>1.57</v>
      </c>
      <c r="K633" s="12" t="e">
        <f>VLOOKUP((IF(MONTH($A633)=10,YEAR($A633),IF(MONTH($A633)=11,YEAR($A633),IF(MONTH($A633)=12, YEAR($A633),YEAR($A633)-1)))),#REF!,VLOOKUP(MONTH($A633),Conversion!$A$1:$B$12,2),FALSE)</f>
        <v>#REF!</v>
      </c>
      <c r="L633" s="9" t="e">
        <f>VLOOKUP((IF(MONTH($A633)=10,YEAR($A633),IF(MONTH($A633)=11,YEAR($A633),IF(MONTH($A633)=12, YEAR($A633),YEAR($A633)-1)))),#REF!,VLOOKUP(MONTH($A633),'Patch Conversion'!$A$1:$B$12,2),FALSE)</f>
        <v>#REF!</v>
      </c>
      <c r="N633" s="11"/>
      <c r="O633" s="9">
        <f t="shared" si="57"/>
        <v>0.17</v>
      </c>
      <c r="P633" s="9" t="str">
        <f t="shared" si="58"/>
        <v>*</v>
      </c>
      <c r="Q633" s="10" t="str">
        <f t="shared" si="59"/>
        <v>Estimated</v>
      </c>
      <c r="S633" s="17">
        <f>VLOOKUP((IF(MONTH($A633)=10,YEAR($A633),IF(MONTH($A633)=11,YEAR($A633),IF(MONTH($A633)=12, YEAR($A633),YEAR($A633)-1)))),'Final Sim'!$A$1:$O$84,VLOOKUP(MONTH($A633),'Conversion WRSM'!$A$1:$B$12,2),FALSE)</f>
        <v>0</v>
      </c>
      <c r="U633" s="9">
        <f t="shared" si="60"/>
        <v>0.17</v>
      </c>
      <c r="V633" s="9" t="str">
        <f t="shared" si="61"/>
        <v>*</v>
      </c>
      <c r="W633" s="20" t="str">
        <f t="shared" si="62"/>
        <v>Estimated</v>
      </c>
    </row>
    <row r="634" spans="1:23" s="9" customFormat="1" x14ac:dyDescent="0.25">
      <c r="A634" s="11">
        <v>32234</v>
      </c>
      <c r="B634" s="9">
        <f>VLOOKUP((IF(MONTH($A634)=10,YEAR($A634),IF(MONTH($A634)=11,YEAR($A634),IF(MONTH($A634)=12, YEAR($A634),YEAR($A634)-1)))),A3R002_pt1.prn!$A$2:$AA$74,VLOOKUP(MONTH($A634),Conversion!$A$1:$B$12,2),FALSE)</f>
        <v>0.05</v>
      </c>
      <c r="C634" s="9" t="str">
        <f>IF(VLOOKUP((IF(MONTH($A634)=10,YEAR($A634),IF(MONTH($A634)=11,YEAR($A634),IF(MONTH($A634)=12, YEAR($A634),YEAR($A634)-1)))),A3R002_pt1.prn!$A$2:$AA$74,VLOOKUP(MONTH($A634),'Patch Conversion'!$A$1:$B$12,2),FALSE)="","",VLOOKUP((IF(MONTH($A634)=10,YEAR($A634),IF(MONTH($A634)=11,YEAR($A634),IF(MONTH($A634)=12, YEAR($A634),YEAR($A634)-1)))),A3R002_pt1.prn!$A$2:$AA$74,VLOOKUP(MONTH($A634),'Patch Conversion'!$A$1:$B$12,2),FALSE))</f>
        <v/>
      </c>
      <c r="G634" s="9">
        <f>VLOOKUP((IF(MONTH($A634)=10,YEAR($A634),IF(MONTH($A634)=11,YEAR($A634),IF(MONTH($A634)=12, YEAR($A634),YEAR($A634)-1)))),A3R002_FirstSim!$A$1:$Z$87,VLOOKUP(MONTH($A634),Conversion!$A$1:$B$12,2),FALSE)</f>
        <v>0.46</v>
      </c>
      <c r="K634" s="12" t="e">
        <f>VLOOKUP((IF(MONTH($A634)=10,YEAR($A634),IF(MONTH($A634)=11,YEAR($A634),IF(MONTH($A634)=12, YEAR($A634),YEAR($A634)-1)))),#REF!,VLOOKUP(MONTH($A634),Conversion!$A$1:$B$12,2),FALSE)</f>
        <v>#REF!</v>
      </c>
      <c r="L634" s="9" t="e">
        <f>VLOOKUP((IF(MONTH($A634)=10,YEAR($A634),IF(MONTH($A634)=11,YEAR($A634),IF(MONTH($A634)=12, YEAR($A634),YEAR($A634)-1)))),#REF!,VLOOKUP(MONTH($A634),'Patch Conversion'!$A$1:$B$12,2),FALSE)</f>
        <v>#REF!</v>
      </c>
      <c r="N634" s="11"/>
      <c r="O634" s="9">
        <f t="shared" si="57"/>
        <v>0.05</v>
      </c>
      <c r="P634" s="9" t="str">
        <f t="shared" si="58"/>
        <v/>
      </c>
      <c r="Q634" s="10" t="str">
        <f t="shared" si="59"/>
        <v/>
      </c>
      <c r="S634" s="17">
        <f>VLOOKUP((IF(MONTH($A634)=10,YEAR($A634),IF(MONTH($A634)=11,YEAR($A634),IF(MONTH($A634)=12, YEAR($A634),YEAR($A634)-1)))),'Final Sim'!$A$1:$O$84,VLOOKUP(MONTH($A634),'Conversion WRSM'!$A$1:$B$12,2),FALSE)</f>
        <v>0</v>
      </c>
      <c r="U634" s="9">
        <f t="shared" si="60"/>
        <v>0.05</v>
      </c>
      <c r="V634" s="9" t="str">
        <f t="shared" si="61"/>
        <v/>
      </c>
      <c r="W634" s="20" t="str">
        <f t="shared" si="62"/>
        <v/>
      </c>
    </row>
    <row r="635" spans="1:23" s="9" customFormat="1" x14ac:dyDescent="0.25">
      <c r="A635" s="11">
        <v>32264</v>
      </c>
      <c r="B635" s="9">
        <f>VLOOKUP((IF(MONTH($A635)=10,YEAR($A635),IF(MONTH($A635)=11,YEAR($A635),IF(MONTH($A635)=12, YEAR($A635),YEAR($A635)-1)))),A3R002_pt1.prn!$A$2:$AA$74,VLOOKUP(MONTH($A635),Conversion!$A$1:$B$12,2),FALSE)</f>
        <v>0.01</v>
      </c>
      <c r="C635" s="9" t="str">
        <f>IF(VLOOKUP((IF(MONTH($A635)=10,YEAR($A635),IF(MONTH($A635)=11,YEAR($A635),IF(MONTH($A635)=12, YEAR($A635),YEAR($A635)-1)))),A3R002_pt1.prn!$A$2:$AA$74,VLOOKUP(MONTH($A635),'Patch Conversion'!$A$1:$B$12,2),FALSE)="","",VLOOKUP((IF(MONTH($A635)=10,YEAR($A635),IF(MONTH($A635)=11,YEAR($A635),IF(MONTH($A635)=12, YEAR($A635),YEAR($A635)-1)))),A3R002_pt1.prn!$A$2:$AA$74,VLOOKUP(MONTH($A635),'Patch Conversion'!$A$1:$B$12,2),FALSE))</f>
        <v/>
      </c>
      <c r="G635" s="9">
        <f>VLOOKUP((IF(MONTH($A635)=10,YEAR($A635),IF(MONTH($A635)=11,YEAR($A635),IF(MONTH($A635)=12, YEAR($A635),YEAR($A635)-1)))),A3R002_FirstSim!$A$1:$Z$87,VLOOKUP(MONTH($A635),Conversion!$A$1:$B$12,2),FALSE)</f>
        <v>0.32</v>
      </c>
      <c r="K635" s="12" t="e">
        <f>VLOOKUP((IF(MONTH($A635)=10,YEAR($A635),IF(MONTH($A635)=11,YEAR($A635),IF(MONTH($A635)=12, YEAR($A635),YEAR($A635)-1)))),#REF!,VLOOKUP(MONTH($A635),Conversion!$A$1:$B$12,2),FALSE)</f>
        <v>#REF!</v>
      </c>
      <c r="L635" s="9" t="e">
        <f>VLOOKUP((IF(MONTH($A635)=10,YEAR($A635),IF(MONTH($A635)=11,YEAR($A635),IF(MONTH($A635)=12, YEAR($A635),YEAR($A635)-1)))),#REF!,VLOOKUP(MONTH($A635),'Patch Conversion'!$A$1:$B$12,2),FALSE)</f>
        <v>#REF!</v>
      </c>
      <c r="N635" s="11"/>
      <c r="O635" s="9">
        <f t="shared" si="57"/>
        <v>0.01</v>
      </c>
      <c r="P635" s="9" t="str">
        <f t="shared" si="58"/>
        <v/>
      </c>
      <c r="Q635" s="10" t="str">
        <f t="shared" si="59"/>
        <v/>
      </c>
      <c r="S635" s="17">
        <f>VLOOKUP((IF(MONTH($A635)=10,YEAR($A635),IF(MONTH($A635)=11,YEAR($A635),IF(MONTH($A635)=12, YEAR($A635),YEAR($A635)-1)))),'Final Sim'!$A$1:$O$84,VLOOKUP(MONTH($A635),'Conversion WRSM'!$A$1:$B$12,2),FALSE)</f>
        <v>0</v>
      </c>
      <c r="U635" s="9">
        <f t="shared" si="60"/>
        <v>0.01</v>
      </c>
      <c r="V635" s="9" t="str">
        <f t="shared" si="61"/>
        <v/>
      </c>
      <c r="W635" s="20" t="str">
        <f t="shared" si="62"/>
        <v/>
      </c>
    </row>
    <row r="636" spans="1:23" s="9" customFormat="1" x14ac:dyDescent="0.25">
      <c r="A636" s="11">
        <v>32295</v>
      </c>
      <c r="B636" s="9">
        <f>VLOOKUP((IF(MONTH($A636)=10,YEAR($A636),IF(MONTH($A636)=11,YEAR($A636),IF(MONTH($A636)=12, YEAR($A636),YEAR($A636)-1)))),A3R002_pt1.prn!$A$2:$AA$74,VLOOKUP(MONTH($A636),Conversion!$A$1:$B$12,2),FALSE)</f>
        <v>0.01</v>
      </c>
      <c r="C636" s="9" t="str">
        <f>IF(VLOOKUP((IF(MONTH($A636)=10,YEAR($A636),IF(MONTH($A636)=11,YEAR($A636),IF(MONTH($A636)=12, YEAR($A636),YEAR($A636)-1)))),A3R002_pt1.prn!$A$2:$AA$74,VLOOKUP(MONTH($A636),'Patch Conversion'!$A$1:$B$12,2),FALSE)="","",VLOOKUP((IF(MONTH($A636)=10,YEAR($A636),IF(MONTH($A636)=11,YEAR($A636),IF(MONTH($A636)=12, YEAR($A636),YEAR($A636)-1)))),A3R002_pt1.prn!$A$2:$AA$74,VLOOKUP(MONTH($A636),'Patch Conversion'!$A$1:$B$12,2),FALSE))</f>
        <v>*</v>
      </c>
      <c r="G636" s="9">
        <f>VLOOKUP((IF(MONTH($A636)=10,YEAR($A636),IF(MONTH($A636)=11,YEAR($A636),IF(MONTH($A636)=12, YEAR($A636),YEAR($A636)-1)))),A3R002_FirstSim!$A$1:$Z$87,VLOOKUP(MONTH($A636),Conversion!$A$1:$B$12,2),FALSE)</f>
        <v>0.26</v>
      </c>
      <c r="K636" s="12" t="e">
        <f>VLOOKUP((IF(MONTH($A636)=10,YEAR($A636),IF(MONTH($A636)=11,YEAR($A636),IF(MONTH($A636)=12, YEAR($A636),YEAR($A636)-1)))),#REF!,VLOOKUP(MONTH($A636),Conversion!$A$1:$B$12,2),FALSE)</f>
        <v>#REF!</v>
      </c>
      <c r="L636" s="9" t="e">
        <f>VLOOKUP((IF(MONTH($A636)=10,YEAR($A636),IF(MONTH($A636)=11,YEAR($A636),IF(MONTH($A636)=12, YEAR($A636),YEAR($A636)-1)))),#REF!,VLOOKUP(MONTH($A636),'Patch Conversion'!$A$1:$B$12,2),FALSE)</f>
        <v>#REF!</v>
      </c>
      <c r="N636" s="11"/>
      <c r="O636" s="9">
        <f t="shared" si="57"/>
        <v>0.01</v>
      </c>
      <c r="P636" s="9" t="str">
        <f t="shared" si="58"/>
        <v>*</v>
      </c>
      <c r="Q636" s="10" t="str">
        <f t="shared" si="59"/>
        <v>Estimated</v>
      </c>
      <c r="S636" s="17">
        <f>VLOOKUP((IF(MONTH($A636)=10,YEAR($A636),IF(MONTH($A636)=11,YEAR($A636),IF(MONTH($A636)=12, YEAR($A636),YEAR($A636)-1)))),'Final Sim'!$A$1:$O$84,VLOOKUP(MONTH($A636),'Conversion WRSM'!$A$1:$B$12,2),FALSE)</f>
        <v>0</v>
      </c>
      <c r="U636" s="9">
        <f t="shared" si="60"/>
        <v>0.01</v>
      </c>
      <c r="V636" s="9" t="str">
        <f t="shared" si="61"/>
        <v>*</v>
      </c>
      <c r="W636" s="20" t="str">
        <f t="shared" si="62"/>
        <v>Estimated</v>
      </c>
    </row>
    <row r="637" spans="1:23" s="9" customFormat="1" x14ac:dyDescent="0.25">
      <c r="A637" s="11">
        <v>32325</v>
      </c>
      <c r="B637" s="9">
        <f>VLOOKUP((IF(MONTH($A637)=10,YEAR($A637),IF(MONTH($A637)=11,YEAR($A637),IF(MONTH($A637)=12, YEAR($A637),YEAR($A637)-1)))),A3R002_pt1.prn!$A$2:$AA$74,VLOOKUP(MONTH($A637),Conversion!$A$1:$B$12,2),FALSE)</f>
        <v>0.03</v>
      </c>
      <c r="C637" s="9" t="str">
        <f>IF(VLOOKUP((IF(MONTH($A637)=10,YEAR($A637),IF(MONTH($A637)=11,YEAR($A637),IF(MONTH($A637)=12, YEAR($A637),YEAR($A637)-1)))),A3R002_pt1.prn!$A$2:$AA$74,VLOOKUP(MONTH($A637),'Patch Conversion'!$A$1:$B$12,2),FALSE)="","",VLOOKUP((IF(MONTH($A637)=10,YEAR($A637),IF(MONTH($A637)=11,YEAR($A637),IF(MONTH($A637)=12, YEAR($A637),YEAR($A637)-1)))),A3R002_pt1.prn!$A$2:$AA$74,VLOOKUP(MONTH($A637),'Patch Conversion'!$A$1:$B$12,2),FALSE))</f>
        <v/>
      </c>
      <c r="G637" s="9">
        <f>VLOOKUP((IF(MONTH($A637)=10,YEAR($A637),IF(MONTH($A637)=11,YEAR($A637),IF(MONTH($A637)=12, YEAR($A637),YEAR($A637)-1)))),A3R002_FirstSim!$A$1:$Z$87,VLOOKUP(MONTH($A637),Conversion!$A$1:$B$12,2),FALSE)</f>
        <v>0.21</v>
      </c>
      <c r="K637" s="12" t="e">
        <f>VLOOKUP((IF(MONTH($A637)=10,YEAR($A637),IF(MONTH($A637)=11,YEAR($A637),IF(MONTH($A637)=12, YEAR($A637),YEAR($A637)-1)))),#REF!,VLOOKUP(MONTH($A637),Conversion!$A$1:$B$12,2),FALSE)</f>
        <v>#REF!</v>
      </c>
      <c r="L637" s="9" t="e">
        <f>VLOOKUP((IF(MONTH($A637)=10,YEAR($A637),IF(MONTH($A637)=11,YEAR($A637),IF(MONTH($A637)=12, YEAR($A637),YEAR($A637)-1)))),#REF!,VLOOKUP(MONTH($A637),'Patch Conversion'!$A$1:$B$12,2),FALSE)</f>
        <v>#REF!</v>
      </c>
      <c r="N637" s="11"/>
      <c r="O637" s="9">
        <f t="shared" si="57"/>
        <v>0.03</v>
      </c>
      <c r="P637" s="9" t="str">
        <f t="shared" si="58"/>
        <v/>
      </c>
      <c r="Q637" s="10" t="str">
        <f t="shared" si="59"/>
        <v/>
      </c>
      <c r="S637" s="17">
        <f>VLOOKUP((IF(MONTH($A637)=10,YEAR($A637),IF(MONTH($A637)=11,YEAR($A637),IF(MONTH($A637)=12, YEAR($A637),YEAR($A637)-1)))),'Final Sim'!$A$1:$O$84,VLOOKUP(MONTH($A637),'Conversion WRSM'!$A$1:$B$12,2),FALSE)</f>
        <v>0</v>
      </c>
      <c r="U637" s="9">
        <f t="shared" si="60"/>
        <v>0.03</v>
      </c>
      <c r="V637" s="9" t="str">
        <f t="shared" si="61"/>
        <v/>
      </c>
      <c r="W637" s="20" t="str">
        <f t="shared" si="62"/>
        <v/>
      </c>
    </row>
    <row r="638" spans="1:23" s="9" customFormat="1" x14ac:dyDescent="0.25">
      <c r="A638" s="11">
        <v>32356</v>
      </c>
      <c r="B638" s="9">
        <f>VLOOKUP((IF(MONTH($A638)=10,YEAR($A638),IF(MONTH($A638)=11,YEAR($A638),IF(MONTH($A638)=12, YEAR($A638),YEAR($A638)-1)))),A3R002_pt1.prn!$A$2:$AA$74,VLOOKUP(MONTH($A638),Conversion!$A$1:$B$12,2),FALSE)</f>
        <v>0.01</v>
      </c>
      <c r="C638" s="9" t="str">
        <f>IF(VLOOKUP((IF(MONTH($A638)=10,YEAR($A638),IF(MONTH($A638)=11,YEAR($A638),IF(MONTH($A638)=12, YEAR($A638),YEAR($A638)-1)))),A3R002_pt1.prn!$A$2:$AA$74,VLOOKUP(MONTH($A638),'Patch Conversion'!$A$1:$B$12,2),FALSE)="","",VLOOKUP((IF(MONTH($A638)=10,YEAR($A638),IF(MONTH($A638)=11,YEAR($A638),IF(MONTH($A638)=12, YEAR($A638),YEAR($A638)-1)))),A3R002_pt1.prn!$A$2:$AA$74,VLOOKUP(MONTH($A638),'Patch Conversion'!$A$1:$B$12,2),FALSE))</f>
        <v/>
      </c>
      <c r="G638" s="9">
        <f>VLOOKUP((IF(MONTH($A638)=10,YEAR($A638),IF(MONTH($A638)=11,YEAR($A638),IF(MONTH($A638)=12, YEAR($A638),YEAR($A638)-1)))),A3R002_FirstSim!$A$1:$Z$87,VLOOKUP(MONTH($A638),Conversion!$A$1:$B$12,2),FALSE)</f>
        <v>0.15</v>
      </c>
      <c r="K638" s="12" t="e">
        <f>VLOOKUP((IF(MONTH($A638)=10,YEAR($A638),IF(MONTH($A638)=11,YEAR($A638),IF(MONTH($A638)=12, YEAR($A638),YEAR($A638)-1)))),#REF!,VLOOKUP(MONTH($A638),Conversion!$A$1:$B$12,2),FALSE)</f>
        <v>#REF!</v>
      </c>
      <c r="L638" s="9" t="e">
        <f>VLOOKUP((IF(MONTH($A638)=10,YEAR($A638),IF(MONTH($A638)=11,YEAR($A638),IF(MONTH($A638)=12, YEAR($A638),YEAR($A638)-1)))),#REF!,VLOOKUP(MONTH($A638),'Patch Conversion'!$A$1:$B$12,2),FALSE)</f>
        <v>#REF!</v>
      </c>
      <c r="N638" s="11"/>
      <c r="O638" s="9">
        <f t="shared" si="57"/>
        <v>0.01</v>
      </c>
      <c r="P638" s="9" t="str">
        <f t="shared" si="58"/>
        <v/>
      </c>
      <c r="Q638" s="10" t="str">
        <f t="shared" si="59"/>
        <v/>
      </c>
      <c r="S638" s="17">
        <f>VLOOKUP((IF(MONTH($A638)=10,YEAR($A638),IF(MONTH($A638)=11,YEAR($A638),IF(MONTH($A638)=12, YEAR($A638),YEAR($A638)-1)))),'Final Sim'!$A$1:$O$84,VLOOKUP(MONTH($A638),'Conversion WRSM'!$A$1:$B$12,2),FALSE)</f>
        <v>0</v>
      </c>
      <c r="U638" s="9">
        <f t="shared" si="60"/>
        <v>0.01</v>
      </c>
      <c r="V638" s="9" t="str">
        <f t="shared" si="61"/>
        <v/>
      </c>
      <c r="W638" s="20" t="str">
        <f t="shared" si="62"/>
        <v/>
      </c>
    </row>
    <row r="639" spans="1:23" s="9" customFormat="1" x14ac:dyDescent="0.25">
      <c r="A639" s="11">
        <v>32387</v>
      </c>
      <c r="B639" s="9">
        <f>VLOOKUP((IF(MONTH($A639)=10,YEAR($A639),IF(MONTH($A639)=11,YEAR($A639),IF(MONTH($A639)=12, YEAR($A639),YEAR($A639)-1)))),A3R002_pt1.prn!$A$2:$AA$74,VLOOKUP(MONTH($A639),Conversion!$A$1:$B$12,2),FALSE)</f>
        <v>0.05</v>
      </c>
      <c r="C639" s="9" t="str">
        <f>IF(VLOOKUP((IF(MONTH($A639)=10,YEAR($A639),IF(MONTH($A639)=11,YEAR($A639),IF(MONTH($A639)=12, YEAR($A639),YEAR($A639)-1)))),A3R002_pt1.prn!$A$2:$AA$74,VLOOKUP(MONTH($A639),'Patch Conversion'!$A$1:$B$12,2),FALSE)="","",VLOOKUP((IF(MONTH($A639)=10,YEAR($A639),IF(MONTH($A639)=11,YEAR($A639),IF(MONTH($A639)=12, YEAR($A639),YEAR($A639)-1)))),A3R002_pt1.prn!$A$2:$AA$74,VLOOKUP(MONTH($A639),'Patch Conversion'!$A$1:$B$12,2),FALSE))</f>
        <v/>
      </c>
      <c r="G639" s="9">
        <f>VLOOKUP((IF(MONTH($A639)=10,YEAR($A639),IF(MONTH($A639)=11,YEAR($A639),IF(MONTH($A639)=12, YEAR($A639),YEAR($A639)-1)))),A3R002_FirstSim!$A$1:$Z$87,VLOOKUP(MONTH($A639),Conversion!$A$1:$B$12,2),FALSE)</f>
        <v>0.14000000000000001</v>
      </c>
      <c r="K639" s="12" t="e">
        <f>VLOOKUP((IF(MONTH($A639)=10,YEAR($A639),IF(MONTH($A639)=11,YEAR($A639),IF(MONTH($A639)=12, YEAR($A639),YEAR($A639)-1)))),#REF!,VLOOKUP(MONTH($A639),Conversion!$A$1:$B$12,2),FALSE)</f>
        <v>#REF!</v>
      </c>
      <c r="L639" s="9" t="e">
        <f>VLOOKUP((IF(MONTH($A639)=10,YEAR($A639),IF(MONTH($A639)=11,YEAR($A639),IF(MONTH($A639)=12, YEAR($A639),YEAR($A639)-1)))),#REF!,VLOOKUP(MONTH($A639),'Patch Conversion'!$A$1:$B$12,2),FALSE)</f>
        <v>#REF!</v>
      </c>
      <c r="N639" s="11"/>
      <c r="O639" s="9">
        <f t="shared" si="57"/>
        <v>0.05</v>
      </c>
      <c r="P639" s="9" t="str">
        <f t="shared" si="58"/>
        <v/>
      </c>
      <c r="Q639" s="10" t="str">
        <f t="shared" si="59"/>
        <v/>
      </c>
      <c r="S639" s="17">
        <f>VLOOKUP((IF(MONTH($A639)=10,YEAR($A639),IF(MONTH($A639)=11,YEAR($A639),IF(MONTH($A639)=12, YEAR($A639),YEAR($A639)-1)))),'Final Sim'!$A$1:$O$84,VLOOKUP(MONTH($A639),'Conversion WRSM'!$A$1:$B$12,2),FALSE)</f>
        <v>0</v>
      </c>
      <c r="U639" s="9">
        <f t="shared" si="60"/>
        <v>0.05</v>
      </c>
      <c r="V639" s="9" t="str">
        <f t="shared" si="61"/>
        <v/>
      </c>
      <c r="W639" s="20" t="str">
        <f t="shared" si="62"/>
        <v/>
      </c>
    </row>
    <row r="640" spans="1:23" s="9" customFormat="1" x14ac:dyDescent="0.25">
      <c r="A640" s="11">
        <v>32417</v>
      </c>
      <c r="B640" s="9">
        <f>VLOOKUP((IF(MONTH($A640)=10,YEAR($A640),IF(MONTH($A640)=11,YEAR($A640),IF(MONTH($A640)=12, YEAR($A640),YEAR($A640)-1)))),A3R002_pt1.prn!$A$2:$AA$74,VLOOKUP(MONTH($A640),Conversion!$A$1:$B$12,2),FALSE)</f>
        <v>0.03</v>
      </c>
      <c r="C640" s="9" t="str">
        <f>IF(VLOOKUP((IF(MONTH($A640)=10,YEAR($A640),IF(MONTH($A640)=11,YEAR($A640),IF(MONTH($A640)=12, YEAR($A640),YEAR($A640)-1)))),A3R002_pt1.prn!$A$2:$AA$74,VLOOKUP(MONTH($A640),'Patch Conversion'!$A$1:$B$12,2),FALSE)="","",VLOOKUP((IF(MONTH($A640)=10,YEAR($A640),IF(MONTH($A640)=11,YEAR($A640),IF(MONTH($A640)=12, YEAR($A640),YEAR($A640)-1)))),A3R002_pt1.prn!$A$2:$AA$74,VLOOKUP(MONTH($A640),'Patch Conversion'!$A$1:$B$12,2),FALSE))</f>
        <v/>
      </c>
      <c r="G640" s="9">
        <f>VLOOKUP((IF(MONTH($A640)=10,YEAR($A640),IF(MONTH($A640)=11,YEAR($A640),IF(MONTH($A640)=12, YEAR($A640),YEAR($A640)-1)))),A3R002_FirstSim!$A$1:$Z$87,VLOOKUP(MONTH($A640),Conversion!$A$1:$B$12,2),FALSE)</f>
        <v>0.15</v>
      </c>
      <c r="K640" s="12" t="e">
        <f>VLOOKUP((IF(MONTH($A640)=10,YEAR($A640),IF(MONTH($A640)=11,YEAR($A640),IF(MONTH($A640)=12, YEAR($A640),YEAR($A640)-1)))),#REF!,VLOOKUP(MONTH($A640),Conversion!$A$1:$B$12,2),FALSE)</f>
        <v>#REF!</v>
      </c>
      <c r="L640" s="9" t="e">
        <f>VLOOKUP((IF(MONTH($A640)=10,YEAR($A640),IF(MONTH($A640)=11,YEAR($A640),IF(MONTH($A640)=12, YEAR($A640),YEAR($A640)-1)))),#REF!,VLOOKUP(MONTH($A640),'Patch Conversion'!$A$1:$B$12,2),FALSE)</f>
        <v>#REF!</v>
      </c>
      <c r="N640" s="11"/>
      <c r="O640" s="9">
        <f t="shared" si="57"/>
        <v>0.03</v>
      </c>
      <c r="P640" s="9" t="str">
        <f t="shared" si="58"/>
        <v/>
      </c>
      <c r="Q640" s="10" t="str">
        <f t="shared" si="59"/>
        <v/>
      </c>
      <c r="S640" s="17">
        <f>VLOOKUP((IF(MONTH($A640)=10,YEAR($A640),IF(MONTH($A640)=11,YEAR($A640),IF(MONTH($A640)=12, YEAR($A640),YEAR($A640)-1)))),'Final Sim'!$A$1:$O$84,VLOOKUP(MONTH($A640),'Conversion WRSM'!$A$1:$B$12,2),FALSE)</f>
        <v>0</v>
      </c>
      <c r="U640" s="9">
        <f t="shared" si="60"/>
        <v>0.03</v>
      </c>
      <c r="V640" s="9" t="str">
        <f t="shared" si="61"/>
        <v/>
      </c>
      <c r="W640" s="20" t="str">
        <f t="shared" si="62"/>
        <v/>
      </c>
    </row>
    <row r="641" spans="1:23" s="9" customFormat="1" x14ac:dyDescent="0.25">
      <c r="A641" s="11">
        <v>32448</v>
      </c>
      <c r="B641" s="9">
        <f>VLOOKUP((IF(MONTH($A641)=10,YEAR($A641),IF(MONTH($A641)=11,YEAR($A641),IF(MONTH($A641)=12, YEAR($A641),YEAR($A641)-1)))),A3R002_pt1.prn!$A$2:$AA$74,VLOOKUP(MONTH($A641),Conversion!$A$1:$B$12,2),FALSE)</f>
        <v>0</v>
      </c>
      <c r="C641" s="9" t="str">
        <f>IF(VLOOKUP((IF(MONTH($A641)=10,YEAR($A641),IF(MONTH($A641)=11,YEAR($A641),IF(MONTH($A641)=12, YEAR($A641),YEAR($A641)-1)))),A3R002_pt1.prn!$A$2:$AA$74,VLOOKUP(MONTH($A641),'Patch Conversion'!$A$1:$B$12,2),FALSE)="","",VLOOKUP((IF(MONTH($A641)=10,YEAR($A641),IF(MONTH($A641)=11,YEAR($A641),IF(MONTH($A641)=12, YEAR($A641),YEAR($A641)-1)))),A3R002_pt1.prn!$A$2:$AA$74,VLOOKUP(MONTH($A641),'Patch Conversion'!$A$1:$B$12,2),FALSE))</f>
        <v>#</v>
      </c>
      <c r="G641" s="9">
        <f>VLOOKUP((IF(MONTH($A641)=10,YEAR($A641),IF(MONTH($A641)=11,YEAR($A641),IF(MONTH($A641)=12, YEAR($A641),YEAR($A641)-1)))),A3R002_FirstSim!$A$1:$Z$87,VLOOKUP(MONTH($A641),Conversion!$A$1:$B$12,2),FALSE)</f>
        <v>0.08</v>
      </c>
      <c r="K641" s="12" t="e">
        <f>VLOOKUP((IF(MONTH($A641)=10,YEAR($A641),IF(MONTH($A641)=11,YEAR($A641),IF(MONTH($A641)=12, YEAR($A641),YEAR($A641)-1)))),#REF!,VLOOKUP(MONTH($A641),Conversion!$A$1:$B$12,2),FALSE)</f>
        <v>#REF!</v>
      </c>
      <c r="L641" s="9" t="e">
        <f>VLOOKUP((IF(MONTH($A641)=10,YEAR($A641),IF(MONTH($A641)=11,YEAR($A641),IF(MONTH($A641)=12, YEAR($A641),YEAR($A641)-1)))),#REF!,VLOOKUP(MONTH($A641),'Patch Conversion'!$A$1:$B$12,2),FALSE)</f>
        <v>#REF!</v>
      </c>
      <c r="N641" s="11"/>
      <c r="O641" s="9">
        <f t="shared" si="57"/>
        <v>0.08</v>
      </c>
      <c r="P641" s="9" t="str">
        <f t="shared" si="58"/>
        <v>*</v>
      </c>
      <c r="Q641" s="10" t="str">
        <f t="shared" si="59"/>
        <v>First Silumation patch</v>
      </c>
      <c r="S641" s="17">
        <f>VLOOKUP((IF(MONTH($A641)=10,YEAR($A641),IF(MONTH($A641)=11,YEAR($A641),IF(MONTH($A641)=12, YEAR($A641),YEAR($A641)-1)))),'Final Sim'!$A$1:$O$84,VLOOKUP(MONTH($A641),'Conversion WRSM'!$A$1:$B$12,2),FALSE)</f>
        <v>0</v>
      </c>
      <c r="U641" s="9">
        <f t="shared" si="60"/>
        <v>0</v>
      </c>
      <c r="V641" s="9" t="str">
        <f t="shared" si="61"/>
        <v>#</v>
      </c>
      <c r="W641" s="20" t="str">
        <f t="shared" si="62"/>
        <v>Observed Estimate Used</v>
      </c>
    </row>
    <row r="642" spans="1:23" s="9" customFormat="1" x14ac:dyDescent="0.25">
      <c r="A642" s="11">
        <v>32478</v>
      </c>
      <c r="B642" s="9">
        <f>VLOOKUP((IF(MONTH($A642)=10,YEAR($A642),IF(MONTH($A642)=11,YEAR($A642),IF(MONTH($A642)=12, YEAR($A642),YEAR($A642)-1)))),A3R002_pt1.prn!$A$2:$AA$74,VLOOKUP(MONTH($A642),Conversion!$A$1:$B$12,2),FALSE)</f>
        <v>0</v>
      </c>
      <c r="C642" s="9" t="str">
        <f>IF(VLOOKUP((IF(MONTH($A642)=10,YEAR($A642),IF(MONTH($A642)=11,YEAR($A642),IF(MONTH($A642)=12, YEAR($A642),YEAR($A642)-1)))),A3R002_pt1.prn!$A$2:$AA$74,VLOOKUP(MONTH($A642),'Patch Conversion'!$A$1:$B$12,2),FALSE)="","",VLOOKUP((IF(MONTH($A642)=10,YEAR($A642),IF(MONTH($A642)=11,YEAR($A642),IF(MONTH($A642)=12, YEAR($A642),YEAR($A642)-1)))),A3R002_pt1.prn!$A$2:$AA$74,VLOOKUP(MONTH($A642),'Patch Conversion'!$A$1:$B$12,2),FALSE))</f>
        <v>#</v>
      </c>
      <c r="G642" s="9">
        <f>VLOOKUP((IF(MONTH($A642)=10,YEAR($A642),IF(MONTH($A642)=11,YEAR($A642),IF(MONTH($A642)=12, YEAR($A642),YEAR($A642)-1)))),A3R002_FirstSim!$A$1:$Z$87,VLOOKUP(MONTH($A642),Conversion!$A$1:$B$12,2),FALSE)</f>
        <v>0.06</v>
      </c>
      <c r="K642" s="12" t="e">
        <f>VLOOKUP((IF(MONTH($A642)=10,YEAR($A642),IF(MONTH($A642)=11,YEAR($A642),IF(MONTH($A642)=12, YEAR($A642),YEAR($A642)-1)))),#REF!,VLOOKUP(MONTH($A642),Conversion!$A$1:$B$12,2),FALSE)</f>
        <v>#REF!</v>
      </c>
      <c r="L642" s="9" t="e">
        <f>VLOOKUP((IF(MONTH($A642)=10,YEAR($A642),IF(MONTH($A642)=11,YEAR($A642),IF(MONTH($A642)=12, YEAR($A642),YEAR($A642)-1)))),#REF!,VLOOKUP(MONTH($A642),'Patch Conversion'!$A$1:$B$12,2),FALSE)</f>
        <v>#REF!</v>
      </c>
      <c r="N642" s="11"/>
      <c r="O642" s="9">
        <f t="shared" si="57"/>
        <v>0.06</v>
      </c>
      <c r="P642" s="9" t="str">
        <f t="shared" si="58"/>
        <v>*</v>
      </c>
      <c r="Q642" s="10" t="str">
        <f t="shared" si="59"/>
        <v>First Silumation patch</v>
      </c>
      <c r="S642" s="17">
        <f>VLOOKUP((IF(MONTH($A642)=10,YEAR($A642),IF(MONTH($A642)=11,YEAR($A642),IF(MONTH($A642)=12, YEAR($A642),YEAR($A642)-1)))),'Final Sim'!$A$1:$O$84,VLOOKUP(MONTH($A642),'Conversion WRSM'!$A$1:$B$12,2),FALSE)</f>
        <v>0</v>
      </c>
      <c r="U642" s="9">
        <f t="shared" si="60"/>
        <v>0</v>
      </c>
      <c r="V642" s="9" t="str">
        <f t="shared" si="61"/>
        <v>#</v>
      </c>
      <c r="W642" s="20" t="str">
        <f t="shared" si="62"/>
        <v>Observed Estimate Used</v>
      </c>
    </row>
    <row r="643" spans="1:23" s="9" customFormat="1" x14ac:dyDescent="0.25">
      <c r="A643" s="11">
        <v>32509</v>
      </c>
      <c r="B643" s="9">
        <f>VLOOKUP((IF(MONTH($A643)=10,YEAR($A643),IF(MONTH($A643)=11,YEAR($A643),IF(MONTH($A643)=12, YEAR($A643),YEAR($A643)-1)))),A3R002_pt1.prn!$A$2:$AA$74,VLOOKUP(MONTH($A643),Conversion!$A$1:$B$12,2),FALSE)</f>
        <v>0</v>
      </c>
      <c r="C643" s="9" t="str">
        <f>IF(VLOOKUP((IF(MONTH($A643)=10,YEAR($A643),IF(MONTH($A643)=11,YEAR($A643),IF(MONTH($A643)=12, YEAR($A643),YEAR($A643)-1)))),A3R002_pt1.prn!$A$2:$AA$74,VLOOKUP(MONTH($A643),'Patch Conversion'!$A$1:$B$12,2),FALSE)="","",VLOOKUP((IF(MONTH($A643)=10,YEAR($A643),IF(MONTH($A643)=11,YEAR($A643),IF(MONTH($A643)=12, YEAR($A643),YEAR($A643)-1)))),A3R002_pt1.prn!$A$2:$AA$74,VLOOKUP(MONTH($A643),'Patch Conversion'!$A$1:$B$12,2),FALSE))</f>
        <v>#</v>
      </c>
      <c r="G643" s="9">
        <f>VLOOKUP((IF(MONTH($A643)=10,YEAR($A643),IF(MONTH($A643)=11,YEAR($A643),IF(MONTH($A643)=12, YEAR($A643),YEAR($A643)-1)))),A3R002_FirstSim!$A$1:$Z$87,VLOOKUP(MONTH($A643),Conversion!$A$1:$B$12,2),FALSE)</f>
        <v>0.04</v>
      </c>
      <c r="K643" s="12" t="e">
        <f>VLOOKUP((IF(MONTH($A643)=10,YEAR($A643),IF(MONTH($A643)=11,YEAR($A643),IF(MONTH($A643)=12, YEAR($A643),YEAR($A643)-1)))),#REF!,VLOOKUP(MONTH($A643),Conversion!$A$1:$B$12,2),FALSE)</f>
        <v>#REF!</v>
      </c>
      <c r="L643" s="9" t="e">
        <f>VLOOKUP((IF(MONTH($A643)=10,YEAR($A643),IF(MONTH($A643)=11,YEAR($A643),IF(MONTH($A643)=12, YEAR($A643),YEAR($A643)-1)))),#REF!,VLOOKUP(MONTH($A643),'Patch Conversion'!$A$1:$B$12,2),FALSE)</f>
        <v>#REF!</v>
      </c>
      <c r="N643" s="11"/>
      <c r="O643" s="9">
        <f t="shared" si="57"/>
        <v>0.04</v>
      </c>
      <c r="P643" s="9" t="str">
        <f t="shared" si="58"/>
        <v>*</v>
      </c>
      <c r="Q643" s="10" t="str">
        <f t="shared" si="59"/>
        <v>First Silumation patch</v>
      </c>
      <c r="S643" s="17">
        <f>VLOOKUP((IF(MONTH($A643)=10,YEAR($A643),IF(MONTH($A643)=11,YEAR($A643),IF(MONTH($A643)=12, YEAR($A643),YEAR($A643)-1)))),'Final Sim'!$A$1:$O$84,VLOOKUP(MONTH($A643),'Conversion WRSM'!$A$1:$B$12,2),FALSE)</f>
        <v>0</v>
      </c>
      <c r="U643" s="9">
        <f t="shared" si="60"/>
        <v>0</v>
      </c>
      <c r="V643" s="9" t="str">
        <f t="shared" si="61"/>
        <v>#</v>
      </c>
      <c r="W643" s="20" t="str">
        <f t="shared" si="62"/>
        <v>Observed Estimate Used</v>
      </c>
    </row>
    <row r="644" spans="1:23" s="9" customFormat="1" x14ac:dyDescent="0.25">
      <c r="A644" s="11">
        <v>32540</v>
      </c>
      <c r="B644" s="9">
        <f>VLOOKUP((IF(MONTH($A644)=10,YEAR($A644),IF(MONTH($A644)=11,YEAR($A644),IF(MONTH($A644)=12, YEAR($A644),YEAR($A644)-1)))),A3R002_pt1.prn!$A$2:$AA$74,VLOOKUP(MONTH($A644),Conversion!$A$1:$B$12,2),FALSE)</f>
        <v>0.21</v>
      </c>
      <c r="C644" s="9" t="str">
        <f>IF(VLOOKUP((IF(MONTH($A644)=10,YEAR($A644),IF(MONTH($A644)=11,YEAR($A644),IF(MONTH($A644)=12, YEAR($A644),YEAR($A644)-1)))),A3R002_pt1.prn!$A$2:$AA$74,VLOOKUP(MONTH($A644),'Patch Conversion'!$A$1:$B$12,2),FALSE)="","",VLOOKUP((IF(MONTH($A644)=10,YEAR($A644),IF(MONTH($A644)=11,YEAR($A644),IF(MONTH($A644)=12, YEAR($A644),YEAR($A644)-1)))),A3R002_pt1.prn!$A$2:$AA$74,VLOOKUP(MONTH($A644),'Patch Conversion'!$A$1:$B$12,2),FALSE))</f>
        <v>*</v>
      </c>
      <c r="G644" s="9">
        <f>VLOOKUP((IF(MONTH($A644)=10,YEAR($A644),IF(MONTH($A644)=11,YEAR($A644),IF(MONTH($A644)=12, YEAR($A644),YEAR($A644)-1)))),A3R002_FirstSim!$A$1:$Z$87,VLOOKUP(MONTH($A644),Conversion!$A$1:$B$12,2),FALSE)</f>
        <v>1.32</v>
      </c>
      <c r="K644" s="12" t="e">
        <f>VLOOKUP((IF(MONTH($A644)=10,YEAR($A644),IF(MONTH($A644)=11,YEAR($A644),IF(MONTH($A644)=12, YEAR($A644),YEAR($A644)-1)))),#REF!,VLOOKUP(MONTH($A644),Conversion!$A$1:$B$12,2),FALSE)</f>
        <v>#REF!</v>
      </c>
      <c r="L644" s="9" t="e">
        <f>VLOOKUP((IF(MONTH($A644)=10,YEAR($A644),IF(MONTH($A644)=11,YEAR($A644),IF(MONTH($A644)=12, YEAR($A644),YEAR($A644)-1)))),#REF!,VLOOKUP(MONTH($A644),'Patch Conversion'!$A$1:$B$12,2),FALSE)</f>
        <v>#REF!</v>
      </c>
      <c r="N644" s="11"/>
      <c r="O644" s="9">
        <f t="shared" ref="O644:O707" si="64">IF(C644="",B644,IF(C644="*",B644,IF(G644&lt;B644,B644,G644)))</f>
        <v>0.21</v>
      </c>
      <c r="P644" s="9" t="str">
        <f t="shared" ref="P644:P707" si="65">IF(C644="",C644,IF(C644="*",C644,IF(G644&lt;B644,C644,"*")))</f>
        <v>*</v>
      </c>
      <c r="Q644" s="10" t="str">
        <f t="shared" ref="Q644:Q707" si="66">IF(C644="","",IF(C644="*","Estimated",IF(G644&lt;B644,"First Simulation&lt;Observed, Observed Used","First Silumation patch")))</f>
        <v>Estimated</v>
      </c>
      <c r="S644" s="17">
        <f>VLOOKUP((IF(MONTH($A644)=10,YEAR($A644),IF(MONTH($A644)=11,YEAR($A644),IF(MONTH($A644)=12, YEAR($A644),YEAR($A644)-1)))),'Final Sim'!$A$1:$O$84,VLOOKUP(MONTH($A644),'Conversion WRSM'!$A$1:$B$12,2),FALSE)</f>
        <v>0</v>
      </c>
      <c r="U644" s="9">
        <f t="shared" ref="U644:U663" si="67">IF(C644="",B644,IF(C644="*",B644,IF(S644&gt;B644,S644,B644)))</f>
        <v>0.21</v>
      </c>
      <c r="V644" s="9" t="str">
        <f t="shared" ref="V644:V663" si="68">IF(C644="","",IF(C644="*","*",IF(S644&gt;B644,"*",C644)))</f>
        <v>*</v>
      </c>
      <c r="W644" s="20" t="str">
        <f t="shared" ref="W644:W663" si="69">IF(C644="","",IF(C644="*","Estimated",IF(S644&gt;B644,"Simulated value used","Observed Estimate Used")))</f>
        <v>Estimated</v>
      </c>
    </row>
    <row r="645" spans="1:23" s="9" customFormat="1" x14ac:dyDescent="0.25">
      <c r="A645" s="11">
        <v>32568</v>
      </c>
      <c r="B645" s="9">
        <f>VLOOKUP((IF(MONTH($A645)=10,YEAR($A645),IF(MONTH($A645)=11,YEAR($A645),IF(MONTH($A645)=12, YEAR($A645),YEAR($A645)-1)))),A3R002_pt1.prn!$A$2:$AA$74,VLOOKUP(MONTH($A645),Conversion!$A$1:$B$12,2),FALSE)</f>
        <v>0.05</v>
      </c>
      <c r="C645" s="9" t="str">
        <f>IF(VLOOKUP((IF(MONTH($A645)=10,YEAR($A645),IF(MONTH($A645)=11,YEAR($A645),IF(MONTH($A645)=12, YEAR($A645),YEAR($A645)-1)))),A3R002_pt1.prn!$A$2:$AA$74,VLOOKUP(MONTH($A645),'Patch Conversion'!$A$1:$B$12,2),FALSE)="","",VLOOKUP((IF(MONTH($A645)=10,YEAR($A645),IF(MONTH($A645)=11,YEAR($A645),IF(MONTH($A645)=12, YEAR($A645),YEAR($A645)-1)))),A3R002_pt1.prn!$A$2:$AA$74,VLOOKUP(MONTH($A645),'Patch Conversion'!$A$1:$B$12,2),FALSE))</f>
        <v/>
      </c>
      <c r="G645" s="9">
        <f>VLOOKUP((IF(MONTH($A645)=10,YEAR($A645),IF(MONTH($A645)=11,YEAR($A645),IF(MONTH($A645)=12, YEAR($A645),YEAR($A645)-1)))),A3R002_FirstSim!$A$1:$Z$87,VLOOKUP(MONTH($A645),Conversion!$A$1:$B$12,2),FALSE)</f>
        <v>0.46</v>
      </c>
      <c r="K645" s="12" t="e">
        <f>VLOOKUP((IF(MONTH($A645)=10,YEAR($A645),IF(MONTH($A645)=11,YEAR($A645),IF(MONTH($A645)=12, YEAR($A645),YEAR($A645)-1)))),#REF!,VLOOKUP(MONTH($A645),Conversion!$A$1:$B$12,2),FALSE)</f>
        <v>#REF!</v>
      </c>
      <c r="L645" s="9" t="e">
        <f>VLOOKUP((IF(MONTH($A645)=10,YEAR($A645),IF(MONTH($A645)=11,YEAR($A645),IF(MONTH($A645)=12, YEAR($A645),YEAR($A645)-1)))),#REF!,VLOOKUP(MONTH($A645),'Patch Conversion'!$A$1:$B$12,2),FALSE)</f>
        <v>#REF!</v>
      </c>
      <c r="N645" s="11"/>
      <c r="O645" s="9">
        <f t="shared" si="64"/>
        <v>0.05</v>
      </c>
      <c r="P645" s="9" t="str">
        <f t="shared" si="65"/>
        <v/>
      </c>
      <c r="Q645" s="10" t="str">
        <f t="shared" si="66"/>
        <v/>
      </c>
      <c r="S645" s="17">
        <f>VLOOKUP((IF(MONTH($A645)=10,YEAR($A645),IF(MONTH($A645)=11,YEAR($A645),IF(MONTH($A645)=12, YEAR($A645),YEAR($A645)-1)))),'Final Sim'!$A$1:$O$84,VLOOKUP(MONTH($A645),'Conversion WRSM'!$A$1:$B$12,2),FALSE)</f>
        <v>0</v>
      </c>
      <c r="U645" s="9">
        <f t="shared" si="67"/>
        <v>0.05</v>
      </c>
      <c r="V645" s="9" t="str">
        <f t="shared" si="68"/>
        <v/>
      </c>
      <c r="W645" s="20" t="str">
        <f t="shared" si="69"/>
        <v/>
      </c>
    </row>
    <row r="646" spans="1:23" s="9" customFormat="1" x14ac:dyDescent="0.25">
      <c r="A646" s="11">
        <v>32599</v>
      </c>
      <c r="B646" s="9">
        <f>VLOOKUP((IF(MONTH($A646)=10,YEAR($A646),IF(MONTH($A646)=11,YEAR($A646),IF(MONTH($A646)=12, YEAR($A646),YEAR($A646)-1)))),A3R002_pt1.prn!$A$2:$AA$74,VLOOKUP(MONTH($A646),Conversion!$A$1:$B$12,2),FALSE)</f>
        <v>0</v>
      </c>
      <c r="C646" s="9" t="str">
        <f>IF(VLOOKUP((IF(MONTH($A646)=10,YEAR($A646),IF(MONTH($A646)=11,YEAR($A646),IF(MONTH($A646)=12, YEAR($A646),YEAR($A646)-1)))),A3R002_pt1.prn!$A$2:$AA$74,VLOOKUP(MONTH($A646),'Patch Conversion'!$A$1:$B$12,2),FALSE)="","",VLOOKUP((IF(MONTH($A646)=10,YEAR($A646),IF(MONTH($A646)=11,YEAR($A646),IF(MONTH($A646)=12, YEAR($A646),YEAR($A646)-1)))),A3R002_pt1.prn!$A$2:$AA$74,VLOOKUP(MONTH($A646),'Patch Conversion'!$A$1:$B$12,2),FALSE))</f>
        <v/>
      </c>
      <c r="G646" s="9">
        <f>VLOOKUP((IF(MONTH($A646)=10,YEAR($A646),IF(MONTH($A646)=11,YEAR($A646),IF(MONTH($A646)=12, YEAR($A646),YEAR($A646)-1)))),A3R002_FirstSim!$A$1:$Z$87,VLOOKUP(MONTH($A646),Conversion!$A$1:$B$12,2),FALSE)</f>
        <v>0.18</v>
      </c>
      <c r="K646" s="12" t="e">
        <f>VLOOKUP((IF(MONTH($A646)=10,YEAR($A646),IF(MONTH($A646)=11,YEAR($A646),IF(MONTH($A646)=12, YEAR($A646),YEAR($A646)-1)))),#REF!,VLOOKUP(MONTH($A646),Conversion!$A$1:$B$12,2),FALSE)</f>
        <v>#REF!</v>
      </c>
      <c r="L646" s="9" t="e">
        <f>VLOOKUP((IF(MONTH($A646)=10,YEAR($A646),IF(MONTH($A646)=11,YEAR($A646),IF(MONTH($A646)=12, YEAR($A646),YEAR($A646)-1)))),#REF!,VLOOKUP(MONTH($A646),'Patch Conversion'!$A$1:$B$12,2),FALSE)</f>
        <v>#REF!</v>
      </c>
      <c r="N646" s="11"/>
      <c r="O646" s="9">
        <f t="shared" si="64"/>
        <v>0</v>
      </c>
      <c r="P646" s="9" t="str">
        <f t="shared" si="65"/>
        <v/>
      </c>
      <c r="Q646" s="10" t="str">
        <f t="shared" si="66"/>
        <v/>
      </c>
      <c r="S646" s="17">
        <f>VLOOKUP((IF(MONTH($A646)=10,YEAR($A646),IF(MONTH($A646)=11,YEAR($A646),IF(MONTH($A646)=12, YEAR($A646),YEAR($A646)-1)))),'Final Sim'!$A$1:$O$84,VLOOKUP(MONTH($A646),'Conversion WRSM'!$A$1:$B$12,2),FALSE)</f>
        <v>0</v>
      </c>
      <c r="U646" s="9">
        <f t="shared" si="67"/>
        <v>0</v>
      </c>
      <c r="V646" s="9" t="str">
        <f t="shared" si="68"/>
        <v/>
      </c>
      <c r="W646" s="20" t="str">
        <f t="shared" si="69"/>
        <v/>
      </c>
    </row>
    <row r="647" spans="1:23" s="9" customFormat="1" x14ac:dyDescent="0.25">
      <c r="A647" s="11">
        <v>32629</v>
      </c>
      <c r="B647" s="9">
        <f>VLOOKUP((IF(MONTH($A647)=10,YEAR($A647),IF(MONTH($A647)=11,YEAR($A647),IF(MONTH($A647)=12, YEAR($A647),YEAR($A647)-1)))),A3R002_pt1.prn!$A$2:$AA$74,VLOOKUP(MONTH($A647),Conversion!$A$1:$B$12,2),FALSE)</f>
        <v>0.04</v>
      </c>
      <c r="C647" s="9" t="str">
        <f>IF(VLOOKUP((IF(MONTH($A647)=10,YEAR($A647),IF(MONTH($A647)=11,YEAR($A647),IF(MONTH($A647)=12, YEAR($A647),YEAR($A647)-1)))),A3R002_pt1.prn!$A$2:$AA$74,VLOOKUP(MONTH($A647),'Patch Conversion'!$A$1:$B$12,2),FALSE)="","",VLOOKUP((IF(MONTH($A647)=10,YEAR($A647),IF(MONTH($A647)=11,YEAR($A647),IF(MONTH($A647)=12, YEAR($A647),YEAR($A647)-1)))),A3R002_pt1.prn!$A$2:$AA$74,VLOOKUP(MONTH($A647),'Patch Conversion'!$A$1:$B$12,2),FALSE))</f>
        <v/>
      </c>
      <c r="G647" s="9">
        <f>VLOOKUP((IF(MONTH($A647)=10,YEAR($A647),IF(MONTH($A647)=11,YEAR($A647),IF(MONTH($A647)=12, YEAR($A647),YEAR($A647)-1)))),A3R002_FirstSim!$A$1:$Z$87,VLOOKUP(MONTH($A647),Conversion!$A$1:$B$12,2),FALSE)</f>
        <v>0.18</v>
      </c>
      <c r="K647" s="12" t="e">
        <f>VLOOKUP((IF(MONTH($A647)=10,YEAR($A647),IF(MONTH($A647)=11,YEAR($A647),IF(MONTH($A647)=12, YEAR($A647),YEAR($A647)-1)))),#REF!,VLOOKUP(MONTH($A647),Conversion!$A$1:$B$12,2),FALSE)</f>
        <v>#REF!</v>
      </c>
      <c r="L647" s="9" t="e">
        <f>VLOOKUP((IF(MONTH($A647)=10,YEAR($A647),IF(MONTH($A647)=11,YEAR($A647),IF(MONTH($A647)=12, YEAR($A647),YEAR($A647)-1)))),#REF!,VLOOKUP(MONTH($A647),'Patch Conversion'!$A$1:$B$12,2),FALSE)</f>
        <v>#REF!</v>
      </c>
      <c r="N647" s="11"/>
      <c r="O647" s="9">
        <f t="shared" si="64"/>
        <v>0.04</v>
      </c>
      <c r="P647" s="9" t="str">
        <f t="shared" si="65"/>
        <v/>
      </c>
      <c r="Q647" s="10" t="str">
        <f t="shared" si="66"/>
        <v/>
      </c>
      <c r="S647" s="17">
        <f>VLOOKUP((IF(MONTH($A647)=10,YEAR($A647),IF(MONTH($A647)=11,YEAR($A647),IF(MONTH($A647)=12, YEAR($A647),YEAR($A647)-1)))),'Final Sim'!$A$1:$O$84,VLOOKUP(MONTH($A647),'Conversion WRSM'!$A$1:$B$12,2),FALSE)</f>
        <v>0</v>
      </c>
      <c r="U647" s="9">
        <f t="shared" si="67"/>
        <v>0.04</v>
      </c>
      <c r="V647" s="9" t="str">
        <f t="shared" si="68"/>
        <v/>
      </c>
      <c r="W647" s="20" t="str">
        <f t="shared" si="69"/>
        <v/>
      </c>
    </row>
    <row r="648" spans="1:23" s="9" customFormat="1" x14ac:dyDescent="0.25">
      <c r="A648" s="11">
        <v>32660</v>
      </c>
      <c r="B648" s="9">
        <f>VLOOKUP((IF(MONTH($A648)=10,YEAR($A648),IF(MONTH($A648)=11,YEAR($A648),IF(MONTH($A648)=12, YEAR($A648),YEAR($A648)-1)))),A3R002_pt1.prn!$A$2:$AA$74,VLOOKUP(MONTH($A648),Conversion!$A$1:$B$12,2),FALSE)</f>
        <v>0.02</v>
      </c>
      <c r="C648" s="9" t="str">
        <f>IF(VLOOKUP((IF(MONTH($A648)=10,YEAR($A648),IF(MONTH($A648)=11,YEAR($A648),IF(MONTH($A648)=12, YEAR($A648),YEAR($A648)-1)))),A3R002_pt1.prn!$A$2:$AA$74,VLOOKUP(MONTH($A648),'Patch Conversion'!$A$1:$B$12,2),FALSE)="","",VLOOKUP((IF(MONTH($A648)=10,YEAR($A648),IF(MONTH($A648)=11,YEAR($A648),IF(MONTH($A648)=12, YEAR($A648),YEAR($A648)-1)))),A3R002_pt1.prn!$A$2:$AA$74,VLOOKUP(MONTH($A648),'Patch Conversion'!$A$1:$B$12,2),FALSE))</f>
        <v/>
      </c>
      <c r="G648" s="9">
        <f>VLOOKUP((IF(MONTH($A648)=10,YEAR($A648),IF(MONTH($A648)=11,YEAR($A648),IF(MONTH($A648)=12, YEAR($A648),YEAR($A648)-1)))),A3R002_FirstSim!$A$1:$Z$87,VLOOKUP(MONTH($A648),Conversion!$A$1:$B$12,2),FALSE)</f>
        <v>0.18</v>
      </c>
      <c r="K648" s="12" t="e">
        <f>VLOOKUP((IF(MONTH($A648)=10,YEAR($A648),IF(MONTH($A648)=11,YEAR($A648),IF(MONTH($A648)=12, YEAR($A648),YEAR($A648)-1)))),#REF!,VLOOKUP(MONTH($A648),Conversion!$A$1:$B$12,2),FALSE)</f>
        <v>#REF!</v>
      </c>
      <c r="L648" s="9" t="e">
        <f>VLOOKUP((IF(MONTH($A648)=10,YEAR($A648),IF(MONTH($A648)=11,YEAR($A648),IF(MONTH($A648)=12, YEAR($A648),YEAR($A648)-1)))),#REF!,VLOOKUP(MONTH($A648),'Patch Conversion'!$A$1:$B$12,2),FALSE)</f>
        <v>#REF!</v>
      </c>
      <c r="N648" s="11"/>
      <c r="O648" s="9">
        <f t="shared" si="64"/>
        <v>0.02</v>
      </c>
      <c r="P648" s="9" t="str">
        <f t="shared" si="65"/>
        <v/>
      </c>
      <c r="Q648" s="10" t="str">
        <f t="shared" si="66"/>
        <v/>
      </c>
      <c r="S648" s="17">
        <f>VLOOKUP((IF(MONTH($A648)=10,YEAR($A648),IF(MONTH($A648)=11,YEAR($A648),IF(MONTH($A648)=12, YEAR($A648),YEAR($A648)-1)))),'Final Sim'!$A$1:$O$84,VLOOKUP(MONTH($A648),'Conversion WRSM'!$A$1:$B$12,2),FALSE)</f>
        <v>0</v>
      </c>
      <c r="U648" s="9">
        <f t="shared" si="67"/>
        <v>0.02</v>
      </c>
      <c r="V648" s="9" t="str">
        <f t="shared" si="68"/>
        <v/>
      </c>
      <c r="W648" s="20" t="str">
        <f t="shared" si="69"/>
        <v/>
      </c>
    </row>
    <row r="649" spans="1:23" s="9" customFormat="1" x14ac:dyDescent="0.25">
      <c r="A649" s="11">
        <v>32690</v>
      </c>
      <c r="B649" s="9">
        <f>VLOOKUP((IF(MONTH($A649)=10,YEAR($A649),IF(MONTH($A649)=11,YEAR($A649),IF(MONTH($A649)=12, YEAR($A649),YEAR($A649)-1)))),A3R002_pt1.prn!$A$2:$AA$74,VLOOKUP(MONTH($A649),Conversion!$A$1:$B$12,2),FALSE)</f>
        <v>0.02</v>
      </c>
      <c r="C649" s="9" t="str">
        <f>IF(VLOOKUP((IF(MONTH($A649)=10,YEAR($A649),IF(MONTH($A649)=11,YEAR($A649),IF(MONTH($A649)=12, YEAR($A649),YEAR($A649)-1)))),A3R002_pt1.prn!$A$2:$AA$74,VLOOKUP(MONTH($A649),'Patch Conversion'!$A$1:$B$12,2),FALSE)="","",VLOOKUP((IF(MONTH($A649)=10,YEAR($A649),IF(MONTH($A649)=11,YEAR($A649),IF(MONTH($A649)=12, YEAR($A649),YEAR($A649)-1)))),A3R002_pt1.prn!$A$2:$AA$74,VLOOKUP(MONTH($A649),'Patch Conversion'!$A$1:$B$12,2),FALSE))</f>
        <v/>
      </c>
      <c r="G649" s="9">
        <f>VLOOKUP((IF(MONTH($A649)=10,YEAR($A649),IF(MONTH($A649)=11,YEAR($A649),IF(MONTH($A649)=12, YEAR($A649),YEAR($A649)-1)))),A3R002_FirstSim!$A$1:$Z$87,VLOOKUP(MONTH($A649),Conversion!$A$1:$B$12,2),FALSE)</f>
        <v>0.15</v>
      </c>
      <c r="K649" s="12" t="e">
        <f>VLOOKUP((IF(MONTH($A649)=10,YEAR($A649),IF(MONTH($A649)=11,YEAR($A649),IF(MONTH($A649)=12, YEAR($A649),YEAR($A649)-1)))),#REF!,VLOOKUP(MONTH($A649),Conversion!$A$1:$B$12,2),FALSE)</f>
        <v>#REF!</v>
      </c>
      <c r="L649" s="9" t="e">
        <f>VLOOKUP((IF(MONTH($A649)=10,YEAR($A649),IF(MONTH($A649)=11,YEAR($A649),IF(MONTH($A649)=12, YEAR($A649),YEAR($A649)-1)))),#REF!,VLOOKUP(MONTH($A649),'Patch Conversion'!$A$1:$B$12,2),FALSE)</f>
        <v>#REF!</v>
      </c>
      <c r="N649" s="11"/>
      <c r="O649" s="9">
        <f t="shared" si="64"/>
        <v>0.02</v>
      </c>
      <c r="P649" s="9" t="str">
        <f t="shared" si="65"/>
        <v/>
      </c>
      <c r="Q649" s="10" t="str">
        <f t="shared" si="66"/>
        <v/>
      </c>
      <c r="S649" s="17">
        <f>VLOOKUP((IF(MONTH($A649)=10,YEAR($A649),IF(MONTH($A649)=11,YEAR($A649),IF(MONTH($A649)=12, YEAR($A649),YEAR($A649)-1)))),'Final Sim'!$A$1:$O$84,VLOOKUP(MONTH($A649),'Conversion WRSM'!$A$1:$B$12,2),FALSE)</f>
        <v>0</v>
      </c>
      <c r="U649" s="9">
        <f t="shared" si="67"/>
        <v>0.02</v>
      </c>
      <c r="V649" s="9" t="str">
        <f t="shared" si="68"/>
        <v/>
      </c>
      <c r="W649" s="20" t="str">
        <f t="shared" si="69"/>
        <v/>
      </c>
    </row>
    <row r="650" spans="1:23" s="9" customFormat="1" x14ac:dyDescent="0.25">
      <c r="A650" s="11">
        <v>32721</v>
      </c>
      <c r="B650" s="9">
        <f>VLOOKUP((IF(MONTH($A650)=10,YEAR($A650),IF(MONTH($A650)=11,YEAR($A650),IF(MONTH($A650)=12, YEAR($A650),YEAR($A650)-1)))),A3R002_pt1.prn!$A$2:$AA$74,VLOOKUP(MONTH($A650),Conversion!$A$1:$B$12,2),FALSE)</f>
        <v>0.05</v>
      </c>
      <c r="C650" s="9" t="str">
        <f>IF(VLOOKUP((IF(MONTH($A650)=10,YEAR($A650),IF(MONTH($A650)=11,YEAR($A650),IF(MONTH($A650)=12, YEAR($A650),YEAR($A650)-1)))),A3R002_pt1.prn!$A$2:$AA$74,VLOOKUP(MONTH($A650),'Patch Conversion'!$A$1:$B$12,2),FALSE)="","",VLOOKUP((IF(MONTH($A650)=10,YEAR($A650),IF(MONTH($A650)=11,YEAR($A650),IF(MONTH($A650)=12, YEAR($A650),YEAR($A650)-1)))),A3R002_pt1.prn!$A$2:$AA$74,VLOOKUP(MONTH($A650),'Patch Conversion'!$A$1:$B$12,2),FALSE))</f>
        <v/>
      </c>
      <c r="G650" s="9">
        <f>VLOOKUP((IF(MONTH($A650)=10,YEAR($A650),IF(MONTH($A650)=11,YEAR($A650),IF(MONTH($A650)=12, YEAR($A650),YEAR($A650)-1)))),A3R002_FirstSim!$A$1:$Z$87,VLOOKUP(MONTH($A650),Conversion!$A$1:$B$12,2),FALSE)</f>
        <v>0.09</v>
      </c>
      <c r="K650" s="12" t="e">
        <f>VLOOKUP((IF(MONTH($A650)=10,YEAR($A650),IF(MONTH($A650)=11,YEAR($A650),IF(MONTH($A650)=12, YEAR($A650),YEAR($A650)-1)))),#REF!,VLOOKUP(MONTH($A650),Conversion!$A$1:$B$12,2),FALSE)</f>
        <v>#REF!</v>
      </c>
      <c r="L650" s="9" t="e">
        <f>VLOOKUP((IF(MONTH($A650)=10,YEAR($A650),IF(MONTH($A650)=11,YEAR($A650),IF(MONTH($A650)=12, YEAR($A650),YEAR($A650)-1)))),#REF!,VLOOKUP(MONTH($A650),'Patch Conversion'!$A$1:$B$12,2),FALSE)</f>
        <v>#REF!</v>
      </c>
      <c r="N650" s="11"/>
      <c r="O650" s="9">
        <f t="shared" si="64"/>
        <v>0.05</v>
      </c>
      <c r="P650" s="9" t="str">
        <f t="shared" si="65"/>
        <v/>
      </c>
      <c r="Q650" s="10" t="str">
        <f t="shared" si="66"/>
        <v/>
      </c>
      <c r="S650" s="17">
        <f>VLOOKUP((IF(MONTH($A650)=10,YEAR($A650),IF(MONTH($A650)=11,YEAR($A650),IF(MONTH($A650)=12, YEAR($A650),YEAR($A650)-1)))),'Final Sim'!$A$1:$O$84,VLOOKUP(MONTH($A650),'Conversion WRSM'!$A$1:$B$12,2),FALSE)</f>
        <v>0</v>
      </c>
      <c r="U650" s="9">
        <f t="shared" si="67"/>
        <v>0.05</v>
      </c>
      <c r="V650" s="9" t="str">
        <f t="shared" si="68"/>
        <v/>
      </c>
      <c r="W650" s="20" t="str">
        <f t="shared" si="69"/>
        <v/>
      </c>
    </row>
    <row r="651" spans="1:23" s="9" customFormat="1" x14ac:dyDescent="0.25">
      <c r="A651" s="11">
        <v>32752</v>
      </c>
      <c r="B651" s="9">
        <f>VLOOKUP((IF(MONTH($A651)=10,YEAR($A651),IF(MONTH($A651)=11,YEAR($A651),IF(MONTH($A651)=12, YEAR($A651),YEAR($A651)-1)))),A3R002_pt1.prn!$A$2:$AA$74,VLOOKUP(MONTH($A651),Conversion!$A$1:$B$12,2),FALSE)</f>
        <v>0.03</v>
      </c>
      <c r="C651" s="9" t="str">
        <f>IF(VLOOKUP((IF(MONTH($A651)=10,YEAR($A651),IF(MONTH($A651)=11,YEAR($A651),IF(MONTH($A651)=12, YEAR($A651),YEAR($A651)-1)))),A3R002_pt1.prn!$A$2:$AA$74,VLOOKUP(MONTH($A651),'Patch Conversion'!$A$1:$B$12,2),FALSE)="","",VLOOKUP((IF(MONTH($A651)=10,YEAR($A651),IF(MONTH($A651)=11,YEAR($A651),IF(MONTH($A651)=12, YEAR($A651),YEAR($A651)-1)))),A3R002_pt1.prn!$A$2:$AA$74,VLOOKUP(MONTH($A651),'Patch Conversion'!$A$1:$B$12,2),FALSE))</f>
        <v>*</v>
      </c>
      <c r="G651" s="9">
        <f>VLOOKUP((IF(MONTH($A651)=10,YEAR($A651),IF(MONTH($A651)=11,YEAR($A651),IF(MONTH($A651)=12, YEAR($A651),YEAR($A651)-1)))),A3R002_FirstSim!$A$1:$Z$87,VLOOKUP(MONTH($A651),Conversion!$A$1:$B$12,2),FALSE)</f>
        <v>0.04</v>
      </c>
      <c r="K651" s="12" t="e">
        <f>VLOOKUP((IF(MONTH($A651)=10,YEAR($A651),IF(MONTH($A651)=11,YEAR($A651),IF(MONTH($A651)=12, YEAR($A651),YEAR($A651)-1)))),#REF!,VLOOKUP(MONTH($A651),Conversion!$A$1:$B$12,2),FALSE)</f>
        <v>#REF!</v>
      </c>
      <c r="L651" s="9" t="e">
        <f>VLOOKUP((IF(MONTH($A651)=10,YEAR($A651),IF(MONTH($A651)=11,YEAR($A651),IF(MONTH($A651)=12, YEAR($A651),YEAR($A651)-1)))),#REF!,VLOOKUP(MONTH($A651),'Patch Conversion'!$A$1:$B$12,2),FALSE)</f>
        <v>#REF!</v>
      </c>
      <c r="N651" s="11"/>
      <c r="O651" s="9">
        <f t="shared" si="64"/>
        <v>0.03</v>
      </c>
      <c r="P651" s="9" t="str">
        <f t="shared" si="65"/>
        <v>*</v>
      </c>
      <c r="Q651" s="10" t="str">
        <f t="shared" si="66"/>
        <v>Estimated</v>
      </c>
      <c r="S651" s="17">
        <f>VLOOKUP((IF(MONTH($A651)=10,YEAR($A651),IF(MONTH($A651)=11,YEAR($A651),IF(MONTH($A651)=12, YEAR($A651),YEAR($A651)-1)))),'Final Sim'!$A$1:$O$84,VLOOKUP(MONTH($A651),'Conversion WRSM'!$A$1:$B$12,2),FALSE)</f>
        <v>0</v>
      </c>
      <c r="U651" s="9">
        <f t="shared" si="67"/>
        <v>0.03</v>
      </c>
      <c r="V651" s="9" t="str">
        <f t="shared" si="68"/>
        <v>*</v>
      </c>
      <c r="W651" s="20" t="str">
        <f t="shared" si="69"/>
        <v>Estimated</v>
      </c>
    </row>
    <row r="652" spans="1:23" s="9" customFormat="1" x14ac:dyDescent="0.25">
      <c r="A652" s="11">
        <v>32782</v>
      </c>
      <c r="B652" s="9">
        <f>VLOOKUP((IF(MONTH($A652)=10,YEAR($A652),IF(MONTH($A652)=11,YEAR($A652),IF(MONTH($A652)=12, YEAR($A652),YEAR($A652)-1)))),A3R002_pt1.prn!$A$2:$AA$74,VLOOKUP(MONTH($A652),Conversion!$A$1:$B$12,2),FALSE)</f>
        <v>0</v>
      </c>
      <c r="C652" s="9" t="str">
        <f>IF(VLOOKUP((IF(MONTH($A652)=10,YEAR($A652),IF(MONTH($A652)=11,YEAR($A652),IF(MONTH($A652)=12, YEAR($A652),YEAR($A652)-1)))),A3R002_pt1.prn!$A$2:$AA$74,VLOOKUP(MONTH($A652),'Patch Conversion'!$A$1:$B$12,2),FALSE)="","",VLOOKUP((IF(MONTH($A652)=10,YEAR($A652),IF(MONTH($A652)=11,YEAR($A652),IF(MONTH($A652)=12, YEAR($A652),YEAR($A652)-1)))),A3R002_pt1.prn!$A$2:$AA$74,VLOOKUP(MONTH($A652),'Patch Conversion'!$A$1:$B$12,2),FALSE))</f>
        <v>#</v>
      </c>
      <c r="G652" s="9">
        <f>VLOOKUP((IF(MONTH($A652)=10,YEAR($A652),IF(MONTH($A652)=11,YEAR($A652),IF(MONTH($A652)=12, YEAR($A652),YEAR($A652)-1)))),A3R002_FirstSim!$A$1:$Z$87,VLOOKUP(MONTH($A652),Conversion!$A$1:$B$12,2),FALSE)</f>
        <v>0.03</v>
      </c>
      <c r="K652" s="12" t="e">
        <f>VLOOKUP((IF(MONTH($A652)=10,YEAR($A652),IF(MONTH($A652)=11,YEAR($A652),IF(MONTH($A652)=12, YEAR($A652),YEAR($A652)-1)))),#REF!,VLOOKUP(MONTH($A652),Conversion!$A$1:$B$12,2),FALSE)</f>
        <v>#REF!</v>
      </c>
      <c r="L652" s="9" t="e">
        <f>VLOOKUP((IF(MONTH($A652)=10,YEAR($A652),IF(MONTH($A652)=11,YEAR($A652),IF(MONTH($A652)=12, YEAR($A652),YEAR($A652)-1)))),#REF!,VLOOKUP(MONTH($A652),'Patch Conversion'!$A$1:$B$12,2),FALSE)</f>
        <v>#REF!</v>
      </c>
      <c r="N652" s="11"/>
      <c r="O652" s="9">
        <f t="shared" si="64"/>
        <v>0.03</v>
      </c>
      <c r="P652" s="9" t="str">
        <f t="shared" si="65"/>
        <v>*</v>
      </c>
      <c r="Q652" s="10" t="str">
        <f t="shared" si="66"/>
        <v>First Silumation patch</v>
      </c>
      <c r="S652" s="17">
        <f>VLOOKUP((IF(MONTH($A652)=10,YEAR($A652),IF(MONTH($A652)=11,YEAR($A652),IF(MONTH($A652)=12, YEAR($A652),YEAR($A652)-1)))),'Final Sim'!$A$1:$O$84,VLOOKUP(MONTH($A652),'Conversion WRSM'!$A$1:$B$12,2),FALSE)</f>
        <v>0</v>
      </c>
      <c r="U652" s="9">
        <f t="shared" si="67"/>
        <v>0</v>
      </c>
      <c r="V652" s="9" t="str">
        <f t="shared" si="68"/>
        <v>#</v>
      </c>
      <c r="W652" s="20" t="str">
        <f t="shared" si="69"/>
        <v>Observed Estimate Used</v>
      </c>
    </row>
    <row r="653" spans="1:23" s="9" customFormat="1" x14ac:dyDescent="0.25">
      <c r="A653" s="11">
        <v>32813</v>
      </c>
      <c r="B653" s="9">
        <f>VLOOKUP((IF(MONTH($A653)=10,YEAR($A653),IF(MONTH($A653)=11,YEAR($A653),IF(MONTH($A653)=12, YEAR($A653),YEAR($A653)-1)))),A3R002_pt1.prn!$A$2:$AA$74,VLOOKUP(MONTH($A653),Conversion!$A$1:$B$12,2),FALSE)</f>
        <v>0.24</v>
      </c>
      <c r="C653" s="9" t="str">
        <f>IF(VLOOKUP((IF(MONTH($A653)=10,YEAR($A653),IF(MONTH($A653)=11,YEAR($A653),IF(MONTH($A653)=12, YEAR($A653),YEAR($A653)-1)))),A3R002_pt1.prn!$A$2:$AA$74,VLOOKUP(MONTH($A653),'Patch Conversion'!$A$1:$B$12,2),FALSE)="","",VLOOKUP((IF(MONTH($A653)=10,YEAR($A653),IF(MONTH($A653)=11,YEAR($A653),IF(MONTH($A653)=12, YEAR($A653),YEAR($A653)-1)))),A3R002_pt1.prn!$A$2:$AA$74,VLOOKUP(MONTH($A653),'Patch Conversion'!$A$1:$B$12,2),FALSE))</f>
        <v>*</v>
      </c>
      <c r="G653" s="9">
        <f>VLOOKUP((IF(MONTH($A653)=10,YEAR($A653),IF(MONTH($A653)=11,YEAR($A653),IF(MONTH($A653)=12, YEAR($A653),YEAR($A653)-1)))),A3R002_FirstSim!$A$1:$Z$87,VLOOKUP(MONTH($A653),Conversion!$A$1:$B$12,2),FALSE)</f>
        <v>0.31</v>
      </c>
      <c r="K653" s="12" t="e">
        <f>VLOOKUP((IF(MONTH($A653)=10,YEAR($A653),IF(MONTH($A653)=11,YEAR($A653),IF(MONTH($A653)=12, YEAR($A653),YEAR($A653)-1)))),#REF!,VLOOKUP(MONTH($A653),Conversion!$A$1:$B$12,2),FALSE)</f>
        <v>#REF!</v>
      </c>
      <c r="L653" s="9" t="e">
        <f>VLOOKUP((IF(MONTH($A653)=10,YEAR($A653),IF(MONTH($A653)=11,YEAR($A653),IF(MONTH($A653)=12, YEAR($A653),YEAR($A653)-1)))),#REF!,VLOOKUP(MONTH($A653),'Patch Conversion'!$A$1:$B$12,2),FALSE)</f>
        <v>#REF!</v>
      </c>
      <c r="N653" s="11"/>
      <c r="O653" s="9">
        <f t="shared" si="64"/>
        <v>0.24</v>
      </c>
      <c r="P653" s="9" t="str">
        <f t="shared" si="65"/>
        <v>*</v>
      </c>
      <c r="Q653" s="10" t="str">
        <f t="shared" si="66"/>
        <v>Estimated</v>
      </c>
      <c r="S653" s="17">
        <f>VLOOKUP((IF(MONTH($A653)=10,YEAR($A653),IF(MONTH($A653)=11,YEAR($A653),IF(MONTH($A653)=12, YEAR($A653),YEAR($A653)-1)))),'Final Sim'!$A$1:$O$84,VLOOKUP(MONTH($A653),'Conversion WRSM'!$A$1:$B$12,2),FALSE)</f>
        <v>0</v>
      </c>
      <c r="U653" s="9">
        <f t="shared" si="67"/>
        <v>0.24</v>
      </c>
      <c r="V653" s="9" t="str">
        <f t="shared" si="68"/>
        <v>*</v>
      </c>
      <c r="W653" s="20" t="str">
        <f t="shared" si="69"/>
        <v>Estimated</v>
      </c>
    </row>
    <row r="654" spans="1:23" s="9" customFormat="1" x14ac:dyDescent="0.25">
      <c r="A654" s="11">
        <v>32843</v>
      </c>
      <c r="B654" s="9">
        <f>VLOOKUP((IF(MONTH($A654)=10,YEAR($A654),IF(MONTH($A654)=11,YEAR($A654),IF(MONTH($A654)=12, YEAR($A654),YEAR($A654)-1)))),A3R002_pt1.prn!$A$2:$AA$74,VLOOKUP(MONTH($A654),Conversion!$A$1:$B$12,2),FALSE)</f>
        <v>0.09</v>
      </c>
      <c r="C654" s="9" t="str">
        <f>IF(VLOOKUP((IF(MONTH($A654)=10,YEAR($A654),IF(MONTH($A654)=11,YEAR($A654),IF(MONTH($A654)=12, YEAR($A654),YEAR($A654)-1)))),A3R002_pt1.prn!$A$2:$AA$74,VLOOKUP(MONTH($A654),'Patch Conversion'!$A$1:$B$12,2),FALSE)="","",VLOOKUP((IF(MONTH($A654)=10,YEAR($A654),IF(MONTH($A654)=11,YEAR($A654),IF(MONTH($A654)=12, YEAR($A654),YEAR($A654)-1)))),A3R002_pt1.prn!$A$2:$AA$74,VLOOKUP(MONTH($A654),'Patch Conversion'!$A$1:$B$12,2),FALSE))</f>
        <v>*</v>
      </c>
      <c r="G654" s="9">
        <f>VLOOKUP((IF(MONTH($A654)=10,YEAR($A654),IF(MONTH($A654)=11,YEAR($A654),IF(MONTH($A654)=12, YEAR($A654),YEAR($A654)-1)))),A3R002_FirstSim!$A$1:$Z$87,VLOOKUP(MONTH($A654),Conversion!$A$1:$B$12,2),FALSE)</f>
        <v>1.01</v>
      </c>
      <c r="K654" s="12" t="e">
        <f>VLOOKUP((IF(MONTH($A654)=10,YEAR($A654),IF(MONTH($A654)=11,YEAR($A654),IF(MONTH($A654)=12, YEAR($A654),YEAR($A654)-1)))),#REF!,VLOOKUP(MONTH($A654),Conversion!$A$1:$B$12,2),FALSE)</f>
        <v>#REF!</v>
      </c>
      <c r="L654" s="9" t="e">
        <f>VLOOKUP((IF(MONTH($A654)=10,YEAR($A654),IF(MONTH($A654)=11,YEAR($A654),IF(MONTH($A654)=12, YEAR($A654),YEAR($A654)-1)))),#REF!,VLOOKUP(MONTH($A654),'Patch Conversion'!$A$1:$B$12,2),FALSE)</f>
        <v>#REF!</v>
      </c>
      <c r="N654" s="11"/>
      <c r="O654" s="9">
        <f t="shared" si="64"/>
        <v>0.09</v>
      </c>
      <c r="P654" s="9" t="str">
        <f t="shared" si="65"/>
        <v>*</v>
      </c>
      <c r="Q654" s="10" t="str">
        <f t="shared" si="66"/>
        <v>Estimated</v>
      </c>
      <c r="S654" s="17">
        <f>VLOOKUP((IF(MONTH($A654)=10,YEAR($A654),IF(MONTH($A654)=11,YEAR($A654),IF(MONTH($A654)=12, YEAR($A654),YEAR($A654)-1)))),'Final Sim'!$A$1:$O$84,VLOOKUP(MONTH($A654),'Conversion WRSM'!$A$1:$B$12,2),FALSE)</f>
        <v>0</v>
      </c>
      <c r="U654" s="9">
        <f t="shared" si="67"/>
        <v>0.09</v>
      </c>
      <c r="V654" s="9" t="str">
        <f t="shared" si="68"/>
        <v>*</v>
      </c>
      <c r="W654" s="20" t="str">
        <f t="shared" si="69"/>
        <v>Estimated</v>
      </c>
    </row>
    <row r="655" spans="1:23" s="9" customFormat="1" x14ac:dyDescent="0.25">
      <c r="A655" s="11">
        <v>32874</v>
      </c>
      <c r="B655" s="9">
        <f>VLOOKUP((IF(MONTH($A655)=10,YEAR($A655),IF(MONTH($A655)=11,YEAR($A655),IF(MONTH($A655)=12, YEAR($A655),YEAR($A655)-1)))),A3R002_pt1.prn!$A$2:$AA$74,VLOOKUP(MONTH($A655),Conversion!$A$1:$B$12,2),FALSE)</f>
        <v>0.06</v>
      </c>
      <c r="C655" s="9" t="str">
        <f>IF(VLOOKUP((IF(MONTH($A655)=10,YEAR($A655),IF(MONTH($A655)=11,YEAR($A655),IF(MONTH($A655)=12, YEAR($A655),YEAR($A655)-1)))),A3R002_pt1.prn!$A$2:$AA$74,VLOOKUP(MONTH($A655),'Patch Conversion'!$A$1:$B$12,2),FALSE)="","",VLOOKUP((IF(MONTH($A655)=10,YEAR($A655),IF(MONTH($A655)=11,YEAR($A655),IF(MONTH($A655)=12, YEAR($A655),YEAR($A655)-1)))),A3R002_pt1.prn!$A$2:$AA$74,VLOOKUP(MONTH($A655),'Patch Conversion'!$A$1:$B$12,2),FALSE))</f>
        <v/>
      </c>
      <c r="G655" s="9">
        <f>VLOOKUP((IF(MONTH($A655)=10,YEAR($A655),IF(MONTH($A655)=11,YEAR($A655),IF(MONTH($A655)=12, YEAR($A655),YEAR($A655)-1)))),A3R002_FirstSim!$A$1:$Z$87,VLOOKUP(MONTH($A655),Conversion!$A$1:$B$12,2),FALSE)</f>
        <v>0.28999999999999998</v>
      </c>
      <c r="K655" s="12" t="e">
        <f>VLOOKUP((IF(MONTH($A655)=10,YEAR($A655),IF(MONTH($A655)=11,YEAR($A655),IF(MONTH($A655)=12, YEAR($A655),YEAR($A655)-1)))),#REF!,VLOOKUP(MONTH($A655),Conversion!$A$1:$B$12,2),FALSE)</f>
        <v>#REF!</v>
      </c>
      <c r="L655" s="9" t="e">
        <f>VLOOKUP((IF(MONTH($A655)=10,YEAR($A655),IF(MONTH($A655)=11,YEAR($A655),IF(MONTH($A655)=12, YEAR($A655),YEAR($A655)-1)))),#REF!,VLOOKUP(MONTH($A655),'Patch Conversion'!$A$1:$B$12,2),FALSE)</f>
        <v>#REF!</v>
      </c>
      <c r="N655" s="11"/>
      <c r="O655" s="9">
        <f t="shared" si="64"/>
        <v>0.06</v>
      </c>
      <c r="P655" s="9" t="str">
        <f t="shared" si="65"/>
        <v/>
      </c>
      <c r="Q655" s="10" t="str">
        <f t="shared" si="66"/>
        <v/>
      </c>
      <c r="S655" s="17">
        <f>VLOOKUP((IF(MONTH($A655)=10,YEAR($A655),IF(MONTH($A655)=11,YEAR($A655),IF(MONTH($A655)=12, YEAR($A655),YEAR($A655)-1)))),'Final Sim'!$A$1:$O$84,VLOOKUP(MONTH($A655),'Conversion WRSM'!$A$1:$B$12,2),FALSE)</f>
        <v>0</v>
      </c>
      <c r="U655" s="9">
        <f t="shared" si="67"/>
        <v>0.06</v>
      </c>
      <c r="V655" s="9" t="str">
        <f t="shared" si="68"/>
        <v/>
      </c>
      <c r="W655" s="20" t="str">
        <f t="shared" si="69"/>
        <v/>
      </c>
    </row>
    <row r="656" spans="1:23" s="9" customFormat="1" x14ac:dyDescent="0.25">
      <c r="A656" s="11">
        <v>32905</v>
      </c>
      <c r="B656" s="9">
        <f>VLOOKUP((IF(MONTH($A656)=10,YEAR($A656),IF(MONTH($A656)=11,YEAR($A656),IF(MONTH($A656)=12, YEAR($A656),YEAR($A656)-1)))),A3R002_pt1.prn!$A$2:$AA$74,VLOOKUP(MONTH($A656),Conversion!$A$1:$B$12,2),FALSE)</f>
        <v>0.04</v>
      </c>
      <c r="C656" s="9" t="str">
        <f>IF(VLOOKUP((IF(MONTH($A656)=10,YEAR($A656),IF(MONTH($A656)=11,YEAR($A656),IF(MONTH($A656)=12, YEAR($A656),YEAR($A656)-1)))),A3R002_pt1.prn!$A$2:$AA$74,VLOOKUP(MONTH($A656),'Patch Conversion'!$A$1:$B$12,2),FALSE)="","",VLOOKUP((IF(MONTH($A656)=10,YEAR($A656),IF(MONTH($A656)=11,YEAR($A656),IF(MONTH($A656)=12, YEAR($A656),YEAR($A656)-1)))),A3R002_pt1.prn!$A$2:$AA$74,VLOOKUP(MONTH($A656),'Patch Conversion'!$A$1:$B$12,2),FALSE))</f>
        <v>*</v>
      </c>
      <c r="D656" s="9">
        <f>IF(C656="","",B656)</f>
        <v>0.04</v>
      </c>
      <c r="G656" s="9">
        <f>VLOOKUP((IF(MONTH($A656)=10,YEAR($A656),IF(MONTH($A656)=11,YEAR($A656),IF(MONTH($A656)=12, YEAR($A656),YEAR($A656)-1)))),A3R002_FirstSim!$A$1:$Z$87,VLOOKUP(MONTH($A656),Conversion!$A$1:$B$12,2),FALSE)</f>
        <v>0.11</v>
      </c>
      <c r="K656" s="12" t="e">
        <f>VLOOKUP((IF(MONTH($A656)=10,YEAR($A656),IF(MONTH($A656)=11,YEAR($A656),IF(MONTH($A656)=12, YEAR($A656),YEAR($A656)-1)))),#REF!,VLOOKUP(MONTH($A656),Conversion!$A$1:$B$12,2),FALSE)</f>
        <v>#REF!</v>
      </c>
      <c r="L656" s="9" t="e">
        <f>VLOOKUP((IF(MONTH($A656)=10,YEAR($A656),IF(MONTH($A656)=11,YEAR($A656),IF(MONTH($A656)=12, YEAR($A656),YEAR($A656)-1)))),#REF!,VLOOKUP(MONTH($A656),'Patch Conversion'!$A$1:$B$12,2),FALSE)</f>
        <v>#REF!</v>
      </c>
      <c r="N656" s="11"/>
      <c r="O656" s="9">
        <f t="shared" si="64"/>
        <v>0.04</v>
      </c>
      <c r="P656" s="9" t="str">
        <f t="shared" si="65"/>
        <v>*</v>
      </c>
      <c r="Q656" s="10" t="str">
        <f t="shared" si="66"/>
        <v>Estimated</v>
      </c>
      <c r="S656" s="17">
        <f>VLOOKUP((IF(MONTH($A656)=10,YEAR($A656),IF(MONTH($A656)=11,YEAR($A656),IF(MONTH($A656)=12, YEAR($A656),YEAR($A656)-1)))),'Final Sim'!$A$1:$O$84,VLOOKUP(MONTH($A656),'Conversion WRSM'!$A$1:$B$12,2),FALSE)</f>
        <v>0</v>
      </c>
      <c r="U656" s="9">
        <f t="shared" si="67"/>
        <v>0.04</v>
      </c>
      <c r="V656" s="9" t="str">
        <f t="shared" si="68"/>
        <v>*</v>
      </c>
      <c r="W656" s="20" t="str">
        <f t="shared" si="69"/>
        <v>Estimated</v>
      </c>
    </row>
    <row r="657" spans="1:23" s="9" customFormat="1" x14ac:dyDescent="0.25">
      <c r="A657" s="11">
        <v>32933</v>
      </c>
      <c r="B657" s="9">
        <f>VLOOKUP((IF(MONTH($A657)=10,YEAR($A657),IF(MONTH($A657)=11,YEAR($A657),IF(MONTH($A657)=12, YEAR($A657),YEAR($A657)-1)))),A3R002_pt1.prn!$A$2:$AA$74,VLOOKUP(MONTH($A657),Conversion!$A$1:$B$12,2),FALSE)</f>
        <v>0.06</v>
      </c>
      <c r="C657" s="9" t="str">
        <f>IF(VLOOKUP((IF(MONTH($A657)=10,YEAR($A657),IF(MONTH($A657)=11,YEAR($A657),IF(MONTH($A657)=12, YEAR($A657),YEAR($A657)-1)))),A3R002_pt1.prn!$A$2:$AA$74,VLOOKUP(MONTH($A657),'Patch Conversion'!$A$1:$B$12,2),FALSE)="","",VLOOKUP((IF(MONTH($A657)=10,YEAR($A657),IF(MONTH($A657)=11,YEAR($A657),IF(MONTH($A657)=12, YEAR($A657),YEAR($A657)-1)))),A3R002_pt1.prn!$A$2:$AA$74,VLOOKUP(MONTH($A657),'Patch Conversion'!$A$1:$B$12,2),FALSE))</f>
        <v/>
      </c>
      <c r="D657" s="9" t="str">
        <f>IF(C657="","",B657)</f>
        <v/>
      </c>
      <c r="G657" s="9">
        <f>VLOOKUP((IF(MONTH($A657)=10,YEAR($A657),IF(MONTH($A657)=11,YEAR($A657),IF(MONTH($A657)=12, YEAR($A657),YEAR($A657)-1)))),A3R002_FirstSim!$A$1:$Z$87,VLOOKUP(MONTH($A657),Conversion!$A$1:$B$12,2),FALSE)</f>
        <v>0.16</v>
      </c>
      <c r="K657" s="12" t="e">
        <f>VLOOKUP((IF(MONTH($A657)=10,YEAR($A657),IF(MONTH($A657)=11,YEAR($A657),IF(MONTH($A657)=12, YEAR($A657),YEAR($A657)-1)))),#REF!,VLOOKUP(MONTH($A657),Conversion!$A$1:$B$12,2),FALSE)</f>
        <v>#REF!</v>
      </c>
      <c r="L657" s="9" t="e">
        <f>VLOOKUP((IF(MONTH($A657)=10,YEAR($A657),IF(MONTH($A657)=11,YEAR($A657),IF(MONTH($A657)=12, YEAR($A657),YEAR($A657)-1)))),#REF!,VLOOKUP(MONTH($A657),'Patch Conversion'!$A$1:$B$12,2),FALSE)</f>
        <v>#REF!</v>
      </c>
      <c r="N657" s="11"/>
      <c r="O657" s="9">
        <f t="shared" si="64"/>
        <v>0.06</v>
      </c>
      <c r="P657" s="9" t="str">
        <f t="shared" si="65"/>
        <v/>
      </c>
      <c r="Q657" s="10" t="str">
        <f t="shared" si="66"/>
        <v/>
      </c>
      <c r="S657" s="17">
        <f>VLOOKUP((IF(MONTH($A657)=10,YEAR($A657),IF(MONTH($A657)=11,YEAR($A657),IF(MONTH($A657)=12, YEAR($A657),YEAR($A657)-1)))),'Final Sim'!$A$1:$O$84,VLOOKUP(MONTH($A657),'Conversion WRSM'!$A$1:$B$12,2),FALSE)</f>
        <v>0</v>
      </c>
      <c r="U657" s="9">
        <f t="shared" si="67"/>
        <v>0.06</v>
      </c>
      <c r="V657" s="9" t="str">
        <f t="shared" si="68"/>
        <v/>
      </c>
      <c r="W657" s="20" t="str">
        <f t="shared" si="69"/>
        <v/>
      </c>
    </row>
    <row r="658" spans="1:23" s="9" customFormat="1" x14ac:dyDescent="0.25">
      <c r="A658" s="11">
        <v>32964</v>
      </c>
      <c r="B658" s="9">
        <f>VLOOKUP((IF(MONTH($A658)=10,YEAR($A658),IF(MONTH($A658)=11,YEAR($A658),IF(MONTH($A658)=12, YEAR($A658),YEAR($A658)-1)))),A3R002_pt1.prn!$A$2:$AA$74,VLOOKUP(MONTH($A658),Conversion!$A$1:$B$12,2),FALSE)</f>
        <v>0</v>
      </c>
      <c r="C658" s="9" t="str">
        <f>IF(VLOOKUP((IF(MONTH($A658)=10,YEAR($A658),IF(MONTH($A658)=11,YEAR($A658),IF(MONTH($A658)=12, YEAR($A658),YEAR($A658)-1)))),A3R002_pt1.prn!$A$2:$AA$74,VLOOKUP(MONTH($A658),'Patch Conversion'!$A$1:$B$12,2),FALSE)="","",VLOOKUP((IF(MONTH($A658)=10,YEAR($A658),IF(MONTH($A658)=11,YEAR($A658),IF(MONTH($A658)=12, YEAR($A658),YEAR($A658)-1)))),A3R002_pt1.prn!$A$2:$AA$74,VLOOKUP(MONTH($A658),'Patch Conversion'!$A$1:$B$12,2),FALSE))</f>
        <v>*</v>
      </c>
      <c r="D658" s="9">
        <f>IF(C658="","",B658)</f>
        <v>0</v>
      </c>
      <c r="G658" s="9">
        <f>VLOOKUP((IF(MONTH($A658)=10,YEAR($A658),IF(MONTH($A658)=11,YEAR($A658),IF(MONTH($A658)=12, YEAR($A658),YEAR($A658)-1)))),A3R002_FirstSim!$A$1:$Z$87,VLOOKUP(MONTH($A658),Conversion!$A$1:$B$12,2),FALSE)</f>
        <v>0.24</v>
      </c>
      <c r="K658" s="12" t="e">
        <f>VLOOKUP((IF(MONTH($A658)=10,YEAR($A658),IF(MONTH($A658)=11,YEAR($A658),IF(MONTH($A658)=12, YEAR($A658),YEAR($A658)-1)))),#REF!,VLOOKUP(MONTH($A658),Conversion!$A$1:$B$12,2),FALSE)</f>
        <v>#REF!</v>
      </c>
      <c r="L658" s="9" t="e">
        <f>VLOOKUP((IF(MONTH($A658)=10,YEAR($A658),IF(MONTH($A658)=11,YEAR($A658),IF(MONTH($A658)=12, YEAR($A658),YEAR($A658)-1)))),#REF!,VLOOKUP(MONTH($A658),'Patch Conversion'!$A$1:$B$12,2),FALSE)</f>
        <v>#REF!</v>
      </c>
      <c r="N658" s="11"/>
      <c r="O658" s="9">
        <f t="shared" si="64"/>
        <v>0</v>
      </c>
      <c r="P658" s="9" t="str">
        <f t="shared" si="65"/>
        <v>*</v>
      </c>
      <c r="Q658" s="10" t="str">
        <f t="shared" si="66"/>
        <v>Estimated</v>
      </c>
      <c r="S658" s="17">
        <f>VLOOKUP((IF(MONTH($A658)=10,YEAR($A658),IF(MONTH($A658)=11,YEAR($A658),IF(MONTH($A658)=12, YEAR($A658),YEAR($A658)-1)))),'Final Sim'!$A$1:$O$84,VLOOKUP(MONTH($A658),'Conversion WRSM'!$A$1:$B$12,2),FALSE)</f>
        <v>0</v>
      </c>
      <c r="U658" s="9">
        <f t="shared" si="67"/>
        <v>0</v>
      </c>
      <c r="V658" s="9" t="str">
        <f t="shared" si="68"/>
        <v>*</v>
      </c>
      <c r="W658" s="20" t="str">
        <f t="shared" si="69"/>
        <v>Estimated</v>
      </c>
    </row>
    <row r="659" spans="1:23" s="9" customFormat="1" x14ac:dyDescent="0.25">
      <c r="A659" s="11">
        <v>32994</v>
      </c>
      <c r="B659" s="9">
        <f>VLOOKUP((IF(MONTH($A659)=10,YEAR($A659),IF(MONTH($A659)=11,YEAR($A659),IF(MONTH($A659)=12, YEAR($A659),YEAR($A659)-1)))),A3R002_pt1.prn!$A$2:$AA$74,VLOOKUP(MONTH($A659),Conversion!$A$1:$B$12,2),FALSE)</f>
        <v>0.01</v>
      </c>
      <c r="C659" s="9" t="str">
        <f>IF(VLOOKUP((IF(MONTH($A659)=10,YEAR($A659),IF(MONTH($A659)=11,YEAR($A659),IF(MONTH($A659)=12, YEAR($A659),YEAR($A659)-1)))),A3R002_pt1.prn!$A$2:$AA$74,VLOOKUP(MONTH($A659),'Patch Conversion'!$A$1:$B$12,2),FALSE)="","",VLOOKUP((IF(MONTH($A659)=10,YEAR($A659),IF(MONTH($A659)=11,YEAR($A659),IF(MONTH($A659)=12, YEAR($A659),YEAR($A659)-1)))),A3R002_pt1.prn!$A$2:$AA$74,VLOOKUP(MONTH($A659),'Patch Conversion'!$A$1:$B$12,2),FALSE))</f>
        <v>*</v>
      </c>
      <c r="G659" s="9">
        <f>VLOOKUP((IF(MONTH($A659)=10,YEAR($A659),IF(MONTH($A659)=11,YEAR($A659),IF(MONTH($A659)=12, YEAR($A659),YEAR($A659)-1)))),A3R002_FirstSim!$A$1:$Z$87,VLOOKUP(MONTH($A659),Conversion!$A$1:$B$12,2),FALSE)</f>
        <v>0.18</v>
      </c>
      <c r="K659" s="12" t="e">
        <f>VLOOKUP((IF(MONTH($A659)=10,YEAR($A659),IF(MONTH($A659)=11,YEAR($A659),IF(MONTH($A659)=12, YEAR($A659),YEAR($A659)-1)))),#REF!,VLOOKUP(MONTH($A659),Conversion!$A$1:$B$12,2),FALSE)</f>
        <v>#REF!</v>
      </c>
      <c r="L659" s="9" t="e">
        <f>VLOOKUP((IF(MONTH($A659)=10,YEAR($A659),IF(MONTH($A659)=11,YEAR($A659),IF(MONTH($A659)=12, YEAR($A659),YEAR($A659)-1)))),#REF!,VLOOKUP(MONTH($A659),'Patch Conversion'!$A$1:$B$12,2),FALSE)</f>
        <v>#REF!</v>
      </c>
      <c r="N659" s="11"/>
      <c r="O659" s="9">
        <f t="shared" si="64"/>
        <v>0.01</v>
      </c>
      <c r="P659" s="9" t="str">
        <f t="shared" si="65"/>
        <v>*</v>
      </c>
      <c r="Q659" s="10" t="str">
        <f t="shared" si="66"/>
        <v>Estimated</v>
      </c>
      <c r="S659" s="17">
        <f>VLOOKUP((IF(MONTH($A659)=10,YEAR($A659),IF(MONTH($A659)=11,YEAR($A659),IF(MONTH($A659)=12, YEAR($A659),YEAR($A659)-1)))),'Final Sim'!$A$1:$O$84,VLOOKUP(MONTH($A659),'Conversion WRSM'!$A$1:$B$12,2),FALSE)</f>
        <v>0</v>
      </c>
      <c r="U659" s="9">
        <f t="shared" si="67"/>
        <v>0.01</v>
      </c>
      <c r="V659" s="9" t="str">
        <f t="shared" si="68"/>
        <v>*</v>
      </c>
      <c r="W659" s="20" t="str">
        <f t="shared" si="69"/>
        <v>Estimated</v>
      </c>
    </row>
    <row r="660" spans="1:23" s="9" customFormat="1" x14ac:dyDescent="0.25">
      <c r="A660" s="11">
        <v>33025</v>
      </c>
      <c r="B660" s="9">
        <f>VLOOKUP((IF(MONTH($A660)=10,YEAR($A660),IF(MONTH($A660)=11,YEAR($A660),IF(MONTH($A660)=12, YEAR($A660),YEAR($A660)-1)))),A3R002_pt1.prn!$A$2:$AA$74,VLOOKUP(MONTH($A660),Conversion!$A$1:$B$12,2),FALSE)</f>
        <v>0.04</v>
      </c>
      <c r="C660" s="9" t="str">
        <f>IF(VLOOKUP((IF(MONTH($A660)=10,YEAR($A660),IF(MONTH($A660)=11,YEAR($A660),IF(MONTH($A660)=12, YEAR($A660),YEAR($A660)-1)))),A3R002_pt1.prn!$A$2:$AA$74,VLOOKUP(MONTH($A660),'Patch Conversion'!$A$1:$B$12,2),FALSE)="","",VLOOKUP((IF(MONTH($A660)=10,YEAR($A660),IF(MONTH($A660)=11,YEAR($A660),IF(MONTH($A660)=12, YEAR($A660),YEAR($A660)-1)))),A3R002_pt1.prn!$A$2:$AA$74,VLOOKUP(MONTH($A660),'Patch Conversion'!$A$1:$B$12,2),FALSE))</f>
        <v/>
      </c>
      <c r="G660" s="9">
        <f>VLOOKUP((IF(MONTH($A660)=10,YEAR($A660),IF(MONTH($A660)=11,YEAR($A660),IF(MONTH($A660)=12, YEAR($A660),YEAR($A660)-1)))),A3R002_FirstSim!$A$1:$Z$87,VLOOKUP(MONTH($A660),Conversion!$A$1:$B$12,2),FALSE)</f>
        <v>0.14000000000000001</v>
      </c>
      <c r="K660" s="12" t="e">
        <f>VLOOKUP((IF(MONTH($A660)=10,YEAR($A660),IF(MONTH($A660)=11,YEAR($A660),IF(MONTH($A660)=12, YEAR($A660),YEAR($A660)-1)))),#REF!,VLOOKUP(MONTH($A660),Conversion!$A$1:$B$12,2),FALSE)</f>
        <v>#REF!</v>
      </c>
      <c r="L660" s="9" t="e">
        <f>VLOOKUP((IF(MONTH($A660)=10,YEAR($A660),IF(MONTH($A660)=11,YEAR($A660),IF(MONTH($A660)=12, YEAR($A660),YEAR($A660)-1)))),#REF!,VLOOKUP(MONTH($A660),'Patch Conversion'!$A$1:$B$12,2),FALSE)</f>
        <v>#REF!</v>
      </c>
      <c r="N660" s="11"/>
      <c r="O660" s="9">
        <f t="shared" si="64"/>
        <v>0.04</v>
      </c>
      <c r="P660" s="9" t="str">
        <f t="shared" si="65"/>
        <v/>
      </c>
      <c r="Q660" s="10" t="str">
        <f t="shared" si="66"/>
        <v/>
      </c>
      <c r="S660" s="17">
        <f>VLOOKUP((IF(MONTH($A660)=10,YEAR($A660),IF(MONTH($A660)=11,YEAR($A660),IF(MONTH($A660)=12, YEAR($A660),YEAR($A660)-1)))),'Final Sim'!$A$1:$O$84,VLOOKUP(MONTH($A660),'Conversion WRSM'!$A$1:$B$12,2),FALSE)</f>
        <v>0</v>
      </c>
      <c r="U660" s="9">
        <f t="shared" si="67"/>
        <v>0.04</v>
      </c>
      <c r="V660" s="9" t="str">
        <f t="shared" si="68"/>
        <v/>
      </c>
      <c r="W660" s="20" t="str">
        <f t="shared" si="69"/>
        <v/>
      </c>
    </row>
    <row r="661" spans="1:23" s="9" customFormat="1" x14ac:dyDescent="0.25">
      <c r="A661" s="11">
        <v>33055</v>
      </c>
      <c r="B661" s="9">
        <f>VLOOKUP((IF(MONTH($A661)=10,YEAR($A661),IF(MONTH($A661)=11,YEAR($A661),IF(MONTH($A661)=12, YEAR($A661),YEAR($A661)-1)))),A3R002_pt1.prn!$A$2:$AA$74,VLOOKUP(MONTH($A661),Conversion!$A$1:$B$12,2),FALSE)</f>
        <v>0.06</v>
      </c>
      <c r="C661" s="9" t="str">
        <f>IF(VLOOKUP((IF(MONTH($A661)=10,YEAR($A661),IF(MONTH($A661)=11,YEAR($A661),IF(MONTH($A661)=12, YEAR($A661),YEAR($A661)-1)))),A3R002_pt1.prn!$A$2:$AA$74,VLOOKUP(MONTH($A661),'Patch Conversion'!$A$1:$B$12,2),FALSE)="","",VLOOKUP((IF(MONTH($A661)=10,YEAR($A661),IF(MONTH($A661)=11,YEAR($A661),IF(MONTH($A661)=12, YEAR($A661),YEAR($A661)-1)))),A3R002_pt1.prn!$A$2:$AA$74,VLOOKUP(MONTH($A661),'Patch Conversion'!$A$1:$B$12,2),FALSE))</f>
        <v/>
      </c>
      <c r="G661" s="9">
        <f>VLOOKUP((IF(MONTH($A661)=10,YEAR($A661),IF(MONTH($A661)=11,YEAR($A661),IF(MONTH($A661)=12, YEAR($A661),YEAR($A661)-1)))),A3R002_FirstSim!$A$1:$Z$87,VLOOKUP(MONTH($A661),Conversion!$A$1:$B$12,2),FALSE)</f>
        <v>0.11</v>
      </c>
      <c r="K661" s="12" t="e">
        <f>VLOOKUP((IF(MONTH($A661)=10,YEAR($A661),IF(MONTH($A661)=11,YEAR($A661),IF(MONTH($A661)=12, YEAR($A661),YEAR($A661)-1)))),#REF!,VLOOKUP(MONTH($A661),Conversion!$A$1:$B$12,2),FALSE)</f>
        <v>#REF!</v>
      </c>
      <c r="L661" s="9" t="e">
        <f>VLOOKUP((IF(MONTH($A661)=10,YEAR($A661),IF(MONTH($A661)=11,YEAR($A661),IF(MONTH($A661)=12, YEAR($A661),YEAR($A661)-1)))),#REF!,VLOOKUP(MONTH($A661),'Patch Conversion'!$A$1:$B$12,2),FALSE)</f>
        <v>#REF!</v>
      </c>
      <c r="N661" s="11"/>
      <c r="O661" s="9">
        <f t="shared" si="64"/>
        <v>0.06</v>
      </c>
      <c r="P661" s="9" t="str">
        <f t="shared" si="65"/>
        <v/>
      </c>
      <c r="Q661" s="10" t="str">
        <f t="shared" si="66"/>
        <v/>
      </c>
      <c r="S661" s="17">
        <f>VLOOKUP((IF(MONTH($A661)=10,YEAR($A661),IF(MONTH($A661)=11,YEAR($A661),IF(MONTH($A661)=12, YEAR($A661),YEAR($A661)-1)))),'Final Sim'!$A$1:$O$84,VLOOKUP(MONTH($A661),'Conversion WRSM'!$A$1:$B$12,2),FALSE)</f>
        <v>0</v>
      </c>
      <c r="U661" s="9">
        <f t="shared" si="67"/>
        <v>0.06</v>
      </c>
      <c r="V661" s="9" t="str">
        <f t="shared" si="68"/>
        <v/>
      </c>
      <c r="W661" s="20" t="str">
        <f t="shared" si="69"/>
        <v/>
      </c>
    </row>
    <row r="662" spans="1:23" s="9" customFormat="1" x14ac:dyDescent="0.25">
      <c r="A662" s="11">
        <v>33086</v>
      </c>
      <c r="B662" s="9">
        <f>VLOOKUP((IF(MONTH($A662)=10,YEAR($A662),IF(MONTH($A662)=11,YEAR($A662),IF(MONTH($A662)=12, YEAR($A662),YEAR($A662)-1)))),A3R002_pt1.prn!$A$2:$AA$74,VLOOKUP(MONTH($A662),Conversion!$A$1:$B$12,2),FALSE)</f>
        <v>0.03</v>
      </c>
      <c r="C662" s="9" t="str">
        <f>IF(VLOOKUP((IF(MONTH($A662)=10,YEAR($A662),IF(MONTH($A662)=11,YEAR($A662),IF(MONTH($A662)=12, YEAR($A662),YEAR($A662)-1)))),A3R002_pt1.prn!$A$2:$AA$74,VLOOKUP(MONTH($A662),'Patch Conversion'!$A$1:$B$12,2),FALSE)="","",VLOOKUP((IF(MONTH($A662)=10,YEAR($A662),IF(MONTH($A662)=11,YEAR($A662),IF(MONTH($A662)=12, YEAR($A662),YEAR($A662)-1)))),A3R002_pt1.prn!$A$2:$AA$74,VLOOKUP(MONTH($A662),'Patch Conversion'!$A$1:$B$12,2),FALSE))</f>
        <v/>
      </c>
      <c r="G662" s="9">
        <f>VLOOKUP((IF(MONTH($A662)=10,YEAR($A662),IF(MONTH($A662)=11,YEAR($A662),IF(MONTH($A662)=12, YEAR($A662),YEAR($A662)-1)))),A3R002_FirstSim!$A$1:$Z$87,VLOOKUP(MONTH($A662),Conversion!$A$1:$B$12,2),FALSE)</f>
        <v>0.06</v>
      </c>
      <c r="K662" s="12" t="e">
        <f>VLOOKUP((IF(MONTH($A662)=10,YEAR($A662),IF(MONTH($A662)=11,YEAR($A662),IF(MONTH($A662)=12, YEAR($A662),YEAR($A662)-1)))),#REF!,VLOOKUP(MONTH($A662),Conversion!$A$1:$B$12,2),FALSE)</f>
        <v>#REF!</v>
      </c>
      <c r="L662" s="9" t="e">
        <f>VLOOKUP((IF(MONTH($A662)=10,YEAR($A662),IF(MONTH($A662)=11,YEAR($A662),IF(MONTH($A662)=12, YEAR($A662),YEAR($A662)-1)))),#REF!,VLOOKUP(MONTH($A662),'Patch Conversion'!$A$1:$B$12,2),FALSE)</f>
        <v>#REF!</v>
      </c>
      <c r="N662" s="11"/>
      <c r="O662" s="9">
        <f t="shared" si="64"/>
        <v>0.03</v>
      </c>
      <c r="P662" s="9" t="str">
        <f t="shared" si="65"/>
        <v/>
      </c>
      <c r="Q662" s="10" t="str">
        <f t="shared" si="66"/>
        <v/>
      </c>
      <c r="S662" s="17">
        <f>VLOOKUP((IF(MONTH($A662)=10,YEAR($A662),IF(MONTH($A662)=11,YEAR($A662),IF(MONTH($A662)=12, YEAR($A662),YEAR($A662)-1)))),'Final Sim'!$A$1:$O$84,VLOOKUP(MONTH($A662),'Conversion WRSM'!$A$1:$B$12,2),FALSE)</f>
        <v>0</v>
      </c>
      <c r="U662" s="9">
        <f t="shared" si="67"/>
        <v>0.03</v>
      </c>
      <c r="V662" s="9" t="str">
        <f t="shared" si="68"/>
        <v/>
      </c>
      <c r="W662" s="20" t="str">
        <f t="shared" si="69"/>
        <v/>
      </c>
    </row>
    <row r="663" spans="1:23" s="9" customFormat="1" x14ac:dyDescent="0.25">
      <c r="A663" s="11">
        <v>33117</v>
      </c>
      <c r="B663" s="9">
        <f>VLOOKUP((IF(MONTH($A663)=10,YEAR($A663),IF(MONTH($A663)=11,YEAR($A663),IF(MONTH($A663)=12, YEAR($A663),YEAR($A663)-1)))),A3R002_pt1.prn!$A$2:$AA$74,VLOOKUP(MONTH($A663),Conversion!$A$1:$B$12,2),FALSE)</f>
        <v>0.02</v>
      </c>
      <c r="C663" s="9" t="str">
        <f>IF(VLOOKUP((IF(MONTH($A663)=10,YEAR($A663),IF(MONTH($A663)=11,YEAR($A663),IF(MONTH($A663)=12, YEAR($A663),YEAR($A663)-1)))),A3R002_pt1.prn!$A$2:$AA$74,VLOOKUP(MONTH($A663),'Patch Conversion'!$A$1:$B$12,2),FALSE)="","",VLOOKUP((IF(MONTH($A663)=10,YEAR($A663),IF(MONTH($A663)=11,YEAR($A663),IF(MONTH($A663)=12, YEAR($A663),YEAR($A663)-1)))),A3R002_pt1.prn!$A$2:$AA$74,VLOOKUP(MONTH($A663),'Patch Conversion'!$A$1:$B$12,2),FALSE))</f>
        <v/>
      </c>
      <c r="G663" s="9">
        <f>VLOOKUP((IF(MONTH($A663)=10,YEAR($A663),IF(MONTH($A663)=11,YEAR($A663),IF(MONTH($A663)=12, YEAR($A663),YEAR($A663)-1)))),A3R002_FirstSim!$A$1:$Z$87,VLOOKUP(MONTH($A663),Conversion!$A$1:$B$12,2),FALSE)</f>
        <v>0.03</v>
      </c>
      <c r="H663" s="13"/>
      <c r="K663" s="12" t="e">
        <f>VLOOKUP((IF(MONTH($A663)=10,YEAR($A663),IF(MONTH($A663)=11,YEAR($A663),IF(MONTH($A663)=12, YEAR($A663),YEAR($A663)-1)))),#REF!,VLOOKUP(MONTH($A663),Conversion!$A$1:$B$12,2),FALSE)</f>
        <v>#REF!</v>
      </c>
      <c r="L663" s="9" t="e">
        <f>VLOOKUP((IF(MONTH($A663)=10,YEAR($A663),IF(MONTH($A663)=11,YEAR($A663),IF(MONTH($A663)=12, YEAR($A663),YEAR($A663)-1)))),#REF!,VLOOKUP(MONTH($A663),'Patch Conversion'!$A$1:$B$12,2),FALSE)</f>
        <v>#REF!</v>
      </c>
      <c r="N663" s="11"/>
      <c r="O663" s="9">
        <f t="shared" si="64"/>
        <v>0.02</v>
      </c>
      <c r="P663" s="9" t="str">
        <f t="shared" si="65"/>
        <v/>
      </c>
      <c r="Q663" s="10" t="str">
        <f t="shared" si="66"/>
        <v/>
      </c>
      <c r="S663" s="17">
        <f>VLOOKUP((IF(MONTH($A663)=10,YEAR($A663),IF(MONTH($A663)=11,YEAR($A663),IF(MONTH($A663)=12, YEAR($A663),YEAR($A663)-1)))),'Final Sim'!$A$1:$O$84,VLOOKUP(MONTH($A663),'Conversion WRSM'!$A$1:$B$12,2),FALSE)</f>
        <v>0</v>
      </c>
      <c r="U663" s="9">
        <f t="shared" si="67"/>
        <v>0.02</v>
      </c>
      <c r="V663" s="9" t="str">
        <f t="shared" si="68"/>
        <v/>
      </c>
      <c r="W663" s="20" t="str">
        <f t="shared" si="69"/>
        <v/>
      </c>
    </row>
    <row r="664" spans="1:23" s="9" customFormat="1" x14ac:dyDescent="0.25">
      <c r="A664" s="11">
        <v>33147</v>
      </c>
      <c r="B664" s="9">
        <f>VLOOKUP((IF(MONTH($A664)=10,YEAR($A664),IF(MONTH($A664)=11,YEAR($A664),IF(MONTH($A664)=12, YEAR($A664),YEAR($A664)-1)))),A3R002_pt1.prn!$A$2:$AA$74,VLOOKUP(MONTH($A664),Conversion!$A$1:$B$12,2),FALSE)</f>
        <v>0.02</v>
      </c>
      <c r="C664" s="9" t="str">
        <f>IF(VLOOKUP((IF(MONTH($A664)=10,YEAR($A664),IF(MONTH($A664)=11,YEAR($A664),IF(MONTH($A664)=12, YEAR($A664),YEAR($A664)-1)))),A3R002_pt1.prn!$A$2:$AA$74,VLOOKUP(MONTH($A664),'Patch Conversion'!$A$1:$B$12,2),FALSE)="","",VLOOKUP((IF(MONTH($A664)=10,YEAR($A664),IF(MONTH($A664)=11,YEAR($A664),IF(MONTH($A664)=12, YEAR($A664),YEAR($A664)-1)))),A3R002_pt1.prn!$A$2:$AA$74,VLOOKUP(MONTH($A664),'Patch Conversion'!$A$1:$B$12,2),FALSE))</f>
        <v/>
      </c>
      <c r="D664"/>
      <c r="E664" s="22"/>
      <c r="F664" s="22"/>
      <c r="G664" s="9">
        <f>VLOOKUP((IF(MONTH($A664)=10,YEAR($A664),IF(MONTH($A664)=11,YEAR($A664),IF(MONTH($A664)=12, YEAR($A664),YEAR($A664)-1)))),A3R002_FirstSim!$A$1:$Z$87,VLOOKUP(MONTH($A664),Conversion!$A$1:$B$12,2),FALSE)</f>
        <v>0.03</v>
      </c>
      <c r="H664"/>
      <c r="I664"/>
      <c r="J664"/>
      <c r="K664"/>
      <c r="L664"/>
      <c r="M664"/>
      <c r="N664"/>
      <c r="O664" s="9">
        <f t="shared" si="64"/>
        <v>0.02</v>
      </c>
      <c r="P664" s="9" t="str">
        <f t="shared" si="65"/>
        <v/>
      </c>
      <c r="Q664" s="10" t="str">
        <f t="shared" si="66"/>
        <v/>
      </c>
      <c r="R664"/>
      <c r="S664"/>
      <c r="W664" s="20"/>
    </row>
    <row r="665" spans="1:23" s="9" customFormat="1" x14ac:dyDescent="0.25">
      <c r="A665" s="11">
        <v>33178</v>
      </c>
      <c r="B665" s="9">
        <f>VLOOKUP((IF(MONTH($A665)=10,YEAR($A665),IF(MONTH($A665)=11,YEAR($A665),IF(MONTH($A665)=12, YEAR($A665),YEAR($A665)-1)))),A3R002_pt1.prn!$A$2:$AA$74,VLOOKUP(MONTH($A665),Conversion!$A$1:$B$12,2),FALSE)</f>
        <v>0</v>
      </c>
      <c r="C665" s="9" t="str">
        <f>IF(VLOOKUP((IF(MONTH($A665)=10,YEAR($A665),IF(MONTH($A665)=11,YEAR($A665),IF(MONTH($A665)=12, YEAR($A665),YEAR($A665)-1)))),A3R002_pt1.prn!$A$2:$AA$74,VLOOKUP(MONTH($A665),'Patch Conversion'!$A$1:$B$12,2),FALSE)="","",VLOOKUP((IF(MONTH($A665)=10,YEAR($A665),IF(MONTH($A665)=11,YEAR($A665),IF(MONTH($A665)=12, YEAR($A665),YEAR($A665)-1)))),A3R002_pt1.prn!$A$2:$AA$74,VLOOKUP(MONTH($A665),'Patch Conversion'!$A$1:$B$12,2),FALSE))</f>
        <v>#</v>
      </c>
      <c r="D665"/>
      <c r="E665" s="22"/>
      <c r="F665" s="22"/>
      <c r="G665" s="9">
        <f>VLOOKUP((IF(MONTH($A665)=10,YEAR($A665),IF(MONTH($A665)=11,YEAR($A665),IF(MONTH($A665)=12, YEAR($A665),YEAR($A665)-1)))),A3R002_FirstSim!$A$1:$Z$87,VLOOKUP(MONTH($A665),Conversion!$A$1:$B$12,2),FALSE)</f>
        <v>0.02</v>
      </c>
      <c r="H665"/>
      <c r="I665"/>
      <c r="J665"/>
      <c r="K665"/>
      <c r="L665"/>
      <c r="M665"/>
      <c r="N665"/>
      <c r="O665" s="9">
        <f t="shared" si="64"/>
        <v>0.02</v>
      </c>
      <c r="P665" s="9" t="str">
        <f t="shared" si="65"/>
        <v>*</v>
      </c>
      <c r="Q665" s="10" t="str">
        <f t="shared" si="66"/>
        <v>First Silumation patch</v>
      </c>
      <c r="R665"/>
      <c r="S665"/>
      <c r="W665" s="20"/>
    </row>
    <row r="666" spans="1:23" s="9" customFormat="1" x14ac:dyDescent="0.25">
      <c r="A666" s="11">
        <v>33208</v>
      </c>
      <c r="B666" s="9">
        <f>VLOOKUP((IF(MONTH($A666)=10,YEAR($A666),IF(MONTH($A666)=11,YEAR($A666),IF(MONTH($A666)=12, YEAR($A666),YEAR($A666)-1)))),A3R002_pt1.prn!$A$2:$AA$74,VLOOKUP(MONTH($A666),Conversion!$A$1:$B$12,2),FALSE)</f>
        <v>0</v>
      </c>
      <c r="C666" s="9" t="str">
        <f>IF(VLOOKUP((IF(MONTH($A666)=10,YEAR($A666),IF(MONTH($A666)=11,YEAR($A666),IF(MONTH($A666)=12, YEAR($A666),YEAR($A666)-1)))),A3R002_pt1.prn!$A$2:$AA$74,VLOOKUP(MONTH($A666),'Patch Conversion'!$A$1:$B$12,2),FALSE)="","",VLOOKUP((IF(MONTH($A666)=10,YEAR($A666),IF(MONTH($A666)=11,YEAR($A666),IF(MONTH($A666)=12, YEAR($A666),YEAR($A666)-1)))),A3R002_pt1.prn!$A$2:$AA$74,VLOOKUP(MONTH($A666),'Patch Conversion'!$A$1:$B$12,2),FALSE))</f>
        <v>#</v>
      </c>
      <c r="D666"/>
      <c r="E666" s="22"/>
      <c r="F666" s="22"/>
      <c r="G666" s="9">
        <f>VLOOKUP((IF(MONTH($A666)=10,YEAR($A666),IF(MONTH($A666)=11,YEAR($A666),IF(MONTH($A666)=12, YEAR($A666),YEAR($A666)-1)))),A3R002_FirstSim!$A$1:$Z$87,VLOOKUP(MONTH($A666),Conversion!$A$1:$B$12,2),FALSE)</f>
        <v>0.02</v>
      </c>
      <c r="H666"/>
      <c r="I666"/>
      <c r="J666"/>
      <c r="K666"/>
      <c r="L666"/>
      <c r="M666"/>
      <c r="N666"/>
      <c r="O666" s="9">
        <f t="shared" si="64"/>
        <v>0.02</v>
      </c>
      <c r="P666" s="9" t="str">
        <f t="shared" si="65"/>
        <v>*</v>
      </c>
      <c r="Q666" s="10" t="str">
        <f t="shared" si="66"/>
        <v>First Silumation patch</v>
      </c>
      <c r="R666"/>
      <c r="S666"/>
      <c r="W666" s="20"/>
    </row>
    <row r="667" spans="1:23" s="9" customFormat="1" x14ac:dyDescent="0.25">
      <c r="A667" s="11">
        <v>33239</v>
      </c>
      <c r="B667" s="9">
        <f>VLOOKUP((IF(MONTH($A667)=10,YEAR($A667),IF(MONTH($A667)=11,YEAR($A667),IF(MONTH($A667)=12, YEAR($A667),YEAR($A667)-1)))),A3R002_pt1.prn!$A$2:$AA$74,VLOOKUP(MONTH($A667),Conversion!$A$1:$B$12,2),FALSE)</f>
        <v>0.04</v>
      </c>
      <c r="C667" s="9" t="str">
        <f>IF(VLOOKUP((IF(MONTH($A667)=10,YEAR($A667),IF(MONTH($A667)=11,YEAR($A667),IF(MONTH($A667)=12, YEAR($A667),YEAR($A667)-1)))),A3R002_pt1.prn!$A$2:$AA$74,VLOOKUP(MONTH($A667),'Patch Conversion'!$A$1:$B$12,2),FALSE)="","",VLOOKUP((IF(MONTH($A667)=10,YEAR($A667),IF(MONTH($A667)=11,YEAR($A667),IF(MONTH($A667)=12, YEAR($A667),YEAR($A667)-1)))),A3R002_pt1.prn!$A$2:$AA$74,VLOOKUP(MONTH($A667),'Patch Conversion'!$A$1:$B$12,2),FALSE))</f>
        <v>*</v>
      </c>
      <c r="D667"/>
      <c r="E667" s="22"/>
      <c r="F667" s="22"/>
      <c r="G667" s="9">
        <f>VLOOKUP((IF(MONTH($A667)=10,YEAR($A667),IF(MONTH($A667)=11,YEAR($A667),IF(MONTH($A667)=12, YEAR($A667),YEAR($A667)-1)))),A3R002_FirstSim!$A$1:$Z$87,VLOOKUP(MONTH($A667),Conversion!$A$1:$B$12,2),FALSE)</f>
        <v>0.9</v>
      </c>
      <c r="H667"/>
      <c r="I667"/>
      <c r="J667"/>
      <c r="K667"/>
      <c r="L667"/>
      <c r="M667"/>
      <c r="N667"/>
      <c r="O667" s="9">
        <f t="shared" si="64"/>
        <v>0.04</v>
      </c>
      <c r="P667" s="9" t="str">
        <f t="shared" si="65"/>
        <v>*</v>
      </c>
      <c r="Q667" s="10" t="str">
        <f t="shared" si="66"/>
        <v>Estimated</v>
      </c>
      <c r="R667"/>
      <c r="S667"/>
      <c r="W667" s="20"/>
    </row>
    <row r="668" spans="1:23" s="9" customFormat="1" x14ac:dyDescent="0.25">
      <c r="A668" s="11">
        <v>33270</v>
      </c>
      <c r="B668" s="9">
        <f>VLOOKUP((IF(MONTH($A668)=10,YEAR($A668),IF(MONTH($A668)=11,YEAR($A668),IF(MONTH($A668)=12, YEAR($A668),YEAR($A668)-1)))),A3R002_pt1.prn!$A$2:$AA$74,VLOOKUP(MONTH($A668),Conversion!$A$1:$B$12,2),FALSE)</f>
        <v>0.45</v>
      </c>
      <c r="C668" s="9" t="str">
        <f>IF(VLOOKUP((IF(MONTH($A668)=10,YEAR($A668),IF(MONTH($A668)=11,YEAR($A668),IF(MONTH($A668)=12, YEAR($A668),YEAR($A668)-1)))),A3R002_pt1.prn!$A$2:$AA$74,VLOOKUP(MONTH($A668),'Patch Conversion'!$A$1:$B$12,2),FALSE)="","",VLOOKUP((IF(MONTH($A668)=10,YEAR($A668),IF(MONTH($A668)=11,YEAR($A668),IF(MONTH($A668)=12, YEAR($A668),YEAR($A668)-1)))),A3R002_pt1.prn!$A$2:$AA$74,VLOOKUP(MONTH($A668),'Patch Conversion'!$A$1:$B$12,2),FALSE))</f>
        <v>*</v>
      </c>
      <c r="D668"/>
      <c r="E668" s="22"/>
      <c r="F668" s="22"/>
      <c r="G668" s="9">
        <f>VLOOKUP((IF(MONTH($A668)=10,YEAR($A668),IF(MONTH($A668)=11,YEAR($A668),IF(MONTH($A668)=12, YEAR($A668),YEAR($A668)-1)))),A3R002_FirstSim!$A$1:$Z$87,VLOOKUP(MONTH($A668),Conversion!$A$1:$B$12,2),FALSE)</f>
        <v>0.37</v>
      </c>
      <c r="H668"/>
      <c r="I668"/>
      <c r="J668"/>
      <c r="K668"/>
      <c r="L668"/>
      <c r="M668"/>
      <c r="N668"/>
      <c r="O668" s="9">
        <f t="shared" si="64"/>
        <v>0.45</v>
      </c>
      <c r="P668" s="9" t="str">
        <f t="shared" si="65"/>
        <v>*</v>
      </c>
      <c r="Q668" s="10" t="str">
        <f t="shared" si="66"/>
        <v>Estimated</v>
      </c>
      <c r="R668"/>
      <c r="S668"/>
      <c r="W668" s="20"/>
    </row>
    <row r="669" spans="1:23" s="9" customFormat="1" x14ac:dyDescent="0.25">
      <c r="A669" s="11">
        <v>33298</v>
      </c>
      <c r="B669" s="9">
        <f>VLOOKUP((IF(MONTH($A669)=10,YEAR($A669),IF(MONTH($A669)=11,YEAR($A669),IF(MONTH($A669)=12, YEAR($A669),YEAR($A669)-1)))),A3R002_pt1.prn!$A$2:$AA$74,VLOOKUP(MONTH($A669),Conversion!$A$1:$B$12,2),FALSE)</f>
        <v>0.22</v>
      </c>
      <c r="C669" s="9" t="str">
        <f>IF(VLOOKUP((IF(MONTH($A669)=10,YEAR($A669),IF(MONTH($A669)=11,YEAR($A669),IF(MONTH($A669)=12, YEAR($A669),YEAR($A669)-1)))),A3R002_pt1.prn!$A$2:$AA$74,VLOOKUP(MONTH($A669),'Patch Conversion'!$A$1:$B$12,2),FALSE)="","",VLOOKUP((IF(MONTH($A669)=10,YEAR($A669),IF(MONTH($A669)=11,YEAR($A669),IF(MONTH($A669)=12, YEAR($A669),YEAR($A669)-1)))),A3R002_pt1.prn!$A$2:$AA$74,VLOOKUP(MONTH($A669),'Patch Conversion'!$A$1:$B$12,2),FALSE))</f>
        <v>*</v>
      </c>
      <c r="D669"/>
      <c r="E669" s="22"/>
      <c r="F669" s="22"/>
      <c r="G669" s="9">
        <f>VLOOKUP((IF(MONTH($A669)=10,YEAR($A669),IF(MONTH($A669)=11,YEAR($A669),IF(MONTH($A669)=12, YEAR($A669),YEAR($A669)-1)))),A3R002_FirstSim!$A$1:$Z$87,VLOOKUP(MONTH($A669),Conversion!$A$1:$B$12,2),FALSE)</f>
        <v>0.36</v>
      </c>
      <c r="H669"/>
      <c r="I669"/>
      <c r="J669"/>
      <c r="K669"/>
      <c r="L669"/>
      <c r="M669"/>
      <c r="N669"/>
      <c r="O669" s="9">
        <f t="shared" si="64"/>
        <v>0.22</v>
      </c>
      <c r="P669" s="9" t="str">
        <f t="shared" si="65"/>
        <v>*</v>
      </c>
      <c r="Q669" s="10" t="str">
        <f t="shared" si="66"/>
        <v>Estimated</v>
      </c>
      <c r="R669"/>
      <c r="S669"/>
      <c r="W669" s="20"/>
    </row>
    <row r="670" spans="1:23" s="9" customFormat="1" x14ac:dyDescent="0.25">
      <c r="A670" s="11">
        <v>33329</v>
      </c>
      <c r="B670" s="9">
        <f>VLOOKUP((IF(MONTH($A670)=10,YEAR($A670),IF(MONTH($A670)=11,YEAR($A670),IF(MONTH($A670)=12, YEAR($A670),YEAR($A670)-1)))),A3R002_pt1.prn!$A$2:$AA$74,VLOOKUP(MONTH($A670),Conversion!$A$1:$B$12,2),FALSE)</f>
        <v>0.01</v>
      </c>
      <c r="C670" s="9" t="str">
        <f>IF(VLOOKUP((IF(MONTH($A670)=10,YEAR($A670),IF(MONTH($A670)=11,YEAR($A670),IF(MONTH($A670)=12, YEAR($A670),YEAR($A670)-1)))),A3R002_pt1.prn!$A$2:$AA$74,VLOOKUP(MONTH($A670),'Patch Conversion'!$A$1:$B$12,2),FALSE)="","",VLOOKUP((IF(MONTH($A670)=10,YEAR($A670),IF(MONTH($A670)=11,YEAR($A670),IF(MONTH($A670)=12, YEAR($A670),YEAR($A670)-1)))),A3R002_pt1.prn!$A$2:$AA$74,VLOOKUP(MONTH($A670),'Patch Conversion'!$A$1:$B$12,2),FALSE))</f>
        <v/>
      </c>
      <c r="D670"/>
      <c r="E670" s="22"/>
      <c r="F670" s="22"/>
      <c r="G670" s="9">
        <f>VLOOKUP((IF(MONTH($A670)=10,YEAR($A670),IF(MONTH($A670)=11,YEAR($A670),IF(MONTH($A670)=12, YEAR($A670),YEAR($A670)-1)))),A3R002_FirstSim!$A$1:$Z$87,VLOOKUP(MONTH($A670),Conversion!$A$1:$B$12,2),FALSE)</f>
        <v>0.15</v>
      </c>
      <c r="H670"/>
      <c r="I670"/>
      <c r="J670"/>
      <c r="K670"/>
      <c r="L670"/>
      <c r="M670"/>
      <c r="N670"/>
      <c r="O670" s="9">
        <f t="shared" si="64"/>
        <v>0.01</v>
      </c>
      <c r="P670" s="9" t="str">
        <f t="shared" si="65"/>
        <v/>
      </c>
      <c r="Q670" s="10" t="str">
        <f t="shared" si="66"/>
        <v/>
      </c>
      <c r="R670"/>
      <c r="S670"/>
      <c r="W670" s="20"/>
    </row>
    <row r="671" spans="1:23" s="9" customFormat="1" x14ac:dyDescent="0.25">
      <c r="A671" s="11">
        <v>33359</v>
      </c>
      <c r="B671" s="9">
        <f>VLOOKUP((IF(MONTH($A671)=10,YEAR($A671),IF(MONTH($A671)=11,YEAR($A671),IF(MONTH($A671)=12, YEAR($A671),YEAR($A671)-1)))),A3R002_pt1.prn!$A$2:$AA$74,VLOOKUP(MONTH($A671),Conversion!$A$1:$B$12,2),FALSE)</f>
        <v>0</v>
      </c>
      <c r="C671" s="9" t="str">
        <f>IF(VLOOKUP((IF(MONTH($A671)=10,YEAR($A671),IF(MONTH($A671)=11,YEAR($A671),IF(MONTH($A671)=12, YEAR($A671),YEAR($A671)-1)))),A3R002_pt1.prn!$A$2:$AA$74,VLOOKUP(MONTH($A671),'Patch Conversion'!$A$1:$B$12,2),FALSE)="","",VLOOKUP((IF(MONTH($A671)=10,YEAR($A671),IF(MONTH($A671)=11,YEAR($A671),IF(MONTH($A671)=12, YEAR($A671),YEAR($A671)-1)))),A3R002_pt1.prn!$A$2:$AA$74,VLOOKUP(MONTH($A671),'Patch Conversion'!$A$1:$B$12,2),FALSE))</f>
        <v/>
      </c>
      <c r="D671"/>
      <c r="E671" s="22"/>
      <c r="F671" s="22"/>
      <c r="G671" s="9">
        <f>VLOOKUP((IF(MONTH($A671)=10,YEAR($A671),IF(MONTH($A671)=11,YEAR($A671),IF(MONTH($A671)=12, YEAR($A671),YEAR($A671)-1)))),A3R002_FirstSim!$A$1:$Z$87,VLOOKUP(MONTH($A671),Conversion!$A$1:$B$12,2),FALSE)</f>
        <v>0.1</v>
      </c>
      <c r="H671"/>
      <c r="I671"/>
      <c r="J671"/>
      <c r="K671"/>
      <c r="L671"/>
      <c r="M671"/>
      <c r="N671"/>
      <c r="O671" s="9">
        <f t="shared" si="64"/>
        <v>0</v>
      </c>
      <c r="P671" s="9" t="str">
        <f t="shared" si="65"/>
        <v/>
      </c>
      <c r="Q671" s="10" t="str">
        <f t="shared" si="66"/>
        <v/>
      </c>
      <c r="R671"/>
      <c r="S671"/>
      <c r="W671" s="20"/>
    </row>
    <row r="672" spans="1:23" s="9" customFormat="1" x14ac:dyDescent="0.25">
      <c r="A672" s="11">
        <v>33390</v>
      </c>
      <c r="B672" s="9">
        <f>VLOOKUP((IF(MONTH($A672)=10,YEAR($A672),IF(MONTH($A672)=11,YEAR($A672),IF(MONTH($A672)=12, YEAR($A672),YEAR($A672)-1)))),A3R002_pt1.prn!$A$2:$AA$74,VLOOKUP(MONTH($A672),Conversion!$A$1:$B$12,2),FALSE)</f>
        <v>0.05</v>
      </c>
      <c r="C672" s="9" t="str">
        <f>IF(VLOOKUP((IF(MONTH($A672)=10,YEAR($A672),IF(MONTH($A672)=11,YEAR($A672),IF(MONTH($A672)=12, YEAR($A672),YEAR($A672)-1)))),A3R002_pt1.prn!$A$2:$AA$74,VLOOKUP(MONTH($A672),'Patch Conversion'!$A$1:$B$12,2),FALSE)="","",VLOOKUP((IF(MONTH($A672)=10,YEAR($A672),IF(MONTH($A672)=11,YEAR($A672),IF(MONTH($A672)=12, YEAR($A672),YEAR($A672)-1)))),A3R002_pt1.prn!$A$2:$AA$74,VLOOKUP(MONTH($A672),'Patch Conversion'!$A$1:$B$12,2),FALSE))</f>
        <v>*</v>
      </c>
      <c r="D672"/>
      <c r="E672" s="22"/>
      <c r="F672" s="22"/>
      <c r="G672" s="9">
        <f>VLOOKUP((IF(MONTH($A672)=10,YEAR($A672),IF(MONTH($A672)=11,YEAR($A672),IF(MONTH($A672)=12, YEAR($A672),YEAR($A672)-1)))),A3R002_FirstSim!$A$1:$Z$87,VLOOKUP(MONTH($A672),Conversion!$A$1:$B$12,2),FALSE)</f>
        <v>0.13</v>
      </c>
      <c r="H672"/>
      <c r="I672"/>
      <c r="J672"/>
      <c r="K672"/>
      <c r="L672"/>
      <c r="M672"/>
      <c r="N672"/>
      <c r="O672" s="9">
        <f t="shared" si="64"/>
        <v>0.05</v>
      </c>
      <c r="P672" s="9" t="str">
        <f t="shared" si="65"/>
        <v>*</v>
      </c>
      <c r="Q672" s="10" t="str">
        <f t="shared" si="66"/>
        <v>Estimated</v>
      </c>
      <c r="R672"/>
      <c r="S672"/>
      <c r="W672" s="20"/>
    </row>
    <row r="673" spans="1:23" s="9" customFormat="1" x14ac:dyDescent="0.25">
      <c r="A673" s="11">
        <v>33420</v>
      </c>
      <c r="B673" s="9">
        <f>VLOOKUP((IF(MONTH($A673)=10,YEAR($A673),IF(MONTH($A673)=11,YEAR($A673),IF(MONTH($A673)=12, YEAR($A673),YEAR($A673)-1)))),A3R002_pt1.prn!$A$2:$AA$74,VLOOKUP(MONTH($A673),Conversion!$A$1:$B$12,2),FALSE)</f>
        <v>0.04</v>
      </c>
      <c r="C673" s="9" t="str">
        <f>IF(VLOOKUP((IF(MONTH($A673)=10,YEAR($A673),IF(MONTH($A673)=11,YEAR($A673),IF(MONTH($A673)=12, YEAR($A673),YEAR($A673)-1)))),A3R002_pt1.prn!$A$2:$AA$74,VLOOKUP(MONTH($A673),'Patch Conversion'!$A$1:$B$12,2),FALSE)="","",VLOOKUP((IF(MONTH($A673)=10,YEAR($A673),IF(MONTH($A673)=11,YEAR($A673),IF(MONTH($A673)=12, YEAR($A673),YEAR($A673)-1)))),A3R002_pt1.prn!$A$2:$AA$74,VLOOKUP(MONTH($A673),'Patch Conversion'!$A$1:$B$12,2),FALSE))</f>
        <v/>
      </c>
      <c r="D673"/>
      <c r="E673" s="22"/>
      <c r="F673" s="22"/>
      <c r="G673" s="9">
        <f>VLOOKUP((IF(MONTH($A673)=10,YEAR($A673),IF(MONTH($A673)=11,YEAR($A673),IF(MONTH($A673)=12, YEAR($A673),YEAR($A673)-1)))),A3R002_FirstSim!$A$1:$Z$87,VLOOKUP(MONTH($A673),Conversion!$A$1:$B$12,2),FALSE)</f>
        <v>0.11</v>
      </c>
      <c r="H673"/>
      <c r="I673"/>
      <c r="J673"/>
      <c r="K673"/>
      <c r="L673"/>
      <c r="M673"/>
      <c r="N673"/>
      <c r="O673" s="9">
        <f t="shared" si="64"/>
        <v>0.04</v>
      </c>
      <c r="P673" s="9" t="str">
        <f t="shared" si="65"/>
        <v/>
      </c>
      <c r="Q673" s="10" t="str">
        <f t="shared" si="66"/>
        <v/>
      </c>
      <c r="R673"/>
      <c r="S673"/>
      <c r="W673" s="20"/>
    </row>
    <row r="674" spans="1:23" s="9" customFormat="1" x14ac:dyDescent="0.25">
      <c r="A674" s="11">
        <v>33451</v>
      </c>
      <c r="B674" s="9">
        <f>VLOOKUP((IF(MONTH($A674)=10,YEAR($A674),IF(MONTH($A674)=11,YEAR($A674),IF(MONTH($A674)=12, YEAR($A674),YEAR($A674)-1)))),A3R002_pt1.prn!$A$2:$AA$74,VLOOKUP(MONTH($A674),Conversion!$A$1:$B$12,2),FALSE)</f>
        <v>0.04</v>
      </c>
      <c r="C674" s="9" t="str">
        <f>IF(VLOOKUP((IF(MONTH($A674)=10,YEAR($A674),IF(MONTH($A674)=11,YEAR($A674),IF(MONTH($A674)=12, YEAR($A674),YEAR($A674)-1)))),A3R002_pt1.prn!$A$2:$AA$74,VLOOKUP(MONTH($A674),'Patch Conversion'!$A$1:$B$12,2),FALSE)="","",VLOOKUP((IF(MONTH($A674)=10,YEAR($A674),IF(MONTH($A674)=11,YEAR($A674),IF(MONTH($A674)=12, YEAR($A674),YEAR($A674)-1)))),A3R002_pt1.prn!$A$2:$AA$74,VLOOKUP(MONTH($A674),'Patch Conversion'!$A$1:$B$12,2),FALSE))</f>
        <v/>
      </c>
      <c r="D674"/>
      <c r="E674" s="22"/>
      <c r="F674" s="22"/>
      <c r="G674" s="9">
        <f>VLOOKUP((IF(MONTH($A674)=10,YEAR($A674),IF(MONTH($A674)=11,YEAR($A674),IF(MONTH($A674)=12, YEAR($A674),YEAR($A674)-1)))),A3R002_FirstSim!$A$1:$Z$87,VLOOKUP(MONTH($A674),Conversion!$A$1:$B$12,2),FALSE)</f>
        <v>0.06</v>
      </c>
      <c r="H674"/>
      <c r="I674"/>
      <c r="J674"/>
      <c r="K674"/>
      <c r="L674"/>
      <c r="M674"/>
      <c r="N674"/>
      <c r="O674" s="9">
        <f t="shared" si="64"/>
        <v>0.04</v>
      </c>
      <c r="P674" s="9" t="str">
        <f t="shared" si="65"/>
        <v/>
      </c>
      <c r="Q674" s="10" t="str">
        <f t="shared" si="66"/>
        <v/>
      </c>
      <c r="R674"/>
      <c r="S674"/>
      <c r="W674" s="20"/>
    </row>
    <row r="675" spans="1:23" s="9" customFormat="1" x14ac:dyDescent="0.25">
      <c r="A675" s="11">
        <v>33482</v>
      </c>
      <c r="B675" s="9">
        <f>VLOOKUP((IF(MONTH($A675)=10,YEAR($A675),IF(MONTH($A675)=11,YEAR($A675),IF(MONTH($A675)=12, YEAR($A675),YEAR($A675)-1)))),A3R002_pt1.prn!$A$2:$AA$74,VLOOKUP(MONTH($A675),Conversion!$A$1:$B$12,2),FALSE)</f>
        <v>0.02</v>
      </c>
      <c r="C675" s="9" t="str">
        <f>IF(VLOOKUP((IF(MONTH($A675)=10,YEAR($A675),IF(MONTH($A675)=11,YEAR($A675),IF(MONTH($A675)=12, YEAR($A675),YEAR($A675)-1)))),A3R002_pt1.prn!$A$2:$AA$74,VLOOKUP(MONTH($A675),'Patch Conversion'!$A$1:$B$12,2),FALSE)="","",VLOOKUP((IF(MONTH($A675)=10,YEAR($A675),IF(MONTH($A675)=11,YEAR($A675),IF(MONTH($A675)=12, YEAR($A675),YEAR($A675)-1)))),A3R002_pt1.prn!$A$2:$AA$74,VLOOKUP(MONTH($A675),'Patch Conversion'!$A$1:$B$12,2),FALSE))</f>
        <v/>
      </c>
      <c r="D675"/>
      <c r="E675" s="22"/>
      <c r="F675" s="22"/>
      <c r="G675" s="9">
        <f>VLOOKUP((IF(MONTH($A675)=10,YEAR($A675),IF(MONTH($A675)=11,YEAR($A675),IF(MONTH($A675)=12, YEAR($A675),YEAR($A675)-1)))),A3R002_FirstSim!$A$1:$Z$87,VLOOKUP(MONTH($A675),Conversion!$A$1:$B$12,2),FALSE)</f>
        <v>0.03</v>
      </c>
      <c r="H675"/>
      <c r="I675"/>
      <c r="J675"/>
      <c r="K675"/>
      <c r="L675"/>
      <c r="M675"/>
      <c r="N675"/>
      <c r="O675" s="9">
        <f t="shared" si="64"/>
        <v>0.02</v>
      </c>
      <c r="P675" s="9" t="str">
        <f t="shared" si="65"/>
        <v/>
      </c>
      <c r="Q675" s="10" t="str">
        <f t="shared" si="66"/>
        <v/>
      </c>
      <c r="R675"/>
      <c r="S675"/>
      <c r="W675" s="20"/>
    </row>
    <row r="676" spans="1:23" s="9" customFormat="1" x14ac:dyDescent="0.25">
      <c r="A676" s="11">
        <v>33512</v>
      </c>
      <c r="B676" s="9">
        <f>VLOOKUP((IF(MONTH($A676)=10,YEAR($A676),IF(MONTH($A676)=11,YEAR($A676),IF(MONTH($A676)=12, YEAR($A676),YEAR($A676)-1)))),A3R002_pt1.prn!$A$2:$AA$74,VLOOKUP(MONTH($A676),Conversion!$A$1:$B$12,2),FALSE)</f>
        <v>0.01</v>
      </c>
      <c r="C676" s="9" t="str">
        <f>IF(VLOOKUP((IF(MONTH($A676)=10,YEAR($A676),IF(MONTH($A676)=11,YEAR($A676),IF(MONTH($A676)=12, YEAR($A676),YEAR($A676)-1)))),A3R002_pt1.prn!$A$2:$AA$74,VLOOKUP(MONTH($A676),'Patch Conversion'!$A$1:$B$12,2),FALSE)="","",VLOOKUP((IF(MONTH($A676)=10,YEAR($A676),IF(MONTH($A676)=11,YEAR($A676),IF(MONTH($A676)=12, YEAR($A676),YEAR($A676)-1)))),A3R002_pt1.prn!$A$2:$AA$74,VLOOKUP(MONTH($A676),'Patch Conversion'!$A$1:$B$12,2),FALSE))</f>
        <v>*</v>
      </c>
      <c r="D676"/>
      <c r="E676" s="22"/>
      <c r="F676" s="22"/>
      <c r="G676" s="9">
        <f>VLOOKUP((IF(MONTH($A676)=10,YEAR($A676),IF(MONTH($A676)=11,YEAR($A676),IF(MONTH($A676)=12, YEAR($A676),YEAR($A676)-1)))),A3R002_FirstSim!$A$1:$Z$87,VLOOKUP(MONTH($A676),Conversion!$A$1:$B$12,2),FALSE)</f>
        <v>0.03</v>
      </c>
      <c r="H676"/>
      <c r="I676"/>
      <c r="J676"/>
      <c r="K676"/>
      <c r="L676"/>
      <c r="M676"/>
      <c r="N676"/>
      <c r="O676" s="9">
        <f t="shared" si="64"/>
        <v>0.01</v>
      </c>
      <c r="P676" s="9" t="str">
        <f t="shared" si="65"/>
        <v>*</v>
      </c>
      <c r="Q676" s="10" t="str">
        <f t="shared" si="66"/>
        <v>Estimated</v>
      </c>
      <c r="R676"/>
      <c r="S676"/>
      <c r="W676" s="20"/>
    </row>
    <row r="677" spans="1:23" x14ac:dyDescent="0.25">
      <c r="A677" s="11">
        <v>33543</v>
      </c>
      <c r="B677" s="9">
        <f>VLOOKUP((IF(MONTH($A677)=10,YEAR($A677),IF(MONTH($A677)=11,YEAR($A677),IF(MONTH($A677)=12, YEAR($A677),YEAR($A677)-1)))),A3R002_pt1.prn!$A$2:$AA$74,VLOOKUP(MONTH($A677),Conversion!$A$1:$B$12,2),FALSE)</f>
        <v>0</v>
      </c>
      <c r="C677" s="9" t="str">
        <f>IF(VLOOKUP((IF(MONTH($A677)=10,YEAR($A677),IF(MONTH($A677)=11,YEAR($A677),IF(MONTH($A677)=12, YEAR($A677),YEAR($A677)-1)))),A3R002_pt1.prn!$A$2:$AA$74,VLOOKUP(MONTH($A677),'Patch Conversion'!$A$1:$B$12,2),FALSE)="","",VLOOKUP((IF(MONTH($A677)=10,YEAR($A677),IF(MONTH($A677)=11,YEAR($A677),IF(MONTH($A677)=12, YEAR($A677),YEAR($A677)-1)))),A3R002_pt1.prn!$A$2:$AA$74,VLOOKUP(MONTH($A677),'Patch Conversion'!$A$1:$B$12,2),FALSE))</f>
        <v>#</v>
      </c>
      <c r="E677" s="22"/>
      <c r="F677" s="22"/>
      <c r="G677" s="9">
        <f>VLOOKUP((IF(MONTH($A677)=10,YEAR($A677),IF(MONTH($A677)=11,YEAR($A677),IF(MONTH($A677)=12, YEAR($A677),YEAR($A677)-1)))),A3R002_FirstSim!$A$1:$Z$87,VLOOKUP(MONTH($A677),Conversion!$A$1:$B$12,2),FALSE)</f>
        <v>0.03</v>
      </c>
      <c r="O677" s="9">
        <f t="shared" si="64"/>
        <v>0.03</v>
      </c>
      <c r="P677" s="9" t="str">
        <f t="shared" si="65"/>
        <v>*</v>
      </c>
      <c r="Q677" s="10" t="str">
        <f t="shared" si="66"/>
        <v>First Silumation patch</v>
      </c>
    </row>
    <row r="678" spans="1:23" x14ac:dyDescent="0.25">
      <c r="A678" s="11">
        <v>33573</v>
      </c>
      <c r="B678" s="9">
        <f>VLOOKUP((IF(MONTH($A678)=10,YEAR($A678),IF(MONTH($A678)=11,YEAR($A678),IF(MONTH($A678)=12, YEAR($A678),YEAR($A678)-1)))),A3R002_pt1.prn!$A$2:$AA$74,VLOOKUP(MONTH($A678),Conversion!$A$1:$B$12,2),FALSE)</f>
        <v>0</v>
      </c>
      <c r="C678" s="9" t="str">
        <f>IF(VLOOKUP((IF(MONTH($A678)=10,YEAR($A678),IF(MONTH($A678)=11,YEAR($A678),IF(MONTH($A678)=12, YEAR($A678),YEAR($A678)-1)))),A3R002_pt1.prn!$A$2:$AA$74,VLOOKUP(MONTH($A678),'Patch Conversion'!$A$1:$B$12,2),FALSE)="","",VLOOKUP((IF(MONTH($A678)=10,YEAR($A678),IF(MONTH($A678)=11,YEAR($A678),IF(MONTH($A678)=12, YEAR($A678),YEAR($A678)-1)))),A3R002_pt1.prn!$A$2:$AA$74,VLOOKUP(MONTH($A678),'Patch Conversion'!$A$1:$B$12,2),FALSE))</f>
        <v>#</v>
      </c>
      <c r="E678" s="22"/>
      <c r="F678" s="22"/>
      <c r="G678" s="9">
        <f>VLOOKUP((IF(MONTH($A678)=10,YEAR($A678),IF(MONTH($A678)=11,YEAR($A678),IF(MONTH($A678)=12, YEAR($A678),YEAR($A678)-1)))),A3R002_FirstSim!$A$1:$Z$87,VLOOKUP(MONTH($A678),Conversion!$A$1:$B$12,2),FALSE)</f>
        <v>0.02</v>
      </c>
      <c r="O678" s="9">
        <f t="shared" si="64"/>
        <v>0.02</v>
      </c>
      <c r="P678" s="9" t="str">
        <f t="shared" si="65"/>
        <v>*</v>
      </c>
      <c r="Q678" s="10" t="str">
        <f t="shared" si="66"/>
        <v>First Silumation patch</v>
      </c>
    </row>
    <row r="679" spans="1:23" x14ac:dyDescent="0.25">
      <c r="A679" s="11">
        <v>33604</v>
      </c>
      <c r="B679" s="9">
        <f>VLOOKUP((IF(MONTH($A679)=10,YEAR($A679),IF(MONTH($A679)=11,YEAR($A679),IF(MONTH($A679)=12, YEAR($A679),YEAR($A679)-1)))),A3R002_pt1.prn!$A$2:$AA$74,VLOOKUP(MONTH($A679),Conversion!$A$1:$B$12,2),FALSE)</f>
        <v>0.01</v>
      </c>
      <c r="C679" s="9" t="str">
        <f>IF(VLOOKUP((IF(MONTH($A679)=10,YEAR($A679),IF(MONTH($A679)=11,YEAR($A679),IF(MONTH($A679)=12, YEAR($A679),YEAR($A679)-1)))),A3R002_pt1.prn!$A$2:$AA$74,VLOOKUP(MONTH($A679),'Patch Conversion'!$A$1:$B$12,2),FALSE)="","",VLOOKUP((IF(MONTH($A679)=10,YEAR($A679),IF(MONTH($A679)=11,YEAR($A679),IF(MONTH($A679)=12, YEAR($A679),YEAR($A679)-1)))),A3R002_pt1.prn!$A$2:$AA$74,VLOOKUP(MONTH($A679),'Patch Conversion'!$A$1:$B$12,2),FALSE))</f>
        <v>*</v>
      </c>
      <c r="E679" s="22"/>
      <c r="F679" s="22"/>
      <c r="G679" s="9">
        <f>VLOOKUP((IF(MONTH($A679)=10,YEAR($A679),IF(MONTH($A679)=11,YEAR($A679),IF(MONTH($A679)=12, YEAR($A679),YEAR($A679)-1)))),A3R002_FirstSim!$A$1:$Z$87,VLOOKUP(MONTH($A679),Conversion!$A$1:$B$12,2),FALSE)</f>
        <v>0.02</v>
      </c>
      <c r="O679" s="9">
        <f t="shared" si="64"/>
        <v>0.01</v>
      </c>
      <c r="P679" s="9" t="str">
        <f t="shared" si="65"/>
        <v>*</v>
      </c>
      <c r="Q679" s="10" t="str">
        <f t="shared" si="66"/>
        <v>Estimated</v>
      </c>
    </row>
    <row r="680" spans="1:23" x14ac:dyDescent="0.25">
      <c r="A680" s="11">
        <v>33635</v>
      </c>
      <c r="B680" s="9">
        <f>VLOOKUP((IF(MONTH($A680)=10,YEAR($A680),IF(MONTH($A680)=11,YEAR($A680),IF(MONTH($A680)=12, YEAR($A680),YEAR($A680)-1)))),A3R002_pt1.prn!$A$2:$AA$74,VLOOKUP(MONTH($A680),Conversion!$A$1:$B$12,2),FALSE)</f>
        <v>0</v>
      </c>
      <c r="C680" s="9" t="str">
        <f>IF(VLOOKUP((IF(MONTH($A680)=10,YEAR($A680),IF(MONTH($A680)=11,YEAR($A680),IF(MONTH($A680)=12, YEAR($A680),YEAR($A680)-1)))),A3R002_pt1.prn!$A$2:$AA$74,VLOOKUP(MONTH($A680),'Patch Conversion'!$A$1:$B$12,2),FALSE)="","",VLOOKUP((IF(MONTH($A680)=10,YEAR($A680),IF(MONTH($A680)=11,YEAR($A680),IF(MONTH($A680)=12, YEAR($A680),YEAR($A680)-1)))),A3R002_pt1.prn!$A$2:$AA$74,VLOOKUP(MONTH($A680),'Patch Conversion'!$A$1:$B$12,2),FALSE))</f>
        <v>#</v>
      </c>
      <c r="E680" s="22"/>
      <c r="F680" s="22"/>
      <c r="G680" s="9">
        <f>VLOOKUP((IF(MONTH($A680)=10,YEAR($A680),IF(MONTH($A680)=11,YEAR($A680),IF(MONTH($A680)=12, YEAR($A680),YEAR($A680)-1)))),A3R002_FirstSim!$A$1:$Z$87,VLOOKUP(MONTH($A680),Conversion!$A$1:$B$12,2),FALSE)</f>
        <v>0.02</v>
      </c>
      <c r="O680" s="9">
        <f t="shared" si="64"/>
        <v>0.02</v>
      </c>
      <c r="P680" s="9" t="str">
        <f t="shared" si="65"/>
        <v>*</v>
      </c>
      <c r="Q680" s="10" t="str">
        <f t="shared" si="66"/>
        <v>First Silumation patch</v>
      </c>
    </row>
    <row r="681" spans="1:23" x14ac:dyDescent="0.25">
      <c r="A681" s="11">
        <v>33664</v>
      </c>
      <c r="B681" s="9">
        <f>VLOOKUP((IF(MONTH($A681)=10,YEAR($A681),IF(MONTH($A681)=11,YEAR($A681),IF(MONTH($A681)=12, YEAR($A681),YEAR($A681)-1)))),A3R002_pt1.prn!$A$2:$AA$74,VLOOKUP(MONTH($A681),Conversion!$A$1:$B$12,2),FALSE)</f>
        <v>0</v>
      </c>
      <c r="C681" s="9" t="str">
        <f>IF(VLOOKUP((IF(MONTH($A681)=10,YEAR($A681),IF(MONTH($A681)=11,YEAR($A681),IF(MONTH($A681)=12, YEAR($A681),YEAR($A681)-1)))),A3R002_pt1.prn!$A$2:$AA$74,VLOOKUP(MONTH($A681),'Patch Conversion'!$A$1:$B$12,2),FALSE)="","",VLOOKUP((IF(MONTH($A681)=10,YEAR($A681),IF(MONTH($A681)=11,YEAR($A681),IF(MONTH($A681)=12, YEAR($A681),YEAR($A681)-1)))),A3R002_pt1.prn!$A$2:$AA$74,VLOOKUP(MONTH($A681),'Patch Conversion'!$A$1:$B$12,2),FALSE))</f>
        <v>*</v>
      </c>
      <c r="E681" s="22"/>
      <c r="F681" s="22"/>
      <c r="G681" s="9">
        <f>VLOOKUP((IF(MONTH($A681)=10,YEAR($A681),IF(MONTH($A681)=11,YEAR($A681),IF(MONTH($A681)=12, YEAR($A681),YEAR($A681)-1)))),A3R002_FirstSim!$A$1:$Z$87,VLOOKUP(MONTH($A681),Conversion!$A$1:$B$12,2),FALSE)</f>
        <v>0.02</v>
      </c>
      <c r="O681" s="9">
        <f t="shared" si="64"/>
        <v>0</v>
      </c>
      <c r="P681" s="9" t="str">
        <f t="shared" si="65"/>
        <v>*</v>
      </c>
      <c r="Q681" s="10" t="str">
        <f t="shared" si="66"/>
        <v>Estimated</v>
      </c>
    </row>
    <row r="682" spans="1:23" x14ac:dyDescent="0.25">
      <c r="A682" s="11">
        <v>33695</v>
      </c>
      <c r="B682" s="9">
        <f>VLOOKUP((IF(MONTH($A682)=10,YEAR($A682),IF(MONTH($A682)=11,YEAR($A682),IF(MONTH($A682)=12, YEAR($A682),YEAR($A682)-1)))),A3R002_pt1.prn!$A$2:$AA$74,VLOOKUP(MONTH($A682),Conversion!$A$1:$B$12,2),FALSE)</f>
        <v>0</v>
      </c>
      <c r="C682" s="9" t="str">
        <f>IF(VLOOKUP((IF(MONTH($A682)=10,YEAR($A682),IF(MONTH($A682)=11,YEAR($A682),IF(MONTH($A682)=12, YEAR($A682),YEAR($A682)-1)))),A3R002_pt1.prn!$A$2:$AA$74,VLOOKUP(MONTH($A682),'Patch Conversion'!$A$1:$B$12,2),FALSE)="","",VLOOKUP((IF(MONTH($A682)=10,YEAR($A682),IF(MONTH($A682)=11,YEAR($A682),IF(MONTH($A682)=12, YEAR($A682),YEAR($A682)-1)))),A3R002_pt1.prn!$A$2:$AA$74,VLOOKUP(MONTH($A682),'Patch Conversion'!$A$1:$B$12,2),FALSE))</f>
        <v>#</v>
      </c>
      <c r="E682" s="22"/>
      <c r="F682" s="22"/>
      <c r="G682" s="9">
        <f>VLOOKUP((IF(MONTH($A682)=10,YEAR($A682),IF(MONTH($A682)=11,YEAR($A682),IF(MONTH($A682)=12, YEAR($A682),YEAR($A682)-1)))),A3R002_FirstSim!$A$1:$Z$87,VLOOKUP(MONTH($A682),Conversion!$A$1:$B$12,2),FALSE)</f>
        <v>0.01</v>
      </c>
      <c r="O682" s="9">
        <f t="shared" si="64"/>
        <v>0.01</v>
      </c>
      <c r="P682" s="9" t="str">
        <f t="shared" si="65"/>
        <v>*</v>
      </c>
      <c r="Q682" s="10" t="str">
        <f t="shared" si="66"/>
        <v>First Silumation patch</v>
      </c>
    </row>
    <row r="683" spans="1:23" x14ac:dyDescent="0.25">
      <c r="A683" s="11">
        <v>33725</v>
      </c>
      <c r="B683" s="9">
        <f>VLOOKUP((IF(MONTH($A683)=10,YEAR($A683),IF(MONTH($A683)=11,YEAR($A683),IF(MONTH($A683)=12, YEAR($A683),YEAR($A683)-1)))),A3R002_pt1.prn!$A$2:$AA$74,VLOOKUP(MONTH($A683),Conversion!$A$1:$B$12,2),FALSE)</f>
        <v>0</v>
      </c>
      <c r="C683" s="9" t="str">
        <f>IF(VLOOKUP((IF(MONTH($A683)=10,YEAR($A683),IF(MONTH($A683)=11,YEAR($A683),IF(MONTH($A683)=12, YEAR($A683),YEAR($A683)-1)))),A3R002_pt1.prn!$A$2:$AA$74,VLOOKUP(MONTH($A683),'Patch Conversion'!$A$1:$B$12,2),FALSE)="","",VLOOKUP((IF(MONTH($A683)=10,YEAR($A683),IF(MONTH($A683)=11,YEAR($A683),IF(MONTH($A683)=12, YEAR($A683),YEAR($A683)-1)))),A3R002_pt1.prn!$A$2:$AA$74,VLOOKUP(MONTH($A683),'Patch Conversion'!$A$1:$B$12,2),FALSE))</f>
        <v>#</v>
      </c>
      <c r="E683" s="22"/>
      <c r="F683" s="22"/>
      <c r="G683" s="9">
        <f>VLOOKUP((IF(MONTH($A683)=10,YEAR($A683),IF(MONTH($A683)=11,YEAR($A683),IF(MONTH($A683)=12, YEAR($A683),YEAR($A683)-1)))),A3R002_FirstSim!$A$1:$Z$87,VLOOKUP(MONTH($A683),Conversion!$A$1:$B$12,2),FALSE)</f>
        <v>0.01</v>
      </c>
      <c r="O683" s="9">
        <f t="shared" si="64"/>
        <v>0.01</v>
      </c>
      <c r="P683" s="9" t="str">
        <f t="shared" si="65"/>
        <v>*</v>
      </c>
      <c r="Q683" s="10" t="str">
        <f t="shared" si="66"/>
        <v>First Silumation patch</v>
      </c>
    </row>
    <row r="684" spans="1:23" x14ac:dyDescent="0.25">
      <c r="A684" s="11">
        <v>33756</v>
      </c>
      <c r="B684" s="9">
        <f>VLOOKUP((IF(MONTH($A684)=10,YEAR($A684),IF(MONTH($A684)=11,YEAR($A684),IF(MONTH($A684)=12, YEAR($A684),YEAR($A684)-1)))),A3R002_pt1.prn!$A$2:$AA$74,VLOOKUP(MONTH($A684),Conversion!$A$1:$B$12,2),FALSE)</f>
        <v>0</v>
      </c>
      <c r="C684" s="9" t="str">
        <f>IF(VLOOKUP((IF(MONTH($A684)=10,YEAR($A684),IF(MONTH($A684)=11,YEAR($A684),IF(MONTH($A684)=12, YEAR($A684),YEAR($A684)-1)))),A3R002_pt1.prn!$A$2:$AA$74,VLOOKUP(MONTH($A684),'Patch Conversion'!$A$1:$B$12,2),FALSE)="","",VLOOKUP((IF(MONTH($A684)=10,YEAR($A684),IF(MONTH($A684)=11,YEAR($A684),IF(MONTH($A684)=12, YEAR($A684),YEAR($A684)-1)))),A3R002_pt1.prn!$A$2:$AA$74,VLOOKUP(MONTH($A684),'Patch Conversion'!$A$1:$B$12,2),FALSE))</f>
        <v>*</v>
      </c>
      <c r="E684" s="22"/>
      <c r="F684" s="22"/>
      <c r="G684" s="9">
        <f>VLOOKUP((IF(MONTH($A684)=10,YEAR($A684),IF(MONTH($A684)=11,YEAR($A684),IF(MONTH($A684)=12, YEAR($A684),YEAR($A684)-1)))),A3R002_FirstSim!$A$1:$Z$87,VLOOKUP(MONTH($A684),Conversion!$A$1:$B$12,2),FALSE)</f>
        <v>0.01</v>
      </c>
      <c r="O684" s="9">
        <f t="shared" si="64"/>
        <v>0</v>
      </c>
      <c r="P684" s="9" t="str">
        <f t="shared" si="65"/>
        <v>*</v>
      </c>
      <c r="Q684" s="10" t="str">
        <f t="shared" si="66"/>
        <v>Estimated</v>
      </c>
    </row>
    <row r="685" spans="1:23" x14ac:dyDescent="0.25">
      <c r="A685" s="11">
        <v>33786</v>
      </c>
      <c r="B685" s="9">
        <f>VLOOKUP((IF(MONTH($A685)=10,YEAR($A685),IF(MONTH($A685)=11,YEAR($A685),IF(MONTH($A685)=12, YEAR($A685),YEAR($A685)-1)))),A3R002_pt1.prn!$A$2:$AA$74,VLOOKUP(MONTH($A685),Conversion!$A$1:$B$12,2),FALSE)</f>
        <v>0</v>
      </c>
      <c r="C685" s="9" t="str">
        <f>IF(VLOOKUP((IF(MONTH($A685)=10,YEAR($A685),IF(MONTH($A685)=11,YEAR($A685),IF(MONTH($A685)=12, YEAR($A685),YEAR($A685)-1)))),A3R002_pt1.prn!$A$2:$AA$74,VLOOKUP(MONTH($A685),'Patch Conversion'!$A$1:$B$12,2),FALSE)="","",VLOOKUP((IF(MONTH($A685)=10,YEAR($A685),IF(MONTH($A685)=11,YEAR($A685),IF(MONTH($A685)=12, YEAR($A685),YEAR($A685)-1)))),A3R002_pt1.prn!$A$2:$AA$74,VLOOKUP(MONTH($A685),'Patch Conversion'!$A$1:$B$12,2),FALSE))</f>
        <v>*</v>
      </c>
      <c r="E685" s="22"/>
      <c r="F685" s="22"/>
      <c r="G685" s="9">
        <f>VLOOKUP((IF(MONTH($A685)=10,YEAR($A685),IF(MONTH($A685)=11,YEAR($A685),IF(MONTH($A685)=12, YEAR($A685),YEAR($A685)-1)))),A3R002_FirstSim!$A$1:$Z$87,VLOOKUP(MONTH($A685),Conversion!$A$1:$B$12,2),FALSE)</f>
        <v>0.01</v>
      </c>
      <c r="O685" s="9">
        <f t="shared" si="64"/>
        <v>0</v>
      </c>
      <c r="P685" s="9" t="str">
        <f t="shared" si="65"/>
        <v>*</v>
      </c>
      <c r="Q685" s="10" t="str">
        <f t="shared" si="66"/>
        <v>Estimated</v>
      </c>
    </row>
    <row r="686" spans="1:23" x14ac:dyDescent="0.25">
      <c r="A686" s="11">
        <v>33817</v>
      </c>
      <c r="B686" s="9">
        <f>VLOOKUP((IF(MONTH($A686)=10,YEAR($A686),IF(MONTH($A686)=11,YEAR($A686),IF(MONTH($A686)=12, YEAR($A686),YEAR($A686)-1)))),A3R002_pt1.prn!$A$2:$AA$74,VLOOKUP(MONTH($A686),Conversion!$A$1:$B$12,2),FALSE)</f>
        <v>0</v>
      </c>
      <c r="C686" s="9" t="str">
        <f>IF(VLOOKUP((IF(MONTH($A686)=10,YEAR($A686),IF(MONTH($A686)=11,YEAR($A686),IF(MONTH($A686)=12, YEAR($A686),YEAR($A686)-1)))),A3R002_pt1.prn!$A$2:$AA$74,VLOOKUP(MONTH($A686),'Patch Conversion'!$A$1:$B$12,2),FALSE)="","",VLOOKUP((IF(MONTH($A686)=10,YEAR($A686),IF(MONTH($A686)=11,YEAR($A686),IF(MONTH($A686)=12, YEAR($A686),YEAR($A686)-1)))),A3R002_pt1.prn!$A$2:$AA$74,VLOOKUP(MONTH($A686),'Patch Conversion'!$A$1:$B$12,2),FALSE))</f>
        <v>#</v>
      </c>
      <c r="E686" s="22"/>
      <c r="F686" s="22"/>
      <c r="G686" s="9">
        <f>VLOOKUP((IF(MONTH($A686)=10,YEAR($A686),IF(MONTH($A686)=11,YEAR($A686),IF(MONTH($A686)=12, YEAR($A686),YEAR($A686)-1)))),A3R002_FirstSim!$A$1:$Z$87,VLOOKUP(MONTH($A686),Conversion!$A$1:$B$12,2),FALSE)</f>
        <v>0.01</v>
      </c>
      <c r="O686" s="9">
        <f t="shared" si="64"/>
        <v>0.01</v>
      </c>
      <c r="P686" s="9" t="str">
        <f t="shared" si="65"/>
        <v>*</v>
      </c>
      <c r="Q686" s="10" t="str">
        <f t="shared" si="66"/>
        <v>First Silumation patch</v>
      </c>
    </row>
    <row r="687" spans="1:23" x14ac:dyDescent="0.25">
      <c r="A687" s="11">
        <v>33848</v>
      </c>
      <c r="B687" s="9">
        <f>VLOOKUP((IF(MONTH($A687)=10,YEAR($A687),IF(MONTH($A687)=11,YEAR($A687),IF(MONTH($A687)=12, YEAR($A687),YEAR($A687)-1)))),A3R002_pt1.prn!$A$2:$AA$74,VLOOKUP(MONTH($A687),Conversion!$A$1:$B$12,2),FALSE)</f>
        <v>0</v>
      </c>
      <c r="C687" s="9" t="str">
        <f>IF(VLOOKUP((IF(MONTH($A687)=10,YEAR($A687),IF(MONTH($A687)=11,YEAR($A687),IF(MONTH($A687)=12, YEAR($A687),YEAR($A687)-1)))),A3R002_pt1.prn!$A$2:$AA$74,VLOOKUP(MONTH($A687),'Patch Conversion'!$A$1:$B$12,2),FALSE)="","",VLOOKUP((IF(MONTH($A687)=10,YEAR($A687),IF(MONTH($A687)=11,YEAR($A687),IF(MONTH($A687)=12, YEAR($A687),YEAR($A687)-1)))),A3R002_pt1.prn!$A$2:$AA$74,VLOOKUP(MONTH($A687),'Patch Conversion'!$A$1:$B$12,2),FALSE))</f>
        <v>#</v>
      </c>
      <c r="E687" s="22"/>
      <c r="F687" s="22"/>
      <c r="G687" s="9">
        <f>VLOOKUP((IF(MONTH($A687)=10,YEAR($A687),IF(MONTH($A687)=11,YEAR($A687),IF(MONTH($A687)=12, YEAR($A687),YEAR($A687)-1)))),A3R002_FirstSim!$A$1:$Z$87,VLOOKUP(MONTH($A687),Conversion!$A$1:$B$12,2),FALSE)</f>
        <v>0.01</v>
      </c>
      <c r="O687" s="9">
        <f t="shared" si="64"/>
        <v>0.01</v>
      </c>
      <c r="P687" s="9" t="str">
        <f t="shared" si="65"/>
        <v>*</v>
      </c>
      <c r="Q687" s="10" t="str">
        <f t="shared" si="66"/>
        <v>First Silumation patch</v>
      </c>
    </row>
    <row r="688" spans="1:23" x14ac:dyDescent="0.25">
      <c r="A688" s="11">
        <v>33878</v>
      </c>
      <c r="B688" s="9">
        <f>VLOOKUP((IF(MONTH($A688)=10,YEAR($A688),IF(MONTH($A688)=11,YEAR($A688),IF(MONTH($A688)=12, YEAR($A688),YEAR($A688)-1)))),A3R002_pt1.prn!$A$2:$AA$74,VLOOKUP(MONTH($A688),Conversion!$A$1:$B$12,2),FALSE)</f>
        <v>0</v>
      </c>
      <c r="C688" s="9" t="str">
        <f>IF(VLOOKUP((IF(MONTH($A688)=10,YEAR($A688),IF(MONTH($A688)=11,YEAR($A688),IF(MONTH($A688)=12, YEAR($A688),YEAR($A688)-1)))),A3R002_pt1.prn!$A$2:$AA$74,VLOOKUP(MONTH($A688),'Patch Conversion'!$A$1:$B$12,2),FALSE)="","",VLOOKUP((IF(MONTH($A688)=10,YEAR($A688),IF(MONTH($A688)=11,YEAR($A688),IF(MONTH($A688)=12, YEAR($A688),YEAR($A688)-1)))),A3R002_pt1.prn!$A$2:$AA$74,VLOOKUP(MONTH($A688),'Patch Conversion'!$A$1:$B$12,2),FALSE))</f>
        <v>*</v>
      </c>
      <c r="E688" s="22"/>
      <c r="F688" s="22"/>
      <c r="G688" s="9">
        <f>VLOOKUP((IF(MONTH($A688)=10,YEAR($A688),IF(MONTH($A688)=11,YEAR($A688),IF(MONTH($A688)=12, YEAR($A688),YEAR($A688)-1)))),A3R002_FirstSim!$A$1:$Z$87,VLOOKUP(MONTH($A688),Conversion!$A$1:$B$12,2),FALSE)</f>
        <v>0.01</v>
      </c>
      <c r="O688" s="9">
        <f t="shared" si="64"/>
        <v>0</v>
      </c>
      <c r="P688" s="9" t="str">
        <f t="shared" si="65"/>
        <v>*</v>
      </c>
      <c r="Q688" s="10" t="str">
        <f t="shared" si="66"/>
        <v>Estimated</v>
      </c>
    </row>
    <row r="689" spans="1:17" x14ac:dyDescent="0.25">
      <c r="A689" s="11">
        <v>33909</v>
      </c>
      <c r="B689" s="9">
        <f>VLOOKUP((IF(MONTH($A689)=10,YEAR($A689),IF(MONTH($A689)=11,YEAR($A689),IF(MONTH($A689)=12, YEAR($A689),YEAR($A689)-1)))),A3R002_pt1.prn!$A$2:$AA$74,VLOOKUP(MONTH($A689),Conversion!$A$1:$B$12,2),FALSE)</f>
        <v>1.1499999999999999</v>
      </c>
      <c r="C689" s="9" t="str">
        <f>IF(VLOOKUP((IF(MONTH($A689)=10,YEAR($A689),IF(MONTH($A689)=11,YEAR($A689),IF(MONTH($A689)=12, YEAR($A689),YEAR($A689)-1)))),A3R002_pt1.prn!$A$2:$AA$74,VLOOKUP(MONTH($A689),'Patch Conversion'!$A$1:$B$12,2),FALSE)="","",VLOOKUP((IF(MONTH($A689)=10,YEAR($A689),IF(MONTH($A689)=11,YEAR($A689),IF(MONTH($A689)=12, YEAR($A689),YEAR($A689)-1)))),A3R002_pt1.prn!$A$2:$AA$74,VLOOKUP(MONTH($A689),'Patch Conversion'!$A$1:$B$12,2),FALSE))</f>
        <v>*</v>
      </c>
      <c r="E689" s="22"/>
      <c r="F689" s="22"/>
      <c r="G689" s="9">
        <f>VLOOKUP((IF(MONTH($A689)=10,YEAR($A689),IF(MONTH($A689)=11,YEAR($A689),IF(MONTH($A689)=12, YEAR($A689),YEAR($A689)-1)))),A3R002_FirstSim!$A$1:$Z$87,VLOOKUP(MONTH($A689),Conversion!$A$1:$B$12,2),FALSE)</f>
        <v>0.4</v>
      </c>
      <c r="O689" s="9">
        <f t="shared" si="64"/>
        <v>1.1499999999999999</v>
      </c>
      <c r="P689" s="9" t="str">
        <f t="shared" si="65"/>
        <v>*</v>
      </c>
      <c r="Q689" s="10" t="str">
        <f t="shared" si="66"/>
        <v>Estimated</v>
      </c>
    </row>
    <row r="690" spans="1:17" x14ac:dyDescent="0.25">
      <c r="A690" s="11">
        <v>33939</v>
      </c>
      <c r="B690" s="9">
        <f>VLOOKUP((IF(MONTH($A690)=10,YEAR($A690),IF(MONTH($A690)=11,YEAR($A690),IF(MONTH($A690)=12, YEAR($A690),YEAR($A690)-1)))),A3R002_pt1.prn!$A$2:$AA$74,VLOOKUP(MONTH($A690),Conversion!$A$1:$B$12,2),FALSE)</f>
        <v>0.06</v>
      </c>
      <c r="C690" s="9" t="str">
        <f>IF(VLOOKUP((IF(MONTH($A690)=10,YEAR($A690),IF(MONTH($A690)=11,YEAR($A690),IF(MONTH($A690)=12, YEAR($A690),YEAR($A690)-1)))),A3R002_pt1.prn!$A$2:$AA$74,VLOOKUP(MONTH($A690),'Patch Conversion'!$A$1:$B$12,2),FALSE)="","",VLOOKUP((IF(MONTH($A690)=10,YEAR($A690),IF(MONTH($A690)=11,YEAR($A690),IF(MONTH($A690)=12, YEAR($A690),YEAR($A690)-1)))),A3R002_pt1.prn!$A$2:$AA$74,VLOOKUP(MONTH($A690),'Patch Conversion'!$A$1:$B$12,2),FALSE))</f>
        <v>*</v>
      </c>
      <c r="E690" s="22"/>
      <c r="F690" s="22"/>
      <c r="G690" s="9">
        <f>VLOOKUP((IF(MONTH($A690)=10,YEAR($A690),IF(MONTH($A690)=11,YEAR($A690),IF(MONTH($A690)=12, YEAR($A690),YEAR($A690)-1)))),A3R002_FirstSim!$A$1:$Z$87,VLOOKUP(MONTH($A690),Conversion!$A$1:$B$12,2),FALSE)</f>
        <v>0.16</v>
      </c>
      <c r="O690" s="9">
        <f t="shared" si="64"/>
        <v>0.06</v>
      </c>
      <c r="P690" s="9" t="str">
        <f t="shared" si="65"/>
        <v>*</v>
      </c>
      <c r="Q690" s="10" t="str">
        <f t="shared" si="66"/>
        <v>Estimated</v>
      </c>
    </row>
    <row r="691" spans="1:17" x14ac:dyDescent="0.25">
      <c r="A691" s="11">
        <v>33970</v>
      </c>
      <c r="B691" s="9">
        <f>VLOOKUP((IF(MONTH($A691)=10,YEAR($A691),IF(MONTH($A691)=11,YEAR($A691),IF(MONTH($A691)=12, YEAR($A691),YEAR($A691)-1)))),A3R002_pt1.prn!$A$2:$AA$74,VLOOKUP(MONTH($A691),Conversion!$A$1:$B$12,2),FALSE)</f>
        <v>0</v>
      </c>
      <c r="C691" s="9" t="str">
        <f>IF(VLOOKUP((IF(MONTH($A691)=10,YEAR($A691),IF(MONTH($A691)=11,YEAR($A691),IF(MONTH($A691)=12, YEAR($A691),YEAR($A691)-1)))),A3R002_pt1.prn!$A$2:$AA$74,VLOOKUP(MONTH($A691),'Patch Conversion'!$A$1:$B$12,2),FALSE)="","",VLOOKUP((IF(MONTH($A691)=10,YEAR($A691),IF(MONTH($A691)=11,YEAR($A691),IF(MONTH($A691)=12, YEAR($A691),YEAR($A691)-1)))),A3R002_pt1.prn!$A$2:$AA$74,VLOOKUP(MONTH($A691),'Patch Conversion'!$A$1:$B$12,2),FALSE))</f>
        <v>#</v>
      </c>
      <c r="E691" s="22"/>
      <c r="F691" s="22"/>
      <c r="G691" s="9">
        <f>VLOOKUP((IF(MONTH($A691)=10,YEAR($A691),IF(MONTH($A691)=11,YEAR($A691),IF(MONTH($A691)=12, YEAR($A691),YEAR($A691)-1)))),A3R002_FirstSim!$A$1:$Z$87,VLOOKUP(MONTH($A691),Conversion!$A$1:$B$12,2),FALSE)</f>
        <v>0.02</v>
      </c>
      <c r="O691" s="9">
        <f t="shared" si="64"/>
        <v>0.02</v>
      </c>
      <c r="P691" s="9" t="str">
        <f t="shared" si="65"/>
        <v>*</v>
      </c>
      <c r="Q691" s="10" t="str">
        <f t="shared" si="66"/>
        <v>First Silumation patch</v>
      </c>
    </row>
    <row r="692" spans="1:17" x14ac:dyDescent="0.25">
      <c r="A692" s="11">
        <v>34001</v>
      </c>
      <c r="B692" s="9">
        <f>VLOOKUP((IF(MONTH($A692)=10,YEAR($A692),IF(MONTH($A692)=11,YEAR($A692),IF(MONTH($A692)=12, YEAR($A692),YEAR($A692)-1)))),A3R002_pt1.prn!$A$2:$AA$74,VLOOKUP(MONTH($A692),Conversion!$A$1:$B$12,2),FALSE)</f>
        <v>0</v>
      </c>
      <c r="C692" s="9" t="str">
        <f>IF(VLOOKUP((IF(MONTH($A692)=10,YEAR($A692),IF(MONTH($A692)=11,YEAR($A692),IF(MONTH($A692)=12, YEAR($A692),YEAR($A692)-1)))),A3R002_pt1.prn!$A$2:$AA$74,VLOOKUP(MONTH($A692),'Patch Conversion'!$A$1:$B$12,2),FALSE)="","",VLOOKUP((IF(MONTH($A692)=10,YEAR($A692),IF(MONTH($A692)=11,YEAR($A692),IF(MONTH($A692)=12, YEAR($A692),YEAR($A692)-1)))),A3R002_pt1.prn!$A$2:$AA$74,VLOOKUP(MONTH($A692),'Patch Conversion'!$A$1:$B$12,2),FALSE))</f>
        <v>#</v>
      </c>
      <c r="E692" s="22"/>
      <c r="F692" s="22"/>
      <c r="G692" s="9">
        <f>VLOOKUP((IF(MONTH($A692)=10,YEAR($A692),IF(MONTH($A692)=11,YEAR($A692),IF(MONTH($A692)=12, YEAR($A692),YEAR($A692)-1)))),A3R002_FirstSim!$A$1:$Z$87,VLOOKUP(MONTH($A692),Conversion!$A$1:$B$12,2),FALSE)</f>
        <v>0.02</v>
      </c>
      <c r="O692" s="9">
        <f t="shared" si="64"/>
        <v>0.02</v>
      </c>
      <c r="P692" s="9" t="str">
        <f t="shared" si="65"/>
        <v>*</v>
      </c>
      <c r="Q692" s="10" t="str">
        <f t="shared" si="66"/>
        <v>First Silumation patch</v>
      </c>
    </row>
    <row r="693" spans="1:17" x14ac:dyDescent="0.25">
      <c r="A693" s="11">
        <v>34029</v>
      </c>
      <c r="B693" s="9">
        <f>VLOOKUP((IF(MONTH($A693)=10,YEAR($A693),IF(MONTH($A693)=11,YEAR($A693),IF(MONTH($A693)=12, YEAR($A693),YEAR($A693)-1)))),A3R002_pt1.prn!$A$2:$AA$74,VLOOKUP(MONTH($A693),Conversion!$A$1:$B$12,2),FALSE)</f>
        <v>0.71</v>
      </c>
      <c r="C693" s="9" t="str">
        <f>IF(VLOOKUP((IF(MONTH($A693)=10,YEAR($A693),IF(MONTH($A693)=11,YEAR($A693),IF(MONTH($A693)=12, YEAR($A693),YEAR($A693)-1)))),A3R002_pt1.prn!$A$2:$AA$74,VLOOKUP(MONTH($A693),'Patch Conversion'!$A$1:$B$12,2),FALSE)="","",VLOOKUP((IF(MONTH($A693)=10,YEAR($A693),IF(MONTH($A693)=11,YEAR($A693),IF(MONTH($A693)=12, YEAR($A693),YEAR($A693)-1)))),A3R002_pt1.prn!$A$2:$AA$74,VLOOKUP(MONTH($A693),'Patch Conversion'!$A$1:$B$12,2),FALSE))</f>
        <v>*</v>
      </c>
      <c r="E693" s="22"/>
      <c r="F693" s="22"/>
      <c r="G693" s="9">
        <f>VLOOKUP((IF(MONTH($A693)=10,YEAR($A693),IF(MONTH($A693)=11,YEAR($A693),IF(MONTH($A693)=12, YEAR($A693),YEAR($A693)-1)))),A3R002_FirstSim!$A$1:$Z$87,VLOOKUP(MONTH($A693),Conversion!$A$1:$B$12,2),FALSE)</f>
        <v>0.05</v>
      </c>
      <c r="O693" s="9">
        <f t="shared" si="64"/>
        <v>0.71</v>
      </c>
      <c r="P693" s="9" t="str">
        <f t="shared" si="65"/>
        <v>*</v>
      </c>
      <c r="Q693" s="10" t="str">
        <f t="shared" si="66"/>
        <v>Estimated</v>
      </c>
    </row>
    <row r="694" spans="1:17" x14ac:dyDescent="0.25">
      <c r="A694" s="11">
        <v>34060</v>
      </c>
      <c r="B694" s="9">
        <f>VLOOKUP((IF(MONTH($A694)=10,YEAR($A694),IF(MONTH($A694)=11,YEAR($A694),IF(MONTH($A694)=12, YEAR($A694),YEAR($A694)-1)))),A3R002_pt1.prn!$A$2:$AA$74,VLOOKUP(MONTH($A694),Conversion!$A$1:$B$12,2),FALSE)</f>
        <v>0</v>
      </c>
      <c r="C694" s="9" t="str">
        <f>IF(VLOOKUP((IF(MONTH($A694)=10,YEAR($A694),IF(MONTH($A694)=11,YEAR($A694),IF(MONTH($A694)=12, YEAR($A694),YEAR($A694)-1)))),A3R002_pt1.prn!$A$2:$AA$74,VLOOKUP(MONTH($A694),'Patch Conversion'!$A$1:$B$12,2),FALSE)="","",VLOOKUP((IF(MONTH($A694)=10,YEAR($A694),IF(MONTH($A694)=11,YEAR($A694),IF(MONTH($A694)=12, YEAR($A694),YEAR($A694)-1)))),A3R002_pt1.prn!$A$2:$AA$74,VLOOKUP(MONTH($A694),'Patch Conversion'!$A$1:$B$12,2),FALSE))</f>
        <v>*</v>
      </c>
      <c r="E694" s="22"/>
      <c r="F694" s="22"/>
      <c r="G694" s="9">
        <f>VLOOKUP((IF(MONTH($A694)=10,YEAR($A694),IF(MONTH($A694)=11,YEAR($A694),IF(MONTH($A694)=12, YEAR($A694),YEAR($A694)-1)))),A3R002_FirstSim!$A$1:$Z$87,VLOOKUP(MONTH($A694),Conversion!$A$1:$B$12,2),FALSE)</f>
        <v>0.04</v>
      </c>
      <c r="O694" s="9">
        <f t="shared" si="64"/>
        <v>0</v>
      </c>
      <c r="P694" s="9" t="str">
        <f t="shared" si="65"/>
        <v>*</v>
      </c>
      <c r="Q694" s="10" t="str">
        <f t="shared" si="66"/>
        <v>Estimated</v>
      </c>
    </row>
    <row r="695" spans="1:17" x14ac:dyDescent="0.25">
      <c r="A695" s="11">
        <v>34090</v>
      </c>
      <c r="B695" s="9">
        <f>VLOOKUP((IF(MONTH($A695)=10,YEAR($A695),IF(MONTH($A695)=11,YEAR($A695),IF(MONTH($A695)=12, YEAR($A695),YEAR($A695)-1)))),A3R002_pt1.prn!$A$2:$AA$74,VLOOKUP(MONTH($A695),Conversion!$A$1:$B$12,2),FALSE)</f>
        <v>0</v>
      </c>
      <c r="C695" s="9" t="str">
        <f>IF(VLOOKUP((IF(MONTH($A695)=10,YEAR($A695),IF(MONTH($A695)=11,YEAR($A695),IF(MONTH($A695)=12, YEAR($A695),YEAR($A695)-1)))),A3R002_pt1.prn!$A$2:$AA$74,VLOOKUP(MONTH($A695),'Patch Conversion'!$A$1:$B$12,2),FALSE)="","",VLOOKUP((IF(MONTH($A695)=10,YEAR($A695),IF(MONTH($A695)=11,YEAR($A695),IF(MONTH($A695)=12, YEAR($A695),YEAR($A695)-1)))),A3R002_pt1.prn!$A$2:$AA$74,VLOOKUP(MONTH($A695),'Patch Conversion'!$A$1:$B$12,2),FALSE))</f>
        <v>#</v>
      </c>
      <c r="E695" s="22"/>
      <c r="F695" s="22"/>
      <c r="G695" s="9">
        <f>VLOOKUP((IF(MONTH($A695)=10,YEAR($A695),IF(MONTH($A695)=11,YEAR($A695),IF(MONTH($A695)=12, YEAR($A695),YEAR($A695)-1)))),A3R002_FirstSim!$A$1:$Z$87,VLOOKUP(MONTH($A695),Conversion!$A$1:$B$12,2),FALSE)</f>
        <v>0.03</v>
      </c>
      <c r="O695" s="9">
        <f t="shared" si="64"/>
        <v>0.03</v>
      </c>
      <c r="P695" s="9" t="str">
        <f t="shared" si="65"/>
        <v>*</v>
      </c>
      <c r="Q695" s="10" t="str">
        <f t="shared" si="66"/>
        <v>First Silumation patch</v>
      </c>
    </row>
    <row r="696" spans="1:17" x14ac:dyDescent="0.25">
      <c r="A696" s="11">
        <v>34121</v>
      </c>
      <c r="B696" s="9">
        <f>VLOOKUP((IF(MONTH($A696)=10,YEAR($A696),IF(MONTH($A696)=11,YEAR($A696),IF(MONTH($A696)=12, YEAR($A696),YEAR($A696)-1)))),A3R002_pt1.prn!$A$2:$AA$74,VLOOKUP(MONTH($A696),Conversion!$A$1:$B$12,2),FALSE)</f>
        <v>0.01</v>
      </c>
      <c r="C696" s="9" t="str">
        <f>IF(VLOOKUP((IF(MONTH($A696)=10,YEAR($A696),IF(MONTH($A696)=11,YEAR($A696),IF(MONTH($A696)=12, YEAR($A696),YEAR($A696)-1)))),A3R002_pt1.prn!$A$2:$AA$74,VLOOKUP(MONTH($A696),'Patch Conversion'!$A$1:$B$12,2),FALSE)="","",VLOOKUP((IF(MONTH($A696)=10,YEAR($A696),IF(MONTH($A696)=11,YEAR($A696),IF(MONTH($A696)=12, YEAR($A696),YEAR($A696)-1)))),A3R002_pt1.prn!$A$2:$AA$74,VLOOKUP(MONTH($A696),'Patch Conversion'!$A$1:$B$12,2),FALSE))</f>
        <v/>
      </c>
      <c r="E696" s="22"/>
      <c r="F696" s="22"/>
      <c r="G696" s="9">
        <f>VLOOKUP((IF(MONTH($A696)=10,YEAR($A696),IF(MONTH($A696)=11,YEAR($A696),IF(MONTH($A696)=12, YEAR($A696),YEAR($A696)-1)))),A3R002_FirstSim!$A$1:$Z$87,VLOOKUP(MONTH($A696),Conversion!$A$1:$B$12,2),FALSE)</f>
        <v>0.02</v>
      </c>
      <c r="O696" s="9">
        <f t="shared" si="64"/>
        <v>0.01</v>
      </c>
      <c r="P696" s="9" t="str">
        <f t="shared" si="65"/>
        <v/>
      </c>
      <c r="Q696" s="10" t="str">
        <f t="shared" si="66"/>
        <v/>
      </c>
    </row>
    <row r="697" spans="1:17" x14ac:dyDescent="0.25">
      <c r="A697" s="11">
        <v>34151</v>
      </c>
      <c r="B697" s="9">
        <f>VLOOKUP((IF(MONTH($A697)=10,YEAR($A697),IF(MONTH($A697)=11,YEAR($A697),IF(MONTH($A697)=12, YEAR($A697),YEAR($A697)-1)))),A3R002_pt1.prn!$A$2:$AA$74,VLOOKUP(MONTH($A697),Conversion!$A$1:$B$12,2),FALSE)</f>
        <v>0.02</v>
      </c>
      <c r="C697" s="9" t="str">
        <f>IF(VLOOKUP((IF(MONTH($A697)=10,YEAR($A697),IF(MONTH($A697)=11,YEAR($A697),IF(MONTH($A697)=12, YEAR($A697),YEAR($A697)-1)))),A3R002_pt1.prn!$A$2:$AA$74,VLOOKUP(MONTH($A697),'Patch Conversion'!$A$1:$B$12,2),FALSE)="","",VLOOKUP((IF(MONTH($A697)=10,YEAR($A697),IF(MONTH($A697)=11,YEAR($A697),IF(MONTH($A697)=12, YEAR($A697),YEAR($A697)-1)))),A3R002_pt1.prn!$A$2:$AA$74,VLOOKUP(MONTH($A697),'Patch Conversion'!$A$1:$B$12,2),FALSE))</f>
        <v/>
      </c>
      <c r="E697" s="22"/>
      <c r="F697" s="22"/>
      <c r="G697" s="9">
        <f>VLOOKUP((IF(MONTH($A697)=10,YEAR($A697),IF(MONTH($A697)=11,YEAR($A697),IF(MONTH($A697)=12, YEAR($A697),YEAR($A697)-1)))),A3R002_FirstSim!$A$1:$Z$87,VLOOKUP(MONTH($A697),Conversion!$A$1:$B$12,2),FALSE)</f>
        <v>0.02</v>
      </c>
      <c r="O697" s="9">
        <f t="shared" si="64"/>
        <v>0.02</v>
      </c>
      <c r="P697" s="9" t="str">
        <f t="shared" si="65"/>
        <v/>
      </c>
      <c r="Q697" s="10" t="str">
        <f t="shared" si="66"/>
        <v/>
      </c>
    </row>
    <row r="698" spans="1:17" x14ac:dyDescent="0.25">
      <c r="A698" s="11">
        <v>34182</v>
      </c>
      <c r="B698" s="9">
        <f>VLOOKUP((IF(MONTH($A698)=10,YEAR($A698),IF(MONTH($A698)=11,YEAR($A698),IF(MONTH($A698)=12, YEAR($A698),YEAR($A698)-1)))),A3R002_pt1.prn!$A$2:$AA$74,VLOOKUP(MONTH($A698),Conversion!$A$1:$B$12,2),FALSE)</f>
        <v>0.02</v>
      </c>
      <c r="C698" s="9" t="str">
        <f>IF(VLOOKUP((IF(MONTH($A698)=10,YEAR($A698),IF(MONTH($A698)=11,YEAR($A698),IF(MONTH($A698)=12, YEAR($A698),YEAR($A698)-1)))),A3R002_pt1.prn!$A$2:$AA$74,VLOOKUP(MONTH($A698),'Patch Conversion'!$A$1:$B$12,2),FALSE)="","",VLOOKUP((IF(MONTH($A698)=10,YEAR($A698),IF(MONTH($A698)=11,YEAR($A698),IF(MONTH($A698)=12, YEAR($A698),YEAR($A698)-1)))),A3R002_pt1.prn!$A$2:$AA$74,VLOOKUP(MONTH($A698),'Patch Conversion'!$A$1:$B$12,2),FALSE))</f>
        <v/>
      </c>
      <c r="E698" s="22"/>
      <c r="F698" s="22"/>
      <c r="G698" s="9">
        <f>VLOOKUP((IF(MONTH($A698)=10,YEAR($A698),IF(MONTH($A698)=11,YEAR($A698),IF(MONTH($A698)=12, YEAR($A698),YEAR($A698)-1)))),A3R002_FirstSim!$A$1:$Z$87,VLOOKUP(MONTH($A698),Conversion!$A$1:$B$12,2),FALSE)</f>
        <v>0.02</v>
      </c>
      <c r="O698" s="9">
        <f t="shared" si="64"/>
        <v>0.02</v>
      </c>
      <c r="P698" s="9" t="str">
        <f t="shared" si="65"/>
        <v/>
      </c>
      <c r="Q698" s="10" t="str">
        <f t="shared" si="66"/>
        <v/>
      </c>
    </row>
    <row r="699" spans="1:17" x14ac:dyDescent="0.25">
      <c r="A699" s="11">
        <v>34213</v>
      </c>
      <c r="B699" s="9">
        <f>VLOOKUP((IF(MONTH($A699)=10,YEAR($A699),IF(MONTH($A699)=11,YEAR($A699),IF(MONTH($A699)=12, YEAR($A699),YEAR($A699)-1)))),A3R002_pt1.prn!$A$2:$AA$74,VLOOKUP(MONTH($A699),Conversion!$A$1:$B$12,2),FALSE)</f>
        <v>0.04</v>
      </c>
      <c r="C699" s="9" t="str">
        <f>IF(VLOOKUP((IF(MONTH($A699)=10,YEAR($A699),IF(MONTH($A699)=11,YEAR($A699),IF(MONTH($A699)=12, YEAR($A699),YEAR($A699)-1)))),A3R002_pt1.prn!$A$2:$AA$74,VLOOKUP(MONTH($A699),'Patch Conversion'!$A$1:$B$12,2),FALSE)="","",VLOOKUP((IF(MONTH($A699)=10,YEAR($A699),IF(MONTH($A699)=11,YEAR($A699),IF(MONTH($A699)=12, YEAR($A699),YEAR($A699)-1)))),A3R002_pt1.prn!$A$2:$AA$74,VLOOKUP(MONTH($A699),'Patch Conversion'!$A$1:$B$12,2),FALSE))</f>
        <v>*</v>
      </c>
      <c r="E699" s="22"/>
      <c r="F699" s="22"/>
      <c r="G699" s="9">
        <f>VLOOKUP((IF(MONTH($A699)=10,YEAR($A699),IF(MONTH($A699)=11,YEAR($A699),IF(MONTH($A699)=12, YEAR($A699),YEAR($A699)-1)))),A3R002_FirstSim!$A$1:$Z$87,VLOOKUP(MONTH($A699),Conversion!$A$1:$B$12,2),FALSE)</f>
        <v>0.01</v>
      </c>
      <c r="O699" s="9">
        <f t="shared" si="64"/>
        <v>0.04</v>
      </c>
      <c r="P699" s="9" t="str">
        <f t="shared" si="65"/>
        <v>*</v>
      </c>
      <c r="Q699" s="10" t="str">
        <f t="shared" si="66"/>
        <v>Estimated</v>
      </c>
    </row>
    <row r="700" spans="1:17" x14ac:dyDescent="0.25">
      <c r="A700" s="11">
        <v>34243</v>
      </c>
      <c r="B700" s="9">
        <f>VLOOKUP((IF(MONTH($A700)=10,YEAR($A700),IF(MONTH($A700)=11,YEAR($A700),IF(MONTH($A700)=12, YEAR($A700),YEAR($A700)-1)))),A3R002_pt1.prn!$A$2:$AA$74,VLOOKUP(MONTH($A700),Conversion!$A$1:$B$12,2),FALSE)</f>
        <v>0.01</v>
      </c>
      <c r="C700" s="9" t="str">
        <f>IF(VLOOKUP((IF(MONTH($A700)=10,YEAR($A700),IF(MONTH($A700)=11,YEAR($A700),IF(MONTH($A700)=12, YEAR($A700),YEAR($A700)-1)))),A3R002_pt1.prn!$A$2:$AA$74,VLOOKUP(MONTH($A700),'Patch Conversion'!$A$1:$B$12,2),FALSE)="","",VLOOKUP((IF(MONTH($A700)=10,YEAR($A700),IF(MONTH($A700)=11,YEAR($A700),IF(MONTH($A700)=12, YEAR($A700),YEAR($A700)-1)))),A3R002_pt1.prn!$A$2:$AA$74,VLOOKUP(MONTH($A700),'Patch Conversion'!$A$1:$B$12,2),FALSE))</f>
        <v>*</v>
      </c>
      <c r="E700" s="22"/>
      <c r="F700" s="22"/>
      <c r="G700" s="9">
        <f>VLOOKUP((IF(MONTH($A700)=10,YEAR($A700),IF(MONTH($A700)=11,YEAR($A700),IF(MONTH($A700)=12, YEAR($A700),YEAR($A700)-1)))),A3R002_FirstSim!$A$1:$Z$87,VLOOKUP(MONTH($A700),Conversion!$A$1:$B$12,2),FALSE)</f>
        <v>0.01</v>
      </c>
      <c r="O700" s="9">
        <f t="shared" si="64"/>
        <v>0.01</v>
      </c>
      <c r="P700" s="9" t="str">
        <f t="shared" si="65"/>
        <v>*</v>
      </c>
      <c r="Q700" s="10" t="str">
        <f t="shared" si="66"/>
        <v>Estimated</v>
      </c>
    </row>
    <row r="701" spans="1:17" x14ac:dyDescent="0.25">
      <c r="A701" s="11">
        <v>34274</v>
      </c>
      <c r="B701" s="9">
        <f>VLOOKUP((IF(MONTH($A701)=10,YEAR($A701),IF(MONTH($A701)=11,YEAR($A701),IF(MONTH($A701)=12, YEAR($A701),YEAR($A701)-1)))),A3R002_pt1.prn!$A$2:$AA$74,VLOOKUP(MONTH($A701),Conversion!$A$1:$B$12,2),FALSE)</f>
        <v>0.01</v>
      </c>
      <c r="C701" s="9" t="str">
        <f>IF(VLOOKUP((IF(MONTH($A701)=10,YEAR($A701),IF(MONTH($A701)=11,YEAR($A701),IF(MONTH($A701)=12, YEAR($A701),YEAR($A701)-1)))),A3R002_pt1.prn!$A$2:$AA$74,VLOOKUP(MONTH($A701),'Patch Conversion'!$A$1:$B$12,2),FALSE)="","",VLOOKUP((IF(MONTH($A701)=10,YEAR($A701),IF(MONTH($A701)=11,YEAR($A701),IF(MONTH($A701)=12, YEAR($A701),YEAR($A701)-1)))),A3R002_pt1.prn!$A$2:$AA$74,VLOOKUP(MONTH($A701),'Patch Conversion'!$A$1:$B$12,2),FALSE))</f>
        <v>*</v>
      </c>
      <c r="E701" s="22"/>
      <c r="F701" s="22"/>
      <c r="G701" s="9">
        <f>VLOOKUP((IF(MONTH($A701)=10,YEAR($A701),IF(MONTH($A701)=11,YEAR($A701),IF(MONTH($A701)=12, YEAR($A701),YEAR($A701)-1)))),A3R002_FirstSim!$A$1:$Z$87,VLOOKUP(MONTH($A701),Conversion!$A$1:$B$12,2),FALSE)</f>
        <v>0.03</v>
      </c>
      <c r="O701" s="9">
        <f t="shared" si="64"/>
        <v>0.01</v>
      </c>
      <c r="P701" s="9" t="str">
        <f t="shared" si="65"/>
        <v>*</v>
      </c>
      <c r="Q701" s="10" t="str">
        <f t="shared" si="66"/>
        <v>Estimated</v>
      </c>
    </row>
    <row r="702" spans="1:17" x14ac:dyDescent="0.25">
      <c r="A702" s="11">
        <v>34304</v>
      </c>
      <c r="B702" s="9">
        <f>VLOOKUP((IF(MONTH($A702)=10,YEAR($A702),IF(MONTH($A702)=11,YEAR($A702),IF(MONTH($A702)=12, YEAR($A702),YEAR($A702)-1)))),A3R002_pt1.prn!$A$2:$AA$74,VLOOKUP(MONTH($A702),Conversion!$A$1:$B$12,2),FALSE)</f>
        <v>0.02</v>
      </c>
      <c r="C702" s="9" t="str">
        <f>IF(VLOOKUP((IF(MONTH($A702)=10,YEAR($A702),IF(MONTH($A702)=11,YEAR($A702),IF(MONTH($A702)=12, YEAR($A702),YEAR($A702)-1)))),A3R002_pt1.prn!$A$2:$AA$74,VLOOKUP(MONTH($A702),'Patch Conversion'!$A$1:$B$12,2),FALSE)="","",VLOOKUP((IF(MONTH($A702)=10,YEAR($A702),IF(MONTH($A702)=11,YEAR($A702),IF(MONTH($A702)=12, YEAR($A702),YEAR($A702)-1)))),A3R002_pt1.prn!$A$2:$AA$74,VLOOKUP(MONTH($A702),'Patch Conversion'!$A$1:$B$12,2),FALSE))</f>
        <v>*</v>
      </c>
      <c r="E702" s="22"/>
      <c r="F702" s="22"/>
      <c r="G702" s="9">
        <f>VLOOKUP((IF(MONTH($A702)=10,YEAR($A702),IF(MONTH($A702)=11,YEAR($A702),IF(MONTH($A702)=12, YEAR($A702),YEAR($A702)-1)))),A3R002_FirstSim!$A$1:$Z$87,VLOOKUP(MONTH($A702),Conversion!$A$1:$B$12,2),FALSE)</f>
        <v>0.08</v>
      </c>
      <c r="O702" s="9">
        <f t="shared" si="64"/>
        <v>0.02</v>
      </c>
      <c r="P702" s="9" t="str">
        <f t="shared" si="65"/>
        <v>*</v>
      </c>
      <c r="Q702" s="10" t="str">
        <f t="shared" si="66"/>
        <v>Estimated</v>
      </c>
    </row>
    <row r="703" spans="1:17" x14ac:dyDescent="0.25">
      <c r="A703" s="11">
        <v>34335</v>
      </c>
      <c r="B703" s="9">
        <f>VLOOKUP((IF(MONTH($A703)=10,YEAR($A703),IF(MONTH($A703)=11,YEAR($A703),IF(MONTH($A703)=12, YEAR($A703),YEAR($A703)-1)))),A3R002_pt1.prn!$A$2:$AA$74,VLOOKUP(MONTH($A703),Conversion!$A$1:$B$12,2),FALSE)</f>
        <v>0.02</v>
      </c>
      <c r="C703" s="9" t="str">
        <f>IF(VLOOKUP((IF(MONTH($A703)=10,YEAR($A703),IF(MONTH($A703)=11,YEAR($A703),IF(MONTH($A703)=12, YEAR($A703),YEAR($A703)-1)))),A3R002_pt1.prn!$A$2:$AA$74,VLOOKUP(MONTH($A703),'Patch Conversion'!$A$1:$B$12,2),FALSE)="","",VLOOKUP((IF(MONTH($A703)=10,YEAR($A703),IF(MONTH($A703)=11,YEAR($A703),IF(MONTH($A703)=12, YEAR($A703),YEAR($A703)-1)))),A3R002_pt1.prn!$A$2:$AA$74,VLOOKUP(MONTH($A703),'Patch Conversion'!$A$1:$B$12,2),FALSE))</f>
        <v>*</v>
      </c>
      <c r="E703" s="22"/>
      <c r="F703" s="22"/>
      <c r="G703" s="9">
        <f>VLOOKUP((IF(MONTH($A703)=10,YEAR($A703),IF(MONTH($A703)=11,YEAR($A703),IF(MONTH($A703)=12, YEAR($A703),YEAR($A703)-1)))),A3R002_FirstSim!$A$1:$Z$87,VLOOKUP(MONTH($A703),Conversion!$A$1:$B$12,2),FALSE)</f>
        <v>0.17</v>
      </c>
      <c r="O703" s="9">
        <f t="shared" si="64"/>
        <v>0.02</v>
      </c>
      <c r="P703" s="9" t="str">
        <f t="shared" si="65"/>
        <v>*</v>
      </c>
      <c r="Q703" s="10" t="str">
        <f t="shared" si="66"/>
        <v>Estimated</v>
      </c>
    </row>
    <row r="704" spans="1:17" x14ac:dyDescent="0.25">
      <c r="A704" s="11">
        <v>34366</v>
      </c>
      <c r="B704" s="9">
        <f>VLOOKUP((IF(MONTH($A704)=10,YEAR($A704),IF(MONTH($A704)=11,YEAR($A704),IF(MONTH($A704)=12, YEAR($A704),YEAR($A704)-1)))),A3R002_pt1.prn!$A$2:$AA$74,VLOOKUP(MONTH($A704),Conversion!$A$1:$B$12,2),FALSE)</f>
        <v>0.25</v>
      </c>
      <c r="C704" s="9" t="str">
        <f>IF(VLOOKUP((IF(MONTH($A704)=10,YEAR($A704),IF(MONTH($A704)=11,YEAR($A704),IF(MONTH($A704)=12, YEAR($A704),YEAR($A704)-1)))),A3R002_pt1.prn!$A$2:$AA$74,VLOOKUP(MONTH($A704),'Patch Conversion'!$A$1:$B$12,2),FALSE)="","",VLOOKUP((IF(MONTH($A704)=10,YEAR($A704),IF(MONTH($A704)=11,YEAR($A704),IF(MONTH($A704)=12, YEAR($A704),YEAR($A704)-1)))),A3R002_pt1.prn!$A$2:$AA$74,VLOOKUP(MONTH($A704),'Patch Conversion'!$A$1:$B$12,2),FALSE))</f>
        <v>*</v>
      </c>
      <c r="E704" s="22"/>
      <c r="F704" s="22"/>
      <c r="G704" s="9">
        <f>VLOOKUP((IF(MONTH($A704)=10,YEAR($A704),IF(MONTH($A704)=11,YEAR($A704),IF(MONTH($A704)=12, YEAR($A704),YEAR($A704)-1)))),A3R002_FirstSim!$A$1:$Z$87,VLOOKUP(MONTH($A704),Conversion!$A$1:$B$12,2),FALSE)</f>
        <v>0.38</v>
      </c>
      <c r="O704" s="9">
        <f t="shared" si="64"/>
        <v>0.25</v>
      </c>
      <c r="P704" s="9" t="str">
        <f t="shared" si="65"/>
        <v>*</v>
      </c>
      <c r="Q704" s="10" t="str">
        <f t="shared" si="66"/>
        <v>Estimated</v>
      </c>
    </row>
    <row r="705" spans="1:17" x14ac:dyDescent="0.25">
      <c r="A705" s="11">
        <v>34394</v>
      </c>
      <c r="B705" s="9">
        <f>VLOOKUP((IF(MONTH($A705)=10,YEAR($A705),IF(MONTH($A705)=11,YEAR($A705),IF(MONTH($A705)=12, YEAR($A705),YEAR($A705)-1)))),A3R002_pt1.prn!$A$2:$AA$74,VLOOKUP(MONTH($A705),Conversion!$A$1:$B$12,2),FALSE)</f>
        <v>0.2</v>
      </c>
      <c r="C705" s="9" t="str">
        <f>IF(VLOOKUP((IF(MONTH($A705)=10,YEAR($A705),IF(MONTH($A705)=11,YEAR($A705),IF(MONTH($A705)=12, YEAR($A705),YEAR($A705)-1)))),A3R002_pt1.prn!$A$2:$AA$74,VLOOKUP(MONTH($A705),'Patch Conversion'!$A$1:$B$12,2),FALSE)="","",VLOOKUP((IF(MONTH($A705)=10,YEAR($A705),IF(MONTH($A705)=11,YEAR($A705),IF(MONTH($A705)=12, YEAR($A705),YEAR($A705)-1)))),A3R002_pt1.prn!$A$2:$AA$74,VLOOKUP(MONTH($A705),'Patch Conversion'!$A$1:$B$12,2),FALSE))</f>
        <v>*</v>
      </c>
      <c r="E705" s="22"/>
      <c r="F705" s="22"/>
      <c r="G705" s="9">
        <f>VLOOKUP((IF(MONTH($A705)=10,YEAR($A705),IF(MONTH($A705)=11,YEAR($A705),IF(MONTH($A705)=12, YEAR($A705),YEAR($A705)-1)))),A3R002_FirstSim!$A$1:$Z$87,VLOOKUP(MONTH($A705),Conversion!$A$1:$B$12,2),FALSE)</f>
        <v>0.17</v>
      </c>
      <c r="O705" s="9">
        <f t="shared" si="64"/>
        <v>0.2</v>
      </c>
      <c r="P705" s="9" t="str">
        <f t="shared" si="65"/>
        <v>*</v>
      </c>
      <c r="Q705" s="10" t="str">
        <f t="shared" si="66"/>
        <v>Estimated</v>
      </c>
    </row>
    <row r="706" spans="1:17" x14ac:dyDescent="0.25">
      <c r="A706" s="11">
        <v>34425</v>
      </c>
      <c r="B706" s="9">
        <f>VLOOKUP((IF(MONTH($A706)=10,YEAR($A706),IF(MONTH($A706)=11,YEAR($A706),IF(MONTH($A706)=12, YEAR($A706),YEAR($A706)-1)))),A3R002_pt1.prn!$A$2:$AA$74,VLOOKUP(MONTH($A706),Conversion!$A$1:$B$12,2),FALSE)</f>
        <v>0.02</v>
      </c>
      <c r="C706" s="9" t="str">
        <f>IF(VLOOKUP((IF(MONTH($A706)=10,YEAR($A706),IF(MONTH($A706)=11,YEAR($A706),IF(MONTH($A706)=12, YEAR($A706),YEAR($A706)-1)))),A3R002_pt1.prn!$A$2:$AA$74,VLOOKUP(MONTH($A706),'Patch Conversion'!$A$1:$B$12,2),FALSE)="","",VLOOKUP((IF(MONTH($A706)=10,YEAR($A706),IF(MONTH($A706)=11,YEAR($A706),IF(MONTH($A706)=12, YEAR($A706),YEAR($A706)-1)))),A3R002_pt1.prn!$A$2:$AA$74,VLOOKUP(MONTH($A706),'Patch Conversion'!$A$1:$B$12,2),FALSE))</f>
        <v/>
      </c>
      <c r="E706" s="22"/>
      <c r="F706" s="22"/>
      <c r="G706" s="9">
        <f>VLOOKUP((IF(MONTH($A706)=10,YEAR($A706),IF(MONTH($A706)=11,YEAR($A706),IF(MONTH($A706)=12, YEAR($A706),YEAR($A706)-1)))),A3R002_FirstSim!$A$1:$Z$87,VLOOKUP(MONTH($A706),Conversion!$A$1:$B$12,2),FALSE)</f>
        <v>0.08</v>
      </c>
      <c r="O706" s="9">
        <f t="shared" si="64"/>
        <v>0.02</v>
      </c>
      <c r="P706" s="9" t="str">
        <f t="shared" si="65"/>
        <v/>
      </c>
      <c r="Q706" s="10" t="str">
        <f t="shared" si="66"/>
        <v/>
      </c>
    </row>
    <row r="707" spans="1:17" x14ac:dyDescent="0.25">
      <c r="A707" s="11">
        <v>34455</v>
      </c>
      <c r="B707" s="9">
        <f>VLOOKUP((IF(MONTH($A707)=10,YEAR($A707),IF(MONTH($A707)=11,YEAR($A707),IF(MONTH($A707)=12, YEAR($A707),YEAR($A707)-1)))),A3R002_pt1.prn!$A$2:$AA$74,VLOOKUP(MONTH($A707),Conversion!$A$1:$B$12,2),FALSE)</f>
        <v>0.01</v>
      </c>
      <c r="C707" s="9" t="str">
        <f>IF(VLOOKUP((IF(MONTH($A707)=10,YEAR($A707),IF(MONTH($A707)=11,YEAR($A707),IF(MONTH($A707)=12, YEAR($A707),YEAR($A707)-1)))),A3R002_pt1.prn!$A$2:$AA$74,VLOOKUP(MONTH($A707),'Patch Conversion'!$A$1:$B$12,2),FALSE)="","",VLOOKUP((IF(MONTH($A707)=10,YEAR($A707),IF(MONTH($A707)=11,YEAR($A707),IF(MONTH($A707)=12, YEAR($A707),YEAR($A707)-1)))),A3R002_pt1.prn!$A$2:$AA$74,VLOOKUP(MONTH($A707),'Patch Conversion'!$A$1:$B$12,2),FALSE))</f>
        <v>*</v>
      </c>
      <c r="E707" s="22"/>
      <c r="F707" s="22"/>
      <c r="G707" s="9">
        <f>VLOOKUP((IF(MONTH($A707)=10,YEAR($A707),IF(MONTH($A707)=11,YEAR($A707),IF(MONTH($A707)=12, YEAR($A707),YEAR($A707)-1)))),A3R002_FirstSim!$A$1:$Z$87,VLOOKUP(MONTH($A707),Conversion!$A$1:$B$12,2),FALSE)</f>
        <v>0.06</v>
      </c>
      <c r="O707" s="9">
        <f t="shared" si="64"/>
        <v>0.01</v>
      </c>
      <c r="P707" s="9" t="str">
        <f t="shared" si="65"/>
        <v>*</v>
      </c>
      <c r="Q707" s="10" t="str">
        <f t="shared" si="66"/>
        <v>Estimated</v>
      </c>
    </row>
    <row r="708" spans="1:17" x14ac:dyDescent="0.25">
      <c r="A708" s="11">
        <v>34486</v>
      </c>
      <c r="B708" s="9">
        <f>VLOOKUP((IF(MONTH($A708)=10,YEAR($A708),IF(MONTH($A708)=11,YEAR($A708),IF(MONTH($A708)=12, YEAR($A708),YEAR($A708)-1)))),A3R002_pt1.prn!$A$2:$AA$74,VLOOKUP(MONTH($A708),Conversion!$A$1:$B$12,2),FALSE)</f>
        <v>0.03</v>
      </c>
      <c r="C708" s="9" t="str">
        <f>IF(VLOOKUP((IF(MONTH($A708)=10,YEAR($A708),IF(MONTH($A708)=11,YEAR($A708),IF(MONTH($A708)=12, YEAR($A708),YEAR($A708)-1)))),A3R002_pt1.prn!$A$2:$AA$74,VLOOKUP(MONTH($A708),'Patch Conversion'!$A$1:$B$12,2),FALSE)="","",VLOOKUP((IF(MONTH($A708)=10,YEAR($A708),IF(MONTH($A708)=11,YEAR($A708),IF(MONTH($A708)=12, YEAR($A708),YEAR($A708)-1)))),A3R002_pt1.prn!$A$2:$AA$74,VLOOKUP(MONTH($A708),'Patch Conversion'!$A$1:$B$12,2),FALSE))</f>
        <v/>
      </c>
      <c r="E708" s="22"/>
      <c r="F708" s="22"/>
      <c r="G708" s="9">
        <f>VLOOKUP((IF(MONTH($A708)=10,YEAR($A708),IF(MONTH($A708)=11,YEAR($A708),IF(MONTH($A708)=12, YEAR($A708),YEAR($A708)-1)))),A3R002_FirstSim!$A$1:$Z$87,VLOOKUP(MONTH($A708),Conversion!$A$1:$B$12,2),FALSE)</f>
        <v>0.05</v>
      </c>
      <c r="O708" s="9">
        <f t="shared" ref="O708:O771" si="70">IF(C708="",B708,IF(C708="*",B708,IF(G708&lt;B708,B708,G708)))</f>
        <v>0.03</v>
      </c>
      <c r="P708" s="9" t="str">
        <f t="shared" ref="P708:P771" si="71">IF(C708="",C708,IF(C708="*",C708,IF(G708&lt;B708,C708,"*")))</f>
        <v/>
      </c>
      <c r="Q708" s="10" t="str">
        <f t="shared" ref="Q708:Q771" si="72">IF(C708="","",IF(C708="*","Estimated",IF(G708&lt;B708,"First Simulation&lt;Observed, Observed Used","First Silumation patch")))</f>
        <v/>
      </c>
    </row>
    <row r="709" spans="1:17" x14ac:dyDescent="0.25">
      <c r="A709" s="11">
        <v>34516</v>
      </c>
      <c r="B709" s="9">
        <f>VLOOKUP((IF(MONTH($A709)=10,YEAR($A709),IF(MONTH($A709)=11,YEAR($A709),IF(MONTH($A709)=12, YEAR($A709),YEAR($A709)-1)))),A3R002_pt1.prn!$A$2:$AA$74,VLOOKUP(MONTH($A709),Conversion!$A$1:$B$12,2),FALSE)</f>
        <v>0.02</v>
      </c>
      <c r="C709" s="9" t="str">
        <f>IF(VLOOKUP((IF(MONTH($A709)=10,YEAR($A709),IF(MONTH($A709)=11,YEAR($A709),IF(MONTH($A709)=12, YEAR($A709),YEAR($A709)-1)))),A3R002_pt1.prn!$A$2:$AA$74,VLOOKUP(MONTH($A709),'Patch Conversion'!$A$1:$B$12,2),FALSE)="","",VLOOKUP((IF(MONTH($A709)=10,YEAR($A709),IF(MONTH($A709)=11,YEAR($A709),IF(MONTH($A709)=12, YEAR($A709),YEAR($A709)-1)))),A3R002_pt1.prn!$A$2:$AA$74,VLOOKUP(MONTH($A709),'Patch Conversion'!$A$1:$B$12,2),FALSE))</f>
        <v/>
      </c>
      <c r="E709" s="22"/>
      <c r="F709" s="22"/>
      <c r="G709" s="9">
        <f>VLOOKUP((IF(MONTH($A709)=10,YEAR($A709),IF(MONTH($A709)=11,YEAR($A709),IF(MONTH($A709)=12, YEAR($A709),YEAR($A709)-1)))),A3R002_FirstSim!$A$1:$Z$87,VLOOKUP(MONTH($A709),Conversion!$A$1:$B$12,2),FALSE)</f>
        <v>0.04</v>
      </c>
      <c r="O709" s="9">
        <f t="shared" si="70"/>
        <v>0.02</v>
      </c>
      <c r="P709" s="9" t="str">
        <f t="shared" si="71"/>
        <v/>
      </c>
      <c r="Q709" s="10" t="str">
        <f t="shared" si="72"/>
        <v/>
      </c>
    </row>
    <row r="710" spans="1:17" x14ac:dyDescent="0.25">
      <c r="A710" s="11">
        <v>34547</v>
      </c>
      <c r="B710" s="9">
        <f>VLOOKUP((IF(MONTH($A710)=10,YEAR($A710),IF(MONTH($A710)=11,YEAR($A710),IF(MONTH($A710)=12, YEAR($A710),YEAR($A710)-1)))),A3R002_pt1.prn!$A$2:$AA$74,VLOOKUP(MONTH($A710),Conversion!$A$1:$B$12,2),FALSE)</f>
        <v>0.03</v>
      </c>
      <c r="C710" s="9" t="str">
        <f>IF(VLOOKUP((IF(MONTH($A710)=10,YEAR($A710),IF(MONTH($A710)=11,YEAR($A710),IF(MONTH($A710)=12, YEAR($A710),YEAR($A710)-1)))),A3R002_pt1.prn!$A$2:$AA$74,VLOOKUP(MONTH($A710),'Patch Conversion'!$A$1:$B$12,2),FALSE)="","",VLOOKUP((IF(MONTH($A710)=10,YEAR($A710),IF(MONTH($A710)=11,YEAR($A710),IF(MONTH($A710)=12, YEAR($A710),YEAR($A710)-1)))),A3R002_pt1.prn!$A$2:$AA$74,VLOOKUP(MONTH($A710),'Patch Conversion'!$A$1:$B$12,2),FALSE))</f>
        <v>*</v>
      </c>
      <c r="E710" s="22"/>
      <c r="F710" s="22"/>
      <c r="G710" s="9">
        <f>VLOOKUP((IF(MONTH($A710)=10,YEAR($A710),IF(MONTH($A710)=11,YEAR($A710),IF(MONTH($A710)=12, YEAR($A710),YEAR($A710)-1)))),A3R002_FirstSim!$A$1:$Z$87,VLOOKUP(MONTH($A710),Conversion!$A$1:$B$12,2),FALSE)</f>
        <v>0.02</v>
      </c>
      <c r="O710" s="9">
        <f t="shared" si="70"/>
        <v>0.03</v>
      </c>
      <c r="P710" s="9" t="str">
        <f t="shared" si="71"/>
        <v>*</v>
      </c>
      <c r="Q710" s="10" t="str">
        <f t="shared" si="72"/>
        <v>Estimated</v>
      </c>
    </row>
    <row r="711" spans="1:17" x14ac:dyDescent="0.25">
      <c r="A711" s="11">
        <v>34578</v>
      </c>
      <c r="B711" s="9">
        <f>VLOOKUP((IF(MONTH($A711)=10,YEAR($A711),IF(MONTH($A711)=11,YEAR($A711),IF(MONTH($A711)=12, YEAR($A711),YEAR($A711)-1)))),A3R002_pt1.prn!$A$2:$AA$74,VLOOKUP(MONTH($A711),Conversion!$A$1:$B$12,2),FALSE)</f>
        <v>0.02</v>
      </c>
      <c r="C711" s="9" t="str">
        <f>IF(VLOOKUP((IF(MONTH($A711)=10,YEAR($A711),IF(MONTH($A711)=11,YEAR($A711),IF(MONTH($A711)=12, YEAR($A711),YEAR($A711)-1)))),A3R002_pt1.prn!$A$2:$AA$74,VLOOKUP(MONTH($A711),'Patch Conversion'!$A$1:$B$12,2),FALSE)="","",VLOOKUP((IF(MONTH($A711)=10,YEAR($A711),IF(MONTH($A711)=11,YEAR($A711),IF(MONTH($A711)=12, YEAR($A711),YEAR($A711)-1)))),A3R002_pt1.prn!$A$2:$AA$74,VLOOKUP(MONTH($A711),'Patch Conversion'!$A$1:$B$12,2),FALSE))</f>
        <v/>
      </c>
      <c r="E711" s="22"/>
      <c r="F711" s="22"/>
      <c r="G711" s="9">
        <f>VLOOKUP((IF(MONTH($A711)=10,YEAR($A711),IF(MONTH($A711)=11,YEAR($A711),IF(MONTH($A711)=12, YEAR($A711),YEAR($A711)-1)))),A3R002_FirstSim!$A$1:$Z$87,VLOOKUP(MONTH($A711),Conversion!$A$1:$B$12,2),FALSE)</f>
        <v>0.02</v>
      </c>
      <c r="O711" s="9">
        <f t="shared" si="70"/>
        <v>0.02</v>
      </c>
      <c r="P711" s="9" t="str">
        <f t="shared" si="71"/>
        <v/>
      </c>
      <c r="Q711" s="10" t="str">
        <f t="shared" si="72"/>
        <v/>
      </c>
    </row>
    <row r="712" spans="1:17" x14ac:dyDescent="0.25">
      <c r="A712" s="11">
        <v>34608</v>
      </c>
      <c r="B712" s="9">
        <f>VLOOKUP((IF(MONTH($A712)=10,YEAR($A712),IF(MONTH($A712)=11,YEAR($A712),IF(MONTH($A712)=12, YEAR($A712),YEAR($A712)-1)))),A3R002_pt1.prn!$A$2:$AA$74,VLOOKUP(MONTH($A712),Conversion!$A$1:$B$12,2),FALSE)</f>
        <v>0.01</v>
      </c>
      <c r="C712" s="9" t="str">
        <f>IF(VLOOKUP((IF(MONTH($A712)=10,YEAR($A712),IF(MONTH($A712)=11,YEAR($A712),IF(MONTH($A712)=12, YEAR($A712),YEAR($A712)-1)))),A3R002_pt1.prn!$A$2:$AA$74,VLOOKUP(MONTH($A712),'Patch Conversion'!$A$1:$B$12,2),FALSE)="","",VLOOKUP((IF(MONTH($A712)=10,YEAR($A712),IF(MONTH($A712)=11,YEAR($A712),IF(MONTH($A712)=12, YEAR($A712),YEAR($A712)-1)))),A3R002_pt1.prn!$A$2:$AA$74,VLOOKUP(MONTH($A712),'Patch Conversion'!$A$1:$B$12,2),FALSE))</f>
        <v>*</v>
      </c>
      <c r="E712" s="22"/>
      <c r="F712" s="22"/>
      <c r="G712" s="9">
        <f>VLOOKUP((IF(MONTH($A712)=10,YEAR($A712),IF(MONTH($A712)=11,YEAR($A712),IF(MONTH($A712)=12, YEAR($A712),YEAR($A712)-1)))),A3R002_FirstSim!$A$1:$Z$87,VLOOKUP(MONTH($A712),Conversion!$A$1:$B$12,2),FALSE)</f>
        <v>0.02</v>
      </c>
      <c r="O712" s="9">
        <f t="shared" si="70"/>
        <v>0.01</v>
      </c>
      <c r="P712" s="9" t="str">
        <f t="shared" si="71"/>
        <v>*</v>
      </c>
      <c r="Q712" s="10" t="str">
        <f t="shared" si="72"/>
        <v>Estimated</v>
      </c>
    </row>
    <row r="713" spans="1:17" x14ac:dyDescent="0.25">
      <c r="A713" s="11">
        <v>34639</v>
      </c>
      <c r="B713" s="9">
        <f>VLOOKUP((IF(MONTH($A713)=10,YEAR($A713),IF(MONTH($A713)=11,YEAR($A713),IF(MONTH($A713)=12, YEAR($A713),YEAR($A713)-1)))),A3R002_pt1.prn!$A$2:$AA$74,VLOOKUP(MONTH($A713),Conversion!$A$1:$B$12,2),FALSE)</f>
        <v>0.01</v>
      </c>
      <c r="C713" s="9" t="str">
        <f>IF(VLOOKUP((IF(MONTH($A713)=10,YEAR($A713),IF(MONTH($A713)=11,YEAR($A713),IF(MONTH($A713)=12, YEAR($A713),YEAR($A713)-1)))),A3R002_pt1.prn!$A$2:$AA$74,VLOOKUP(MONTH($A713),'Patch Conversion'!$A$1:$B$12,2),FALSE)="","",VLOOKUP((IF(MONTH($A713)=10,YEAR($A713),IF(MONTH($A713)=11,YEAR($A713),IF(MONTH($A713)=12, YEAR($A713),YEAR($A713)-1)))),A3R002_pt1.prn!$A$2:$AA$74,VLOOKUP(MONTH($A713),'Patch Conversion'!$A$1:$B$12,2),FALSE))</f>
        <v/>
      </c>
      <c r="E713" s="22"/>
      <c r="F713" s="22"/>
      <c r="G713" s="9">
        <f>VLOOKUP((IF(MONTH($A713)=10,YEAR($A713),IF(MONTH($A713)=11,YEAR($A713),IF(MONTH($A713)=12, YEAR($A713),YEAR($A713)-1)))),A3R002_FirstSim!$A$1:$Z$87,VLOOKUP(MONTH($A713),Conversion!$A$1:$B$12,2),FALSE)</f>
        <v>0.01</v>
      </c>
      <c r="O713" s="9">
        <f t="shared" si="70"/>
        <v>0.01</v>
      </c>
      <c r="P713" s="9" t="str">
        <f t="shared" si="71"/>
        <v/>
      </c>
      <c r="Q713" s="10" t="str">
        <f t="shared" si="72"/>
        <v/>
      </c>
    </row>
    <row r="714" spans="1:17" x14ac:dyDescent="0.25">
      <c r="A714" s="11">
        <v>34669</v>
      </c>
      <c r="B714" s="9">
        <f>VLOOKUP((IF(MONTH($A714)=10,YEAR($A714),IF(MONTH($A714)=11,YEAR($A714),IF(MONTH($A714)=12, YEAR($A714),YEAR($A714)-1)))),A3R002_pt1.prn!$A$2:$AA$74,VLOOKUP(MONTH($A714),Conversion!$A$1:$B$12,2),FALSE)</f>
        <v>0</v>
      </c>
      <c r="C714" s="9" t="str">
        <f>IF(VLOOKUP((IF(MONTH($A714)=10,YEAR($A714),IF(MONTH($A714)=11,YEAR($A714),IF(MONTH($A714)=12, YEAR($A714),YEAR($A714)-1)))),A3R002_pt1.prn!$A$2:$AA$74,VLOOKUP(MONTH($A714),'Patch Conversion'!$A$1:$B$12,2),FALSE)="","",VLOOKUP((IF(MONTH($A714)=10,YEAR($A714),IF(MONTH($A714)=11,YEAR($A714),IF(MONTH($A714)=12, YEAR($A714),YEAR($A714)-1)))),A3R002_pt1.prn!$A$2:$AA$74,VLOOKUP(MONTH($A714),'Patch Conversion'!$A$1:$B$12,2),FALSE))</f>
        <v>#</v>
      </c>
      <c r="E714" s="22"/>
      <c r="F714" s="22"/>
      <c r="G714" s="9">
        <f>VLOOKUP((IF(MONTH($A714)=10,YEAR($A714),IF(MONTH($A714)=11,YEAR($A714),IF(MONTH($A714)=12, YEAR($A714),YEAR($A714)-1)))),A3R002_FirstSim!$A$1:$Z$87,VLOOKUP(MONTH($A714),Conversion!$A$1:$B$12,2),FALSE)</f>
        <v>0.01</v>
      </c>
      <c r="O714" s="9">
        <f t="shared" si="70"/>
        <v>0.01</v>
      </c>
      <c r="P714" s="9" t="str">
        <f t="shared" si="71"/>
        <v>*</v>
      </c>
      <c r="Q714" s="10" t="str">
        <f t="shared" si="72"/>
        <v>First Silumation patch</v>
      </c>
    </row>
    <row r="715" spans="1:17" x14ac:dyDescent="0.25">
      <c r="A715" s="11">
        <v>34700</v>
      </c>
      <c r="B715" s="9">
        <f>VLOOKUP((IF(MONTH($A715)=10,YEAR($A715),IF(MONTH($A715)=11,YEAR($A715),IF(MONTH($A715)=12, YEAR($A715),YEAR($A715)-1)))),A3R002_pt1.prn!$A$2:$AA$74,VLOOKUP(MONTH($A715),Conversion!$A$1:$B$12,2),FALSE)</f>
        <v>0</v>
      </c>
      <c r="C715" s="9" t="str">
        <f>IF(VLOOKUP((IF(MONTH($A715)=10,YEAR($A715),IF(MONTH($A715)=11,YEAR($A715),IF(MONTH($A715)=12, YEAR($A715),YEAR($A715)-1)))),A3R002_pt1.prn!$A$2:$AA$74,VLOOKUP(MONTH($A715),'Patch Conversion'!$A$1:$B$12,2),FALSE)="","",VLOOKUP((IF(MONTH($A715)=10,YEAR($A715),IF(MONTH($A715)=11,YEAR($A715),IF(MONTH($A715)=12, YEAR($A715),YEAR($A715)-1)))),A3R002_pt1.prn!$A$2:$AA$74,VLOOKUP(MONTH($A715),'Patch Conversion'!$A$1:$B$12,2),FALSE))</f>
        <v>#</v>
      </c>
      <c r="E715" s="22"/>
      <c r="F715" s="22"/>
      <c r="G715" s="9">
        <f>VLOOKUP((IF(MONTH($A715)=10,YEAR($A715),IF(MONTH($A715)=11,YEAR($A715),IF(MONTH($A715)=12, YEAR($A715),YEAR($A715)-1)))),A3R002_FirstSim!$A$1:$Z$87,VLOOKUP(MONTH($A715),Conversion!$A$1:$B$12,2),FALSE)</f>
        <v>0.01</v>
      </c>
      <c r="O715" s="9">
        <f t="shared" si="70"/>
        <v>0.01</v>
      </c>
      <c r="P715" s="9" t="str">
        <f t="shared" si="71"/>
        <v>*</v>
      </c>
      <c r="Q715" s="10" t="str">
        <f t="shared" si="72"/>
        <v>First Silumation patch</v>
      </c>
    </row>
    <row r="716" spans="1:17" x14ac:dyDescent="0.25">
      <c r="A716" s="11">
        <v>34731</v>
      </c>
      <c r="B716" s="9">
        <f>VLOOKUP((IF(MONTH($A716)=10,YEAR($A716),IF(MONTH($A716)=11,YEAR($A716),IF(MONTH($A716)=12, YEAR($A716),YEAR($A716)-1)))),A3R002_pt1.prn!$A$2:$AA$74,VLOOKUP(MONTH($A716),Conversion!$A$1:$B$12,2),FALSE)</f>
        <v>0.01</v>
      </c>
      <c r="C716" s="9" t="str">
        <f>IF(VLOOKUP((IF(MONTH($A716)=10,YEAR($A716),IF(MONTH($A716)=11,YEAR($A716),IF(MONTH($A716)=12, YEAR($A716),YEAR($A716)-1)))),A3R002_pt1.prn!$A$2:$AA$74,VLOOKUP(MONTH($A716),'Patch Conversion'!$A$1:$B$12,2),FALSE)="","",VLOOKUP((IF(MONTH($A716)=10,YEAR($A716),IF(MONTH($A716)=11,YEAR($A716),IF(MONTH($A716)=12, YEAR($A716),YEAR($A716)-1)))),A3R002_pt1.prn!$A$2:$AA$74,VLOOKUP(MONTH($A716),'Patch Conversion'!$A$1:$B$12,2),FALSE))</f>
        <v/>
      </c>
      <c r="E716" s="22"/>
      <c r="F716" s="22"/>
      <c r="G716" s="9">
        <f>VLOOKUP((IF(MONTH($A716)=10,YEAR($A716),IF(MONTH($A716)=11,YEAR($A716),IF(MONTH($A716)=12, YEAR($A716),YEAR($A716)-1)))),A3R002_FirstSim!$A$1:$Z$87,VLOOKUP(MONTH($A716),Conversion!$A$1:$B$12,2),FALSE)</f>
        <v>0.01</v>
      </c>
      <c r="O716" s="9">
        <f t="shared" si="70"/>
        <v>0.01</v>
      </c>
      <c r="P716" s="9" t="str">
        <f t="shared" si="71"/>
        <v/>
      </c>
      <c r="Q716" s="10" t="str">
        <f t="shared" si="72"/>
        <v/>
      </c>
    </row>
    <row r="717" spans="1:17" x14ac:dyDescent="0.25">
      <c r="A717" s="11">
        <v>34759</v>
      </c>
      <c r="B717" s="9">
        <f>VLOOKUP((IF(MONTH($A717)=10,YEAR($A717),IF(MONTH($A717)=11,YEAR($A717),IF(MONTH($A717)=12, YEAR($A717),YEAR($A717)-1)))),A3R002_pt1.prn!$A$2:$AA$74,VLOOKUP(MONTH($A717),Conversion!$A$1:$B$12,2),FALSE)</f>
        <v>0.62</v>
      </c>
      <c r="C717" s="9" t="str">
        <f>IF(VLOOKUP((IF(MONTH($A717)=10,YEAR($A717),IF(MONTH($A717)=11,YEAR($A717),IF(MONTH($A717)=12, YEAR($A717),YEAR($A717)-1)))),A3R002_pt1.prn!$A$2:$AA$74,VLOOKUP(MONTH($A717),'Patch Conversion'!$A$1:$B$12,2),FALSE)="","",VLOOKUP((IF(MONTH($A717)=10,YEAR($A717),IF(MONTH($A717)=11,YEAR($A717),IF(MONTH($A717)=12, YEAR($A717),YEAR($A717)-1)))),A3R002_pt1.prn!$A$2:$AA$74,VLOOKUP(MONTH($A717),'Patch Conversion'!$A$1:$B$12,2),FALSE))</f>
        <v/>
      </c>
      <c r="E717" s="22"/>
      <c r="F717" s="22"/>
      <c r="G717" s="9">
        <f>VLOOKUP((IF(MONTH($A717)=10,YEAR($A717),IF(MONTH($A717)=11,YEAR($A717),IF(MONTH($A717)=12, YEAR($A717),YEAR($A717)-1)))),A3R002_FirstSim!$A$1:$Z$87,VLOOKUP(MONTH($A717),Conversion!$A$1:$B$12,2),FALSE)</f>
        <v>0.93</v>
      </c>
      <c r="O717" s="9">
        <f t="shared" si="70"/>
        <v>0.62</v>
      </c>
      <c r="P717" s="9" t="str">
        <f t="shared" si="71"/>
        <v/>
      </c>
      <c r="Q717" s="10" t="str">
        <f t="shared" si="72"/>
        <v/>
      </c>
    </row>
    <row r="718" spans="1:17" x14ac:dyDescent="0.25">
      <c r="A718" s="11">
        <v>34790</v>
      </c>
      <c r="B718" s="9">
        <f>VLOOKUP((IF(MONTH($A718)=10,YEAR($A718),IF(MONTH($A718)=11,YEAR($A718),IF(MONTH($A718)=12, YEAR($A718),YEAR($A718)-1)))),A3R002_pt1.prn!$A$2:$AA$74,VLOOKUP(MONTH($A718),Conversion!$A$1:$B$12,2),FALSE)</f>
        <v>0</v>
      </c>
      <c r="C718" s="9" t="str">
        <f>IF(VLOOKUP((IF(MONTH($A718)=10,YEAR($A718),IF(MONTH($A718)=11,YEAR($A718),IF(MONTH($A718)=12, YEAR($A718),YEAR($A718)-1)))),A3R002_pt1.prn!$A$2:$AA$74,VLOOKUP(MONTH($A718),'Patch Conversion'!$A$1:$B$12,2),FALSE)="","",VLOOKUP((IF(MONTH($A718)=10,YEAR($A718),IF(MONTH($A718)=11,YEAR($A718),IF(MONTH($A718)=12, YEAR($A718),YEAR($A718)-1)))),A3R002_pt1.prn!$A$2:$AA$74,VLOOKUP(MONTH($A718),'Patch Conversion'!$A$1:$B$12,2),FALSE))</f>
        <v>#</v>
      </c>
      <c r="E718" s="22"/>
      <c r="F718" s="22"/>
      <c r="G718" s="9">
        <f>VLOOKUP((IF(MONTH($A718)=10,YEAR($A718),IF(MONTH($A718)=11,YEAR($A718),IF(MONTH($A718)=12, YEAR($A718),YEAR($A718)-1)))),A3R002_FirstSim!$A$1:$Z$87,VLOOKUP(MONTH($A718),Conversion!$A$1:$B$12,2),FALSE)</f>
        <v>0.51</v>
      </c>
      <c r="O718" s="9">
        <f t="shared" si="70"/>
        <v>0.51</v>
      </c>
      <c r="P718" s="9" t="str">
        <f t="shared" si="71"/>
        <v>*</v>
      </c>
      <c r="Q718" s="10" t="str">
        <f t="shared" si="72"/>
        <v>First Silumation patch</v>
      </c>
    </row>
    <row r="719" spans="1:17" x14ac:dyDescent="0.25">
      <c r="A719" s="11">
        <v>34820</v>
      </c>
      <c r="B719" s="9">
        <f>VLOOKUP((IF(MONTH($A719)=10,YEAR($A719),IF(MONTH($A719)=11,YEAR($A719),IF(MONTH($A719)=12, YEAR($A719),YEAR($A719)-1)))),A3R002_pt1.prn!$A$2:$AA$74,VLOOKUP(MONTH($A719),Conversion!$A$1:$B$12,2),FALSE)</f>
        <v>0.16</v>
      </c>
      <c r="C719" s="9" t="str">
        <f>IF(VLOOKUP((IF(MONTH($A719)=10,YEAR($A719),IF(MONTH($A719)=11,YEAR($A719),IF(MONTH($A719)=12, YEAR($A719),YEAR($A719)-1)))),A3R002_pt1.prn!$A$2:$AA$74,VLOOKUP(MONTH($A719),'Patch Conversion'!$A$1:$B$12,2),FALSE)="","",VLOOKUP((IF(MONTH($A719)=10,YEAR($A719),IF(MONTH($A719)=11,YEAR($A719),IF(MONTH($A719)=12, YEAR($A719),YEAR($A719)-1)))),A3R002_pt1.prn!$A$2:$AA$74,VLOOKUP(MONTH($A719),'Patch Conversion'!$A$1:$B$12,2),FALSE))</f>
        <v/>
      </c>
      <c r="E719" s="22"/>
      <c r="F719" s="22"/>
      <c r="G719" s="9">
        <f>VLOOKUP((IF(MONTH($A719)=10,YEAR($A719),IF(MONTH($A719)=11,YEAR($A719),IF(MONTH($A719)=12, YEAR($A719),YEAR($A719)-1)))),A3R002_FirstSim!$A$1:$Z$87,VLOOKUP(MONTH($A719),Conversion!$A$1:$B$12,2),FALSE)</f>
        <v>0.21</v>
      </c>
      <c r="O719" s="9">
        <f t="shared" si="70"/>
        <v>0.16</v>
      </c>
      <c r="P719" s="9" t="str">
        <f t="shared" si="71"/>
        <v/>
      </c>
      <c r="Q719" s="10" t="str">
        <f t="shared" si="72"/>
        <v/>
      </c>
    </row>
    <row r="720" spans="1:17" x14ac:dyDescent="0.25">
      <c r="A720" s="11">
        <v>34851</v>
      </c>
      <c r="B720" s="9">
        <f>VLOOKUP((IF(MONTH($A720)=10,YEAR($A720),IF(MONTH($A720)=11,YEAR($A720),IF(MONTH($A720)=12, YEAR($A720),YEAR($A720)-1)))),A3R002_pt1.prn!$A$2:$AA$74,VLOOKUP(MONTH($A720),Conversion!$A$1:$B$12,2),FALSE)</f>
        <v>0.02</v>
      </c>
      <c r="C720" s="9" t="str">
        <f>IF(VLOOKUP((IF(MONTH($A720)=10,YEAR($A720),IF(MONTH($A720)=11,YEAR($A720),IF(MONTH($A720)=12, YEAR($A720),YEAR($A720)-1)))),A3R002_pt1.prn!$A$2:$AA$74,VLOOKUP(MONTH($A720),'Patch Conversion'!$A$1:$B$12,2),FALSE)="","",VLOOKUP((IF(MONTH($A720)=10,YEAR($A720),IF(MONTH($A720)=11,YEAR($A720),IF(MONTH($A720)=12, YEAR($A720),YEAR($A720)-1)))),A3R002_pt1.prn!$A$2:$AA$74,VLOOKUP(MONTH($A720),'Patch Conversion'!$A$1:$B$12,2),FALSE))</f>
        <v/>
      </c>
      <c r="E720" s="22"/>
      <c r="F720" s="22"/>
      <c r="G720" s="9">
        <f>VLOOKUP((IF(MONTH($A720)=10,YEAR($A720),IF(MONTH($A720)=11,YEAR($A720),IF(MONTH($A720)=12, YEAR($A720),YEAR($A720)-1)))),A3R002_FirstSim!$A$1:$Z$87,VLOOKUP(MONTH($A720),Conversion!$A$1:$B$12,2),FALSE)</f>
        <v>0.17</v>
      </c>
      <c r="O720" s="9">
        <f t="shared" si="70"/>
        <v>0.02</v>
      </c>
      <c r="P720" s="9" t="str">
        <f t="shared" si="71"/>
        <v/>
      </c>
      <c r="Q720" s="10" t="str">
        <f t="shared" si="72"/>
        <v/>
      </c>
    </row>
    <row r="721" spans="1:17" x14ac:dyDescent="0.25">
      <c r="A721" s="11">
        <v>34881</v>
      </c>
      <c r="B721" s="9">
        <f>VLOOKUP((IF(MONTH($A721)=10,YEAR($A721),IF(MONTH($A721)=11,YEAR($A721),IF(MONTH($A721)=12, YEAR($A721),YEAR($A721)-1)))),A3R002_pt1.prn!$A$2:$AA$74,VLOOKUP(MONTH($A721),Conversion!$A$1:$B$12,2),FALSE)</f>
        <v>0.02</v>
      </c>
      <c r="C721" s="9" t="str">
        <f>IF(VLOOKUP((IF(MONTH($A721)=10,YEAR($A721),IF(MONTH($A721)=11,YEAR($A721),IF(MONTH($A721)=12, YEAR($A721),YEAR($A721)-1)))),A3R002_pt1.prn!$A$2:$AA$74,VLOOKUP(MONTH($A721),'Patch Conversion'!$A$1:$B$12,2),FALSE)="","",VLOOKUP((IF(MONTH($A721)=10,YEAR($A721),IF(MONTH($A721)=11,YEAR($A721),IF(MONTH($A721)=12, YEAR($A721),YEAR($A721)-1)))),A3R002_pt1.prn!$A$2:$AA$74,VLOOKUP(MONTH($A721),'Patch Conversion'!$A$1:$B$12,2),FALSE))</f>
        <v/>
      </c>
      <c r="E721" s="22"/>
      <c r="F721" s="22"/>
      <c r="G721" s="9">
        <f>VLOOKUP((IF(MONTH($A721)=10,YEAR($A721),IF(MONTH($A721)=11,YEAR($A721),IF(MONTH($A721)=12, YEAR($A721),YEAR($A721)-1)))),A3R002_FirstSim!$A$1:$Z$87,VLOOKUP(MONTH($A721),Conversion!$A$1:$B$12,2),FALSE)</f>
        <v>0.13</v>
      </c>
      <c r="O721" s="9">
        <f t="shared" si="70"/>
        <v>0.02</v>
      </c>
      <c r="P721" s="9" t="str">
        <f t="shared" si="71"/>
        <v/>
      </c>
      <c r="Q721" s="10" t="str">
        <f t="shared" si="72"/>
        <v/>
      </c>
    </row>
    <row r="722" spans="1:17" x14ac:dyDescent="0.25">
      <c r="A722" s="11">
        <v>34912</v>
      </c>
      <c r="B722" s="9">
        <f>VLOOKUP((IF(MONTH($A722)=10,YEAR($A722),IF(MONTH($A722)=11,YEAR($A722),IF(MONTH($A722)=12, YEAR($A722),YEAR($A722)-1)))),A3R002_pt1.prn!$A$2:$AA$74,VLOOKUP(MONTH($A722),Conversion!$A$1:$B$12,2),FALSE)</f>
        <v>0.03</v>
      </c>
      <c r="C722" s="9" t="str">
        <f>IF(VLOOKUP((IF(MONTH($A722)=10,YEAR($A722),IF(MONTH($A722)=11,YEAR($A722),IF(MONTH($A722)=12, YEAR($A722),YEAR($A722)-1)))),A3R002_pt1.prn!$A$2:$AA$74,VLOOKUP(MONTH($A722),'Patch Conversion'!$A$1:$B$12,2),FALSE)="","",VLOOKUP((IF(MONTH($A722)=10,YEAR($A722),IF(MONTH($A722)=11,YEAR($A722),IF(MONTH($A722)=12, YEAR($A722),YEAR($A722)-1)))),A3R002_pt1.prn!$A$2:$AA$74,VLOOKUP(MONTH($A722),'Patch Conversion'!$A$1:$B$12,2),FALSE))</f>
        <v>*</v>
      </c>
      <c r="E722" s="22"/>
      <c r="F722" s="22"/>
      <c r="G722" s="9">
        <f>VLOOKUP((IF(MONTH($A722)=10,YEAR($A722),IF(MONTH($A722)=11,YEAR($A722),IF(MONTH($A722)=12, YEAR($A722),YEAR($A722)-1)))),A3R002_FirstSim!$A$1:$Z$87,VLOOKUP(MONTH($A722),Conversion!$A$1:$B$12,2),FALSE)</f>
        <v>0.09</v>
      </c>
      <c r="O722" s="9">
        <f t="shared" si="70"/>
        <v>0.03</v>
      </c>
      <c r="P722" s="9" t="str">
        <f t="shared" si="71"/>
        <v>*</v>
      </c>
      <c r="Q722" s="10" t="str">
        <f t="shared" si="72"/>
        <v>Estimated</v>
      </c>
    </row>
    <row r="723" spans="1:17" x14ac:dyDescent="0.25">
      <c r="A723" s="11">
        <v>34943</v>
      </c>
      <c r="B723" s="9">
        <f>VLOOKUP((IF(MONTH($A723)=10,YEAR($A723),IF(MONTH($A723)=11,YEAR($A723),IF(MONTH($A723)=12, YEAR($A723),YEAR($A723)-1)))),A3R002_pt1.prn!$A$2:$AA$74,VLOOKUP(MONTH($A723),Conversion!$A$1:$B$12,2),FALSE)</f>
        <v>0.03</v>
      </c>
      <c r="C723" s="9" t="str">
        <f>IF(VLOOKUP((IF(MONTH($A723)=10,YEAR($A723),IF(MONTH($A723)=11,YEAR($A723),IF(MONTH($A723)=12, YEAR($A723),YEAR($A723)-1)))),A3R002_pt1.prn!$A$2:$AA$74,VLOOKUP(MONTH($A723),'Patch Conversion'!$A$1:$B$12,2),FALSE)="","",VLOOKUP((IF(MONTH($A723)=10,YEAR($A723),IF(MONTH($A723)=11,YEAR($A723),IF(MONTH($A723)=12, YEAR($A723),YEAR($A723)-1)))),A3R002_pt1.prn!$A$2:$AA$74,VLOOKUP(MONTH($A723),'Patch Conversion'!$A$1:$B$12,2),FALSE))</f>
        <v>*</v>
      </c>
      <c r="E723" s="22"/>
      <c r="F723" s="22"/>
      <c r="G723" s="9">
        <f>VLOOKUP((IF(MONTH($A723)=10,YEAR($A723),IF(MONTH($A723)=11,YEAR($A723),IF(MONTH($A723)=12, YEAR($A723),YEAR($A723)-1)))),A3R002_FirstSim!$A$1:$Z$87,VLOOKUP(MONTH($A723),Conversion!$A$1:$B$12,2),FALSE)</f>
        <v>0.05</v>
      </c>
      <c r="O723" s="9">
        <f t="shared" si="70"/>
        <v>0.03</v>
      </c>
      <c r="P723" s="9" t="str">
        <f t="shared" si="71"/>
        <v>*</v>
      </c>
      <c r="Q723" s="10" t="str">
        <f t="shared" si="72"/>
        <v>Estimated</v>
      </c>
    </row>
    <row r="724" spans="1:17" x14ac:dyDescent="0.25">
      <c r="A724" s="11">
        <v>34973</v>
      </c>
      <c r="B724" s="9">
        <f>VLOOKUP((IF(MONTH($A724)=10,YEAR($A724),IF(MONTH($A724)=11,YEAR($A724),IF(MONTH($A724)=12, YEAR($A724),YEAR($A724)-1)))),A3R002_pt1.prn!$A$2:$AA$74,VLOOKUP(MONTH($A724),Conversion!$A$1:$B$12,2),FALSE)</f>
        <v>0</v>
      </c>
      <c r="C724" s="9" t="str">
        <f>IF(VLOOKUP((IF(MONTH($A724)=10,YEAR($A724),IF(MONTH($A724)=11,YEAR($A724),IF(MONTH($A724)=12, YEAR($A724),YEAR($A724)-1)))),A3R002_pt1.prn!$A$2:$AA$74,VLOOKUP(MONTH($A724),'Patch Conversion'!$A$1:$B$12,2),FALSE)="","",VLOOKUP((IF(MONTH($A724)=10,YEAR($A724),IF(MONTH($A724)=11,YEAR($A724),IF(MONTH($A724)=12, YEAR($A724),YEAR($A724)-1)))),A3R002_pt1.prn!$A$2:$AA$74,VLOOKUP(MONTH($A724),'Patch Conversion'!$A$1:$B$12,2),FALSE))</f>
        <v>#</v>
      </c>
      <c r="E724" s="22"/>
      <c r="F724" s="22"/>
      <c r="G724" s="9">
        <f>VLOOKUP((IF(MONTH($A724)=10,YEAR($A724),IF(MONTH($A724)=11,YEAR($A724),IF(MONTH($A724)=12, YEAR($A724),YEAR($A724)-1)))),A3R002_FirstSim!$A$1:$Z$87,VLOOKUP(MONTH($A724),Conversion!$A$1:$B$12,2),FALSE)</f>
        <v>0.03</v>
      </c>
      <c r="O724" s="9">
        <f t="shared" si="70"/>
        <v>0.03</v>
      </c>
      <c r="P724" s="9" t="str">
        <f t="shared" si="71"/>
        <v>*</v>
      </c>
      <c r="Q724" s="10" t="str">
        <f t="shared" si="72"/>
        <v>First Silumation patch</v>
      </c>
    </row>
    <row r="725" spans="1:17" x14ac:dyDescent="0.25">
      <c r="A725" s="11">
        <v>35004</v>
      </c>
      <c r="B725" s="9">
        <f>VLOOKUP((IF(MONTH($A725)=10,YEAR($A725),IF(MONTH($A725)=11,YEAR($A725),IF(MONTH($A725)=12, YEAR($A725),YEAR($A725)-1)))),A3R002_pt1.prn!$A$2:$AA$74,VLOOKUP(MONTH($A725),Conversion!$A$1:$B$12,2),FALSE)</f>
        <v>0.05</v>
      </c>
      <c r="C725" s="9" t="str">
        <f>IF(VLOOKUP((IF(MONTH($A725)=10,YEAR($A725),IF(MONTH($A725)=11,YEAR($A725),IF(MONTH($A725)=12, YEAR($A725),YEAR($A725)-1)))),A3R002_pt1.prn!$A$2:$AA$74,VLOOKUP(MONTH($A725),'Patch Conversion'!$A$1:$B$12,2),FALSE)="","",VLOOKUP((IF(MONTH($A725)=10,YEAR($A725),IF(MONTH($A725)=11,YEAR($A725),IF(MONTH($A725)=12, YEAR($A725),YEAR($A725)-1)))),A3R002_pt1.prn!$A$2:$AA$74,VLOOKUP(MONTH($A725),'Patch Conversion'!$A$1:$B$12,2),FALSE))</f>
        <v/>
      </c>
      <c r="E725" s="22"/>
      <c r="F725" s="22"/>
      <c r="G725" s="9">
        <f>VLOOKUP((IF(MONTH($A725)=10,YEAR($A725),IF(MONTH($A725)=11,YEAR($A725),IF(MONTH($A725)=12, YEAR($A725),YEAR($A725)-1)))),A3R002_FirstSim!$A$1:$Z$87,VLOOKUP(MONTH($A725),Conversion!$A$1:$B$12,2),FALSE)</f>
        <v>0.51</v>
      </c>
      <c r="O725" s="9">
        <f t="shared" si="70"/>
        <v>0.05</v>
      </c>
      <c r="P725" s="9" t="str">
        <f t="shared" si="71"/>
        <v/>
      </c>
      <c r="Q725" s="10" t="str">
        <f t="shared" si="72"/>
        <v/>
      </c>
    </row>
    <row r="726" spans="1:17" x14ac:dyDescent="0.25">
      <c r="A726" s="11">
        <v>35034</v>
      </c>
      <c r="B726" s="9">
        <f>VLOOKUP((IF(MONTH($A726)=10,YEAR($A726),IF(MONTH($A726)=11,YEAR($A726),IF(MONTH($A726)=12, YEAR($A726),YEAR($A726)-1)))),A3R002_pt1.prn!$A$2:$AA$74,VLOOKUP(MONTH($A726),Conversion!$A$1:$B$12,2),FALSE)</f>
        <v>2.61</v>
      </c>
      <c r="C726" s="9" t="str">
        <f>IF(VLOOKUP((IF(MONTH($A726)=10,YEAR($A726),IF(MONTH($A726)=11,YEAR($A726),IF(MONTH($A726)=12, YEAR($A726),YEAR($A726)-1)))),A3R002_pt1.prn!$A$2:$AA$74,VLOOKUP(MONTH($A726),'Patch Conversion'!$A$1:$B$12,2),FALSE)="","",VLOOKUP((IF(MONTH($A726)=10,YEAR($A726),IF(MONTH($A726)=11,YEAR($A726),IF(MONTH($A726)=12, YEAR($A726),YEAR($A726)-1)))),A3R002_pt1.prn!$A$2:$AA$74,VLOOKUP(MONTH($A726),'Patch Conversion'!$A$1:$B$12,2),FALSE))</f>
        <v>*</v>
      </c>
      <c r="E726" s="22"/>
      <c r="F726" s="22"/>
      <c r="G726" s="9">
        <f>VLOOKUP((IF(MONTH($A726)=10,YEAR($A726),IF(MONTH($A726)=11,YEAR($A726),IF(MONTH($A726)=12, YEAR($A726),YEAR($A726)-1)))),A3R002_FirstSim!$A$1:$Z$87,VLOOKUP(MONTH($A726),Conversion!$A$1:$B$12,2),FALSE)</f>
        <v>1.78</v>
      </c>
      <c r="O726" s="9">
        <f t="shared" si="70"/>
        <v>2.61</v>
      </c>
      <c r="P726" s="9" t="str">
        <f t="shared" si="71"/>
        <v>*</v>
      </c>
      <c r="Q726" s="10" t="str">
        <f t="shared" si="72"/>
        <v>Estimated</v>
      </c>
    </row>
    <row r="727" spans="1:17" x14ac:dyDescent="0.25">
      <c r="A727" s="11">
        <v>35065</v>
      </c>
      <c r="B727" s="9">
        <f>VLOOKUP((IF(MONTH($A727)=10,YEAR($A727),IF(MONTH($A727)=11,YEAR($A727),IF(MONTH($A727)=12, YEAR($A727),YEAR($A727)-1)))),A3R002_pt1.prn!$A$2:$AA$74,VLOOKUP(MONTH($A727),Conversion!$A$1:$B$12,2),FALSE)</f>
        <v>1.38</v>
      </c>
      <c r="C727" s="9" t="str">
        <f>IF(VLOOKUP((IF(MONTH($A727)=10,YEAR($A727),IF(MONTH($A727)=11,YEAR($A727),IF(MONTH($A727)=12, YEAR($A727),YEAR($A727)-1)))),A3R002_pt1.prn!$A$2:$AA$74,VLOOKUP(MONTH($A727),'Patch Conversion'!$A$1:$B$12,2),FALSE)="","",VLOOKUP((IF(MONTH($A727)=10,YEAR($A727),IF(MONTH($A727)=11,YEAR($A727),IF(MONTH($A727)=12, YEAR($A727),YEAR($A727)-1)))),A3R002_pt1.prn!$A$2:$AA$74,VLOOKUP(MONTH($A727),'Patch Conversion'!$A$1:$B$12,2),FALSE))</f>
        <v>*</v>
      </c>
      <c r="E727" s="22"/>
      <c r="F727" s="22"/>
      <c r="G727" s="9">
        <f>VLOOKUP((IF(MONTH($A727)=10,YEAR($A727),IF(MONTH($A727)=11,YEAR($A727),IF(MONTH($A727)=12, YEAR($A727),YEAR($A727)-1)))),A3R002_FirstSim!$A$1:$Z$87,VLOOKUP(MONTH($A727),Conversion!$A$1:$B$12,2),FALSE)</f>
        <v>0.98</v>
      </c>
      <c r="O727" s="9">
        <f t="shared" si="70"/>
        <v>1.38</v>
      </c>
      <c r="P727" s="9" t="str">
        <f t="shared" si="71"/>
        <v>*</v>
      </c>
      <c r="Q727" s="10" t="str">
        <f t="shared" si="72"/>
        <v>Estimated</v>
      </c>
    </row>
    <row r="728" spans="1:17" x14ac:dyDescent="0.25">
      <c r="A728" s="11">
        <v>35096</v>
      </c>
      <c r="B728" s="9">
        <f>VLOOKUP((IF(MONTH($A728)=10,YEAR($A728),IF(MONTH($A728)=11,YEAR($A728),IF(MONTH($A728)=12, YEAR($A728),YEAR($A728)-1)))),A3R002_pt1.prn!$A$2:$AA$74,VLOOKUP(MONTH($A728),Conversion!$A$1:$B$12,2),FALSE)</f>
        <v>0.21</v>
      </c>
      <c r="C728" s="9" t="str">
        <f>IF(VLOOKUP((IF(MONTH($A728)=10,YEAR($A728),IF(MONTH($A728)=11,YEAR($A728),IF(MONTH($A728)=12, YEAR($A728),YEAR($A728)-1)))),A3R002_pt1.prn!$A$2:$AA$74,VLOOKUP(MONTH($A728),'Patch Conversion'!$A$1:$B$12,2),FALSE)="","",VLOOKUP((IF(MONTH($A728)=10,YEAR($A728),IF(MONTH($A728)=11,YEAR($A728),IF(MONTH($A728)=12, YEAR($A728),YEAR($A728)-1)))),A3R002_pt1.prn!$A$2:$AA$74,VLOOKUP(MONTH($A728),'Patch Conversion'!$A$1:$B$12,2),FALSE))</f>
        <v>*</v>
      </c>
      <c r="E728" s="22"/>
      <c r="F728" s="22"/>
      <c r="G728" s="9">
        <f>VLOOKUP((IF(MONTH($A728)=10,YEAR($A728),IF(MONTH($A728)=11,YEAR($A728),IF(MONTH($A728)=12, YEAR($A728),YEAR($A728)-1)))),A3R002_FirstSim!$A$1:$Z$87,VLOOKUP(MONTH($A728),Conversion!$A$1:$B$12,2),FALSE)</f>
        <v>0.26</v>
      </c>
      <c r="O728" s="9">
        <f t="shared" si="70"/>
        <v>0.21</v>
      </c>
      <c r="P728" s="9" t="str">
        <f t="shared" si="71"/>
        <v>*</v>
      </c>
      <c r="Q728" s="10" t="str">
        <f t="shared" si="72"/>
        <v>Estimated</v>
      </c>
    </row>
    <row r="729" spans="1:17" x14ac:dyDescent="0.25">
      <c r="A729" s="11">
        <v>35125</v>
      </c>
      <c r="B729" s="9">
        <f>VLOOKUP((IF(MONTH($A729)=10,YEAR($A729),IF(MONTH($A729)=11,YEAR($A729),IF(MONTH($A729)=12, YEAR($A729),YEAR($A729)-1)))),A3R002_pt1.prn!$A$2:$AA$74,VLOOKUP(MONTH($A729),Conversion!$A$1:$B$12,2),FALSE)</f>
        <v>0.03</v>
      </c>
      <c r="C729" s="9" t="str">
        <f>IF(VLOOKUP((IF(MONTH($A729)=10,YEAR($A729),IF(MONTH($A729)=11,YEAR($A729),IF(MONTH($A729)=12, YEAR($A729),YEAR($A729)-1)))),A3R002_pt1.prn!$A$2:$AA$74,VLOOKUP(MONTH($A729),'Patch Conversion'!$A$1:$B$12,2),FALSE)="","",VLOOKUP((IF(MONTH($A729)=10,YEAR($A729),IF(MONTH($A729)=11,YEAR($A729),IF(MONTH($A729)=12, YEAR($A729),YEAR($A729)-1)))),A3R002_pt1.prn!$A$2:$AA$74,VLOOKUP(MONTH($A729),'Patch Conversion'!$A$1:$B$12,2),FALSE))</f>
        <v>*</v>
      </c>
      <c r="E729" s="22"/>
      <c r="F729" s="22"/>
      <c r="G729" s="9">
        <f>VLOOKUP((IF(MONTH($A729)=10,YEAR($A729),IF(MONTH($A729)=11,YEAR($A729),IF(MONTH($A729)=12, YEAR($A729),YEAR($A729)-1)))),A3R002_FirstSim!$A$1:$Z$87,VLOOKUP(MONTH($A729),Conversion!$A$1:$B$12,2),FALSE)</f>
        <v>0.18</v>
      </c>
      <c r="O729" s="9">
        <f t="shared" si="70"/>
        <v>0.03</v>
      </c>
      <c r="P729" s="9" t="str">
        <f t="shared" si="71"/>
        <v>*</v>
      </c>
      <c r="Q729" s="10" t="str">
        <f t="shared" si="72"/>
        <v>Estimated</v>
      </c>
    </row>
    <row r="730" spans="1:17" x14ac:dyDescent="0.25">
      <c r="A730" s="11">
        <v>35156</v>
      </c>
      <c r="B730" s="9">
        <f>VLOOKUP((IF(MONTH($A730)=10,YEAR($A730),IF(MONTH($A730)=11,YEAR($A730),IF(MONTH($A730)=12, YEAR($A730),YEAR($A730)-1)))),A3R002_pt1.prn!$A$2:$AA$74,VLOOKUP(MONTH($A730),Conversion!$A$1:$B$12,2),FALSE)</f>
        <v>0.01</v>
      </c>
      <c r="C730" s="9" t="str">
        <f>IF(VLOOKUP((IF(MONTH($A730)=10,YEAR($A730),IF(MONTH($A730)=11,YEAR($A730),IF(MONTH($A730)=12, YEAR($A730),YEAR($A730)-1)))),A3R002_pt1.prn!$A$2:$AA$74,VLOOKUP(MONTH($A730),'Patch Conversion'!$A$1:$B$12,2),FALSE)="","",VLOOKUP((IF(MONTH($A730)=10,YEAR($A730),IF(MONTH($A730)=11,YEAR($A730),IF(MONTH($A730)=12, YEAR($A730),YEAR($A730)-1)))),A3R002_pt1.prn!$A$2:$AA$74,VLOOKUP(MONTH($A730),'Patch Conversion'!$A$1:$B$12,2),FALSE))</f>
        <v>*</v>
      </c>
      <c r="E730" s="22"/>
      <c r="F730" s="22"/>
      <c r="G730" s="9">
        <f>VLOOKUP((IF(MONTH($A730)=10,YEAR($A730),IF(MONTH($A730)=11,YEAR($A730),IF(MONTH($A730)=12, YEAR($A730),YEAR($A730)-1)))),A3R002_FirstSim!$A$1:$Z$87,VLOOKUP(MONTH($A730),Conversion!$A$1:$B$12,2),FALSE)</f>
        <v>0.17</v>
      </c>
      <c r="O730" s="9">
        <f t="shared" si="70"/>
        <v>0.01</v>
      </c>
      <c r="P730" s="9" t="str">
        <f t="shared" si="71"/>
        <v>*</v>
      </c>
      <c r="Q730" s="10" t="str">
        <f t="shared" si="72"/>
        <v>Estimated</v>
      </c>
    </row>
    <row r="731" spans="1:17" x14ac:dyDescent="0.25">
      <c r="A731" s="11">
        <v>35186</v>
      </c>
      <c r="B731" s="9">
        <f>VLOOKUP((IF(MONTH($A731)=10,YEAR($A731),IF(MONTH($A731)=11,YEAR($A731),IF(MONTH($A731)=12, YEAR($A731),YEAR($A731)-1)))),A3R002_pt1.prn!$A$2:$AA$74,VLOOKUP(MONTH($A731),Conversion!$A$1:$B$12,2),FALSE)</f>
        <v>0.05</v>
      </c>
      <c r="C731" s="9" t="str">
        <f>IF(VLOOKUP((IF(MONTH($A731)=10,YEAR($A731),IF(MONTH($A731)=11,YEAR($A731),IF(MONTH($A731)=12, YEAR($A731),YEAR($A731)-1)))),A3R002_pt1.prn!$A$2:$AA$74,VLOOKUP(MONTH($A731),'Patch Conversion'!$A$1:$B$12,2),FALSE)="","",VLOOKUP((IF(MONTH($A731)=10,YEAR($A731),IF(MONTH($A731)=11,YEAR($A731),IF(MONTH($A731)=12, YEAR($A731),YEAR($A731)-1)))),A3R002_pt1.prn!$A$2:$AA$74,VLOOKUP(MONTH($A731),'Patch Conversion'!$A$1:$B$12,2),FALSE))</f>
        <v>*</v>
      </c>
      <c r="E731" s="22"/>
      <c r="F731" s="22"/>
      <c r="G731" s="9">
        <f>VLOOKUP((IF(MONTH($A731)=10,YEAR($A731),IF(MONTH($A731)=11,YEAR($A731),IF(MONTH($A731)=12, YEAR($A731),YEAR($A731)-1)))),A3R002_FirstSim!$A$1:$Z$87,VLOOKUP(MONTH($A731),Conversion!$A$1:$B$12,2),FALSE)</f>
        <v>0.2</v>
      </c>
      <c r="O731" s="9">
        <f t="shared" si="70"/>
        <v>0.05</v>
      </c>
      <c r="P731" s="9" t="str">
        <f t="shared" si="71"/>
        <v>*</v>
      </c>
      <c r="Q731" s="10" t="str">
        <f t="shared" si="72"/>
        <v>Estimated</v>
      </c>
    </row>
    <row r="732" spans="1:17" x14ac:dyDescent="0.25">
      <c r="A732" s="11">
        <v>35217</v>
      </c>
      <c r="B732" s="9">
        <f>VLOOKUP((IF(MONTH($A732)=10,YEAR($A732),IF(MONTH($A732)=11,YEAR($A732),IF(MONTH($A732)=12, YEAR($A732),YEAR($A732)-1)))),A3R002_pt1.prn!$A$2:$AA$74,VLOOKUP(MONTH($A732),Conversion!$A$1:$B$12,2),FALSE)</f>
        <v>0</v>
      </c>
      <c r="C732" s="9" t="str">
        <f>IF(VLOOKUP((IF(MONTH($A732)=10,YEAR($A732),IF(MONTH($A732)=11,YEAR($A732),IF(MONTH($A732)=12, YEAR($A732),YEAR($A732)-1)))),A3R002_pt1.prn!$A$2:$AA$74,VLOOKUP(MONTH($A732),'Patch Conversion'!$A$1:$B$12,2),FALSE)="","",VLOOKUP((IF(MONTH($A732)=10,YEAR($A732),IF(MONTH($A732)=11,YEAR($A732),IF(MONTH($A732)=12, YEAR($A732),YEAR($A732)-1)))),A3R002_pt1.prn!$A$2:$AA$74,VLOOKUP(MONTH($A732),'Patch Conversion'!$A$1:$B$12,2),FALSE))</f>
        <v/>
      </c>
      <c r="E732" s="22"/>
      <c r="F732" s="22"/>
      <c r="G732" s="9">
        <f>VLOOKUP((IF(MONTH($A732)=10,YEAR($A732),IF(MONTH($A732)=11,YEAR($A732),IF(MONTH($A732)=12, YEAR($A732),YEAR($A732)-1)))),A3R002_FirstSim!$A$1:$Z$87,VLOOKUP(MONTH($A732),Conversion!$A$1:$B$12,2),FALSE)</f>
        <v>0.17</v>
      </c>
      <c r="O732" s="9">
        <f t="shared" si="70"/>
        <v>0</v>
      </c>
      <c r="P732" s="9" t="str">
        <f t="shared" si="71"/>
        <v/>
      </c>
      <c r="Q732" s="10" t="str">
        <f t="shared" si="72"/>
        <v/>
      </c>
    </row>
    <row r="733" spans="1:17" x14ac:dyDescent="0.25">
      <c r="A733" s="11">
        <v>35247</v>
      </c>
      <c r="B733" s="9">
        <f>VLOOKUP((IF(MONTH($A733)=10,YEAR($A733),IF(MONTH($A733)=11,YEAR($A733),IF(MONTH($A733)=12, YEAR($A733),YEAR($A733)-1)))),A3R002_pt1.prn!$A$2:$AA$74,VLOOKUP(MONTH($A733),Conversion!$A$1:$B$12,2),FALSE)</f>
        <v>0.04</v>
      </c>
      <c r="C733" s="9" t="str">
        <f>IF(VLOOKUP((IF(MONTH($A733)=10,YEAR($A733),IF(MONTH($A733)=11,YEAR($A733),IF(MONTH($A733)=12, YEAR($A733),YEAR($A733)-1)))),A3R002_pt1.prn!$A$2:$AA$74,VLOOKUP(MONTH($A733),'Patch Conversion'!$A$1:$B$12,2),FALSE)="","",VLOOKUP((IF(MONTH($A733)=10,YEAR($A733),IF(MONTH($A733)=11,YEAR($A733),IF(MONTH($A733)=12, YEAR($A733),YEAR($A733)-1)))),A3R002_pt1.prn!$A$2:$AA$74,VLOOKUP(MONTH($A733),'Patch Conversion'!$A$1:$B$12,2),FALSE))</f>
        <v/>
      </c>
      <c r="E733" s="22"/>
      <c r="F733" s="22"/>
      <c r="G733" s="9">
        <f>VLOOKUP((IF(MONTH($A733)=10,YEAR($A733),IF(MONTH($A733)=11,YEAR($A733),IF(MONTH($A733)=12, YEAR($A733),YEAR($A733)-1)))),A3R002_FirstSim!$A$1:$Z$87,VLOOKUP(MONTH($A733),Conversion!$A$1:$B$12,2),FALSE)</f>
        <v>0.13</v>
      </c>
      <c r="O733" s="9">
        <f t="shared" si="70"/>
        <v>0.04</v>
      </c>
      <c r="P733" s="9" t="str">
        <f t="shared" si="71"/>
        <v/>
      </c>
      <c r="Q733" s="10" t="str">
        <f t="shared" si="72"/>
        <v/>
      </c>
    </row>
    <row r="734" spans="1:17" x14ac:dyDescent="0.25">
      <c r="A734" s="11">
        <v>35278</v>
      </c>
      <c r="B734" s="9">
        <f>VLOOKUP((IF(MONTH($A734)=10,YEAR($A734),IF(MONTH($A734)=11,YEAR($A734),IF(MONTH($A734)=12, YEAR($A734),YEAR($A734)-1)))),A3R002_pt1.prn!$A$2:$AA$74,VLOOKUP(MONTH($A734),Conversion!$A$1:$B$12,2),FALSE)</f>
        <v>0.06</v>
      </c>
      <c r="C734" s="9" t="str">
        <f>IF(VLOOKUP((IF(MONTH($A734)=10,YEAR($A734),IF(MONTH($A734)=11,YEAR($A734),IF(MONTH($A734)=12, YEAR($A734),YEAR($A734)-1)))),A3R002_pt1.prn!$A$2:$AA$74,VLOOKUP(MONTH($A734),'Patch Conversion'!$A$1:$B$12,2),FALSE)="","",VLOOKUP((IF(MONTH($A734)=10,YEAR($A734),IF(MONTH($A734)=11,YEAR($A734),IF(MONTH($A734)=12, YEAR($A734),YEAR($A734)-1)))),A3R002_pt1.prn!$A$2:$AA$74,VLOOKUP(MONTH($A734),'Patch Conversion'!$A$1:$B$12,2),FALSE))</f>
        <v/>
      </c>
      <c r="E734" s="22"/>
      <c r="F734" s="22"/>
      <c r="G734" s="9">
        <f>VLOOKUP((IF(MONTH($A734)=10,YEAR($A734),IF(MONTH($A734)=11,YEAR($A734),IF(MONTH($A734)=12, YEAR($A734),YEAR($A734)-1)))),A3R002_FirstSim!$A$1:$Z$87,VLOOKUP(MONTH($A734),Conversion!$A$1:$B$12,2),FALSE)</f>
        <v>0.09</v>
      </c>
      <c r="O734" s="9">
        <f t="shared" si="70"/>
        <v>0.06</v>
      </c>
      <c r="P734" s="9" t="str">
        <f t="shared" si="71"/>
        <v/>
      </c>
      <c r="Q734" s="10" t="str">
        <f t="shared" si="72"/>
        <v/>
      </c>
    </row>
    <row r="735" spans="1:17" x14ac:dyDescent="0.25">
      <c r="A735" s="11">
        <v>35309</v>
      </c>
      <c r="B735" s="9">
        <f>VLOOKUP((IF(MONTH($A735)=10,YEAR($A735),IF(MONTH($A735)=11,YEAR($A735),IF(MONTH($A735)=12, YEAR($A735),YEAR($A735)-1)))),A3R002_pt1.prn!$A$2:$AA$74,VLOOKUP(MONTH($A735),Conversion!$A$1:$B$12,2),FALSE)</f>
        <v>0.03</v>
      </c>
      <c r="C735" s="9" t="str">
        <f>IF(VLOOKUP((IF(MONTH($A735)=10,YEAR($A735),IF(MONTH($A735)=11,YEAR($A735),IF(MONTH($A735)=12, YEAR($A735),YEAR($A735)-1)))),A3R002_pt1.prn!$A$2:$AA$74,VLOOKUP(MONTH($A735),'Patch Conversion'!$A$1:$B$12,2),FALSE)="","",VLOOKUP((IF(MONTH($A735)=10,YEAR($A735),IF(MONTH($A735)=11,YEAR($A735),IF(MONTH($A735)=12, YEAR($A735),YEAR($A735)-1)))),A3R002_pt1.prn!$A$2:$AA$74,VLOOKUP(MONTH($A735),'Patch Conversion'!$A$1:$B$12,2),FALSE))</f>
        <v/>
      </c>
      <c r="E735" s="22"/>
      <c r="F735" s="22"/>
      <c r="G735" s="9">
        <f>VLOOKUP((IF(MONTH($A735)=10,YEAR($A735),IF(MONTH($A735)=11,YEAR($A735),IF(MONTH($A735)=12, YEAR($A735),YEAR($A735)-1)))),A3R002_FirstSim!$A$1:$Z$87,VLOOKUP(MONTH($A735),Conversion!$A$1:$B$12,2),FALSE)</f>
        <v>0.04</v>
      </c>
      <c r="O735" s="9">
        <f t="shared" si="70"/>
        <v>0.03</v>
      </c>
      <c r="P735" s="9" t="str">
        <f t="shared" si="71"/>
        <v/>
      </c>
      <c r="Q735" s="10" t="str">
        <f t="shared" si="72"/>
        <v/>
      </c>
    </row>
    <row r="736" spans="1:17" x14ac:dyDescent="0.25">
      <c r="A736" s="11">
        <v>35339</v>
      </c>
      <c r="B736" s="9">
        <f>VLOOKUP((IF(MONTH($A736)=10,YEAR($A736),IF(MONTH($A736)=11,YEAR($A736),IF(MONTH($A736)=12, YEAR($A736),YEAR($A736)-1)))),A3R002_pt1.prn!$A$2:$AA$74,VLOOKUP(MONTH($A736),Conversion!$A$1:$B$12,2),FALSE)</f>
        <v>0</v>
      </c>
      <c r="C736" s="9" t="str">
        <f>IF(VLOOKUP((IF(MONTH($A736)=10,YEAR($A736),IF(MONTH($A736)=11,YEAR($A736),IF(MONTH($A736)=12, YEAR($A736),YEAR($A736)-1)))),A3R002_pt1.prn!$A$2:$AA$74,VLOOKUP(MONTH($A736),'Patch Conversion'!$A$1:$B$12,2),FALSE)="","",VLOOKUP((IF(MONTH($A736)=10,YEAR($A736),IF(MONTH($A736)=11,YEAR($A736),IF(MONTH($A736)=12, YEAR($A736),YEAR($A736)-1)))),A3R002_pt1.prn!$A$2:$AA$74,VLOOKUP(MONTH($A736),'Patch Conversion'!$A$1:$B$12,2),FALSE))</f>
        <v>#</v>
      </c>
      <c r="E736" s="22"/>
      <c r="F736" s="22"/>
      <c r="G736" s="9">
        <f>VLOOKUP((IF(MONTH($A736)=10,YEAR($A736),IF(MONTH($A736)=11,YEAR($A736),IF(MONTH($A736)=12, YEAR($A736),YEAR($A736)-1)))),A3R002_FirstSim!$A$1:$Z$87,VLOOKUP(MONTH($A736),Conversion!$A$1:$B$12,2),FALSE)</f>
        <v>0.04</v>
      </c>
      <c r="O736" s="9">
        <f t="shared" si="70"/>
        <v>0.04</v>
      </c>
      <c r="P736" s="9" t="str">
        <f t="shared" si="71"/>
        <v>*</v>
      </c>
      <c r="Q736" s="10" t="str">
        <f t="shared" si="72"/>
        <v>First Silumation patch</v>
      </c>
    </row>
    <row r="737" spans="1:17" x14ac:dyDescent="0.25">
      <c r="A737" s="11">
        <v>35370</v>
      </c>
      <c r="B737" s="9">
        <f>VLOOKUP((IF(MONTH($A737)=10,YEAR($A737),IF(MONTH($A737)=11,YEAR($A737),IF(MONTH($A737)=12, YEAR($A737),YEAR($A737)-1)))),A3R002_pt1.prn!$A$2:$AA$74,VLOOKUP(MONTH($A737),Conversion!$A$1:$B$12,2),FALSE)</f>
        <v>0.06</v>
      </c>
      <c r="C737" s="9" t="str">
        <f>IF(VLOOKUP((IF(MONTH($A737)=10,YEAR($A737),IF(MONTH($A737)=11,YEAR($A737),IF(MONTH($A737)=12, YEAR($A737),YEAR($A737)-1)))),A3R002_pt1.prn!$A$2:$AA$74,VLOOKUP(MONTH($A737),'Patch Conversion'!$A$1:$B$12,2),FALSE)="","",VLOOKUP((IF(MONTH($A737)=10,YEAR($A737),IF(MONTH($A737)=11,YEAR($A737),IF(MONTH($A737)=12, YEAR($A737),YEAR($A737)-1)))),A3R002_pt1.prn!$A$2:$AA$74,VLOOKUP(MONTH($A737),'Patch Conversion'!$A$1:$B$12,2),FALSE))</f>
        <v>*</v>
      </c>
      <c r="E737" s="22"/>
      <c r="F737" s="22"/>
      <c r="G737" s="9">
        <f>VLOOKUP((IF(MONTH($A737)=10,YEAR($A737),IF(MONTH($A737)=11,YEAR($A737),IF(MONTH($A737)=12, YEAR($A737),YEAR($A737)-1)))),A3R002_FirstSim!$A$1:$Z$87,VLOOKUP(MONTH($A737),Conversion!$A$1:$B$12,2),FALSE)</f>
        <v>0.36</v>
      </c>
      <c r="O737" s="9">
        <f t="shared" si="70"/>
        <v>0.06</v>
      </c>
      <c r="P737" s="9" t="str">
        <f t="shared" si="71"/>
        <v>*</v>
      </c>
      <c r="Q737" s="10" t="str">
        <f t="shared" si="72"/>
        <v>Estimated</v>
      </c>
    </row>
    <row r="738" spans="1:17" x14ac:dyDescent="0.25">
      <c r="A738" s="11">
        <v>35400</v>
      </c>
      <c r="B738" s="9">
        <f>VLOOKUP((IF(MONTH($A738)=10,YEAR($A738),IF(MONTH($A738)=11,YEAR($A738),IF(MONTH($A738)=12, YEAR($A738),YEAR($A738)-1)))),A3R002_pt1.prn!$A$2:$AA$74,VLOOKUP(MONTH($A738),Conversion!$A$1:$B$12,2),FALSE)</f>
        <v>0.16</v>
      </c>
      <c r="C738" s="9" t="str">
        <f>IF(VLOOKUP((IF(MONTH($A738)=10,YEAR($A738),IF(MONTH($A738)=11,YEAR($A738),IF(MONTH($A738)=12, YEAR($A738),YEAR($A738)-1)))),A3R002_pt1.prn!$A$2:$AA$74,VLOOKUP(MONTH($A738),'Patch Conversion'!$A$1:$B$12,2),FALSE)="","",VLOOKUP((IF(MONTH($A738)=10,YEAR($A738),IF(MONTH($A738)=11,YEAR($A738),IF(MONTH($A738)=12, YEAR($A738),YEAR($A738)-1)))),A3R002_pt1.prn!$A$2:$AA$74,VLOOKUP(MONTH($A738),'Patch Conversion'!$A$1:$B$12,2),FALSE))</f>
        <v/>
      </c>
      <c r="E738" s="22"/>
      <c r="F738" s="22"/>
      <c r="G738" s="9">
        <f>VLOOKUP((IF(MONTH($A738)=10,YEAR($A738),IF(MONTH($A738)=11,YEAR($A738),IF(MONTH($A738)=12, YEAR($A738),YEAR($A738)-1)))),A3R002_FirstSim!$A$1:$Z$87,VLOOKUP(MONTH($A738),Conversion!$A$1:$B$12,2),FALSE)</f>
        <v>1.04</v>
      </c>
      <c r="O738" s="9">
        <f t="shared" si="70"/>
        <v>0.16</v>
      </c>
      <c r="P738" s="9" t="str">
        <f t="shared" si="71"/>
        <v/>
      </c>
      <c r="Q738" s="10" t="str">
        <f t="shared" si="72"/>
        <v/>
      </c>
    </row>
    <row r="739" spans="1:17" x14ac:dyDescent="0.25">
      <c r="A739" s="11">
        <v>35431</v>
      </c>
      <c r="B739" s="9">
        <f>VLOOKUP((IF(MONTH($A739)=10,YEAR($A739),IF(MONTH($A739)=11,YEAR($A739),IF(MONTH($A739)=12, YEAR($A739),YEAR($A739)-1)))),A3R002_pt1.prn!$A$2:$AA$74,VLOOKUP(MONTH($A739),Conversion!$A$1:$B$12,2),FALSE)</f>
        <v>0.01</v>
      </c>
      <c r="C739" s="9" t="str">
        <f>IF(VLOOKUP((IF(MONTH($A739)=10,YEAR($A739),IF(MONTH($A739)=11,YEAR($A739),IF(MONTH($A739)=12, YEAR($A739),YEAR($A739)-1)))),A3R002_pt1.prn!$A$2:$AA$74,VLOOKUP(MONTH($A739),'Patch Conversion'!$A$1:$B$12,2),FALSE)="","",VLOOKUP((IF(MONTH($A739)=10,YEAR($A739),IF(MONTH($A739)=11,YEAR($A739),IF(MONTH($A739)=12, YEAR($A739),YEAR($A739)-1)))),A3R002_pt1.prn!$A$2:$AA$74,VLOOKUP(MONTH($A739),'Patch Conversion'!$A$1:$B$12,2),FALSE))</f>
        <v>*</v>
      </c>
      <c r="E739" s="22"/>
      <c r="F739" s="22"/>
      <c r="G739" s="9">
        <f>VLOOKUP((IF(MONTH($A739)=10,YEAR($A739),IF(MONTH($A739)=11,YEAR($A739),IF(MONTH($A739)=12, YEAR($A739),YEAR($A739)-1)))),A3R002_FirstSim!$A$1:$Z$87,VLOOKUP(MONTH($A739),Conversion!$A$1:$B$12,2),FALSE)</f>
        <v>0.36</v>
      </c>
      <c r="O739" s="9">
        <f t="shared" si="70"/>
        <v>0.01</v>
      </c>
      <c r="P739" s="9" t="str">
        <f t="shared" si="71"/>
        <v>*</v>
      </c>
      <c r="Q739" s="10" t="str">
        <f t="shared" si="72"/>
        <v>Estimated</v>
      </c>
    </row>
    <row r="740" spans="1:17" x14ac:dyDescent="0.25">
      <c r="A740" s="11">
        <v>35462</v>
      </c>
      <c r="B740" s="9">
        <f>VLOOKUP((IF(MONTH($A740)=10,YEAR($A740),IF(MONTH($A740)=11,YEAR($A740),IF(MONTH($A740)=12, YEAR($A740),YEAR($A740)-1)))),A3R002_pt1.prn!$A$2:$AA$74,VLOOKUP(MONTH($A740),Conversion!$A$1:$B$12,2),FALSE)</f>
        <v>0</v>
      </c>
      <c r="C740" s="9" t="str">
        <f>IF(VLOOKUP((IF(MONTH($A740)=10,YEAR($A740),IF(MONTH($A740)=11,YEAR($A740),IF(MONTH($A740)=12, YEAR($A740),YEAR($A740)-1)))),A3R002_pt1.prn!$A$2:$AA$74,VLOOKUP(MONTH($A740),'Patch Conversion'!$A$1:$B$12,2),FALSE)="","",VLOOKUP((IF(MONTH($A740)=10,YEAR($A740),IF(MONTH($A740)=11,YEAR($A740),IF(MONTH($A740)=12, YEAR($A740),YEAR($A740)-1)))),A3R002_pt1.prn!$A$2:$AA$74,VLOOKUP(MONTH($A740),'Patch Conversion'!$A$1:$B$12,2),FALSE))</f>
        <v>#</v>
      </c>
      <c r="E740" s="22"/>
      <c r="F740" s="22"/>
      <c r="G740" s="9">
        <f>VLOOKUP((IF(MONTH($A740)=10,YEAR($A740),IF(MONTH($A740)=11,YEAR($A740),IF(MONTH($A740)=12, YEAR($A740),YEAR($A740)-1)))),A3R002_FirstSim!$A$1:$Z$87,VLOOKUP(MONTH($A740),Conversion!$A$1:$B$12,2),FALSE)</f>
        <v>0.14000000000000001</v>
      </c>
      <c r="O740" s="9">
        <f t="shared" si="70"/>
        <v>0.14000000000000001</v>
      </c>
      <c r="P740" s="9" t="str">
        <f t="shared" si="71"/>
        <v>*</v>
      </c>
      <c r="Q740" s="10" t="str">
        <f t="shared" si="72"/>
        <v>First Silumation patch</v>
      </c>
    </row>
    <row r="741" spans="1:17" x14ac:dyDescent="0.25">
      <c r="A741" s="11">
        <v>35490</v>
      </c>
      <c r="B741" s="9">
        <f>VLOOKUP((IF(MONTH($A741)=10,YEAR($A741),IF(MONTH($A741)=11,YEAR($A741),IF(MONTH($A741)=12, YEAR($A741),YEAR($A741)-1)))),A3R002_pt1.prn!$A$2:$AA$74,VLOOKUP(MONTH($A741),Conversion!$A$1:$B$12,2),FALSE)</f>
        <v>2.0299999999999998</v>
      </c>
      <c r="C741" s="9" t="str">
        <f>IF(VLOOKUP((IF(MONTH($A741)=10,YEAR($A741),IF(MONTH($A741)=11,YEAR($A741),IF(MONTH($A741)=12, YEAR($A741),YEAR($A741)-1)))),A3R002_pt1.prn!$A$2:$AA$74,VLOOKUP(MONTH($A741),'Patch Conversion'!$A$1:$B$12,2),FALSE)="","",VLOOKUP((IF(MONTH($A741)=10,YEAR($A741),IF(MONTH($A741)=11,YEAR($A741),IF(MONTH($A741)=12, YEAR($A741),YEAR($A741)-1)))),A3R002_pt1.prn!$A$2:$AA$74,VLOOKUP(MONTH($A741),'Patch Conversion'!$A$1:$B$12,2),FALSE))</f>
        <v>*</v>
      </c>
      <c r="E741" s="22"/>
      <c r="F741" s="22"/>
      <c r="G741" s="9">
        <f>VLOOKUP((IF(MONTH($A741)=10,YEAR($A741),IF(MONTH($A741)=11,YEAR($A741),IF(MONTH($A741)=12, YEAR($A741),YEAR($A741)-1)))),A3R002_FirstSim!$A$1:$Z$87,VLOOKUP(MONTH($A741),Conversion!$A$1:$B$12,2),FALSE)</f>
        <v>3.46</v>
      </c>
      <c r="O741" s="9">
        <f t="shared" si="70"/>
        <v>2.0299999999999998</v>
      </c>
      <c r="P741" s="9" t="str">
        <f t="shared" si="71"/>
        <v>*</v>
      </c>
      <c r="Q741" s="10" t="str">
        <f t="shared" si="72"/>
        <v>Estimated</v>
      </c>
    </row>
    <row r="742" spans="1:17" x14ac:dyDescent="0.25">
      <c r="A742" s="11">
        <v>35521</v>
      </c>
      <c r="B742" s="9">
        <f>VLOOKUP((IF(MONTH($A742)=10,YEAR($A742),IF(MONTH($A742)=11,YEAR($A742),IF(MONTH($A742)=12, YEAR($A742),YEAR($A742)-1)))),A3R002_pt1.prn!$A$2:$AA$74,VLOOKUP(MONTH($A742),Conversion!$A$1:$B$12,2),FALSE)</f>
        <v>2.52</v>
      </c>
      <c r="C742" s="9" t="str">
        <f>IF(VLOOKUP((IF(MONTH($A742)=10,YEAR($A742),IF(MONTH($A742)=11,YEAR($A742),IF(MONTH($A742)=12, YEAR($A742),YEAR($A742)-1)))),A3R002_pt1.prn!$A$2:$AA$74,VLOOKUP(MONTH($A742),'Patch Conversion'!$A$1:$B$12,2),FALSE)="","",VLOOKUP((IF(MONTH($A742)=10,YEAR($A742),IF(MONTH($A742)=11,YEAR($A742),IF(MONTH($A742)=12, YEAR($A742),YEAR($A742)-1)))),A3R002_pt1.prn!$A$2:$AA$74,VLOOKUP(MONTH($A742),'Patch Conversion'!$A$1:$B$12,2),FALSE))</f>
        <v>*</v>
      </c>
      <c r="E742" s="22"/>
      <c r="F742" s="22"/>
      <c r="G742" s="9">
        <f>VLOOKUP((IF(MONTH($A742)=10,YEAR($A742),IF(MONTH($A742)=11,YEAR($A742),IF(MONTH($A742)=12, YEAR($A742),YEAR($A742)-1)))),A3R002_FirstSim!$A$1:$Z$87,VLOOKUP(MONTH($A742),Conversion!$A$1:$B$12,2),FALSE)</f>
        <v>1.53</v>
      </c>
      <c r="O742" s="9">
        <f t="shared" si="70"/>
        <v>2.52</v>
      </c>
      <c r="P742" s="9" t="str">
        <f t="shared" si="71"/>
        <v>*</v>
      </c>
      <c r="Q742" s="10" t="str">
        <f t="shared" si="72"/>
        <v>Estimated</v>
      </c>
    </row>
    <row r="743" spans="1:17" x14ac:dyDescent="0.25">
      <c r="A743" s="11">
        <v>35551</v>
      </c>
      <c r="B743" s="9">
        <f>VLOOKUP((IF(MONTH($A743)=10,YEAR($A743),IF(MONTH($A743)=11,YEAR($A743),IF(MONTH($A743)=12, YEAR($A743),YEAR($A743)-1)))),A3R002_pt1.prn!$A$2:$AA$74,VLOOKUP(MONTH($A743),Conversion!$A$1:$B$12,2),FALSE)</f>
        <v>1.01</v>
      </c>
      <c r="C743" s="9" t="str">
        <f>IF(VLOOKUP((IF(MONTH($A743)=10,YEAR($A743),IF(MONTH($A743)=11,YEAR($A743),IF(MONTH($A743)=12, YEAR($A743),YEAR($A743)-1)))),A3R002_pt1.prn!$A$2:$AA$74,VLOOKUP(MONTH($A743),'Patch Conversion'!$A$1:$B$12,2),FALSE)="","",VLOOKUP((IF(MONTH($A743)=10,YEAR($A743),IF(MONTH($A743)=11,YEAR($A743),IF(MONTH($A743)=12, YEAR($A743),YEAR($A743)-1)))),A3R002_pt1.prn!$A$2:$AA$74,VLOOKUP(MONTH($A743),'Patch Conversion'!$A$1:$B$12,2),FALSE))</f>
        <v>*</v>
      </c>
      <c r="E743" s="22"/>
      <c r="F743" s="22"/>
      <c r="G743" s="9">
        <f>VLOOKUP((IF(MONTH($A743)=10,YEAR($A743),IF(MONTH($A743)=11,YEAR($A743),IF(MONTH($A743)=12, YEAR($A743),YEAR($A743)-1)))),A3R002_FirstSim!$A$1:$Z$87,VLOOKUP(MONTH($A743),Conversion!$A$1:$B$12,2),FALSE)</f>
        <v>0.9</v>
      </c>
      <c r="O743" s="9">
        <f t="shared" si="70"/>
        <v>1.01</v>
      </c>
      <c r="P743" s="9" t="str">
        <f t="shared" si="71"/>
        <v>*</v>
      </c>
      <c r="Q743" s="10" t="str">
        <f t="shared" si="72"/>
        <v>Estimated</v>
      </c>
    </row>
    <row r="744" spans="1:17" x14ac:dyDescent="0.25">
      <c r="A744" s="11">
        <v>35582</v>
      </c>
      <c r="B744" s="9">
        <f>VLOOKUP((IF(MONTH($A744)=10,YEAR($A744),IF(MONTH($A744)=11,YEAR($A744),IF(MONTH($A744)=12, YEAR($A744),YEAR($A744)-1)))),A3R002_pt1.prn!$A$2:$AA$74,VLOOKUP(MONTH($A744),Conversion!$A$1:$B$12,2),FALSE)</f>
        <v>0.49</v>
      </c>
      <c r="C744" s="9" t="str">
        <f>IF(VLOOKUP((IF(MONTH($A744)=10,YEAR($A744),IF(MONTH($A744)=11,YEAR($A744),IF(MONTH($A744)=12, YEAR($A744),YEAR($A744)-1)))),A3R002_pt1.prn!$A$2:$AA$74,VLOOKUP(MONTH($A744),'Patch Conversion'!$A$1:$B$12,2),FALSE)="","",VLOOKUP((IF(MONTH($A744)=10,YEAR($A744),IF(MONTH($A744)=11,YEAR($A744),IF(MONTH($A744)=12, YEAR($A744),YEAR($A744)-1)))),A3R002_pt1.prn!$A$2:$AA$74,VLOOKUP(MONTH($A744),'Patch Conversion'!$A$1:$B$12,2),FALSE))</f>
        <v>+</v>
      </c>
      <c r="E744" s="22"/>
      <c r="F744" s="22"/>
      <c r="G744" s="9">
        <f>VLOOKUP((IF(MONTH($A744)=10,YEAR($A744),IF(MONTH($A744)=11,YEAR($A744),IF(MONTH($A744)=12, YEAR($A744),YEAR($A744)-1)))),A3R002_FirstSim!$A$1:$Z$87,VLOOKUP(MONTH($A744),Conversion!$A$1:$B$12,2),FALSE)</f>
        <v>0.73</v>
      </c>
      <c r="O744" s="9">
        <f t="shared" si="70"/>
        <v>0.73</v>
      </c>
      <c r="P744" s="9" t="str">
        <f t="shared" si="71"/>
        <v>*</v>
      </c>
      <c r="Q744" s="10" t="str">
        <f t="shared" si="72"/>
        <v>First Silumation patch</v>
      </c>
    </row>
    <row r="745" spans="1:17" x14ac:dyDescent="0.25">
      <c r="A745" s="11">
        <v>35612</v>
      </c>
      <c r="B745" s="9">
        <f>VLOOKUP((IF(MONTH($A745)=10,YEAR($A745),IF(MONTH($A745)=11,YEAR($A745),IF(MONTH($A745)=12, YEAR($A745),YEAR($A745)-1)))),A3R002_pt1.prn!$A$2:$AA$74,VLOOKUP(MONTH($A745),Conversion!$A$1:$B$12,2),FALSE)</f>
        <v>0.23</v>
      </c>
      <c r="C745" s="9" t="str">
        <f>IF(VLOOKUP((IF(MONTH($A745)=10,YEAR($A745),IF(MONTH($A745)=11,YEAR($A745),IF(MONTH($A745)=12, YEAR($A745),YEAR($A745)-1)))),A3R002_pt1.prn!$A$2:$AA$74,VLOOKUP(MONTH($A745),'Patch Conversion'!$A$1:$B$12,2),FALSE)="","",VLOOKUP((IF(MONTH($A745)=10,YEAR($A745),IF(MONTH($A745)=11,YEAR($A745),IF(MONTH($A745)=12, YEAR($A745),YEAR($A745)-1)))),A3R002_pt1.prn!$A$2:$AA$74,VLOOKUP(MONTH($A745),'Patch Conversion'!$A$1:$B$12,2),FALSE))</f>
        <v/>
      </c>
      <c r="E745" s="22"/>
      <c r="F745" s="22"/>
      <c r="G745" s="9">
        <f>VLOOKUP((IF(MONTH($A745)=10,YEAR($A745),IF(MONTH($A745)=11,YEAR($A745),IF(MONTH($A745)=12, YEAR($A745),YEAR($A745)-1)))),A3R002_FirstSim!$A$1:$Z$87,VLOOKUP(MONTH($A745),Conversion!$A$1:$B$12,2),FALSE)</f>
        <v>0.55000000000000004</v>
      </c>
      <c r="O745" s="9">
        <f t="shared" si="70"/>
        <v>0.23</v>
      </c>
      <c r="P745" s="9" t="str">
        <f t="shared" si="71"/>
        <v/>
      </c>
      <c r="Q745" s="10" t="str">
        <f t="shared" si="72"/>
        <v/>
      </c>
    </row>
    <row r="746" spans="1:17" x14ac:dyDescent="0.25">
      <c r="A746" s="11">
        <v>35643</v>
      </c>
      <c r="B746" s="9">
        <f>VLOOKUP((IF(MONTH($A746)=10,YEAR($A746),IF(MONTH($A746)=11,YEAR($A746),IF(MONTH($A746)=12, YEAR($A746),YEAR($A746)-1)))),A3R002_pt1.prn!$A$2:$AA$74,VLOOKUP(MONTH($A746),Conversion!$A$1:$B$12,2),FALSE)</f>
        <v>0.16</v>
      </c>
      <c r="C746" s="9" t="str">
        <f>IF(VLOOKUP((IF(MONTH($A746)=10,YEAR($A746),IF(MONTH($A746)=11,YEAR($A746),IF(MONTH($A746)=12, YEAR($A746),YEAR($A746)-1)))),A3R002_pt1.prn!$A$2:$AA$74,VLOOKUP(MONTH($A746),'Patch Conversion'!$A$1:$B$12,2),FALSE)="","",VLOOKUP((IF(MONTH($A746)=10,YEAR($A746),IF(MONTH($A746)=11,YEAR($A746),IF(MONTH($A746)=12, YEAR($A746),YEAR($A746)-1)))),A3R002_pt1.prn!$A$2:$AA$74,VLOOKUP(MONTH($A746),'Patch Conversion'!$A$1:$B$12,2),FALSE))</f>
        <v/>
      </c>
      <c r="E746" s="22"/>
      <c r="F746" s="22"/>
      <c r="G746" s="9">
        <f>VLOOKUP((IF(MONTH($A746)=10,YEAR($A746),IF(MONTH($A746)=11,YEAR($A746),IF(MONTH($A746)=12, YEAR($A746),YEAR($A746)-1)))),A3R002_FirstSim!$A$1:$Z$87,VLOOKUP(MONTH($A746),Conversion!$A$1:$B$12,2),FALSE)</f>
        <v>0.4</v>
      </c>
      <c r="O746" s="9">
        <f t="shared" si="70"/>
        <v>0.16</v>
      </c>
      <c r="P746" s="9" t="str">
        <f t="shared" si="71"/>
        <v/>
      </c>
      <c r="Q746" s="10" t="str">
        <f t="shared" si="72"/>
        <v/>
      </c>
    </row>
    <row r="747" spans="1:17" x14ac:dyDescent="0.25">
      <c r="A747" s="11">
        <v>35674</v>
      </c>
      <c r="B747" s="9">
        <f>VLOOKUP((IF(MONTH($A747)=10,YEAR($A747),IF(MONTH($A747)=11,YEAR($A747),IF(MONTH($A747)=12, YEAR($A747),YEAR($A747)-1)))),A3R002_pt1.prn!$A$2:$AA$74,VLOOKUP(MONTH($A747),Conversion!$A$1:$B$12,2),FALSE)</f>
        <v>0.23</v>
      </c>
      <c r="C747" s="9" t="str">
        <f>IF(VLOOKUP((IF(MONTH($A747)=10,YEAR($A747),IF(MONTH($A747)=11,YEAR($A747),IF(MONTH($A747)=12, YEAR($A747),YEAR($A747)-1)))),A3R002_pt1.prn!$A$2:$AA$74,VLOOKUP(MONTH($A747),'Patch Conversion'!$A$1:$B$12,2),FALSE)="","",VLOOKUP((IF(MONTH($A747)=10,YEAR($A747),IF(MONTH($A747)=11,YEAR($A747),IF(MONTH($A747)=12, YEAR($A747),YEAR($A747)-1)))),A3R002_pt1.prn!$A$2:$AA$74,VLOOKUP(MONTH($A747),'Patch Conversion'!$A$1:$B$12,2),FALSE))</f>
        <v/>
      </c>
      <c r="E747" s="22"/>
      <c r="F747" s="22"/>
      <c r="G747" s="9">
        <f>VLOOKUP((IF(MONTH($A747)=10,YEAR($A747),IF(MONTH($A747)=11,YEAR($A747),IF(MONTH($A747)=12, YEAR($A747),YEAR($A747)-1)))),A3R002_FirstSim!$A$1:$Z$87,VLOOKUP(MONTH($A747),Conversion!$A$1:$B$12,2),FALSE)</f>
        <v>0.31</v>
      </c>
      <c r="O747" s="9">
        <f t="shared" si="70"/>
        <v>0.23</v>
      </c>
      <c r="P747" s="9" t="str">
        <f t="shared" si="71"/>
        <v/>
      </c>
      <c r="Q747" s="10" t="str">
        <f t="shared" si="72"/>
        <v/>
      </c>
    </row>
    <row r="748" spans="1:17" x14ac:dyDescent="0.25">
      <c r="A748" s="11">
        <v>35704</v>
      </c>
      <c r="B748" s="9">
        <f>VLOOKUP((IF(MONTH($A748)=10,YEAR($A748),IF(MONTH($A748)=11,YEAR($A748),IF(MONTH($A748)=12, YEAR($A748),YEAR($A748)-1)))),A3R002_pt1.prn!$A$2:$AA$74,VLOOKUP(MONTH($A748),Conversion!$A$1:$B$12,2),FALSE)</f>
        <v>0.04</v>
      </c>
      <c r="C748" s="9" t="str">
        <f>IF(VLOOKUP((IF(MONTH($A748)=10,YEAR($A748),IF(MONTH($A748)=11,YEAR($A748),IF(MONTH($A748)=12, YEAR($A748),YEAR($A748)-1)))),A3R002_pt1.prn!$A$2:$AA$74,VLOOKUP(MONTH($A748),'Patch Conversion'!$A$1:$B$12,2),FALSE)="","",VLOOKUP((IF(MONTH($A748)=10,YEAR($A748),IF(MONTH($A748)=11,YEAR($A748),IF(MONTH($A748)=12, YEAR($A748),YEAR($A748)-1)))),A3R002_pt1.prn!$A$2:$AA$74,VLOOKUP(MONTH($A748),'Patch Conversion'!$A$1:$B$12,2),FALSE))</f>
        <v>*</v>
      </c>
      <c r="E748" s="22"/>
      <c r="F748" s="22"/>
      <c r="G748" s="9">
        <f>VLOOKUP((IF(MONTH($A748)=10,YEAR($A748),IF(MONTH($A748)=11,YEAR($A748),IF(MONTH($A748)=12, YEAR($A748),YEAR($A748)-1)))),A3R002_FirstSim!$A$1:$Z$87,VLOOKUP(MONTH($A748),Conversion!$A$1:$B$12,2),FALSE)</f>
        <v>0.25</v>
      </c>
      <c r="O748" s="9">
        <f t="shared" si="70"/>
        <v>0.04</v>
      </c>
      <c r="P748" s="9" t="str">
        <f t="shared" si="71"/>
        <v>*</v>
      </c>
      <c r="Q748" s="10" t="str">
        <f t="shared" si="72"/>
        <v>Estimated</v>
      </c>
    </row>
    <row r="749" spans="1:17" x14ac:dyDescent="0.25">
      <c r="A749" s="11">
        <v>35735</v>
      </c>
      <c r="B749" s="9">
        <f>VLOOKUP((IF(MONTH($A749)=10,YEAR($A749),IF(MONTH($A749)=11,YEAR($A749),IF(MONTH($A749)=12, YEAR($A749),YEAR($A749)-1)))),A3R002_pt1.prn!$A$2:$AA$74,VLOOKUP(MONTH($A749),Conversion!$A$1:$B$12,2),FALSE)</f>
        <v>0</v>
      </c>
      <c r="C749" s="9" t="str">
        <f>IF(VLOOKUP((IF(MONTH($A749)=10,YEAR($A749),IF(MONTH($A749)=11,YEAR($A749),IF(MONTH($A749)=12, YEAR($A749),YEAR($A749)-1)))),A3R002_pt1.prn!$A$2:$AA$74,VLOOKUP(MONTH($A749),'Patch Conversion'!$A$1:$B$12,2),FALSE)="","",VLOOKUP((IF(MONTH($A749)=10,YEAR($A749),IF(MONTH($A749)=11,YEAR($A749),IF(MONTH($A749)=12, YEAR($A749),YEAR($A749)-1)))),A3R002_pt1.prn!$A$2:$AA$74,VLOOKUP(MONTH($A749),'Patch Conversion'!$A$1:$B$12,2),FALSE))</f>
        <v>#</v>
      </c>
      <c r="E749" s="22"/>
      <c r="F749" s="22"/>
      <c r="G749" s="9">
        <f>VLOOKUP((IF(MONTH($A749)=10,YEAR($A749),IF(MONTH($A749)=11,YEAR($A749),IF(MONTH($A749)=12, YEAR($A749),YEAR($A749)-1)))),A3R002_FirstSim!$A$1:$Z$87,VLOOKUP(MONTH($A749),Conversion!$A$1:$B$12,2),FALSE)</f>
        <v>0.2</v>
      </c>
      <c r="O749" s="9">
        <f t="shared" si="70"/>
        <v>0.2</v>
      </c>
      <c r="P749" s="9" t="str">
        <f t="shared" si="71"/>
        <v>*</v>
      </c>
      <c r="Q749" s="10" t="str">
        <f t="shared" si="72"/>
        <v>First Silumation patch</v>
      </c>
    </row>
    <row r="750" spans="1:17" x14ac:dyDescent="0.25">
      <c r="A750" s="11">
        <v>35765</v>
      </c>
      <c r="B750" s="9">
        <f>VLOOKUP((IF(MONTH($A750)=10,YEAR($A750),IF(MONTH($A750)=11,YEAR($A750),IF(MONTH($A750)=12, YEAR($A750),YEAR($A750)-1)))),A3R002_pt1.prn!$A$2:$AA$74,VLOOKUP(MONTH($A750),Conversion!$A$1:$B$12,2),FALSE)</f>
        <v>0</v>
      </c>
      <c r="C750" s="9" t="str">
        <f>IF(VLOOKUP((IF(MONTH($A750)=10,YEAR($A750),IF(MONTH($A750)=11,YEAR($A750),IF(MONTH($A750)=12, YEAR($A750),YEAR($A750)-1)))),A3R002_pt1.prn!$A$2:$AA$74,VLOOKUP(MONTH($A750),'Patch Conversion'!$A$1:$B$12,2),FALSE)="","",VLOOKUP((IF(MONTH($A750)=10,YEAR($A750),IF(MONTH($A750)=11,YEAR($A750),IF(MONTH($A750)=12, YEAR($A750),YEAR($A750)-1)))),A3R002_pt1.prn!$A$2:$AA$74,VLOOKUP(MONTH($A750),'Patch Conversion'!$A$1:$B$12,2),FALSE))</f>
        <v>#</v>
      </c>
      <c r="E750" s="22"/>
      <c r="F750" s="22"/>
      <c r="G750" s="9">
        <f>VLOOKUP((IF(MONTH($A750)=10,YEAR($A750),IF(MONTH($A750)=11,YEAR($A750),IF(MONTH($A750)=12, YEAR($A750),YEAR($A750)-1)))),A3R002_FirstSim!$A$1:$Z$87,VLOOKUP(MONTH($A750),Conversion!$A$1:$B$12,2),FALSE)</f>
        <v>0.18</v>
      </c>
      <c r="O750" s="9">
        <f t="shared" si="70"/>
        <v>0.18</v>
      </c>
      <c r="P750" s="9" t="str">
        <f t="shared" si="71"/>
        <v>*</v>
      </c>
      <c r="Q750" s="10" t="str">
        <f t="shared" si="72"/>
        <v>First Silumation patch</v>
      </c>
    </row>
    <row r="751" spans="1:17" x14ac:dyDescent="0.25">
      <c r="A751" s="11">
        <v>35796</v>
      </c>
      <c r="B751" s="9">
        <f>VLOOKUP((IF(MONTH($A751)=10,YEAR($A751),IF(MONTH($A751)=11,YEAR($A751),IF(MONTH($A751)=12, YEAR($A751),YEAR($A751)-1)))),A3R002_pt1.prn!$A$2:$AA$74,VLOOKUP(MONTH($A751),Conversion!$A$1:$B$12,2),FALSE)</f>
        <v>0.31</v>
      </c>
      <c r="C751" s="9" t="str">
        <f>IF(VLOOKUP((IF(MONTH($A751)=10,YEAR($A751),IF(MONTH($A751)=11,YEAR($A751),IF(MONTH($A751)=12, YEAR($A751),YEAR($A751)-1)))),A3R002_pt1.prn!$A$2:$AA$74,VLOOKUP(MONTH($A751),'Patch Conversion'!$A$1:$B$12,2),FALSE)="","",VLOOKUP((IF(MONTH($A751)=10,YEAR($A751),IF(MONTH($A751)=11,YEAR($A751),IF(MONTH($A751)=12, YEAR($A751),YEAR($A751)-1)))),A3R002_pt1.prn!$A$2:$AA$74,VLOOKUP(MONTH($A751),'Patch Conversion'!$A$1:$B$12,2),FALSE))</f>
        <v>*</v>
      </c>
      <c r="E751" s="22"/>
      <c r="F751" s="22"/>
      <c r="G751" s="9">
        <f>VLOOKUP((IF(MONTH($A751)=10,YEAR($A751),IF(MONTH($A751)=11,YEAR($A751),IF(MONTH($A751)=12, YEAR($A751),YEAR($A751)-1)))),A3R002_FirstSim!$A$1:$Z$87,VLOOKUP(MONTH($A751),Conversion!$A$1:$B$12,2),FALSE)</f>
        <v>0.17</v>
      </c>
      <c r="O751" s="9">
        <f t="shared" si="70"/>
        <v>0.31</v>
      </c>
      <c r="P751" s="9" t="str">
        <f t="shared" si="71"/>
        <v>*</v>
      </c>
      <c r="Q751" s="10" t="str">
        <f t="shared" si="72"/>
        <v>Estimated</v>
      </c>
    </row>
    <row r="752" spans="1:17" x14ac:dyDescent="0.25">
      <c r="A752" s="11">
        <v>35827</v>
      </c>
      <c r="B752" s="9">
        <f>VLOOKUP((IF(MONTH($A752)=10,YEAR($A752),IF(MONTH($A752)=11,YEAR($A752),IF(MONTH($A752)=12, YEAR($A752),YEAR($A752)-1)))),A3R002_pt1.prn!$A$2:$AA$74,VLOOKUP(MONTH($A752),Conversion!$A$1:$B$12,2),FALSE)</f>
        <v>0.44</v>
      </c>
      <c r="C752" s="9" t="str">
        <f>IF(VLOOKUP((IF(MONTH($A752)=10,YEAR($A752),IF(MONTH($A752)=11,YEAR($A752),IF(MONTH($A752)=12, YEAR($A752),YEAR($A752)-1)))),A3R002_pt1.prn!$A$2:$AA$74,VLOOKUP(MONTH($A752),'Patch Conversion'!$A$1:$B$12,2),FALSE)="","",VLOOKUP((IF(MONTH($A752)=10,YEAR($A752),IF(MONTH($A752)=11,YEAR($A752),IF(MONTH($A752)=12, YEAR($A752),YEAR($A752)-1)))),A3R002_pt1.prn!$A$2:$AA$74,VLOOKUP(MONTH($A752),'Patch Conversion'!$A$1:$B$12,2),FALSE))</f>
        <v>*</v>
      </c>
      <c r="E752" s="22"/>
      <c r="F752" s="22"/>
      <c r="G752" s="9">
        <f>VLOOKUP((IF(MONTH($A752)=10,YEAR($A752),IF(MONTH($A752)=11,YEAR($A752),IF(MONTH($A752)=12, YEAR($A752),YEAR($A752)-1)))),A3R002_FirstSim!$A$1:$Z$87,VLOOKUP(MONTH($A752),Conversion!$A$1:$B$12,2),FALSE)</f>
        <v>0.23</v>
      </c>
      <c r="O752" s="9">
        <f t="shared" si="70"/>
        <v>0.44</v>
      </c>
      <c r="P752" s="9" t="str">
        <f t="shared" si="71"/>
        <v>*</v>
      </c>
      <c r="Q752" s="10" t="str">
        <f t="shared" si="72"/>
        <v>Estimated</v>
      </c>
    </row>
    <row r="753" spans="1:17" x14ac:dyDescent="0.25">
      <c r="A753" s="11">
        <v>35855</v>
      </c>
      <c r="B753" s="9">
        <f>VLOOKUP((IF(MONTH($A753)=10,YEAR($A753),IF(MONTH($A753)=11,YEAR($A753),IF(MONTH($A753)=12, YEAR($A753),YEAR($A753)-1)))),A3R002_pt1.prn!$A$2:$AA$74,VLOOKUP(MONTH($A753),Conversion!$A$1:$B$12,2),FALSE)</f>
        <v>0.25</v>
      </c>
      <c r="C753" s="9" t="str">
        <f>IF(VLOOKUP((IF(MONTH($A753)=10,YEAR($A753),IF(MONTH($A753)=11,YEAR($A753),IF(MONTH($A753)=12, YEAR($A753),YEAR($A753)-1)))),A3R002_pt1.prn!$A$2:$AA$74,VLOOKUP(MONTH($A753),'Patch Conversion'!$A$1:$B$12,2),FALSE)="","",VLOOKUP((IF(MONTH($A753)=10,YEAR($A753),IF(MONTH($A753)=11,YEAR($A753),IF(MONTH($A753)=12, YEAR($A753),YEAR($A753)-1)))),A3R002_pt1.prn!$A$2:$AA$74,VLOOKUP(MONTH($A753),'Patch Conversion'!$A$1:$B$12,2),FALSE))</f>
        <v>*</v>
      </c>
      <c r="E753" s="22"/>
      <c r="F753" s="22"/>
      <c r="G753" s="9">
        <f>VLOOKUP((IF(MONTH($A753)=10,YEAR($A753),IF(MONTH($A753)=11,YEAR($A753),IF(MONTH($A753)=12, YEAR($A753),YEAR($A753)-1)))),A3R002_FirstSim!$A$1:$Z$87,VLOOKUP(MONTH($A753),Conversion!$A$1:$B$12,2),FALSE)</f>
        <v>0.28000000000000003</v>
      </c>
      <c r="O753" s="9">
        <f t="shared" si="70"/>
        <v>0.25</v>
      </c>
      <c r="P753" s="9" t="str">
        <f t="shared" si="71"/>
        <v>*</v>
      </c>
      <c r="Q753" s="10" t="str">
        <f t="shared" si="72"/>
        <v>Estimated</v>
      </c>
    </row>
    <row r="754" spans="1:17" x14ac:dyDescent="0.25">
      <c r="A754" s="11">
        <v>35886</v>
      </c>
      <c r="B754" s="9">
        <f>VLOOKUP((IF(MONTH($A754)=10,YEAR($A754),IF(MONTH($A754)=11,YEAR($A754),IF(MONTH($A754)=12, YEAR($A754),YEAR($A754)-1)))),A3R002_pt1.prn!$A$2:$AA$74,VLOOKUP(MONTH($A754),Conversion!$A$1:$B$12,2),FALSE)</f>
        <v>0.05</v>
      </c>
      <c r="C754" s="9" t="str">
        <f>IF(VLOOKUP((IF(MONTH($A754)=10,YEAR($A754),IF(MONTH($A754)=11,YEAR($A754),IF(MONTH($A754)=12, YEAR($A754),YEAR($A754)-1)))),A3R002_pt1.prn!$A$2:$AA$74,VLOOKUP(MONTH($A754),'Patch Conversion'!$A$1:$B$12,2),FALSE)="","",VLOOKUP((IF(MONTH($A754)=10,YEAR($A754),IF(MONTH($A754)=11,YEAR($A754),IF(MONTH($A754)=12, YEAR($A754),YEAR($A754)-1)))),A3R002_pt1.prn!$A$2:$AA$74,VLOOKUP(MONTH($A754),'Patch Conversion'!$A$1:$B$12,2),FALSE))</f>
        <v>*</v>
      </c>
      <c r="E754" s="22"/>
      <c r="F754" s="22"/>
      <c r="G754" s="9">
        <f>VLOOKUP((IF(MONTH($A754)=10,YEAR($A754),IF(MONTH($A754)=11,YEAR($A754),IF(MONTH($A754)=12, YEAR($A754),YEAR($A754)-1)))),A3R002_FirstSim!$A$1:$Z$87,VLOOKUP(MONTH($A754),Conversion!$A$1:$B$12,2),FALSE)</f>
        <v>0.21</v>
      </c>
      <c r="O754" s="9">
        <f t="shared" si="70"/>
        <v>0.05</v>
      </c>
      <c r="P754" s="9" t="str">
        <f t="shared" si="71"/>
        <v>*</v>
      </c>
      <c r="Q754" s="10" t="str">
        <f t="shared" si="72"/>
        <v>Estimated</v>
      </c>
    </row>
    <row r="755" spans="1:17" x14ac:dyDescent="0.25">
      <c r="A755" s="11">
        <v>35916</v>
      </c>
      <c r="B755" s="9">
        <f>VLOOKUP((IF(MONTH($A755)=10,YEAR($A755),IF(MONTH($A755)=11,YEAR($A755),IF(MONTH($A755)=12, YEAR($A755),YEAR($A755)-1)))),A3R002_pt1.prn!$A$2:$AA$74,VLOOKUP(MONTH($A755),Conversion!$A$1:$B$12,2),FALSE)</f>
        <v>0</v>
      </c>
      <c r="C755" s="9" t="str">
        <f>IF(VLOOKUP((IF(MONTH($A755)=10,YEAR($A755),IF(MONTH($A755)=11,YEAR($A755),IF(MONTH($A755)=12, YEAR($A755),YEAR($A755)-1)))),A3R002_pt1.prn!$A$2:$AA$74,VLOOKUP(MONTH($A755),'Patch Conversion'!$A$1:$B$12,2),FALSE)="","",VLOOKUP((IF(MONTH($A755)=10,YEAR($A755),IF(MONTH($A755)=11,YEAR($A755),IF(MONTH($A755)=12, YEAR($A755),YEAR($A755)-1)))),A3R002_pt1.prn!$A$2:$AA$74,VLOOKUP(MONTH($A755),'Patch Conversion'!$A$1:$B$12,2),FALSE))</f>
        <v>#</v>
      </c>
      <c r="E755" s="22"/>
      <c r="F755" s="22"/>
      <c r="G755" s="9">
        <f>VLOOKUP((IF(MONTH($A755)=10,YEAR($A755),IF(MONTH($A755)=11,YEAR($A755),IF(MONTH($A755)=12, YEAR($A755),YEAR($A755)-1)))),A3R002_FirstSim!$A$1:$Z$87,VLOOKUP(MONTH($A755),Conversion!$A$1:$B$12,2),FALSE)</f>
        <v>0.16</v>
      </c>
      <c r="O755" s="9">
        <f t="shared" si="70"/>
        <v>0.16</v>
      </c>
      <c r="P755" s="9" t="str">
        <f t="shared" si="71"/>
        <v>*</v>
      </c>
      <c r="Q755" s="10" t="str">
        <f t="shared" si="72"/>
        <v>First Silumation patch</v>
      </c>
    </row>
    <row r="756" spans="1:17" x14ac:dyDescent="0.25">
      <c r="A756" s="11">
        <v>35947</v>
      </c>
      <c r="B756" s="9">
        <f>VLOOKUP((IF(MONTH($A756)=10,YEAR($A756),IF(MONTH($A756)=11,YEAR($A756),IF(MONTH($A756)=12, YEAR($A756),YEAR($A756)-1)))),A3R002_pt1.prn!$A$2:$AA$74,VLOOKUP(MONTH($A756),Conversion!$A$1:$B$12,2),FALSE)</f>
        <v>0.06</v>
      </c>
      <c r="C756" s="9" t="str">
        <f>IF(VLOOKUP((IF(MONTH($A756)=10,YEAR($A756),IF(MONTH($A756)=11,YEAR($A756),IF(MONTH($A756)=12, YEAR($A756),YEAR($A756)-1)))),A3R002_pt1.prn!$A$2:$AA$74,VLOOKUP(MONTH($A756),'Patch Conversion'!$A$1:$B$12,2),FALSE)="","",VLOOKUP((IF(MONTH($A756)=10,YEAR($A756),IF(MONTH($A756)=11,YEAR($A756),IF(MONTH($A756)=12, YEAR($A756),YEAR($A756)-1)))),A3R002_pt1.prn!$A$2:$AA$74,VLOOKUP(MONTH($A756),'Patch Conversion'!$A$1:$B$12,2),FALSE))</f>
        <v>*</v>
      </c>
      <c r="E756" s="22"/>
      <c r="F756" s="22"/>
      <c r="G756" s="9">
        <f>VLOOKUP((IF(MONTH($A756)=10,YEAR($A756),IF(MONTH($A756)=11,YEAR($A756),IF(MONTH($A756)=12, YEAR($A756),YEAR($A756)-1)))),A3R002_FirstSim!$A$1:$Z$87,VLOOKUP(MONTH($A756),Conversion!$A$1:$B$12,2),FALSE)</f>
        <v>0.15</v>
      </c>
      <c r="O756" s="9">
        <f t="shared" si="70"/>
        <v>0.06</v>
      </c>
      <c r="P756" s="9" t="str">
        <f t="shared" si="71"/>
        <v>*</v>
      </c>
      <c r="Q756" s="10" t="str">
        <f t="shared" si="72"/>
        <v>Estimated</v>
      </c>
    </row>
    <row r="757" spans="1:17" x14ac:dyDescent="0.25">
      <c r="A757" s="11">
        <v>35977</v>
      </c>
      <c r="B757" s="9">
        <f>VLOOKUP((IF(MONTH($A757)=10,YEAR($A757),IF(MONTH($A757)=11,YEAR($A757),IF(MONTH($A757)=12, YEAR($A757),YEAR($A757)-1)))),A3R002_pt1.prn!$A$2:$AA$74,VLOOKUP(MONTH($A757),Conversion!$A$1:$B$12,2),FALSE)</f>
        <v>7.0000000000000007E-2</v>
      </c>
      <c r="C757" s="9" t="str">
        <f>IF(VLOOKUP((IF(MONTH($A757)=10,YEAR($A757),IF(MONTH($A757)=11,YEAR($A757),IF(MONTH($A757)=12, YEAR($A757),YEAR($A757)-1)))),A3R002_pt1.prn!$A$2:$AA$74,VLOOKUP(MONTH($A757),'Patch Conversion'!$A$1:$B$12,2),FALSE)="","",VLOOKUP((IF(MONTH($A757)=10,YEAR($A757),IF(MONTH($A757)=11,YEAR($A757),IF(MONTH($A757)=12, YEAR($A757),YEAR($A757)-1)))),A3R002_pt1.prn!$A$2:$AA$74,VLOOKUP(MONTH($A757),'Patch Conversion'!$A$1:$B$12,2),FALSE))</f>
        <v>*</v>
      </c>
      <c r="E757" s="22"/>
      <c r="F757" s="22"/>
      <c r="G757" s="9">
        <f>VLOOKUP((IF(MONTH($A757)=10,YEAR($A757),IF(MONTH($A757)=11,YEAR($A757),IF(MONTH($A757)=12, YEAR($A757),YEAR($A757)-1)))),A3R002_FirstSim!$A$1:$Z$87,VLOOKUP(MONTH($A757),Conversion!$A$1:$B$12,2),FALSE)</f>
        <v>0.12</v>
      </c>
      <c r="O757" s="9">
        <f t="shared" si="70"/>
        <v>7.0000000000000007E-2</v>
      </c>
      <c r="P757" s="9" t="str">
        <f t="shared" si="71"/>
        <v>*</v>
      </c>
      <c r="Q757" s="10" t="str">
        <f t="shared" si="72"/>
        <v>Estimated</v>
      </c>
    </row>
    <row r="758" spans="1:17" x14ac:dyDescent="0.25">
      <c r="A758" s="11">
        <v>36008</v>
      </c>
      <c r="B758" s="9">
        <f>VLOOKUP((IF(MONTH($A758)=10,YEAR($A758),IF(MONTH($A758)=11,YEAR($A758),IF(MONTH($A758)=12, YEAR($A758),YEAR($A758)-1)))),A3R002_pt1.prn!$A$2:$AA$74,VLOOKUP(MONTH($A758),Conversion!$A$1:$B$12,2),FALSE)</f>
        <v>0.05</v>
      </c>
      <c r="C758" s="9" t="str">
        <f>IF(VLOOKUP((IF(MONTH($A758)=10,YEAR($A758),IF(MONTH($A758)=11,YEAR($A758),IF(MONTH($A758)=12, YEAR($A758),YEAR($A758)-1)))),A3R002_pt1.prn!$A$2:$AA$74,VLOOKUP(MONTH($A758),'Patch Conversion'!$A$1:$B$12,2),FALSE)="","",VLOOKUP((IF(MONTH($A758)=10,YEAR($A758),IF(MONTH($A758)=11,YEAR($A758),IF(MONTH($A758)=12, YEAR($A758),YEAR($A758)-1)))),A3R002_pt1.prn!$A$2:$AA$74,VLOOKUP(MONTH($A758),'Patch Conversion'!$A$1:$B$12,2),FALSE))</f>
        <v>*</v>
      </c>
      <c r="E758" s="22"/>
      <c r="F758" s="22"/>
      <c r="G758" s="9">
        <f>VLOOKUP((IF(MONTH($A758)=10,YEAR($A758),IF(MONTH($A758)=11,YEAR($A758),IF(MONTH($A758)=12, YEAR($A758),YEAR($A758)-1)))),A3R002_FirstSim!$A$1:$Z$87,VLOOKUP(MONTH($A758),Conversion!$A$1:$B$12,2),FALSE)</f>
        <v>0.09</v>
      </c>
      <c r="O758" s="9">
        <f t="shared" si="70"/>
        <v>0.05</v>
      </c>
      <c r="P758" s="9" t="str">
        <f t="shared" si="71"/>
        <v>*</v>
      </c>
      <c r="Q758" s="10" t="str">
        <f t="shared" si="72"/>
        <v>Estimated</v>
      </c>
    </row>
    <row r="759" spans="1:17" x14ac:dyDescent="0.25">
      <c r="A759" s="11">
        <v>36039</v>
      </c>
      <c r="B759" s="9">
        <f>VLOOKUP((IF(MONTH($A759)=10,YEAR($A759),IF(MONTH($A759)=11,YEAR($A759),IF(MONTH($A759)=12, YEAR($A759),YEAR($A759)-1)))),A3R002_pt1.prn!$A$2:$AA$74,VLOOKUP(MONTH($A759),Conversion!$A$1:$B$12,2),FALSE)</f>
        <v>0.09</v>
      </c>
      <c r="C759" s="9" t="str">
        <f>IF(VLOOKUP((IF(MONTH($A759)=10,YEAR($A759),IF(MONTH($A759)=11,YEAR($A759),IF(MONTH($A759)=12, YEAR($A759),YEAR($A759)-1)))),A3R002_pt1.prn!$A$2:$AA$74,VLOOKUP(MONTH($A759),'Patch Conversion'!$A$1:$B$12,2),FALSE)="","",VLOOKUP((IF(MONTH($A759)=10,YEAR($A759),IF(MONTH($A759)=11,YEAR($A759),IF(MONTH($A759)=12, YEAR($A759),YEAR($A759)-1)))),A3R002_pt1.prn!$A$2:$AA$74,VLOOKUP(MONTH($A759),'Patch Conversion'!$A$1:$B$12,2),FALSE))</f>
        <v>*</v>
      </c>
      <c r="E759" s="22"/>
      <c r="F759" s="22"/>
      <c r="G759" s="9">
        <f>VLOOKUP((IF(MONTH($A759)=10,YEAR($A759),IF(MONTH($A759)=11,YEAR($A759),IF(MONTH($A759)=12, YEAR($A759),YEAR($A759)-1)))),A3R002_FirstSim!$A$1:$Z$87,VLOOKUP(MONTH($A759),Conversion!$A$1:$B$12,2),FALSE)</f>
        <v>0.04</v>
      </c>
      <c r="O759" s="9">
        <f t="shared" si="70"/>
        <v>0.09</v>
      </c>
      <c r="P759" s="9" t="str">
        <f t="shared" si="71"/>
        <v>*</v>
      </c>
      <c r="Q759" s="10" t="str">
        <f t="shared" si="72"/>
        <v>Estimated</v>
      </c>
    </row>
    <row r="760" spans="1:17" x14ac:dyDescent="0.25">
      <c r="A760" s="11">
        <v>36069</v>
      </c>
      <c r="B760" s="9">
        <f>VLOOKUP((IF(MONTH($A760)=10,YEAR($A760),IF(MONTH($A760)=11,YEAR($A760),IF(MONTH($A760)=12, YEAR($A760),YEAR($A760)-1)))),A3R002_pt1.prn!$A$2:$AA$74,VLOOKUP(MONTH($A760),Conversion!$A$1:$B$12,2),FALSE)</f>
        <v>7.0000000000000007E-2</v>
      </c>
      <c r="C760" s="9" t="str">
        <f>IF(VLOOKUP((IF(MONTH($A760)=10,YEAR($A760),IF(MONTH($A760)=11,YEAR($A760),IF(MONTH($A760)=12, YEAR($A760),YEAR($A760)-1)))),A3R002_pt1.prn!$A$2:$AA$74,VLOOKUP(MONTH($A760),'Patch Conversion'!$A$1:$B$12,2),FALSE)="","",VLOOKUP((IF(MONTH($A760)=10,YEAR($A760),IF(MONTH($A760)=11,YEAR($A760),IF(MONTH($A760)=12, YEAR($A760),YEAR($A760)-1)))),A3R002_pt1.prn!$A$2:$AA$74,VLOOKUP(MONTH($A760),'Patch Conversion'!$A$1:$B$12,2),FALSE))</f>
        <v>*</v>
      </c>
      <c r="E760" s="22"/>
      <c r="F760" s="22"/>
      <c r="G760" s="9">
        <f>VLOOKUP((IF(MONTH($A760)=10,YEAR($A760),IF(MONTH($A760)=11,YEAR($A760),IF(MONTH($A760)=12, YEAR($A760),YEAR($A760)-1)))),A3R002_FirstSim!$A$1:$Z$87,VLOOKUP(MONTH($A760),Conversion!$A$1:$B$12,2),FALSE)</f>
        <v>0.04</v>
      </c>
      <c r="O760" s="9">
        <f t="shared" si="70"/>
        <v>7.0000000000000007E-2</v>
      </c>
      <c r="P760" s="9" t="str">
        <f t="shared" si="71"/>
        <v>*</v>
      </c>
      <c r="Q760" s="10" t="str">
        <f t="shared" si="72"/>
        <v>Estimated</v>
      </c>
    </row>
    <row r="761" spans="1:17" x14ac:dyDescent="0.25">
      <c r="A761" s="11">
        <v>36100</v>
      </c>
      <c r="B761" s="9">
        <f>VLOOKUP((IF(MONTH($A761)=10,YEAR($A761),IF(MONTH($A761)=11,YEAR($A761),IF(MONTH($A761)=12, YEAR($A761),YEAR($A761)-1)))),A3R002_pt1.prn!$A$2:$AA$74,VLOOKUP(MONTH($A761),Conversion!$A$1:$B$12,2),FALSE)</f>
        <v>0.65</v>
      </c>
      <c r="C761" s="9" t="str">
        <f>IF(VLOOKUP((IF(MONTH($A761)=10,YEAR($A761),IF(MONTH($A761)=11,YEAR($A761),IF(MONTH($A761)=12, YEAR($A761),YEAR($A761)-1)))),A3R002_pt1.prn!$A$2:$AA$74,VLOOKUP(MONTH($A761),'Patch Conversion'!$A$1:$B$12,2),FALSE)="","",VLOOKUP((IF(MONTH($A761)=10,YEAR($A761),IF(MONTH($A761)=11,YEAR($A761),IF(MONTH($A761)=12, YEAR($A761),YEAR($A761)-1)))),A3R002_pt1.prn!$A$2:$AA$74,VLOOKUP(MONTH($A761),'Patch Conversion'!$A$1:$B$12,2),FALSE))</f>
        <v>*</v>
      </c>
      <c r="E761" s="22"/>
      <c r="F761" s="22"/>
      <c r="G761" s="9">
        <f>VLOOKUP((IF(MONTH($A761)=10,YEAR($A761),IF(MONTH($A761)=11,YEAR($A761),IF(MONTH($A761)=12, YEAR($A761),YEAR($A761)-1)))),A3R002_FirstSim!$A$1:$Z$87,VLOOKUP(MONTH($A761),Conversion!$A$1:$B$12,2),FALSE)</f>
        <v>1.03</v>
      </c>
      <c r="O761" s="9">
        <f t="shared" si="70"/>
        <v>0.65</v>
      </c>
      <c r="P761" s="9" t="str">
        <f t="shared" si="71"/>
        <v>*</v>
      </c>
      <c r="Q761" s="10" t="str">
        <f t="shared" si="72"/>
        <v>Estimated</v>
      </c>
    </row>
    <row r="762" spans="1:17" x14ac:dyDescent="0.25">
      <c r="A762" s="11">
        <v>36130</v>
      </c>
      <c r="B762" s="9">
        <f>VLOOKUP((IF(MONTH($A762)=10,YEAR($A762),IF(MONTH($A762)=11,YEAR($A762),IF(MONTH($A762)=12, YEAR($A762),YEAR($A762)-1)))),A3R002_pt1.prn!$A$2:$AA$74,VLOOKUP(MONTH($A762),Conversion!$A$1:$B$12,2),FALSE)</f>
        <v>0.56000000000000005</v>
      </c>
      <c r="C762" s="9" t="str">
        <f>IF(VLOOKUP((IF(MONTH($A762)=10,YEAR($A762),IF(MONTH($A762)=11,YEAR($A762),IF(MONTH($A762)=12, YEAR($A762),YEAR($A762)-1)))),A3R002_pt1.prn!$A$2:$AA$74,VLOOKUP(MONTH($A762),'Patch Conversion'!$A$1:$B$12,2),FALSE)="","",VLOOKUP((IF(MONTH($A762)=10,YEAR($A762),IF(MONTH($A762)=11,YEAR($A762),IF(MONTH($A762)=12, YEAR($A762),YEAR($A762)-1)))),A3R002_pt1.prn!$A$2:$AA$74,VLOOKUP(MONTH($A762),'Patch Conversion'!$A$1:$B$12,2),FALSE))</f>
        <v>*</v>
      </c>
      <c r="E762" s="22"/>
      <c r="F762" s="22"/>
      <c r="G762" s="9">
        <f>VLOOKUP((IF(MONTH($A762)=10,YEAR($A762),IF(MONTH($A762)=11,YEAR($A762),IF(MONTH($A762)=12, YEAR($A762),YEAR($A762)-1)))),A3R002_FirstSim!$A$1:$Z$87,VLOOKUP(MONTH($A762),Conversion!$A$1:$B$12,2),FALSE)</f>
        <v>1.76</v>
      </c>
      <c r="O762" s="9">
        <f t="shared" si="70"/>
        <v>0.56000000000000005</v>
      </c>
      <c r="P762" s="9" t="str">
        <f t="shared" si="71"/>
        <v>*</v>
      </c>
      <c r="Q762" s="10" t="str">
        <f t="shared" si="72"/>
        <v>Estimated</v>
      </c>
    </row>
    <row r="763" spans="1:17" x14ac:dyDescent="0.25">
      <c r="A763" s="11">
        <v>36161</v>
      </c>
      <c r="B763" s="9">
        <f>VLOOKUP((IF(MONTH($A763)=10,YEAR($A763),IF(MONTH($A763)=11,YEAR($A763),IF(MONTH($A763)=12, YEAR($A763),YEAR($A763)-1)))),A3R002_pt1.prn!$A$2:$AA$74,VLOOKUP(MONTH($A763),Conversion!$A$1:$B$12,2),FALSE)</f>
        <v>0.06</v>
      </c>
      <c r="C763" s="9" t="str">
        <f>IF(VLOOKUP((IF(MONTH($A763)=10,YEAR($A763),IF(MONTH($A763)=11,YEAR($A763),IF(MONTH($A763)=12, YEAR($A763),YEAR($A763)-1)))),A3R002_pt1.prn!$A$2:$AA$74,VLOOKUP(MONTH($A763),'Patch Conversion'!$A$1:$B$12,2),FALSE)="","",VLOOKUP((IF(MONTH($A763)=10,YEAR($A763),IF(MONTH($A763)=11,YEAR($A763),IF(MONTH($A763)=12, YEAR($A763),YEAR($A763)-1)))),A3R002_pt1.prn!$A$2:$AA$74,VLOOKUP(MONTH($A763),'Patch Conversion'!$A$1:$B$12,2),FALSE))</f>
        <v>*</v>
      </c>
      <c r="E763" s="22"/>
      <c r="F763" s="22"/>
      <c r="G763" s="9">
        <f>VLOOKUP((IF(MONTH($A763)=10,YEAR($A763),IF(MONTH($A763)=11,YEAR($A763),IF(MONTH($A763)=12, YEAR($A763),YEAR($A763)-1)))),A3R002_FirstSim!$A$1:$Z$87,VLOOKUP(MONTH($A763),Conversion!$A$1:$B$12,2),FALSE)</f>
        <v>0.42</v>
      </c>
      <c r="O763" s="9">
        <f t="shared" si="70"/>
        <v>0.06</v>
      </c>
      <c r="P763" s="9" t="str">
        <f t="shared" si="71"/>
        <v>*</v>
      </c>
      <c r="Q763" s="10" t="str">
        <f t="shared" si="72"/>
        <v>Estimated</v>
      </c>
    </row>
    <row r="764" spans="1:17" x14ac:dyDescent="0.25">
      <c r="A764" s="11">
        <v>36192</v>
      </c>
      <c r="B764" s="9">
        <f>VLOOKUP((IF(MONTH($A764)=10,YEAR($A764),IF(MONTH($A764)=11,YEAR($A764),IF(MONTH($A764)=12, YEAR($A764),YEAR($A764)-1)))),A3R002_pt1.prn!$A$2:$AA$74,VLOOKUP(MONTH($A764),Conversion!$A$1:$B$12,2),FALSE)</f>
        <v>0.04</v>
      </c>
      <c r="C764" s="9" t="str">
        <f>IF(VLOOKUP((IF(MONTH($A764)=10,YEAR($A764),IF(MONTH($A764)=11,YEAR($A764),IF(MONTH($A764)=12, YEAR($A764),YEAR($A764)-1)))),A3R002_pt1.prn!$A$2:$AA$74,VLOOKUP(MONTH($A764),'Patch Conversion'!$A$1:$B$12,2),FALSE)="","",VLOOKUP((IF(MONTH($A764)=10,YEAR($A764),IF(MONTH($A764)=11,YEAR($A764),IF(MONTH($A764)=12, YEAR($A764),YEAR($A764)-1)))),A3R002_pt1.prn!$A$2:$AA$74,VLOOKUP(MONTH($A764),'Patch Conversion'!$A$1:$B$12,2),FALSE))</f>
        <v>*</v>
      </c>
      <c r="E764" s="22"/>
      <c r="F764" s="22"/>
      <c r="G764" s="9">
        <f>VLOOKUP((IF(MONTH($A764)=10,YEAR($A764),IF(MONTH($A764)=11,YEAR($A764),IF(MONTH($A764)=12, YEAR($A764),YEAR($A764)-1)))),A3R002_FirstSim!$A$1:$Z$87,VLOOKUP(MONTH($A764),Conversion!$A$1:$B$12,2),FALSE)</f>
        <v>0.08</v>
      </c>
      <c r="O764" s="9">
        <f t="shared" si="70"/>
        <v>0.04</v>
      </c>
      <c r="P764" s="9" t="str">
        <f t="shared" si="71"/>
        <v>*</v>
      </c>
      <c r="Q764" s="10" t="str">
        <f t="shared" si="72"/>
        <v>Estimated</v>
      </c>
    </row>
    <row r="765" spans="1:17" x14ac:dyDescent="0.25">
      <c r="A765" s="11">
        <v>36220</v>
      </c>
      <c r="B765" s="9">
        <f>VLOOKUP((IF(MONTH($A765)=10,YEAR($A765),IF(MONTH($A765)=11,YEAR($A765),IF(MONTH($A765)=12, YEAR($A765),YEAR($A765)-1)))),A3R002_pt1.prn!$A$2:$AA$74,VLOOKUP(MONTH($A765),Conversion!$A$1:$B$12,2),FALSE)</f>
        <v>0</v>
      </c>
      <c r="C765" s="9" t="str">
        <f>IF(VLOOKUP((IF(MONTH($A765)=10,YEAR($A765),IF(MONTH($A765)=11,YEAR($A765),IF(MONTH($A765)=12, YEAR($A765),YEAR($A765)-1)))),A3R002_pt1.prn!$A$2:$AA$74,VLOOKUP(MONTH($A765),'Patch Conversion'!$A$1:$B$12,2),FALSE)="","",VLOOKUP((IF(MONTH($A765)=10,YEAR($A765),IF(MONTH($A765)=11,YEAR($A765),IF(MONTH($A765)=12, YEAR($A765),YEAR($A765)-1)))),A3R002_pt1.prn!$A$2:$AA$74,VLOOKUP(MONTH($A765),'Patch Conversion'!$A$1:$B$12,2),FALSE))</f>
        <v>#</v>
      </c>
      <c r="E765" s="22"/>
      <c r="F765" s="22"/>
      <c r="G765" s="9">
        <f>VLOOKUP((IF(MONTH($A765)=10,YEAR($A765),IF(MONTH($A765)=11,YEAR($A765),IF(MONTH($A765)=12, YEAR($A765),YEAR($A765)-1)))),A3R002_FirstSim!$A$1:$Z$87,VLOOKUP(MONTH($A765),Conversion!$A$1:$B$12,2),FALSE)</f>
        <v>7.0000000000000007E-2</v>
      </c>
      <c r="O765" s="9">
        <f t="shared" si="70"/>
        <v>7.0000000000000007E-2</v>
      </c>
      <c r="P765" s="9" t="str">
        <f t="shared" si="71"/>
        <v>*</v>
      </c>
      <c r="Q765" s="10" t="str">
        <f t="shared" si="72"/>
        <v>First Silumation patch</v>
      </c>
    </row>
    <row r="766" spans="1:17" x14ac:dyDescent="0.25">
      <c r="A766" s="11">
        <v>36251</v>
      </c>
      <c r="B766" s="9">
        <f>VLOOKUP((IF(MONTH($A766)=10,YEAR($A766),IF(MONTH($A766)=11,YEAR($A766),IF(MONTH($A766)=12, YEAR($A766),YEAR($A766)-1)))),A3R002_pt1.prn!$A$2:$AA$74,VLOOKUP(MONTH($A766),Conversion!$A$1:$B$12,2),FALSE)</f>
        <v>0.08</v>
      </c>
      <c r="C766" s="9" t="str">
        <f>IF(VLOOKUP((IF(MONTH($A766)=10,YEAR($A766),IF(MONTH($A766)=11,YEAR($A766),IF(MONTH($A766)=12, YEAR($A766),YEAR($A766)-1)))),A3R002_pt1.prn!$A$2:$AA$74,VLOOKUP(MONTH($A766),'Patch Conversion'!$A$1:$B$12,2),FALSE)="","",VLOOKUP((IF(MONTH($A766)=10,YEAR($A766),IF(MONTH($A766)=11,YEAR($A766),IF(MONTH($A766)=12, YEAR($A766),YEAR($A766)-1)))),A3R002_pt1.prn!$A$2:$AA$74,VLOOKUP(MONTH($A766),'Patch Conversion'!$A$1:$B$12,2),FALSE))</f>
        <v>*</v>
      </c>
      <c r="E766" s="22"/>
      <c r="F766" s="22"/>
      <c r="G766" s="9">
        <f>VLOOKUP((IF(MONTH($A766)=10,YEAR($A766),IF(MONTH($A766)=11,YEAR($A766),IF(MONTH($A766)=12, YEAR($A766),YEAR($A766)-1)))),A3R002_FirstSim!$A$1:$Z$87,VLOOKUP(MONTH($A766),Conversion!$A$1:$B$12,2),FALSE)</f>
        <v>0.1</v>
      </c>
      <c r="O766" s="9">
        <f t="shared" si="70"/>
        <v>0.08</v>
      </c>
      <c r="P766" s="9" t="str">
        <f t="shared" si="71"/>
        <v>*</v>
      </c>
      <c r="Q766" s="10" t="str">
        <f t="shared" si="72"/>
        <v>Estimated</v>
      </c>
    </row>
    <row r="767" spans="1:17" x14ac:dyDescent="0.25">
      <c r="A767" s="11">
        <v>36281</v>
      </c>
      <c r="B767" s="9">
        <f>VLOOKUP((IF(MONTH($A767)=10,YEAR($A767),IF(MONTH($A767)=11,YEAR($A767),IF(MONTH($A767)=12, YEAR($A767),YEAR($A767)-1)))),A3R002_pt1.prn!$A$2:$AA$74,VLOOKUP(MONTH($A767),Conversion!$A$1:$B$12,2),FALSE)</f>
        <v>7.0000000000000007E-2</v>
      </c>
      <c r="C767" s="9" t="str">
        <f>IF(VLOOKUP((IF(MONTH($A767)=10,YEAR($A767),IF(MONTH($A767)=11,YEAR($A767),IF(MONTH($A767)=12, YEAR($A767),YEAR($A767)-1)))),A3R002_pt1.prn!$A$2:$AA$74,VLOOKUP(MONTH($A767),'Patch Conversion'!$A$1:$B$12,2),FALSE)="","",VLOOKUP((IF(MONTH($A767)=10,YEAR($A767),IF(MONTH($A767)=11,YEAR($A767),IF(MONTH($A767)=12, YEAR($A767),YEAR($A767)-1)))),A3R002_pt1.prn!$A$2:$AA$74,VLOOKUP(MONTH($A767),'Patch Conversion'!$A$1:$B$12,2),FALSE))</f>
        <v>*</v>
      </c>
      <c r="E767" s="22"/>
      <c r="F767" s="22"/>
      <c r="G767" s="9">
        <f>VLOOKUP((IF(MONTH($A767)=10,YEAR($A767),IF(MONTH($A767)=11,YEAR($A767),IF(MONTH($A767)=12, YEAR($A767),YEAR($A767)-1)))),A3R002_FirstSim!$A$1:$Z$87,VLOOKUP(MONTH($A767),Conversion!$A$1:$B$12,2),FALSE)</f>
        <v>0.14000000000000001</v>
      </c>
      <c r="O767" s="9">
        <f t="shared" si="70"/>
        <v>7.0000000000000007E-2</v>
      </c>
      <c r="P767" s="9" t="str">
        <f t="shared" si="71"/>
        <v>*</v>
      </c>
      <c r="Q767" s="10" t="str">
        <f t="shared" si="72"/>
        <v>Estimated</v>
      </c>
    </row>
    <row r="768" spans="1:17" x14ac:dyDescent="0.25">
      <c r="A768" s="11">
        <v>36312</v>
      </c>
      <c r="B768" s="9">
        <f>VLOOKUP((IF(MONTH($A768)=10,YEAR($A768),IF(MONTH($A768)=11,YEAR($A768),IF(MONTH($A768)=12, YEAR($A768),YEAR($A768)-1)))),A3R002_pt1.prn!$A$2:$AA$74,VLOOKUP(MONTH($A768),Conversion!$A$1:$B$12,2),FALSE)</f>
        <v>0.06</v>
      </c>
      <c r="C768" s="9" t="str">
        <f>IF(VLOOKUP((IF(MONTH($A768)=10,YEAR($A768),IF(MONTH($A768)=11,YEAR($A768),IF(MONTH($A768)=12, YEAR($A768),YEAR($A768)-1)))),A3R002_pt1.prn!$A$2:$AA$74,VLOOKUP(MONTH($A768),'Patch Conversion'!$A$1:$B$12,2),FALSE)="","",VLOOKUP((IF(MONTH($A768)=10,YEAR($A768),IF(MONTH($A768)=11,YEAR($A768),IF(MONTH($A768)=12, YEAR($A768),YEAR($A768)-1)))),A3R002_pt1.prn!$A$2:$AA$74,VLOOKUP(MONTH($A768),'Patch Conversion'!$A$1:$B$12,2),FALSE))</f>
        <v>*</v>
      </c>
      <c r="E768" s="22"/>
      <c r="F768" s="22"/>
      <c r="G768" s="9">
        <f>VLOOKUP((IF(MONTH($A768)=10,YEAR($A768),IF(MONTH($A768)=11,YEAR($A768),IF(MONTH($A768)=12, YEAR($A768),YEAR($A768)-1)))),A3R002_FirstSim!$A$1:$Z$87,VLOOKUP(MONTH($A768),Conversion!$A$1:$B$12,2),FALSE)</f>
        <v>0.12</v>
      </c>
      <c r="O768" s="9">
        <f t="shared" si="70"/>
        <v>0.06</v>
      </c>
      <c r="P768" s="9" t="str">
        <f t="shared" si="71"/>
        <v>*</v>
      </c>
      <c r="Q768" s="10" t="str">
        <f t="shared" si="72"/>
        <v>Estimated</v>
      </c>
    </row>
    <row r="769" spans="1:17" x14ac:dyDescent="0.25">
      <c r="A769" s="11">
        <v>36342</v>
      </c>
      <c r="B769" s="9">
        <f>VLOOKUP((IF(MONTH($A769)=10,YEAR($A769),IF(MONTH($A769)=11,YEAR($A769),IF(MONTH($A769)=12, YEAR($A769),YEAR($A769)-1)))),A3R002_pt1.prn!$A$2:$AA$74,VLOOKUP(MONTH($A769),Conversion!$A$1:$B$12,2),FALSE)</f>
        <v>0.06</v>
      </c>
      <c r="C769" s="9" t="str">
        <f>IF(VLOOKUP((IF(MONTH($A769)=10,YEAR($A769),IF(MONTH($A769)=11,YEAR($A769),IF(MONTH($A769)=12, YEAR($A769),YEAR($A769)-1)))),A3R002_pt1.prn!$A$2:$AA$74,VLOOKUP(MONTH($A769),'Patch Conversion'!$A$1:$B$12,2),FALSE)="","",VLOOKUP((IF(MONTH($A769)=10,YEAR($A769),IF(MONTH($A769)=11,YEAR($A769),IF(MONTH($A769)=12, YEAR($A769),YEAR($A769)-1)))),A3R002_pt1.prn!$A$2:$AA$74,VLOOKUP(MONTH($A769),'Patch Conversion'!$A$1:$B$12,2),FALSE))</f>
        <v>*</v>
      </c>
      <c r="E769" s="22"/>
      <c r="F769" s="22"/>
      <c r="G769" s="9">
        <f>VLOOKUP((IF(MONTH($A769)=10,YEAR($A769),IF(MONTH($A769)=11,YEAR($A769),IF(MONTH($A769)=12, YEAR($A769),YEAR($A769)-1)))),A3R002_FirstSim!$A$1:$Z$87,VLOOKUP(MONTH($A769),Conversion!$A$1:$B$12,2),FALSE)</f>
        <v>0.09</v>
      </c>
      <c r="O769" s="9">
        <f t="shared" si="70"/>
        <v>0.06</v>
      </c>
      <c r="P769" s="9" t="str">
        <f t="shared" si="71"/>
        <v>*</v>
      </c>
      <c r="Q769" s="10" t="str">
        <f t="shared" si="72"/>
        <v>Estimated</v>
      </c>
    </row>
    <row r="770" spans="1:17" x14ac:dyDescent="0.25">
      <c r="A770" s="11">
        <v>36373</v>
      </c>
      <c r="B770" s="9">
        <f>VLOOKUP((IF(MONTH($A770)=10,YEAR($A770),IF(MONTH($A770)=11,YEAR($A770),IF(MONTH($A770)=12, YEAR($A770),YEAR($A770)-1)))),A3R002_pt1.prn!$A$2:$AA$74,VLOOKUP(MONTH($A770),Conversion!$A$1:$B$12,2),FALSE)</f>
        <v>7.0000000000000007E-2</v>
      </c>
      <c r="C770" s="9" t="str">
        <f>IF(VLOOKUP((IF(MONTH($A770)=10,YEAR($A770),IF(MONTH($A770)=11,YEAR($A770),IF(MONTH($A770)=12, YEAR($A770),YEAR($A770)-1)))),A3R002_pt1.prn!$A$2:$AA$74,VLOOKUP(MONTH($A770),'Patch Conversion'!$A$1:$B$12,2),FALSE)="","",VLOOKUP((IF(MONTH($A770)=10,YEAR($A770),IF(MONTH($A770)=11,YEAR($A770),IF(MONTH($A770)=12, YEAR($A770),YEAR($A770)-1)))),A3R002_pt1.prn!$A$2:$AA$74,VLOOKUP(MONTH($A770),'Patch Conversion'!$A$1:$B$12,2),FALSE))</f>
        <v>*</v>
      </c>
      <c r="E770" s="22"/>
      <c r="F770" s="22"/>
      <c r="G770" s="9">
        <f>VLOOKUP((IF(MONTH($A770)=10,YEAR($A770),IF(MONTH($A770)=11,YEAR($A770),IF(MONTH($A770)=12, YEAR($A770),YEAR($A770)-1)))),A3R002_FirstSim!$A$1:$Z$87,VLOOKUP(MONTH($A770),Conversion!$A$1:$B$12,2),FALSE)</f>
        <v>0.05</v>
      </c>
      <c r="O770" s="9">
        <f t="shared" si="70"/>
        <v>7.0000000000000007E-2</v>
      </c>
      <c r="P770" s="9" t="str">
        <f t="shared" si="71"/>
        <v>*</v>
      </c>
      <c r="Q770" s="10" t="str">
        <f t="shared" si="72"/>
        <v>Estimated</v>
      </c>
    </row>
    <row r="771" spans="1:17" x14ac:dyDescent="0.25">
      <c r="A771" s="11">
        <v>36404</v>
      </c>
      <c r="B771" s="9">
        <f>VLOOKUP((IF(MONTH($A771)=10,YEAR($A771),IF(MONTH($A771)=11,YEAR($A771),IF(MONTH($A771)=12, YEAR($A771),YEAR($A771)-1)))),A3R002_pt1.prn!$A$2:$AA$74,VLOOKUP(MONTH($A771),Conversion!$A$1:$B$12,2),FALSE)</f>
        <v>7.0000000000000007E-2</v>
      </c>
      <c r="C771" s="9" t="str">
        <f>IF(VLOOKUP((IF(MONTH($A771)=10,YEAR($A771),IF(MONTH($A771)=11,YEAR($A771),IF(MONTH($A771)=12, YEAR($A771),YEAR($A771)-1)))),A3R002_pt1.prn!$A$2:$AA$74,VLOOKUP(MONTH($A771),'Patch Conversion'!$A$1:$B$12,2),FALSE)="","",VLOOKUP((IF(MONTH($A771)=10,YEAR($A771),IF(MONTH($A771)=11,YEAR($A771),IF(MONTH($A771)=12, YEAR($A771),YEAR($A771)-1)))),A3R002_pt1.prn!$A$2:$AA$74,VLOOKUP(MONTH($A771),'Patch Conversion'!$A$1:$B$12,2),FALSE))</f>
        <v>*</v>
      </c>
      <c r="E771" s="22"/>
      <c r="F771" s="22"/>
      <c r="G771" s="9">
        <f>VLOOKUP((IF(MONTH($A771)=10,YEAR($A771),IF(MONTH($A771)=11,YEAR($A771),IF(MONTH($A771)=12, YEAR($A771),YEAR($A771)-1)))),A3R002_FirstSim!$A$1:$Z$87,VLOOKUP(MONTH($A771),Conversion!$A$1:$B$12,2),FALSE)</f>
        <v>0.03</v>
      </c>
      <c r="O771" s="9">
        <f t="shared" si="70"/>
        <v>7.0000000000000007E-2</v>
      </c>
      <c r="P771" s="9" t="str">
        <f t="shared" si="71"/>
        <v>*</v>
      </c>
      <c r="Q771" s="10" t="str">
        <f t="shared" si="72"/>
        <v>Estimated</v>
      </c>
    </row>
    <row r="772" spans="1:17" x14ac:dyDescent="0.25">
      <c r="A772" s="11">
        <v>36434</v>
      </c>
      <c r="B772" s="9">
        <f>VLOOKUP((IF(MONTH($A772)=10,YEAR($A772),IF(MONTH($A772)=11,YEAR($A772),IF(MONTH($A772)=12, YEAR($A772),YEAR($A772)-1)))),A3R002_pt1.prn!$A$2:$AA$74,VLOOKUP(MONTH($A772),Conversion!$A$1:$B$12,2),FALSE)</f>
        <v>0.08</v>
      </c>
      <c r="C772" s="9" t="str">
        <f>IF(VLOOKUP((IF(MONTH($A772)=10,YEAR($A772),IF(MONTH($A772)=11,YEAR($A772),IF(MONTH($A772)=12, YEAR($A772),YEAR($A772)-1)))),A3R002_pt1.prn!$A$2:$AA$74,VLOOKUP(MONTH($A772),'Patch Conversion'!$A$1:$B$12,2),FALSE)="","",VLOOKUP((IF(MONTH($A772)=10,YEAR($A772),IF(MONTH($A772)=11,YEAR($A772),IF(MONTH($A772)=12, YEAR($A772),YEAR($A772)-1)))),A3R002_pt1.prn!$A$2:$AA$74,VLOOKUP(MONTH($A772),'Patch Conversion'!$A$1:$B$12,2),FALSE))</f>
        <v>*</v>
      </c>
      <c r="E772" s="22"/>
      <c r="F772" s="22"/>
      <c r="G772" s="9">
        <f>VLOOKUP((IF(MONTH($A772)=10,YEAR($A772),IF(MONTH($A772)=11,YEAR($A772),IF(MONTH($A772)=12, YEAR($A772),YEAR($A772)-1)))),A3R002_FirstSim!$A$1:$Z$87,VLOOKUP(MONTH($A772),Conversion!$A$1:$B$12,2),FALSE)</f>
        <v>0.02</v>
      </c>
      <c r="O772" s="9">
        <f t="shared" ref="O772:O835" si="73">IF(C772="",B772,IF(C772="*",B772,IF(G772&lt;B772,B772,G772)))</f>
        <v>0.08</v>
      </c>
      <c r="P772" s="9" t="str">
        <f t="shared" ref="P772:P835" si="74">IF(C772="",C772,IF(C772="*",C772,IF(G772&lt;B772,C772,"*")))</f>
        <v>*</v>
      </c>
      <c r="Q772" s="10" t="str">
        <f t="shared" ref="Q772:Q835" si="75">IF(C772="","",IF(C772="*","Estimated",IF(G772&lt;B772,"First Simulation&lt;Observed, Observed Used","First Silumation patch")))</f>
        <v>Estimated</v>
      </c>
    </row>
    <row r="773" spans="1:17" x14ac:dyDescent="0.25">
      <c r="A773" s="11">
        <v>36465</v>
      </c>
      <c r="B773" s="9">
        <f>VLOOKUP((IF(MONTH($A773)=10,YEAR($A773),IF(MONTH($A773)=11,YEAR($A773),IF(MONTH($A773)=12, YEAR($A773),YEAR($A773)-1)))),A3R002_pt1.prn!$A$2:$AA$74,VLOOKUP(MONTH($A773),Conversion!$A$1:$B$12,2),FALSE)</f>
        <v>0.08</v>
      </c>
      <c r="C773" s="9" t="str">
        <f>IF(VLOOKUP((IF(MONTH($A773)=10,YEAR($A773),IF(MONTH($A773)=11,YEAR($A773),IF(MONTH($A773)=12, YEAR($A773),YEAR($A773)-1)))),A3R002_pt1.prn!$A$2:$AA$74,VLOOKUP(MONTH($A773),'Patch Conversion'!$A$1:$B$12,2),FALSE)="","",VLOOKUP((IF(MONTH($A773)=10,YEAR($A773),IF(MONTH($A773)=11,YEAR($A773),IF(MONTH($A773)=12, YEAR($A773),YEAR($A773)-1)))),A3R002_pt1.prn!$A$2:$AA$74,VLOOKUP(MONTH($A773),'Patch Conversion'!$A$1:$B$12,2),FALSE))</f>
        <v>*</v>
      </c>
      <c r="E773" s="22"/>
      <c r="F773" s="22"/>
      <c r="G773" s="9">
        <f>VLOOKUP((IF(MONTH($A773)=10,YEAR($A773),IF(MONTH($A773)=11,YEAR($A773),IF(MONTH($A773)=12, YEAR($A773),YEAR($A773)-1)))),A3R002_FirstSim!$A$1:$Z$87,VLOOKUP(MONTH($A773),Conversion!$A$1:$B$12,2),FALSE)</f>
        <v>0.02</v>
      </c>
      <c r="O773" s="9">
        <f t="shared" si="73"/>
        <v>0.08</v>
      </c>
      <c r="P773" s="9" t="str">
        <f t="shared" si="74"/>
        <v>*</v>
      </c>
      <c r="Q773" s="10" t="str">
        <f t="shared" si="75"/>
        <v>Estimated</v>
      </c>
    </row>
    <row r="774" spans="1:17" x14ac:dyDescent="0.25">
      <c r="A774" s="11">
        <v>36495</v>
      </c>
      <c r="B774" s="9">
        <f>VLOOKUP((IF(MONTH($A774)=10,YEAR($A774),IF(MONTH($A774)=11,YEAR($A774),IF(MONTH($A774)=12, YEAR($A774),YEAR($A774)-1)))),A3R002_pt1.prn!$A$2:$AA$74,VLOOKUP(MONTH($A774),Conversion!$A$1:$B$12,2),FALSE)</f>
        <v>0.15</v>
      </c>
      <c r="C774" s="9" t="str">
        <f>IF(VLOOKUP((IF(MONTH($A774)=10,YEAR($A774),IF(MONTH($A774)=11,YEAR($A774),IF(MONTH($A774)=12, YEAR($A774),YEAR($A774)-1)))),A3R002_pt1.prn!$A$2:$AA$74,VLOOKUP(MONTH($A774),'Patch Conversion'!$A$1:$B$12,2),FALSE)="","",VLOOKUP((IF(MONTH($A774)=10,YEAR($A774),IF(MONTH($A774)=11,YEAR($A774),IF(MONTH($A774)=12, YEAR($A774),YEAR($A774)-1)))),A3R002_pt1.prn!$A$2:$AA$74,VLOOKUP(MONTH($A774),'Patch Conversion'!$A$1:$B$12,2),FALSE))</f>
        <v>*</v>
      </c>
      <c r="E774" s="22"/>
      <c r="F774" s="22"/>
      <c r="G774" s="9">
        <f>VLOOKUP((IF(MONTH($A774)=10,YEAR($A774),IF(MONTH($A774)=11,YEAR($A774),IF(MONTH($A774)=12, YEAR($A774),YEAR($A774)-1)))),A3R002_FirstSim!$A$1:$Z$87,VLOOKUP(MONTH($A774),Conversion!$A$1:$B$12,2),FALSE)</f>
        <v>0.03</v>
      </c>
      <c r="O774" s="9">
        <f t="shared" si="73"/>
        <v>0.15</v>
      </c>
      <c r="P774" s="9" t="str">
        <f t="shared" si="74"/>
        <v>*</v>
      </c>
      <c r="Q774" s="10" t="str">
        <f t="shared" si="75"/>
        <v>Estimated</v>
      </c>
    </row>
    <row r="775" spans="1:17" x14ac:dyDescent="0.25">
      <c r="A775" s="11">
        <v>36526</v>
      </c>
      <c r="B775" s="9">
        <f>VLOOKUP((IF(MONTH($A775)=10,YEAR($A775),IF(MONTH($A775)=11,YEAR($A775),IF(MONTH($A775)=12, YEAR($A775),YEAR($A775)-1)))),A3R002_pt1.prn!$A$2:$AA$74,VLOOKUP(MONTH($A775),Conversion!$A$1:$B$12,2),FALSE)</f>
        <v>0.16</v>
      </c>
      <c r="C775" s="9" t="str">
        <f>IF(VLOOKUP((IF(MONTH($A775)=10,YEAR($A775),IF(MONTH($A775)=11,YEAR($A775),IF(MONTH($A775)=12, YEAR($A775),YEAR($A775)-1)))),A3R002_pt1.prn!$A$2:$AA$74,VLOOKUP(MONTH($A775),'Patch Conversion'!$A$1:$B$12,2),FALSE)="","",VLOOKUP((IF(MONTH($A775)=10,YEAR($A775),IF(MONTH($A775)=11,YEAR($A775),IF(MONTH($A775)=12, YEAR($A775),YEAR($A775)-1)))),A3R002_pt1.prn!$A$2:$AA$74,VLOOKUP(MONTH($A775),'Patch Conversion'!$A$1:$B$12,2),FALSE))</f>
        <v>*</v>
      </c>
      <c r="E775" s="22"/>
      <c r="F775" s="22"/>
      <c r="G775" s="9">
        <f>VLOOKUP((IF(MONTH($A775)=10,YEAR($A775),IF(MONTH($A775)=11,YEAR($A775),IF(MONTH($A775)=12, YEAR($A775),YEAR($A775)-1)))),A3R002_FirstSim!$A$1:$Z$87,VLOOKUP(MONTH($A775),Conversion!$A$1:$B$12,2),FALSE)</f>
        <v>0.08</v>
      </c>
      <c r="O775" s="9">
        <f t="shared" si="73"/>
        <v>0.16</v>
      </c>
      <c r="P775" s="9" t="str">
        <f t="shared" si="74"/>
        <v>*</v>
      </c>
      <c r="Q775" s="10" t="str">
        <f t="shared" si="75"/>
        <v>Estimated</v>
      </c>
    </row>
    <row r="776" spans="1:17" x14ac:dyDescent="0.25">
      <c r="A776" s="11">
        <v>36557</v>
      </c>
      <c r="B776" s="9">
        <f>VLOOKUP((IF(MONTH($A776)=10,YEAR($A776),IF(MONTH($A776)=11,YEAR($A776),IF(MONTH($A776)=12, YEAR($A776),YEAR($A776)-1)))),A3R002_pt1.prn!$A$2:$AA$74,VLOOKUP(MONTH($A776),Conversion!$A$1:$B$12,2),FALSE)</f>
        <v>6.97</v>
      </c>
      <c r="C776" s="9" t="str">
        <f>IF(VLOOKUP((IF(MONTH($A776)=10,YEAR($A776),IF(MONTH($A776)=11,YEAR($A776),IF(MONTH($A776)=12, YEAR($A776),YEAR($A776)-1)))),A3R002_pt1.prn!$A$2:$AA$74,VLOOKUP(MONTH($A776),'Patch Conversion'!$A$1:$B$12,2),FALSE)="","",VLOOKUP((IF(MONTH($A776)=10,YEAR($A776),IF(MONTH($A776)=11,YEAR($A776),IF(MONTH($A776)=12, YEAR($A776),YEAR($A776)-1)))),A3R002_pt1.prn!$A$2:$AA$74,VLOOKUP(MONTH($A776),'Patch Conversion'!$A$1:$B$12,2),FALSE))</f>
        <v>+</v>
      </c>
      <c r="E776" s="22"/>
      <c r="F776" s="22"/>
      <c r="G776" s="9">
        <f>VLOOKUP((IF(MONTH($A776)=10,YEAR($A776),IF(MONTH($A776)=11,YEAR($A776),IF(MONTH($A776)=12, YEAR($A776),YEAR($A776)-1)))),A3R002_FirstSim!$A$1:$Z$87,VLOOKUP(MONTH($A776),Conversion!$A$1:$B$12,2),FALSE)</f>
        <v>9.57</v>
      </c>
      <c r="O776" s="9">
        <f t="shared" si="73"/>
        <v>9.57</v>
      </c>
      <c r="P776" s="9" t="str">
        <f t="shared" si="74"/>
        <v>*</v>
      </c>
      <c r="Q776" s="10" t="str">
        <f t="shared" si="75"/>
        <v>First Silumation patch</v>
      </c>
    </row>
    <row r="777" spans="1:17" x14ac:dyDescent="0.25">
      <c r="A777" s="11">
        <v>36586</v>
      </c>
      <c r="B777" s="9">
        <f>VLOOKUP((IF(MONTH($A777)=10,YEAR($A777),IF(MONTH($A777)=11,YEAR($A777),IF(MONTH($A777)=12, YEAR($A777),YEAR($A777)-1)))),A3R002_pt1.prn!$A$2:$AA$74,VLOOKUP(MONTH($A777),Conversion!$A$1:$B$12,2),FALSE)</f>
        <v>2.65</v>
      </c>
      <c r="C777" s="9" t="str">
        <f>IF(VLOOKUP((IF(MONTH($A777)=10,YEAR($A777),IF(MONTH($A777)=11,YEAR($A777),IF(MONTH($A777)=12, YEAR($A777),YEAR($A777)-1)))),A3R002_pt1.prn!$A$2:$AA$74,VLOOKUP(MONTH($A777),'Patch Conversion'!$A$1:$B$12,2),FALSE)="","",VLOOKUP((IF(MONTH($A777)=10,YEAR($A777),IF(MONTH($A777)=11,YEAR($A777),IF(MONTH($A777)=12, YEAR($A777),YEAR($A777)-1)))),A3R002_pt1.prn!$A$2:$AA$74,VLOOKUP(MONTH($A777),'Patch Conversion'!$A$1:$B$12,2),FALSE))</f>
        <v>+</v>
      </c>
      <c r="E777" s="22"/>
      <c r="F777" s="22"/>
      <c r="G777" s="9">
        <f>VLOOKUP((IF(MONTH($A777)=10,YEAR($A777),IF(MONTH($A777)=11,YEAR($A777),IF(MONTH($A777)=12, YEAR($A777),YEAR($A777)-1)))),A3R002_FirstSim!$A$1:$Z$87,VLOOKUP(MONTH($A777),Conversion!$A$1:$B$12,2),FALSE)</f>
        <v>3.91</v>
      </c>
      <c r="O777" s="9">
        <f t="shared" si="73"/>
        <v>3.91</v>
      </c>
      <c r="P777" s="9" t="str">
        <f t="shared" si="74"/>
        <v>*</v>
      </c>
      <c r="Q777" s="10" t="str">
        <f t="shared" si="75"/>
        <v>First Silumation patch</v>
      </c>
    </row>
    <row r="778" spans="1:17" ht="39.6" x14ac:dyDescent="0.25">
      <c r="A778" s="11">
        <v>36617</v>
      </c>
      <c r="B778" s="9">
        <f>VLOOKUP((IF(MONTH($A778)=10,YEAR($A778),IF(MONTH($A778)=11,YEAR($A778),IF(MONTH($A778)=12, YEAR($A778),YEAR($A778)-1)))),A3R002_pt1.prn!$A$2:$AA$74,VLOOKUP(MONTH($A778),Conversion!$A$1:$B$12,2),FALSE)</f>
        <v>1.6</v>
      </c>
      <c r="C778" s="9" t="str">
        <f>IF(VLOOKUP((IF(MONTH($A778)=10,YEAR($A778),IF(MONTH($A778)=11,YEAR($A778),IF(MONTH($A778)=12, YEAR($A778),YEAR($A778)-1)))),A3R002_pt1.prn!$A$2:$AA$74,VLOOKUP(MONTH($A778),'Patch Conversion'!$A$1:$B$12,2),FALSE)="","",VLOOKUP((IF(MONTH($A778)=10,YEAR($A778),IF(MONTH($A778)=11,YEAR($A778),IF(MONTH($A778)=12, YEAR($A778),YEAR($A778)-1)))),A3R002_pt1.prn!$A$2:$AA$74,VLOOKUP(MONTH($A778),'Patch Conversion'!$A$1:$B$12,2),FALSE))</f>
        <v>+</v>
      </c>
      <c r="E778" s="22"/>
      <c r="F778" s="22"/>
      <c r="G778" s="9">
        <f>VLOOKUP((IF(MONTH($A778)=10,YEAR($A778),IF(MONTH($A778)=11,YEAR($A778),IF(MONTH($A778)=12, YEAR($A778),YEAR($A778)-1)))),A3R002_FirstSim!$A$1:$Z$87,VLOOKUP(MONTH($A778),Conversion!$A$1:$B$12,2),FALSE)</f>
        <v>0.51</v>
      </c>
      <c r="O778" s="9">
        <f t="shared" si="73"/>
        <v>1.6</v>
      </c>
      <c r="P778" s="9" t="str">
        <f t="shared" si="74"/>
        <v>+</v>
      </c>
      <c r="Q778" s="10" t="str">
        <f t="shared" si="75"/>
        <v>First Simulation&lt;Observed, Observed Used</v>
      </c>
    </row>
    <row r="779" spans="1:17" ht="39.6" x14ac:dyDescent="0.25">
      <c r="A779" s="11">
        <v>36647</v>
      </c>
      <c r="B779" s="9">
        <f>VLOOKUP((IF(MONTH($A779)=10,YEAR($A779),IF(MONTH($A779)=11,YEAR($A779),IF(MONTH($A779)=12, YEAR($A779),YEAR($A779)-1)))),A3R002_pt1.prn!$A$2:$AA$74,VLOOKUP(MONTH($A779),Conversion!$A$1:$B$12,2),FALSE)</f>
        <v>1.62</v>
      </c>
      <c r="C779" s="9" t="str">
        <f>IF(VLOOKUP((IF(MONTH($A779)=10,YEAR($A779),IF(MONTH($A779)=11,YEAR($A779),IF(MONTH($A779)=12, YEAR($A779),YEAR($A779)-1)))),A3R002_pt1.prn!$A$2:$AA$74,VLOOKUP(MONTH($A779),'Patch Conversion'!$A$1:$B$12,2),FALSE)="","",VLOOKUP((IF(MONTH($A779)=10,YEAR($A779),IF(MONTH($A779)=11,YEAR($A779),IF(MONTH($A779)=12, YEAR($A779),YEAR($A779)-1)))),A3R002_pt1.prn!$A$2:$AA$74,VLOOKUP(MONTH($A779),'Patch Conversion'!$A$1:$B$12,2),FALSE))</f>
        <v>+</v>
      </c>
      <c r="E779" s="22"/>
      <c r="F779" s="22"/>
      <c r="G779" s="9">
        <f>VLOOKUP((IF(MONTH($A779)=10,YEAR($A779),IF(MONTH($A779)=11,YEAR($A779),IF(MONTH($A779)=12, YEAR($A779),YEAR($A779)-1)))),A3R002_FirstSim!$A$1:$Z$87,VLOOKUP(MONTH($A779),Conversion!$A$1:$B$12,2),FALSE)</f>
        <v>0.46</v>
      </c>
      <c r="O779" s="9">
        <f t="shared" si="73"/>
        <v>1.62</v>
      </c>
      <c r="P779" s="9" t="str">
        <f t="shared" si="74"/>
        <v>+</v>
      </c>
      <c r="Q779" s="10" t="str">
        <f t="shared" si="75"/>
        <v>First Simulation&lt;Observed, Observed Used</v>
      </c>
    </row>
    <row r="780" spans="1:17" x14ac:dyDescent="0.25">
      <c r="A780" s="11">
        <v>36678</v>
      </c>
      <c r="B780" s="9">
        <f>VLOOKUP((IF(MONTH($A780)=10,YEAR($A780),IF(MONTH($A780)=11,YEAR($A780),IF(MONTH($A780)=12, YEAR($A780),YEAR($A780)-1)))),A3R002_pt1.prn!$A$2:$AA$74,VLOOKUP(MONTH($A780),Conversion!$A$1:$B$12,2),FALSE)</f>
        <v>0.49</v>
      </c>
      <c r="C780" s="9" t="str">
        <f>IF(VLOOKUP((IF(MONTH($A780)=10,YEAR($A780),IF(MONTH($A780)=11,YEAR($A780),IF(MONTH($A780)=12, YEAR($A780),YEAR($A780)-1)))),A3R002_pt1.prn!$A$2:$AA$74,VLOOKUP(MONTH($A780),'Patch Conversion'!$A$1:$B$12,2),FALSE)="","",VLOOKUP((IF(MONTH($A780)=10,YEAR($A780),IF(MONTH($A780)=11,YEAR($A780),IF(MONTH($A780)=12, YEAR($A780),YEAR($A780)-1)))),A3R002_pt1.prn!$A$2:$AA$74,VLOOKUP(MONTH($A780),'Patch Conversion'!$A$1:$B$12,2),FALSE))</f>
        <v>*</v>
      </c>
      <c r="E780" s="22"/>
      <c r="F780" s="22"/>
      <c r="G780" s="9">
        <f>VLOOKUP((IF(MONTH($A780)=10,YEAR($A780),IF(MONTH($A780)=11,YEAR($A780),IF(MONTH($A780)=12, YEAR($A780),YEAR($A780)-1)))),A3R002_FirstSim!$A$1:$Z$87,VLOOKUP(MONTH($A780),Conversion!$A$1:$B$12,2),FALSE)</f>
        <v>0.37</v>
      </c>
      <c r="O780" s="9">
        <f t="shared" si="73"/>
        <v>0.49</v>
      </c>
      <c r="P780" s="9" t="str">
        <f t="shared" si="74"/>
        <v>*</v>
      </c>
      <c r="Q780" s="10" t="str">
        <f t="shared" si="75"/>
        <v>Estimated</v>
      </c>
    </row>
    <row r="781" spans="1:17" x14ac:dyDescent="0.25">
      <c r="A781" s="11">
        <v>36708</v>
      </c>
      <c r="B781" s="9">
        <f>VLOOKUP((IF(MONTH($A781)=10,YEAR($A781),IF(MONTH($A781)=11,YEAR($A781),IF(MONTH($A781)=12, YEAR($A781),YEAR($A781)-1)))),A3R002_pt1.prn!$A$2:$AA$74,VLOOKUP(MONTH($A781),Conversion!$A$1:$B$12,2),FALSE)</f>
        <v>0.36</v>
      </c>
      <c r="C781" s="9" t="str">
        <f>IF(VLOOKUP((IF(MONTH($A781)=10,YEAR($A781),IF(MONTH($A781)=11,YEAR($A781),IF(MONTH($A781)=12, YEAR($A781),YEAR($A781)-1)))),A3R002_pt1.prn!$A$2:$AA$74,VLOOKUP(MONTH($A781),'Patch Conversion'!$A$1:$B$12,2),FALSE)="","",VLOOKUP((IF(MONTH($A781)=10,YEAR($A781),IF(MONTH($A781)=11,YEAR($A781),IF(MONTH($A781)=12, YEAR($A781),YEAR($A781)-1)))),A3R002_pt1.prn!$A$2:$AA$74,VLOOKUP(MONTH($A781),'Patch Conversion'!$A$1:$B$12,2),FALSE))</f>
        <v>*</v>
      </c>
      <c r="E781" s="22"/>
      <c r="F781" s="22"/>
      <c r="G781" s="9">
        <f>VLOOKUP((IF(MONTH($A781)=10,YEAR($A781),IF(MONTH($A781)=11,YEAR($A781),IF(MONTH($A781)=12, YEAR($A781),YEAR($A781)-1)))),A3R002_FirstSim!$A$1:$Z$87,VLOOKUP(MONTH($A781),Conversion!$A$1:$B$12,2),FALSE)</f>
        <v>0.28999999999999998</v>
      </c>
      <c r="O781" s="9">
        <f t="shared" si="73"/>
        <v>0.36</v>
      </c>
      <c r="P781" s="9" t="str">
        <f t="shared" si="74"/>
        <v>*</v>
      </c>
      <c r="Q781" s="10" t="str">
        <f t="shared" si="75"/>
        <v>Estimated</v>
      </c>
    </row>
    <row r="782" spans="1:17" x14ac:dyDescent="0.25">
      <c r="A782" s="11">
        <v>36739</v>
      </c>
      <c r="B782" s="9">
        <f>VLOOKUP((IF(MONTH($A782)=10,YEAR($A782),IF(MONTH($A782)=11,YEAR($A782),IF(MONTH($A782)=12, YEAR($A782),YEAR($A782)-1)))),A3R002_pt1.prn!$A$2:$AA$74,VLOOKUP(MONTH($A782),Conversion!$A$1:$B$12,2),FALSE)</f>
        <v>0.32</v>
      </c>
      <c r="C782" s="9" t="str">
        <f>IF(VLOOKUP((IF(MONTH($A782)=10,YEAR($A782),IF(MONTH($A782)=11,YEAR($A782),IF(MONTH($A782)=12, YEAR($A782),YEAR($A782)-1)))),A3R002_pt1.prn!$A$2:$AA$74,VLOOKUP(MONTH($A782),'Patch Conversion'!$A$1:$B$12,2),FALSE)="","",VLOOKUP((IF(MONTH($A782)=10,YEAR($A782),IF(MONTH($A782)=11,YEAR($A782),IF(MONTH($A782)=12, YEAR($A782),YEAR($A782)-1)))),A3R002_pt1.prn!$A$2:$AA$74,VLOOKUP(MONTH($A782),'Patch Conversion'!$A$1:$B$12,2),FALSE))</f>
        <v>*</v>
      </c>
      <c r="E782" s="22"/>
      <c r="F782" s="22"/>
      <c r="G782" s="9">
        <f>VLOOKUP((IF(MONTH($A782)=10,YEAR($A782),IF(MONTH($A782)=11,YEAR($A782),IF(MONTH($A782)=12, YEAR($A782),YEAR($A782)-1)))),A3R002_FirstSim!$A$1:$Z$87,VLOOKUP(MONTH($A782),Conversion!$A$1:$B$12,2),FALSE)</f>
        <v>0.21</v>
      </c>
      <c r="O782" s="9">
        <f t="shared" si="73"/>
        <v>0.32</v>
      </c>
      <c r="P782" s="9" t="str">
        <f t="shared" si="74"/>
        <v>*</v>
      </c>
      <c r="Q782" s="10" t="str">
        <f t="shared" si="75"/>
        <v>Estimated</v>
      </c>
    </row>
    <row r="783" spans="1:17" x14ac:dyDescent="0.25">
      <c r="A783" s="11">
        <v>36770</v>
      </c>
      <c r="B783" s="9">
        <f>VLOOKUP((IF(MONTH($A783)=10,YEAR($A783),IF(MONTH($A783)=11,YEAR($A783),IF(MONTH($A783)=12, YEAR($A783),YEAR($A783)-1)))),A3R002_pt1.prn!$A$2:$AA$74,VLOOKUP(MONTH($A783),Conversion!$A$1:$B$12,2),FALSE)</f>
        <v>0.17</v>
      </c>
      <c r="C783" s="9" t="str">
        <f>IF(VLOOKUP((IF(MONTH($A783)=10,YEAR($A783),IF(MONTH($A783)=11,YEAR($A783),IF(MONTH($A783)=12, YEAR($A783),YEAR($A783)-1)))),A3R002_pt1.prn!$A$2:$AA$74,VLOOKUP(MONTH($A783),'Patch Conversion'!$A$1:$B$12,2),FALSE)="","",VLOOKUP((IF(MONTH($A783)=10,YEAR($A783),IF(MONTH($A783)=11,YEAR($A783),IF(MONTH($A783)=12, YEAR($A783),YEAR($A783)-1)))),A3R002_pt1.prn!$A$2:$AA$74,VLOOKUP(MONTH($A783),'Patch Conversion'!$A$1:$B$12,2),FALSE))</f>
        <v>*</v>
      </c>
      <c r="E783" s="22"/>
      <c r="F783" s="22"/>
      <c r="G783" s="9">
        <f>VLOOKUP((IF(MONTH($A783)=10,YEAR($A783),IF(MONTH($A783)=11,YEAR($A783),IF(MONTH($A783)=12, YEAR($A783),YEAR($A783)-1)))),A3R002_FirstSim!$A$1:$Z$87,VLOOKUP(MONTH($A783),Conversion!$A$1:$B$12,2),FALSE)</f>
        <v>0.15</v>
      </c>
      <c r="O783" s="9">
        <f t="shared" si="73"/>
        <v>0.17</v>
      </c>
      <c r="P783" s="9" t="str">
        <f t="shared" si="74"/>
        <v>*</v>
      </c>
      <c r="Q783" s="10" t="str">
        <f t="shared" si="75"/>
        <v>Estimated</v>
      </c>
    </row>
    <row r="784" spans="1:17" x14ac:dyDescent="0.25">
      <c r="A784" s="11">
        <v>36800</v>
      </c>
      <c r="B784" s="9">
        <f>VLOOKUP((IF(MONTH($A784)=10,YEAR($A784),IF(MONTH($A784)=11,YEAR($A784),IF(MONTH($A784)=12, YEAR($A784),YEAR($A784)-1)))),A3R002_pt1.prn!$A$2:$AA$74,VLOOKUP(MONTH($A784),Conversion!$A$1:$B$12,2),FALSE)</f>
        <v>0.12</v>
      </c>
      <c r="C784" s="9" t="str">
        <f>IF(VLOOKUP((IF(MONTH($A784)=10,YEAR($A784),IF(MONTH($A784)=11,YEAR($A784),IF(MONTH($A784)=12, YEAR($A784),YEAR($A784)-1)))),A3R002_pt1.prn!$A$2:$AA$74,VLOOKUP(MONTH($A784),'Patch Conversion'!$A$1:$B$12,2),FALSE)="","",VLOOKUP((IF(MONTH($A784)=10,YEAR($A784),IF(MONTH($A784)=11,YEAR($A784),IF(MONTH($A784)=12, YEAR($A784),YEAR($A784)-1)))),A3R002_pt1.prn!$A$2:$AA$74,VLOOKUP(MONTH($A784),'Patch Conversion'!$A$1:$B$12,2),FALSE))</f>
        <v>*</v>
      </c>
      <c r="E784" s="22"/>
      <c r="F784" s="22"/>
      <c r="G784" s="9">
        <f>VLOOKUP((IF(MONTH($A784)=10,YEAR($A784),IF(MONTH($A784)=11,YEAR($A784),IF(MONTH($A784)=12, YEAR($A784),YEAR($A784)-1)))),A3R002_FirstSim!$A$1:$Z$87,VLOOKUP(MONTH($A784),Conversion!$A$1:$B$12,2),FALSE)</f>
        <v>0.12</v>
      </c>
      <c r="O784" s="9">
        <f t="shared" si="73"/>
        <v>0.12</v>
      </c>
      <c r="P784" s="9" t="str">
        <f t="shared" si="74"/>
        <v>*</v>
      </c>
      <c r="Q784" s="10" t="str">
        <f t="shared" si="75"/>
        <v>Estimated</v>
      </c>
    </row>
    <row r="785" spans="1:17" x14ac:dyDescent="0.25">
      <c r="A785" s="11">
        <v>36831</v>
      </c>
      <c r="B785" s="9">
        <f>VLOOKUP((IF(MONTH($A785)=10,YEAR($A785),IF(MONTH($A785)=11,YEAR($A785),IF(MONTH($A785)=12, YEAR($A785),YEAR($A785)-1)))),A3R002_pt1.prn!$A$2:$AA$74,VLOOKUP(MONTH($A785),Conversion!$A$1:$B$12,2),FALSE)</f>
        <v>0.06</v>
      </c>
      <c r="C785" s="9" t="str">
        <f>IF(VLOOKUP((IF(MONTH($A785)=10,YEAR($A785),IF(MONTH($A785)=11,YEAR($A785),IF(MONTH($A785)=12, YEAR($A785),YEAR($A785)-1)))),A3R002_pt1.prn!$A$2:$AA$74,VLOOKUP(MONTH($A785),'Patch Conversion'!$A$1:$B$12,2),FALSE)="","",VLOOKUP((IF(MONTH($A785)=10,YEAR($A785),IF(MONTH($A785)=11,YEAR($A785),IF(MONTH($A785)=12, YEAR($A785),YEAR($A785)-1)))),A3R002_pt1.prn!$A$2:$AA$74,VLOOKUP(MONTH($A785),'Patch Conversion'!$A$1:$B$12,2),FALSE))</f>
        <v>*</v>
      </c>
      <c r="E785" s="22"/>
      <c r="F785" s="22"/>
      <c r="G785" s="9">
        <f>VLOOKUP((IF(MONTH($A785)=10,YEAR($A785),IF(MONTH($A785)=11,YEAR($A785),IF(MONTH($A785)=12, YEAR($A785),YEAR($A785)-1)))),A3R002_FirstSim!$A$1:$Z$87,VLOOKUP(MONTH($A785),Conversion!$A$1:$B$12,2),FALSE)</f>
        <v>0.09</v>
      </c>
      <c r="O785" s="9">
        <f t="shared" si="73"/>
        <v>0.06</v>
      </c>
      <c r="P785" s="9" t="str">
        <f t="shared" si="74"/>
        <v>*</v>
      </c>
      <c r="Q785" s="10" t="str">
        <f t="shared" si="75"/>
        <v>Estimated</v>
      </c>
    </row>
    <row r="786" spans="1:17" x14ac:dyDescent="0.25">
      <c r="A786" s="11">
        <v>36861</v>
      </c>
      <c r="B786" s="9">
        <f>VLOOKUP((IF(MONTH($A786)=10,YEAR($A786),IF(MONTH($A786)=11,YEAR($A786),IF(MONTH($A786)=12, YEAR($A786),YEAR($A786)-1)))),A3R002_pt1.prn!$A$2:$AA$74,VLOOKUP(MONTH($A786),Conversion!$A$1:$B$12,2),FALSE)</f>
        <v>0.55000000000000004</v>
      </c>
      <c r="C786" s="9" t="str">
        <f>IF(VLOOKUP((IF(MONTH($A786)=10,YEAR($A786),IF(MONTH($A786)=11,YEAR($A786),IF(MONTH($A786)=12, YEAR($A786),YEAR($A786)-1)))),A3R002_pt1.prn!$A$2:$AA$74,VLOOKUP(MONTH($A786),'Patch Conversion'!$A$1:$B$12,2),FALSE)="","",VLOOKUP((IF(MONTH($A786)=10,YEAR($A786),IF(MONTH($A786)=11,YEAR($A786),IF(MONTH($A786)=12, YEAR($A786),YEAR($A786)-1)))),A3R002_pt1.prn!$A$2:$AA$74,VLOOKUP(MONTH($A786),'Patch Conversion'!$A$1:$B$12,2),FALSE))</f>
        <v>*</v>
      </c>
      <c r="E786" s="22"/>
      <c r="F786" s="22"/>
      <c r="G786" s="9">
        <f>VLOOKUP((IF(MONTH($A786)=10,YEAR($A786),IF(MONTH($A786)=11,YEAR($A786),IF(MONTH($A786)=12, YEAR($A786),YEAR($A786)-1)))),A3R002_FirstSim!$A$1:$Z$87,VLOOKUP(MONTH($A786),Conversion!$A$1:$B$12,2),FALSE)</f>
        <v>0.09</v>
      </c>
      <c r="O786" s="9">
        <f t="shared" si="73"/>
        <v>0.55000000000000004</v>
      </c>
      <c r="P786" s="9" t="str">
        <f t="shared" si="74"/>
        <v>*</v>
      </c>
      <c r="Q786" s="10" t="str">
        <f t="shared" si="75"/>
        <v>Estimated</v>
      </c>
    </row>
    <row r="787" spans="1:17" x14ac:dyDescent="0.25">
      <c r="A787" s="11">
        <v>36892</v>
      </c>
      <c r="B787" s="9">
        <f>VLOOKUP((IF(MONTH($A787)=10,YEAR($A787),IF(MONTH($A787)=11,YEAR($A787),IF(MONTH($A787)=12, YEAR($A787),YEAR($A787)-1)))),A3R002_pt1.prn!$A$2:$AA$74,VLOOKUP(MONTH($A787),Conversion!$A$1:$B$12,2),FALSE)</f>
        <v>0.08</v>
      </c>
      <c r="C787" s="9" t="str">
        <f>IF(VLOOKUP((IF(MONTH($A787)=10,YEAR($A787),IF(MONTH($A787)=11,YEAR($A787),IF(MONTH($A787)=12, YEAR($A787),YEAR($A787)-1)))),A3R002_pt1.prn!$A$2:$AA$74,VLOOKUP(MONTH($A787),'Patch Conversion'!$A$1:$B$12,2),FALSE)="","",VLOOKUP((IF(MONTH($A787)=10,YEAR($A787),IF(MONTH($A787)=11,YEAR($A787),IF(MONTH($A787)=12, YEAR($A787),YEAR($A787)-1)))),A3R002_pt1.prn!$A$2:$AA$74,VLOOKUP(MONTH($A787),'Patch Conversion'!$A$1:$B$12,2),FALSE))</f>
        <v>*</v>
      </c>
      <c r="E787" s="22"/>
      <c r="F787" s="22"/>
      <c r="G787" s="9">
        <f>VLOOKUP((IF(MONTH($A787)=10,YEAR($A787),IF(MONTH($A787)=11,YEAR($A787),IF(MONTH($A787)=12, YEAR($A787),YEAR($A787)-1)))),A3R002_FirstSim!$A$1:$Z$87,VLOOKUP(MONTH($A787),Conversion!$A$1:$B$12,2),FALSE)</f>
        <v>0.04</v>
      </c>
      <c r="O787" s="9">
        <f t="shared" si="73"/>
        <v>0.08</v>
      </c>
      <c r="P787" s="9" t="str">
        <f t="shared" si="74"/>
        <v>*</v>
      </c>
      <c r="Q787" s="10" t="str">
        <f t="shared" si="75"/>
        <v>Estimated</v>
      </c>
    </row>
    <row r="788" spans="1:17" x14ac:dyDescent="0.25">
      <c r="A788" s="11">
        <v>36923</v>
      </c>
      <c r="B788" s="9">
        <f>VLOOKUP((IF(MONTH($A788)=10,YEAR($A788),IF(MONTH($A788)=11,YEAR($A788),IF(MONTH($A788)=12, YEAR($A788),YEAR($A788)-1)))),A3R002_pt1.prn!$A$2:$AA$74,VLOOKUP(MONTH($A788),Conversion!$A$1:$B$12,2),FALSE)</f>
        <v>0.03</v>
      </c>
      <c r="C788" s="9" t="str">
        <f>IF(VLOOKUP((IF(MONTH($A788)=10,YEAR($A788),IF(MONTH($A788)=11,YEAR($A788),IF(MONTH($A788)=12, YEAR($A788),YEAR($A788)-1)))),A3R002_pt1.prn!$A$2:$AA$74,VLOOKUP(MONTH($A788),'Patch Conversion'!$A$1:$B$12,2),FALSE)="","",VLOOKUP((IF(MONTH($A788)=10,YEAR($A788),IF(MONTH($A788)=11,YEAR($A788),IF(MONTH($A788)=12, YEAR($A788),YEAR($A788)-1)))),A3R002_pt1.prn!$A$2:$AA$74,VLOOKUP(MONTH($A788),'Patch Conversion'!$A$1:$B$12,2),FALSE))</f>
        <v>*</v>
      </c>
      <c r="E788" s="22"/>
      <c r="F788" s="22"/>
      <c r="G788" s="9">
        <f>VLOOKUP((IF(MONTH($A788)=10,YEAR($A788),IF(MONTH($A788)=11,YEAR($A788),IF(MONTH($A788)=12, YEAR($A788),YEAR($A788)-1)))),A3R002_FirstSim!$A$1:$Z$87,VLOOKUP(MONTH($A788),Conversion!$A$1:$B$12,2),FALSE)</f>
        <v>7.0000000000000007E-2</v>
      </c>
      <c r="O788" s="9">
        <f t="shared" si="73"/>
        <v>0.03</v>
      </c>
      <c r="P788" s="9" t="str">
        <f t="shared" si="74"/>
        <v>*</v>
      </c>
      <c r="Q788" s="10" t="str">
        <f t="shared" si="75"/>
        <v>Estimated</v>
      </c>
    </row>
    <row r="789" spans="1:17" x14ac:dyDescent="0.25">
      <c r="A789" s="11">
        <v>36951</v>
      </c>
      <c r="B789" s="9">
        <f>VLOOKUP((IF(MONTH($A789)=10,YEAR($A789),IF(MONTH($A789)=11,YEAR($A789),IF(MONTH($A789)=12, YEAR($A789),YEAR($A789)-1)))),A3R002_pt1.prn!$A$2:$AA$74,VLOOKUP(MONTH($A789),Conversion!$A$1:$B$12,2),FALSE)</f>
        <v>0.24</v>
      </c>
      <c r="C789" s="9" t="str">
        <f>IF(VLOOKUP((IF(MONTH($A789)=10,YEAR($A789),IF(MONTH($A789)=11,YEAR($A789),IF(MONTH($A789)=12, YEAR($A789),YEAR($A789)-1)))),A3R002_pt1.prn!$A$2:$AA$74,VLOOKUP(MONTH($A789),'Patch Conversion'!$A$1:$B$12,2),FALSE)="","",VLOOKUP((IF(MONTH($A789)=10,YEAR($A789),IF(MONTH($A789)=11,YEAR($A789),IF(MONTH($A789)=12, YEAR($A789),YEAR($A789)-1)))),A3R002_pt1.prn!$A$2:$AA$74,VLOOKUP(MONTH($A789),'Patch Conversion'!$A$1:$B$12,2),FALSE))</f>
        <v>*</v>
      </c>
      <c r="E789" s="22"/>
      <c r="F789" s="22"/>
      <c r="G789" s="9">
        <f>VLOOKUP((IF(MONTH($A789)=10,YEAR($A789),IF(MONTH($A789)=11,YEAR($A789),IF(MONTH($A789)=12, YEAR($A789),YEAR($A789)-1)))),A3R002_FirstSim!$A$1:$Z$87,VLOOKUP(MONTH($A789),Conversion!$A$1:$B$12,2),FALSE)</f>
        <v>0.28000000000000003</v>
      </c>
      <c r="O789" s="9">
        <f t="shared" si="73"/>
        <v>0.24</v>
      </c>
      <c r="P789" s="9" t="str">
        <f t="shared" si="74"/>
        <v>*</v>
      </c>
      <c r="Q789" s="10" t="str">
        <f t="shared" si="75"/>
        <v>Estimated</v>
      </c>
    </row>
    <row r="790" spans="1:17" x14ac:dyDescent="0.25">
      <c r="A790" s="11">
        <v>36982</v>
      </c>
      <c r="B790" s="9">
        <f>VLOOKUP((IF(MONTH($A790)=10,YEAR($A790),IF(MONTH($A790)=11,YEAR($A790),IF(MONTH($A790)=12, YEAR($A790),YEAR($A790)-1)))),A3R002_pt1.prn!$A$2:$AA$74,VLOOKUP(MONTH($A790),Conversion!$A$1:$B$12,2),FALSE)</f>
        <v>0.44</v>
      </c>
      <c r="C790" s="9" t="str">
        <f>IF(VLOOKUP((IF(MONTH($A790)=10,YEAR($A790),IF(MONTH($A790)=11,YEAR($A790),IF(MONTH($A790)=12, YEAR($A790),YEAR($A790)-1)))),A3R002_pt1.prn!$A$2:$AA$74,VLOOKUP(MONTH($A790),'Patch Conversion'!$A$1:$B$12,2),FALSE)="","",VLOOKUP((IF(MONTH($A790)=10,YEAR($A790),IF(MONTH($A790)=11,YEAR($A790),IF(MONTH($A790)=12, YEAR($A790),YEAR($A790)-1)))),A3R002_pt1.prn!$A$2:$AA$74,VLOOKUP(MONTH($A790),'Patch Conversion'!$A$1:$B$12,2),FALSE))</f>
        <v>*</v>
      </c>
      <c r="E790" s="22"/>
      <c r="F790" s="22"/>
      <c r="G790" s="9">
        <f>VLOOKUP((IF(MONTH($A790)=10,YEAR($A790),IF(MONTH($A790)=11,YEAR($A790),IF(MONTH($A790)=12, YEAR($A790),YEAR($A790)-1)))),A3R002_FirstSim!$A$1:$Z$87,VLOOKUP(MONTH($A790),Conversion!$A$1:$B$12,2),FALSE)</f>
        <v>0.36</v>
      </c>
      <c r="O790" s="9">
        <f t="shared" si="73"/>
        <v>0.44</v>
      </c>
      <c r="P790" s="9" t="str">
        <f t="shared" si="74"/>
        <v>*</v>
      </c>
      <c r="Q790" s="10" t="str">
        <f t="shared" si="75"/>
        <v>Estimated</v>
      </c>
    </row>
    <row r="791" spans="1:17" x14ac:dyDescent="0.25">
      <c r="A791" s="11">
        <v>37012</v>
      </c>
      <c r="B791" s="9">
        <f>VLOOKUP((IF(MONTH($A791)=10,YEAR($A791),IF(MONTH($A791)=11,YEAR($A791),IF(MONTH($A791)=12, YEAR($A791),YEAR($A791)-1)))),A3R002_pt1.prn!$A$2:$AA$74,VLOOKUP(MONTH($A791),Conversion!$A$1:$B$12,2),FALSE)</f>
        <v>1.57</v>
      </c>
      <c r="C791" s="9" t="str">
        <f>IF(VLOOKUP((IF(MONTH($A791)=10,YEAR($A791),IF(MONTH($A791)=11,YEAR($A791),IF(MONTH($A791)=12, YEAR($A791),YEAR($A791)-1)))),A3R002_pt1.prn!$A$2:$AA$74,VLOOKUP(MONTH($A791),'Patch Conversion'!$A$1:$B$12,2),FALSE)="","",VLOOKUP((IF(MONTH($A791)=10,YEAR($A791),IF(MONTH($A791)=11,YEAR($A791),IF(MONTH($A791)=12, YEAR($A791),YEAR($A791)-1)))),A3R002_pt1.prn!$A$2:$AA$74,VLOOKUP(MONTH($A791),'Patch Conversion'!$A$1:$B$12,2),FALSE))</f>
        <v>*</v>
      </c>
      <c r="E791" s="22"/>
      <c r="F791" s="22"/>
      <c r="G791" s="9">
        <f>VLOOKUP((IF(MONTH($A791)=10,YEAR($A791),IF(MONTH($A791)=11,YEAR($A791),IF(MONTH($A791)=12, YEAR($A791),YEAR($A791)-1)))),A3R002_FirstSim!$A$1:$Z$87,VLOOKUP(MONTH($A791),Conversion!$A$1:$B$12,2),FALSE)</f>
        <v>0.38</v>
      </c>
      <c r="O791" s="9">
        <f t="shared" si="73"/>
        <v>1.57</v>
      </c>
      <c r="P791" s="9" t="str">
        <f t="shared" si="74"/>
        <v>*</v>
      </c>
      <c r="Q791" s="10" t="str">
        <f t="shared" si="75"/>
        <v>Estimated</v>
      </c>
    </row>
    <row r="792" spans="1:17" x14ac:dyDescent="0.25">
      <c r="A792" s="11">
        <v>37043</v>
      </c>
      <c r="B792" s="9">
        <f>VLOOKUP((IF(MONTH($A792)=10,YEAR($A792),IF(MONTH($A792)=11,YEAR($A792),IF(MONTH($A792)=12, YEAR($A792),YEAR($A792)-1)))),A3R002_pt1.prn!$A$2:$AA$74,VLOOKUP(MONTH($A792),Conversion!$A$1:$B$12,2),FALSE)</f>
        <v>0.4</v>
      </c>
      <c r="C792" s="9" t="str">
        <f>IF(VLOOKUP((IF(MONTH($A792)=10,YEAR($A792),IF(MONTH($A792)=11,YEAR($A792),IF(MONTH($A792)=12, YEAR($A792),YEAR($A792)-1)))),A3R002_pt1.prn!$A$2:$AA$74,VLOOKUP(MONTH($A792),'Patch Conversion'!$A$1:$B$12,2),FALSE)="","",VLOOKUP((IF(MONTH($A792)=10,YEAR($A792),IF(MONTH($A792)=11,YEAR($A792),IF(MONTH($A792)=12, YEAR($A792),YEAR($A792)-1)))),A3R002_pt1.prn!$A$2:$AA$74,VLOOKUP(MONTH($A792),'Patch Conversion'!$A$1:$B$12,2),FALSE))</f>
        <v>*</v>
      </c>
      <c r="E792" s="22"/>
      <c r="F792" s="22"/>
      <c r="G792" s="9">
        <f>VLOOKUP((IF(MONTH($A792)=10,YEAR($A792),IF(MONTH($A792)=11,YEAR($A792),IF(MONTH($A792)=12, YEAR($A792),YEAR($A792)-1)))),A3R002_FirstSim!$A$1:$Z$87,VLOOKUP(MONTH($A792),Conversion!$A$1:$B$12,2),FALSE)</f>
        <v>0.28000000000000003</v>
      </c>
      <c r="O792" s="9">
        <f t="shared" si="73"/>
        <v>0.4</v>
      </c>
      <c r="P792" s="9" t="str">
        <f t="shared" si="74"/>
        <v>*</v>
      </c>
      <c r="Q792" s="10" t="str">
        <f t="shared" si="75"/>
        <v>Estimated</v>
      </c>
    </row>
    <row r="793" spans="1:17" x14ac:dyDescent="0.25">
      <c r="A793" s="11">
        <v>37073</v>
      </c>
      <c r="B793" s="9">
        <f>VLOOKUP((IF(MONTH($A793)=10,YEAR($A793),IF(MONTH($A793)=11,YEAR($A793),IF(MONTH($A793)=12, YEAR($A793),YEAR($A793)-1)))),A3R002_pt1.prn!$A$2:$AA$74,VLOOKUP(MONTH($A793),Conversion!$A$1:$B$12,2),FALSE)</f>
        <v>0.47</v>
      </c>
      <c r="C793" s="9" t="str">
        <f>IF(VLOOKUP((IF(MONTH($A793)=10,YEAR($A793),IF(MONTH($A793)=11,YEAR($A793),IF(MONTH($A793)=12, YEAR($A793),YEAR($A793)-1)))),A3R002_pt1.prn!$A$2:$AA$74,VLOOKUP(MONTH($A793),'Patch Conversion'!$A$1:$B$12,2),FALSE)="","",VLOOKUP((IF(MONTH($A793)=10,YEAR($A793),IF(MONTH($A793)=11,YEAR($A793),IF(MONTH($A793)=12, YEAR($A793),YEAR($A793)-1)))),A3R002_pt1.prn!$A$2:$AA$74,VLOOKUP(MONTH($A793),'Patch Conversion'!$A$1:$B$12,2),FALSE))</f>
        <v>*</v>
      </c>
      <c r="E793" s="22"/>
      <c r="F793" s="22"/>
      <c r="G793" s="9">
        <f>VLOOKUP((IF(MONTH($A793)=10,YEAR($A793),IF(MONTH($A793)=11,YEAR($A793),IF(MONTH($A793)=12, YEAR($A793),YEAR($A793)-1)))),A3R002_FirstSim!$A$1:$Z$87,VLOOKUP(MONTH($A793),Conversion!$A$1:$B$12,2),FALSE)</f>
        <v>0.21</v>
      </c>
      <c r="O793" s="9">
        <f t="shared" si="73"/>
        <v>0.47</v>
      </c>
      <c r="P793" s="9" t="str">
        <f t="shared" si="74"/>
        <v>*</v>
      </c>
      <c r="Q793" s="10" t="str">
        <f t="shared" si="75"/>
        <v>Estimated</v>
      </c>
    </row>
    <row r="794" spans="1:17" x14ac:dyDescent="0.25">
      <c r="A794" s="11">
        <v>37104</v>
      </c>
      <c r="B794" s="9">
        <f>VLOOKUP((IF(MONTH($A794)=10,YEAR($A794),IF(MONTH($A794)=11,YEAR($A794),IF(MONTH($A794)=12, YEAR($A794),YEAR($A794)-1)))),A3R002_pt1.prn!$A$2:$AA$74,VLOOKUP(MONTH($A794),Conversion!$A$1:$B$12,2),FALSE)</f>
        <v>0.37</v>
      </c>
      <c r="C794" s="9" t="str">
        <f>IF(VLOOKUP((IF(MONTH($A794)=10,YEAR($A794),IF(MONTH($A794)=11,YEAR($A794),IF(MONTH($A794)=12, YEAR($A794),YEAR($A794)-1)))),A3R002_pt1.prn!$A$2:$AA$74,VLOOKUP(MONTH($A794),'Patch Conversion'!$A$1:$B$12,2),FALSE)="","",VLOOKUP((IF(MONTH($A794)=10,YEAR($A794),IF(MONTH($A794)=11,YEAR($A794),IF(MONTH($A794)=12, YEAR($A794),YEAR($A794)-1)))),A3R002_pt1.prn!$A$2:$AA$74,VLOOKUP(MONTH($A794),'Patch Conversion'!$A$1:$B$12,2),FALSE))</f>
        <v>*</v>
      </c>
      <c r="E794" s="22"/>
      <c r="F794" s="22"/>
      <c r="G794" s="9">
        <f>VLOOKUP((IF(MONTH($A794)=10,YEAR($A794),IF(MONTH($A794)=11,YEAR($A794),IF(MONTH($A794)=12, YEAR($A794),YEAR($A794)-1)))),A3R002_FirstSim!$A$1:$Z$87,VLOOKUP(MONTH($A794),Conversion!$A$1:$B$12,2),FALSE)</f>
        <v>0.14000000000000001</v>
      </c>
      <c r="O794" s="9">
        <f t="shared" si="73"/>
        <v>0.37</v>
      </c>
      <c r="P794" s="9" t="str">
        <f t="shared" si="74"/>
        <v>*</v>
      </c>
      <c r="Q794" s="10" t="str">
        <f t="shared" si="75"/>
        <v>Estimated</v>
      </c>
    </row>
    <row r="795" spans="1:17" x14ac:dyDescent="0.25">
      <c r="A795" s="11">
        <v>37135</v>
      </c>
      <c r="B795" s="9">
        <f>VLOOKUP((IF(MONTH($A795)=10,YEAR($A795),IF(MONTH($A795)=11,YEAR($A795),IF(MONTH($A795)=12, YEAR($A795),YEAR($A795)-1)))),A3R002_pt1.prn!$A$2:$AA$74,VLOOKUP(MONTH($A795),Conversion!$A$1:$B$12,2),FALSE)</f>
        <v>0.31</v>
      </c>
      <c r="C795" s="9" t="str">
        <f>IF(VLOOKUP((IF(MONTH($A795)=10,YEAR($A795),IF(MONTH($A795)=11,YEAR($A795),IF(MONTH($A795)=12, YEAR($A795),YEAR($A795)-1)))),A3R002_pt1.prn!$A$2:$AA$74,VLOOKUP(MONTH($A795),'Patch Conversion'!$A$1:$B$12,2),FALSE)="","",VLOOKUP((IF(MONTH($A795)=10,YEAR($A795),IF(MONTH($A795)=11,YEAR($A795),IF(MONTH($A795)=12, YEAR($A795),YEAR($A795)-1)))),A3R002_pt1.prn!$A$2:$AA$74,VLOOKUP(MONTH($A795),'Patch Conversion'!$A$1:$B$12,2),FALSE))</f>
        <v>*</v>
      </c>
      <c r="E795" s="22"/>
      <c r="F795" s="22"/>
      <c r="G795" s="9">
        <f>VLOOKUP((IF(MONTH($A795)=10,YEAR($A795),IF(MONTH($A795)=11,YEAR($A795),IF(MONTH($A795)=12, YEAR($A795),YEAR($A795)-1)))),A3R002_FirstSim!$A$1:$Z$87,VLOOKUP(MONTH($A795),Conversion!$A$1:$B$12,2),FALSE)</f>
        <v>0.08</v>
      </c>
      <c r="O795" s="9">
        <f t="shared" si="73"/>
        <v>0.31</v>
      </c>
      <c r="P795" s="9" t="str">
        <f t="shared" si="74"/>
        <v>*</v>
      </c>
      <c r="Q795" s="10" t="str">
        <f t="shared" si="75"/>
        <v>Estimated</v>
      </c>
    </row>
    <row r="796" spans="1:17" x14ac:dyDescent="0.25">
      <c r="A796" s="11">
        <v>37165</v>
      </c>
      <c r="B796" s="9">
        <f>VLOOKUP((IF(MONTH($A796)=10,YEAR($A796),IF(MONTH($A796)=11,YEAR($A796),IF(MONTH($A796)=12, YEAR($A796),YEAR($A796)-1)))),A3R002_pt1.prn!$A$2:$AA$74,VLOOKUP(MONTH($A796),Conversion!$A$1:$B$12,2),FALSE)</f>
        <v>0.23</v>
      </c>
      <c r="C796" s="9" t="str">
        <f>IF(VLOOKUP((IF(MONTH($A796)=10,YEAR($A796),IF(MONTH($A796)=11,YEAR($A796),IF(MONTH($A796)=12, YEAR($A796),YEAR($A796)-1)))),A3R002_pt1.prn!$A$2:$AA$74,VLOOKUP(MONTH($A796),'Patch Conversion'!$A$1:$B$12,2),FALSE)="","",VLOOKUP((IF(MONTH($A796)=10,YEAR($A796),IF(MONTH($A796)=11,YEAR($A796),IF(MONTH($A796)=12, YEAR($A796),YEAR($A796)-1)))),A3R002_pt1.prn!$A$2:$AA$74,VLOOKUP(MONTH($A796),'Patch Conversion'!$A$1:$B$12,2),FALSE))</f>
        <v>*</v>
      </c>
      <c r="E796" s="22"/>
      <c r="F796" s="22"/>
      <c r="G796" s="9">
        <f>VLOOKUP((IF(MONTH($A796)=10,YEAR($A796),IF(MONTH($A796)=11,YEAR($A796),IF(MONTH($A796)=12, YEAR($A796),YEAR($A796)-1)))),A3R002_FirstSim!$A$1:$Z$87,VLOOKUP(MONTH($A796),Conversion!$A$1:$B$12,2),FALSE)</f>
        <v>0.84</v>
      </c>
      <c r="O796" s="9">
        <f t="shared" si="73"/>
        <v>0.23</v>
      </c>
      <c r="P796" s="9" t="str">
        <f t="shared" si="74"/>
        <v>*</v>
      </c>
      <c r="Q796" s="10" t="str">
        <f t="shared" si="75"/>
        <v>Estimated</v>
      </c>
    </row>
    <row r="797" spans="1:17" ht="39.6" x14ac:dyDescent="0.25">
      <c r="A797" s="11">
        <v>37196</v>
      </c>
      <c r="B797" s="9">
        <f>VLOOKUP((IF(MONTH($A797)=10,YEAR($A797),IF(MONTH($A797)=11,YEAR($A797),IF(MONTH($A797)=12, YEAR($A797),YEAR($A797)-1)))),A3R002_pt1.prn!$A$2:$AA$74,VLOOKUP(MONTH($A797),Conversion!$A$1:$B$12,2),FALSE)</f>
        <v>2.64</v>
      </c>
      <c r="C797" s="9" t="str">
        <f>IF(VLOOKUP((IF(MONTH($A797)=10,YEAR($A797),IF(MONTH($A797)=11,YEAR($A797),IF(MONTH($A797)=12, YEAR($A797),YEAR($A797)-1)))),A3R002_pt1.prn!$A$2:$AA$74,VLOOKUP(MONTH($A797),'Patch Conversion'!$A$1:$B$12,2),FALSE)="","",VLOOKUP((IF(MONTH($A797)=10,YEAR($A797),IF(MONTH($A797)=11,YEAR($A797),IF(MONTH($A797)=12, YEAR($A797),YEAR($A797)-1)))),A3R002_pt1.prn!$A$2:$AA$74,VLOOKUP(MONTH($A797),'Patch Conversion'!$A$1:$B$12,2),FALSE))</f>
        <v>+</v>
      </c>
      <c r="E797" s="22"/>
      <c r="F797" s="22"/>
      <c r="G797" s="9">
        <f>VLOOKUP((IF(MONTH($A797)=10,YEAR($A797),IF(MONTH($A797)=11,YEAR($A797),IF(MONTH($A797)=12, YEAR($A797),YEAR($A797)-1)))),A3R002_FirstSim!$A$1:$Z$87,VLOOKUP(MONTH($A797),Conversion!$A$1:$B$12,2),FALSE)</f>
        <v>1.72</v>
      </c>
      <c r="O797" s="9">
        <f t="shared" si="73"/>
        <v>2.64</v>
      </c>
      <c r="P797" s="9" t="str">
        <f t="shared" si="74"/>
        <v>+</v>
      </c>
      <c r="Q797" s="10" t="str">
        <f t="shared" si="75"/>
        <v>First Simulation&lt;Observed, Observed Used</v>
      </c>
    </row>
    <row r="798" spans="1:17" x14ac:dyDescent="0.25">
      <c r="A798" s="11">
        <v>37226</v>
      </c>
      <c r="B798" s="9">
        <f>VLOOKUP((IF(MONTH($A798)=10,YEAR($A798),IF(MONTH($A798)=11,YEAR($A798),IF(MONTH($A798)=12, YEAR($A798),YEAR($A798)-1)))),A3R002_pt1.prn!$A$2:$AA$74,VLOOKUP(MONTH($A798),Conversion!$A$1:$B$12,2),FALSE)</f>
        <v>5.23</v>
      </c>
      <c r="C798" s="9" t="str">
        <f>IF(VLOOKUP((IF(MONTH($A798)=10,YEAR($A798),IF(MONTH($A798)=11,YEAR($A798),IF(MONTH($A798)=12, YEAR($A798),YEAR($A798)-1)))),A3R002_pt1.prn!$A$2:$AA$74,VLOOKUP(MONTH($A798),'Patch Conversion'!$A$1:$B$12,2),FALSE)="","",VLOOKUP((IF(MONTH($A798)=10,YEAR($A798),IF(MONTH($A798)=11,YEAR($A798),IF(MONTH($A798)=12, YEAR($A798),YEAR($A798)-1)))),A3R002_pt1.prn!$A$2:$AA$74,VLOOKUP(MONTH($A798),'Patch Conversion'!$A$1:$B$12,2),FALSE))</f>
        <v>*</v>
      </c>
      <c r="E798" s="22"/>
      <c r="F798" s="22"/>
      <c r="G798" s="9">
        <f>VLOOKUP((IF(MONTH($A798)=10,YEAR($A798),IF(MONTH($A798)=11,YEAR($A798),IF(MONTH($A798)=12, YEAR($A798),YEAR($A798)-1)))),A3R002_FirstSim!$A$1:$Z$87,VLOOKUP(MONTH($A798),Conversion!$A$1:$B$12,2),FALSE)</f>
        <v>0.82</v>
      </c>
      <c r="O798" s="9">
        <f t="shared" si="73"/>
        <v>5.23</v>
      </c>
      <c r="P798" s="9" t="str">
        <f t="shared" si="74"/>
        <v>*</v>
      </c>
      <c r="Q798" s="10" t="str">
        <f t="shared" si="75"/>
        <v>Estimated</v>
      </c>
    </row>
    <row r="799" spans="1:17" x14ac:dyDescent="0.25">
      <c r="A799" s="11">
        <v>37257</v>
      </c>
      <c r="B799" s="9">
        <f>VLOOKUP((IF(MONTH($A799)=10,YEAR($A799),IF(MONTH($A799)=11,YEAR($A799),IF(MONTH($A799)=12, YEAR($A799),YEAR($A799)-1)))),A3R002_pt1.prn!$A$2:$AA$74,VLOOKUP(MONTH($A799),Conversion!$A$1:$B$12,2),FALSE)</f>
        <v>1.65</v>
      </c>
      <c r="C799" s="9" t="str">
        <f>IF(VLOOKUP((IF(MONTH($A799)=10,YEAR($A799),IF(MONTH($A799)=11,YEAR($A799),IF(MONTH($A799)=12, YEAR($A799),YEAR($A799)-1)))),A3R002_pt1.prn!$A$2:$AA$74,VLOOKUP(MONTH($A799),'Patch Conversion'!$A$1:$B$12,2),FALSE)="","",VLOOKUP((IF(MONTH($A799)=10,YEAR($A799),IF(MONTH($A799)=11,YEAR($A799),IF(MONTH($A799)=12, YEAR($A799),YEAR($A799)-1)))),A3R002_pt1.prn!$A$2:$AA$74,VLOOKUP(MONTH($A799),'Patch Conversion'!$A$1:$B$12,2),FALSE))</f>
        <v>*</v>
      </c>
      <c r="E799" s="22"/>
      <c r="F799" s="22"/>
      <c r="G799" s="9">
        <f>VLOOKUP((IF(MONTH($A799)=10,YEAR($A799),IF(MONTH($A799)=11,YEAR($A799),IF(MONTH($A799)=12, YEAR($A799),YEAR($A799)-1)))),A3R002_FirstSim!$A$1:$Z$87,VLOOKUP(MONTH($A799),Conversion!$A$1:$B$12,2),FALSE)</f>
        <v>0.23</v>
      </c>
      <c r="O799" s="9">
        <f t="shared" si="73"/>
        <v>1.65</v>
      </c>
      <c r="P799" s="9" t="str">
        <f t="shared" si="74"/>
        <v>*</v>
      </c>
      <c r="Q799" s="10" t="str">
        <f t="shared" si="75"/>
        <v>Estimated</v>
      </c>
    </row>
    <row r="800" spans="1:17" x14ac:dyDescent="0.25">
      <c r="A800" s="11">
        <v>37288</v>
      </c>
      <c r="B800" s="9">
        <f>VLOOKUP((IF(MONTH($A800)=10,YEAR($A800),IF(MONTH($A800)=11,YEAR($A800),IF(MONTH($A800)=12, YEAR($A800),YEAR($A800)-1)))),A3R002_pt1.prn!$A$2:$AA$74,VLOOKUP(MONTH($A800),Conversion!$A$1:$B$12,2),FALSE)</f>
        <v>1.1399999999999999</v>
      </c>
      <c r="C800" s="9" t="str">
        <f>IF(VLOOKUP((IF(MONTH($A800)=10,YEAR($A800),IF(MONTH($A800)=11,YEAR($A800),IF(MONTH($A800)=12, YEAR($A800),YEAR($A800)-1)))),A3R002_pt1.prn!$A$2:$AA$74,VLOOKUP(MONTH($A800),'Patch Conversion'!$A$1:$B$12,2),FALSE)="","",VLOOKUP((IF(MONTH($A800)=10,YEAR($A800),IF(MONTH($A800)=11,YEAR($A800),IF(MONTH($A800)=12, YEAR($A800),YEAR($A800)-1)))),A3R002_pt1.prn!$A$2:$AA$74,VLOOKUP(MONTH($A800),'Patch Conversion'!$A$1:$B$12,2),FALSE))</f>
        <v>*</v>
      </c>
      <c r="E800" s="22"/>
      <c r="F800" s="22"/>
      <c r="G800" s="9">
        <f>VLOOKUP((IF(MONTH($A800)=10,YEAR($A800),IF(MONTH($A800)=11,YEAR($A800),IF(MONTH($A800)=12, YEAR($A800),YEAR($A800)-1)))),A3R002_FirstSim!$A$1:$Z$87,VLOOKUP(MONTH($A800),Conversion!$A$1:$B$12,2),FALSE)</f>
        <v>0.22</v>
      </c>
      <c r="O800" s="9">
        <f t="shared" si="73"/>
        <v>1.1399999999999999</v>
      </c>
      <c r="P800" s="9" t="str">
        <f t="shared" si="74"/>
        <v>*</v>
      </c>
      <c r="Q800" s="10" t="str">
        <f t="shared" si="75"/>
        <v>Estimated</v>
      </c>
    </row>
    <row r="801" spans="1:17" x14ac:dyDescent="0.25">
      <c r="A801" s="11">
        <v>37316</v>
      </c>
      <c r="B801" s="9">
        <f>VLOOKUP((IF(MONTH($A801)=10,YEAR($A801),IF(MONTH($A801)=11,YEAR($A801),IF(MONTH($A801)=12, YEAR($A801),YEAR($A801)-1)))),A3R002_pt1.prn!$A$2:$AA$74,VLOOKUP(MONTH($A801),Conversion!$A$1:$B$12,2),FALSE)</f>
        <v>0.82</v>
      </c>
      <c r="C801" s="9" t="str">
        <f>IF(VLOOKUP((IF(MONTH($A801)=10,YEAR($A801),IF(MONTH($A801)=11,YEAR($A801),IF(MONTH($A801)=12, YEAR($A801),YEAR($A801)-1)))),A3R002_pt1.prn!$A$2:$AA$74,VLOOKUP(MONTH($A801),'Patch Conversion'!$A$1:$B$12,2),FALSE)="","",VLOOKUP((IF(MONTH($A801)=10,YEAR($A801),IF(MONTH($A801)=11,YEAR($A801),IF(MONTH($A801)=12, YEAR($A801),YEAR($A801)-1)))),A3R002_pt1.prn!$A$2:$AA$74,VLOOKUP(MONTH($A801),'Patch Conversion'!$A$1:$B$12,2),FALSE))</f>
        <v>*</v>
      </c>
      <c r="E801" s="22"/>
      <c r="F801" s="22"/>
      <c r="G801" s="9">
        <f>VLOOKUP((IF(MONTH($A801)=10,YEAR($A801),IF(MONTH($A801)=11,YEAR($A801),IF(MONTH($A801)=12, YEAR($A801),YEAR($A801)-1)))),A3R002_FirstSim!$A$1:$Z$87,VLOOKUP(MONTH($A801),Conversion!$A$1:$B$12,2),FALSE)</f>
        <v>0.17</v>
      </c>
      <c r="O801" s="9">
        <f t="shared" si="73"/>
        <v>0.82</v>
      </c>
      <c r="P801" s="9" t="str">
        <f t="shared" si="74"/>
        <v>*</v>
      </c>
      <c r="Q801" s="10" t="str">
        <f t="shared" si="75"/>
        <v>Estimated</v>
      </c>
    </row>
    <row r="802" spans="1:17" x14ac:dyDescent="0.25">
      <c r="A802" s="11">
        <v>37347</v>
      </c>
      <c r="B802" s="9">
        <f>VLOOKUP((IF(MONTH($A802)=10,YEAR($A802),IF(MONTH($A802)=11,YEAR($A802),IF(MONTH($A802)=12, YEAR($A802),YEAR($A802)-1)))),A3R002_pt1.prn!$A$2:$AA$74,VLOOKUP(MONTH($A802),Conversion!$A$1:$B$12,2),FALSE)</f>
        <v>0.35</v>
      </c>
      <c r="C802" s="9" t="str">
        <f>IF(VLOOKUP((IF(MONTH($A802)=10,YEAR($A802),IF(MONTH($A802)=11,YEAR($A802),IF(MONTH($A802)=12, YEAR($A802),YEAR($A802)-1)))),A3R002_pt1.prn!$A$2:$AA$74,VLOOKUP(MONTH($A802),'Patch Conversion'!$A$1:$B$12,2),FALSE)="","",VLOOKUP((IF(MONTH($A802)=10,YEAR($A802),IF(MONTH($A802)=11,YEAR($A802),IF(MONTH($A802)=12, YEAR($A802),YEAR($A802)-1)))),A3R002_pt1.prn!$A$2:$AA$74,VLOOKUP(MONTH($A802),'Patch Conversion'!$A$1:$B$12,2),FALSE))</f>
        <v>*</v>
      </c>
      <c r="E802" s="22"/>
      <c r="F802" s="22"/>
      <c r="G802" s="9">
        <f>VLOOKUP((IF(MONTH($A802)=10,YEAR($A802),IF(MONTH($A802)=11,YEAR($A802),IF(MONTH($A802)=12, YEAR($A802),YEAR($A802)-1)))),A3R002_FirstSim!$A$1:$Z$87,VLOOKUP(MONTH($A802),Conversion!$A$1:$B$12,2),FALSE)</f>
        <v>0.15</v>
      </c>
      <c r="O802" s="9">
        <f t="shared" si="73"/>
        <v>0.35</v>
      </c>
      <c r="P802" s="9" t="str">
        <f t="shared" si="74"/>
        <v>*</v>
      </c>
      <c r="Q802" s="10" t="str">
        <f t="shared" si="75"/>
        <v>Estimated</v>
      </c>
    </row>
    <row r="803" spans="1:17" x14ac:dyDescent="0.25">
      <c r="A803" s="11">
        <v>37377</v>
      </c>
      <c r="B803" s="9">
        <f>VLOOKUP((IF(MONTH($A803)=10,YEAR($A803),IF(MONTH($A803)=11,YEAR($A803),IF(MONTH($A803)=12, YEAR($A803),YEAR($A803)-1)))),A3R002_pt1.prn!$A$2:$AA$74,VLOOKUP(MONTH($A803),Conversion!$A$1:$B$12,2),FALSE)</f>
        <v>0.36</v>
      </c>
      <c r="C803" s="9" t="str">
        <f>IF(VLOOKUP((IF(MONTH($A803)=10,YEAR($A803),IF(MONTH($A803)=11,YEAR($A803),IF(MONTH($A803)=12, YEAR($A803),YEAR($A803)-1)))),A3R002_pt1.prn!$A$2:$AA$74,VLOOKUP(MONTH($A803),'Patch Conversion'!$A$1:$B$12,2),FALSE)="","",VLOOKUP((IF(MONTH($A803)=10,YEAR($A803),IF(MONTH($A803)=11,YEAR($A803),IF(MONTH($A803)=12, YEAR($A803),YEAR($A803)-1)))),A3R002_pt1.prn!$A$2:$AA$74,VLOOKUP(MONTH($A803),'Patch Conversion'!$A$1:$B$12,2),FALSE))</f>
        <v>*</v>
      </c>
      <c r="E803" s="22"/>
      <c r="F803" s="22"/>
      <c r="G803" s="9">
        <f>VLOOKUP((IF(MONTH($A803)=10,YEAR($A803),IF(MONTH($A803)=11,YEAR($A803),IF(MONTH($A803)=12, YEAR($A803),YEAR($A803)-1)))),A3R002_FirstSim!$A$1:$Z$87,VLOOKUP(MONTH($A803),Conversion!$A$1:$B$12,2),FALSE)</f>
        <v>0.11</v>
      </c>
      <c r="O803" s="9">
        <f t="shared" si="73"/>
        <v>0.36</v>
      </c>
      <c r="P803" s="9" t="str">
        <f t="shared" si="74"/>
        <v>*</v>
      </c>
      <c r="Q803" s="10" t="str">
        <f t="shared" si="75"/>
        <v>Estimated</v>
      </c>
    </row>
    <row r="804" spans="1:17" x14ac:dyDescent="0.25">
      <c r="A804" s="11">
        <v>37408</v>
      </c>
      <c r="B804" s="9">
        <f>VLOOKUP((IF(MONTH($A804)=10,YEAR($A804),IF(MONTH($A804)=11,YEAR($A804),IF(MONTH($A804)=12, YEAR($A804),YEAR($A804)-1)))),A3R002_pt1.prn!$A$2:$AA$74,VLOOKUP(MONTH($A804),Conversion!$A$1:$B$12,2),FALSE)</f>
        <v>0</v>
      </c>
      <c r="C804" s="9" t="str">
        <f>IF(VLOOKUP((IF(MONTH($A804)=10,YEAR($A804),IF(MONTH($A804)=11,YEAR($A804),IF(MONTH($A804)=12, YEAR($A804),YEAR($A804)-1)))),A3R002_pt1.prn!$A$2:$AA$74,VLOOKUP(MONTH($A804),'Patch Conversion'!$A$1:$B$12,2),FALSE)="","",VLOOKUP((IF(MONTH($A804)=10,YEAR($A804),IF(MONTH($A804)=11,YEAR($A804),IF(MONTH($A804)=12, YEAR($A804),YEAR($A804)-1)))),A3R002_pt1.prn!$A$2:$AA$74,VLOOKUP(MONTH($A804),'Patch Conversion'!$A$1:$B$12,2),FALSE))</f>
        <v>#</v>
      </c>
      <c r="E804" s="22"/>
      <c r="F804" s="22"/>
      <c r="G804" s="9">
        <f>VLOOKUP((IF(MONTH($A804)=10,YEAR($A804),IF(MONTH($A804)=11,YEAR($A804),IF(MONTH($A804)=12, YEAR($A804),YEAR($A804)-1)))),A3R002_FirstSim!$A$1:$Z$87,VLOOKUP(MONTH($A804),Conversion!$A$1:$B$12,2),FALSE)</f>
        <v>0.13</v>
      </c>
      <c r="O804" s="9">
        <f t="shared" si="73"/>
        <v>0.13</v>
      </c>
      <c r="P804" s="9" t="str">
        <f t="shared" si="74"/>
        <v>*</v>
      </c>
      <c r="Q804" s="10" t="str">
        <f t="shared" si="75"/>
        <v>First Silumation patch</v>
      </c>
    </row>
    <row r="805" spans="1:17" ht="39.6" x14ac:dyDescent="0.25">
      <c r="A805" s="11">
        <v>37438</v>
      </c>
      <c r="B805" s="9">
        <f>VLOOKUP((IF(MONTH($A805)=10,YEAR($A805),IF(MONTH($A805)=11,YEAR($A805),IF(MONTH($A805)=12, YEAR($A805),YEAR($A805)-1)))),A3R002_pt1.prn!$A$2:$AA$74,VLOOKUP(MONTH($A805),Conversion!$A$1:$B$12,2),FALSE)</f>
        <v>0.82</v>
      </c>
      <c r="C805" s="9" t="str">
        <f>IF(VLOOKUP((IF(MONTH($A805)=10,YEAR($A805),IF(MONTH($A805)=11,YEAR($A805),IF(MONTH($A805)=12, YEAR($A805),YEAR($A805)-1)))),A3R002_pt1.prn!$A$2:$AA$74,VLOOKUP(MONTH($A805),'Patch Conversion'!$A$1:$B$12,2),FALSE)="","",VLOOKUP((IF(MONTH($A805)=10,YEAR($A805),IF(MONTH($A805)=11,YEAR($A805),IF(MONTH($A805)=12, YEAR($A805),YEAR($A805)-1)))),A3R002_pt1.prn!$A$2:$AA$74,VLOOKUP(MONTH($A805),'Patch Conversion'!$A$1:$B$12,2),FALSE))</f>
        <v>+</v>
      </c>
      <c r="E805" s="22"/>
      <c r="F805" s="22"/>
      <c r="G805" s="9">
        <f>VLOOKUP((IF(MONTH($A805)=10,YEAR($A805),IF(MONTH($A805)=11,YEAR($A805),IF(MONTH($A805)=12, YEAR($A805),YEAR($A805)-1)))),A3R002_FirstSim!$A$1:$Z$87,VLOOKUP(MONTH($A805),Conversion!$A$1:$B$12,2),FALSE)</f>
        <v>0.1</v>
      </c>
      <c r="O805" s="9">
        <f t="shared" si="73"/>
        <v>0.82</v>
      </c>
      <c r="P805" s="9" t="str">
        <f t="shared" si="74"/>
        <v>+</v>
      </c>
      <c r="Q805" s="10" t="str">
        <f t="shared" si="75"/>
        <v>First Simulation&lt;Observed, Observed Used</v>
      </c>
    </row>
    <row r="806" spans="1:17" x14ac:dyDescent="0.25">
      <c r="A806" s="11">
        <v>37469</v>
      </c>
      <c r="B806" s="9">
        <f>VLOOKUP((IF(MONTH($A806)=10,YEAR($A806),IF(MONTH($A806)=11,YEAR($A806),IF(MONTH($A806)=12, YEAR($A806),YEAR($A806)-1)))),A3R002_pt1.prn!$A$2:$AA$74,VLOOKUP(MONTH($A806),Conversion!$A$1:$B$12,2),FALSE)</f>
        <v>1.4</v>
      </c>
      <c r="C806" s="9" t="str">
        <f>IF(VLOOKUP((IF(MONTH($A806)=10,YEAR($A806),IF(MONTH($A806)=11,YEAR($A806),IF(MONTH($A806)=12, YEAR($A806),YEAR($A806)-1)))),A3R002_pt1.prn!$A$2:$AA$74,VLOOKUP(MONTH($A806),'Patch Conversion'!$A$1:$B$12,2),FALSE)="","",VLOOKUP((IF(MONTH($A806)=10,YEAR($A806),IF(MONTH($A806)=11,YEAR($A806),IF(MONTH($A806)=12, YEAR($A806),YEAR($A806)-1)))),A3R002_pt1.prn!$A$2:$AA$74,VLOOKUP(MONTH($A806),'Patch Conversion'!$A$1:$B$12,2),FALSE))</f>
        <v>*</v>
      </c>
      <c r="E806" s="22"/>
      <c r="F806" s="22"/>
      <c r="G806" s="9">
        <f>VLOOKUP((IF(MONTH($A806)=10,YEAR($A806),IF(MONTH($A806)=11,YEAR($A806),IF(MONTH($A806)=12, YEAR($A806),YEAR($A806)-1)))),A3R002_FirstSim!$A$1:$Z$87,VLOOKUP(MONTH($A806),Conversion!$A$1:$B$12,2),FALSE)</f>
        <v>0.08</v>
      </c>
      <c r="O806" s="9">
        <f t="shared" si="73"/>
        <v>1.4</v>
      </c>
      <c r="P806" s="9" t="str">
        <f t="shared" si="74"/>
        <v>*</v>
      </c>
      <c r="Q806" s="10" t="str">
        <f t="shared" si="75"/>
        <v>Estimated</v>
      </c>
    </row>
    <row r="807" spans="1:17" x14ac:dyDescent="0.25">
      <c r="A807" s="11">
        <v>37500</v>
      </c>
      <c r="B807" s="9">
        <f>VLOOKUP((IF(MONTH($A807)=10,YEAR($A807),IF(MONTH($A807)=11,YEAR($A807),IF(MONTH($A807)=12, YEAR($A807),YEAR($A807)-1)))),A3R002_pt1.prn!$A$2:$AA$74,VLOOKUP(MONTH($A807),Conversion!$A$1:$B$12,2),FALSE)</f>
        <v>0.68</v>
      </c>
      <c r="C807" s="9" t="str">
        <f>IF(VLOOKUP((IF(MONTH($A807)=10,YEAR($A807),IF(MONTH($A807)=11,YEAR($A807),IF(MONTH($A807)=12, YEAR($A807),YEAR($A807)-1)))),A3R002_pt1.prn!$A$2:$AA$74,VLOOKUP(MONTH($A807),'Patch Conversion'!$A$1:$B$12,2),FALSE)="","",VLOOKUP((IF(MONTH($A807)=10,YEAR($A807),IF(MONTH($A807)=11,YEAR($A807),IF(MONTH($A807)=12, YEAR($A807),YEAR($A807)-1)))),A3R002_pt1.prn!$A$2:$AA$74,VLOOKUP(MONTH($A807),'Patch Conversion'!$A$1:$B$12,2),FALSE))</f>
        <v>*</v>
      </c>
      <c r="E807" s="22"/>
      <c r="F807" s="22"/>
      <c r="G807" s="9">
        <f>VLOOKUP((IF(MONTH($A807)=10,YEAR($A807),IF(MONTH($A807)=11,YEAR($A807),IF(MONTH($A807)=12, YEAR($A807),YEAR($A807)-1)))),A3R002_FirstSim!$A$1:$Z$87,VLOOKUP(MONTH($A807),Conversion!$A$1:$B$12,2),FALSE)</f>
        <v>0.04</v>
      </c>
      <c r="O807" s="9">
        <f t="shared" si="73"/>
        <v>0.68</v>
      </c>
      <c r="P807" s="9" t="str">
        <f t="shared" si="74"/>
        <v>*</v>
      </c>
      <c r="Q807" s="10" t="str">
        <f t="shared" si="75"/>
        <v>Estimated</v>
      </c>
    </row>
    <row r="808" spans="1:17" x14ac:dyDescent="0.25">
      <c r="A808" s="11">
        <v>37530</v>
      </c>
      <c r="B808" s="9">
        <f>VLOOKUP((IF(MONTH($A808)=10,YEAR($A808),IF(MONTH($A808)=11,YEAR($A808),IF(MONTH($A808)=12, YEAR($A808),YEAR($A808)-1)))),A3R002_pt1.prn!$A$2:$AA$74,VLOOKUP(MONTH($A808),Conversion!$A$1:$B$12,2),FALSE)</f>
        <v>0</v>
      </c>
      <c r="C808" s="9" t="str">
        <f>IF(VLOOKUP((IF(MONTH($A808)=10,YEAR($A808),IF(MONTH($A808)=11,YEAR($A808),IF(MONTH($A808)=12, YEAR($A808),YEAR($A808)-1)))),A3R002_pt1.prn!$A$2:$AA$74,VLOOKUP(MONTH($A808),'Patch Conversion'!$A$1:$B$12,2),FALSE)="","",VLOOKUP((IF(MONTH($A808)=10,YEAR($A808),IF(MONTH($A808)=11,YEAR($A808),IF(MONTH($A808)=12, YEAR($A808),YEAR($A808)-1)))),A3R002_pt1.prn!$A$2:$AA$74,VLOOKUP(MONTH($A808),'Patch Conversion'!$A$1:$B$12,2),FALSE))</f>
        <v>#</v>
      </c>
      <c r="E808" s="22"/>
      <c r="F808" s="22"/>
      <c r="G808" s="9">
        <f>VLOOKUP((IF(MONTH($A808)=10,YEAR($A808),IF(MONTH($A808)=11,YEAR($A808),IF(MONTH($A808)=12, YEAR($A808),YEAR($A808)-1)))),A3R002_FirstSim!$A$1:$Z$87,VLOOKUP(MONTH($A808),Conversion!$A$1:$B$12,2),FALSE)</f>
        <v>0.04</v>
      </c>
      <c r="O808" s="9">
        <f t="shared" si="73"/>
        <v>0.04</v>
      </c>
      <c r="P808" s="9" t="str">
        <f t="shared" si="74"/>
        <v>*</v>
      </c>
      <c r="Q808" s="10" t="str">
        <f t="shared" si="75"/>
        <v>First Silumation patch</v>
      </c>
    </row>
    <row r="809" spans="1:17" x14ac:dyDescent="0.25">
      <c r="A809" s="11">
        <v>37561</v>
      </c>
      <c r="B809" s="9">
        <f>VLOOKUP((IF(MONTH($A809)=10,YEAR($A809),IF(MONTH($A809)=11,YEAR($A809),IF(MONTH($A809)=12, YEAR($A809),YEAR($A809)-1)))),A3R002_pt1.prn!$A$2:$AA$74,VLOOKUP(MONTH($A809),Conversion!$A$1:$B$12,2),FALSE)</f>
        <v>0.31</v>
      </c>
      <c r="C809" s="9" t="str">
        <f>IF(VLOOKUP((IF(MONTH($A809)=10,YEAR($A809),IF(MONTH($A809)=11,YEAR($A809),IF(MONTH($A809)=12, YEAR($A809),YEAR($A809)-1)))),A3R002_pt1.prn!$A$2:$AA$74,VLOOKUP(MONTH($A809),'Patch Conversion'!$A$1:$B$12,2),FALSE)="","",VLOOKUP((IF(MONTH($A809)=10,YEAR($A809),IF(MONTH($A809)=11,YEAR($A809),IF(MONTH($A809)=12, YEAR($A809),YEAR($A809)-1)))),A3R002_pt1.prn!$A$2:$AA$74,VLOOKUP(MONTH($A809),'Patch Conversion'!$A$1:$B$12,2),FALSE))</f>
        <v>*</v>
      </c>
      <c r="E809" s="22"/>
      <c r="F809" s="22"/>
      <c r="G809" s="9">
        <f>VLOOKUP((IF(MONTH($A809)=10,YEAR($A809),IF(MONTH($A809)=11,YEAR($A809),IF(MONTH($A809)=12, YEAR($A809),YEAR($A809)-1)))),A3R002_FirstSim!$A$1:$Z$87,VLOOKUP(MONTH($A809),Conversion!$A$1:$B$12,2),FALSE)</f>
        <v>0.03</v>
      </c>
      <c r="O809" s="9">
        <f t="shared" si="73"/>
        <v>0.31</v>
      </c>
      <c r="P809" s="9" t="str">
        <f t="shared" si="74"/>
        <v>*</v>
      </c>
      <c r="Q809" s="10" t="str">
        <f t="shared" si="75"/>
        <v>Estimated</v>
      </c>
    </row>
    <row r="810" spans="1:17" x14ac:dyDescent="0.25">
      <c r="A810" s="11">
        <v>37591</v>
      </c>
      <c r="B810" s="9">
        <f>VLOOKUP((IF(MONTH($A810)=10,YEAR($A810),IF(MONTH($A810)=11,YEAR($A810),IF(MONTH($A810)=12, YEAR($A810),YEAR($A810)-1)))),A3R002_pt1.prn!$A$2:$AA$74,VLOOKUP(MONTH($A810),Conversion!$A$1:$B$12,2),FALSE)</f>
        <v>0.5</v>
      </c>
      <c r="C810" s="9" t="str">
        <f>IF(VLOOKUP((IF(MONTH($A810)=10,YEAR($A810),IF(MONTH($A810)=11,YEAR($A810),IF(MONTH($A810)=12, YEAR($A810),YEAR($A810)-1)))),A3R002_pt1.prn!$A$2:$AA$74,VLOOKUP(MONTH($A810),'Patch Conversion'!$A$1:$B$12,2),FALSE)="","",VLOOKUP((IF(MONTH($A810)=10,YEAR($A810),IF(MONTH($A810)=11,YEAR($A810),IF(MONTH($A810)=12, YEAR($A810),YEAR($A810)-1)))),A3R002_pt1.prn!$A$2:$AA$74,VLOOKUP(MONTH($A810),'Patch Conversion'!$A$1:$B$12,2),FALSE))</f>
        <v>*</v>
      </c>
      <c r="E810" s="22"/>
      <c r="F810" s="22"/>
      <c r="G810" s="9">
        <f>VLOOKUP((IF(MONTH($A810)=10,YEAR($A810),IF(MONTH($A810)=11,YEAR($A810),IF(MONTH($A810)=12, YEAR($A810),YEAR($A810)-1)))),A3R002_FirstSim!$A$1:$Z$87,VLOOKUP(MONTH($A810),Conversion!$A$1:$B$12,2),FALSE)</f>
        <v>0.24</v>
      </c>
      <c r="O810" s="9">
        <f t="shared" si="73"/>
        <v>0.5</v>
      </c>
      <c r="P810" s="9" t="str">
        <f t="shared" si="74"/>
        <v>*</v>
      </c>
      <c r="Q810" s="10" t="str">
        <f t="shared" si="75"/>
        <v>Estimated</v>
      </c>
    </row>
    <row r="811" spans="1:17" x14ac:dyDescent="0.25">
      <c r="A811" s="11">
        <v>37622</v>
      </c>
      <c r="B811" s="9">
        <f>VLOOKUP((IF(MONTH($A811)=10,YEAR($A811),IF(MONTH($A811)=11,YEAR($A811),IF(MONTH($A811)=12, YEAR($A811),YEAR($A811)-1)))),A3R002_pt1.prn!$A$2:$AA$74,VLOOKUP(MONTH($A811),Conversion!$A$1:$B$12,2),FALSE)</f>
        <v>0.4</v>
      </c>
      <c r="C811" s="9" t="str">
        <f>IF(VLOOKUP((IF(MONTH($A811)=10,YEAR($A811),IF(MONTH($A811)=11,YEAR($A811),IF(MONTH($A811)=12, YEAR($A811),YEAR($A811)-1)))),A3R002_pt1.prn!$A$2:$AA$74,VLOOKUP(MONTH($A811),'Patch Conversion'!$A$1:$B$12,2),FALSE)="","",VLOOKUP((IF(MONTH($A811)=10,YEAR($A811),IF(MONTH($A811)=11,YEAR($A811),IF(MONTH($A811)=12, YEAR($A811),YEAR($A811)-1)))),A3R002_pt1.prn!$A$2:$AA$74,VLOOKUP(MONTH($A811),'Patch Conversion'!$A$1:$B$12,2),FALSE))</f>
        <v>*</v>
      </c>
      <c r="E811" s="22"/>
      <c r="F811" s="22"/>
      <c r="G811" s="9">
        <f>VLOOKUP((IF(MONTH($A811)=10,YEAR($A811),IF(MONTH($A811)=11,YEAR($A811),IF(MONTH($A811)=12, YEAR($A811),YEAR($A811)-1)))),A3R002_FirstSim!$A$1:$Z$87,VLOOKUP(MONTH($A811),Conversion!$A$1:$B$12,2),FALSE)</f>
        <v>0.18</v>
      </c>
      <c r="O811" s="9">
        <f t="shared" si="73"/>
        <v>0.4</v>
      </c>
      <c r="P811" s="9" t="str">
        <f t="shared" si="74"/>
        <v>*</v>
      </c>
      <c r="Q811" s="10" t="str">
        <f t="shared" si="75"/>
        <v>Estimated</v>
      </c>
    </row>
    <row r="812" spans="1:17" x14ac:dyDescent="0.25">
      <c r="A812" s="11">
        <v>37653</v>
      </c>
      <c r="B812" s="9">
        <f>VLOOKUP((IF(MONTH($A812)=10,YEAR($A812),IF(MONTH($A812)=11,YEAR($A812),IF(MONTH($A812)=12, YEAR($A812),YEAR($A812)-1)))),A3R002_pt1.prn!$A$2:$AA$74,VLOOKUP(MONTH($A812),Conversion!$A$1:$B$12,2),FALSE)</f>
        <v>0.55000000000000004</v>
      </c>
      <c r="C812" s="9" t="str">
        <f>IF(VLOOKUP((IF(MONTH($A812)=10,YEAR($A812),IF(MONTH($A812)=11,YEAR($A812),IF(MONTH($A812)=12, YEAR($A812),YEAR($A812)-1)))),A3R002_pt1.prn!$A$2:$AA$74,VLOOKUP(MONTH($A812),'Patch Conversion'!$A$1:$B$12,2),FALSE)="","",VLOOKUP((IF(MONTH($A812)=10,YEAR($A812),IF(MONTH($A812)=11,YEAR($A812),IF(MONTH($A812)=12, YEAR($A812),YEAR($A812)-1)))),A3R002_pt1.prn!$A$2:$AA$74,VLOOKUP(MONTH($A812),'Patch Conversion'!$A$1:$B$12,2),FALSE))</f>
        <v>*</v>
      </c>
      <c r="E812" s="22"/>
      <c r="F812" s="22"/>
      <c r="G812" s="9">
        <f>VLOOKUP((IF(MONTH($A812)=10,YEAR($A812),IF(MONTH($A812)=11,YEAR($A812),IF(MONTH($A812)=12, YEAR($A812),YEAR($A812)-1)))),A3R002_FirstSim!$A$1:$Z$87,VLOOKUP(MONTH($A812),Conversion!$A$1:$B$12,2),FALSE)</f>
        <v>0.46</v>
      </c>
      <c r="O812" s="9">
        <f t="shared" si="73"/>
        <v>0.55000000000000004</v>
      </c>
      <c r="P812" s="9" t="str">
        <f t="shared" si="74"/>
        <v>*</v>
      </c>
      <c r="Q812" s="10" t="str">
        <f t="shared" si="75"/>
        <v>Estimated</v>
      </c>
    </row>
    <row r="813" spans="1:17" x14ac:dyDescent="0.25">
      <c r="A813" s="11">
        <v>37681</v>
      </c>
      <c r="B813" s="9">
        <f>VLOOKUP((IF(MONTH($A813)=10,YEAR($A813),IF(MONTH($A813)=11,YEAR($A813),IF(MONTH($A813)=12, YEAR($A813),YEAR($A813)-1)))),A3R002_pt1.prn!$A$2:$AA$74,VLOOKUP(MONTH($A813),Conversion!$A$1:$B$12,2),FALSE)</f>
        <v>0.41</v>
      </c>
      <c r="C813" s="9" t="str">
        <f>IF(VLOOKUP((IF(MONTH($A813)=10,YEAR($A813),IF(MONTH($A813)=11,YEAR($A813),IF(MONTH($A813)=12, YEAR($A813),YEAR($A813)-1)))),A3R002_pt1.prn!$A$2:$AA$74,VLOOKUP(MONTH($A813),'Patch Conversion'!$A$1:$B$12,2),FALSE)="","",VLOOKUP((IF(MONTH($A813)=10,YEAR($A813),IF(MONTH($A813)=11,YEAR($A813),IF(MONTH($A813)=12, YEAR($A813),YEAR($A813)-1)))),A3R002_pt1.prn!$A$2:$AA$74,VLOOKUP(MONTH($A813),'Patch Conversion'!$A$1:$B$12,2),FALSE))</f>
        <v>*</v>
      </c>
      <c r="E813" s="22"/>
      <c r="F813" s="22"/>
      <c r="G813" s="9">
        <f>VLOOKUP((IF(MONTH($A813)=10,YEAR($A813),IF(MONTH($A813)=11,YEAR($A813),IF(MONTH($A813)=12, YEAR($A813),YEAR($A813)-1)))),A3R002_FirstSim!$A$1:$Z$87,VLOOKUP(MONTH($A813),Conversion!$A$1:$B$12,2),FALSE)</f>
        <v>0.15</v>
      </c>
      <c r="O813" s="9">
        <f t="shared" si="73"/>
        <v>0.41</v>
      </c>
      <c r="P813" s="9" t="str">
        <f t="shared" si="74"/>
        <v>*</v>
      </c>
      <c r="Q813" s="10" t="str">
        <f t="shared" si="75"/>
        <v>Estimated</v>
      </c>
    </row>
    <row r="814" spans="1:17" x14ac:dyDescent="0.25">
      <c r="A814" s="11">
        <v>37712</v>
      </c>
      <c r="B814" s="9">
        <f>VLOOKUP((IF(MONTH($A814)=10,YEAR($A814),IF(MONTH($A814)=11,YEAR($A814),IF(MONTH($A814)=12, YEAR($A814),YEAR($A814)-1)))),A3R002_pt1.prn!$A$2:$AA$74,VLOOKUP(MONTH($A814),Conversion!$A$1:$B$12,2),FALSE)</f>
        <v>0.3</v>
      </c>
      <c r="C814" s="9" t="str">
        <f>IF(VLOOKUP((IF(MONTH($A814)=10,YEAR($A814),IF(MONTH($A814)=11,YEAR($A814),IF(MONTH($A814)=12, YEAR($A814),YEAR($A814)-1)))),A3R002_pt1.prn!$A$2:$AA$74,VLOOKUP(MONTH($A814),'Patch Conversion'!$A$1:$B$12,2),FALSE)="","",VLOOKUP((IF(MONTH($A814)=10,YEAR($A814),IF(MONTH($A814)=11,YEAR($A814),IF(MONTH($A814)=12, YEAR($A814),YEAR($A814)-1)))),A3R002_pt1.prn!$A$2:$AA$74,VLOOKUP(MONTH($A814),'Patch Conversion'!$A$1:$B$12,2),FALSE))</f>
        <v>*</v>
      </c>
      <c r="E814" s="22"/>
      <c r="F814" s="22"/>
      <c r="G814" s="9">
        <f>VLOOKUP((IF(MONTH($A814)=10,YEAR($A814),IF(MONTH($A814)=11,YEAR($A814),IF(MONTH($A814)=12, YEAR($A814),YEAR($A814)-1)))),A3R002_FirstSim!$A$1:$Z$87,VLOOKUP(MONTH($A814),Conversion!$A$1:$B$12,2),FALSE)</f>
        <v>0.05</v>
      </c>
      <c r="O814" s="9">
        <f t="shared" si="73"/>
        <v>0.3</v>
      </c>
      <c r="P814" s="9" t="str">
        <f t="shared" si="74"/>
        <v>*</v>
      </c>
      <c r="Q814" s="10" t="str">
        <f t="shared" si="75"/>
        <v>Estimated</v>
      </c>
    </row>
    <row r="815" spans="1:17" x14ac:dyDescent="0.25">
      <c r="A815" s="11">
        <v>37742</v>
      </c>
      <c r="B815" s="9">
        <f>VLOOKUP((IF(MONTH($A815)=10,YEAR($A815),IF(MONTH($A815)=11,YEAR($A815),IF(MONTH($A815)=12, YEAR($A815),YEAR($A815)-1)))),A3R002_pt1.prn!$A$2:$AA$74,VLOOKUP(MONTH($A815),Conversion!$A$1:$B$12,2),FALSE)</f>
        <v>0</v>
      </c>
      <c r="C815" s="9" t="str">
        <f>IF(VLOOKUP((IF(MONTH($A815)=10,YEAR($A815),IF(MONTH($A815)=11,YEAR($A815),IF(MONTH($A815)=12, YEAR($A815),YEAR($A815)-1)))),A3R002_pt1.prn!$A$2:$AA$74,VLOOKUP(MONTH($A815),'Patch Conversion'!$A$1:$B$12,2),FALSE)="","",VLOOKUP((IF(MONTH($A815)=10,YEAR($A815),IF(MONTH($A815)=11,YEAR($A815),IF(MONTH($A815)=12, YEAR($A815),YEAR($A815)-1)))),A3R002_pt1.prn!$A$2:$AA$74,VLOOKUP(MONTH($A815),'Patch Conversion'!$A$1:$B$12,2),FALSE))</f>
        <v>#</v>
      </c>
      <c r="E815" s="22"/>
      <c r="F815" s="22"/>
      <c r="G815" s="9">
        <f>VLOOKUP((IF(MONTH($A815)=10,YEAR($A815),IF(MONTH($A815)=11,YEAR($A815),IF(MONTH($A815)=12, YEAR($A815),YEAR($A815)-1)))),A3R002_FirstSim!$A$1:$Z$87,VLOOKUP(MONTH($A815),Conversion!$A$1:$B$12,2),FALSE)</f>
        <v>0.04</v>
      </c>
      <c r="O815" s="9">
        <f t="shared" si="73"/>
        <v>0.04</v>
      </c>
      <c r="P815" s="9" t="str">
        <f t="shared" si="74"/>
        <v>*</v>
      </c>
      <c r="Q815" s="10" t="str">
        <f t="shared" si="75"/>
        <v>First Silumation patch</v>
      </c>
    </row>
    <row r="816" spans="1:17" x14ac:dyDescent="0.25">
      <c r="A816" s="11">
        <v>37773</v>
      </c>
      <c r="B816" s="9">
        <f>VLOOKUP((IF(MONTH($A816)=10,YEAR($A816),IF(MONTH($A816)=11,YEAR($A816),IF(MONTH($A816)=12, YEAR($A816),YEAR($A816)-1)))),A3R002_pt1.prn!$A$2:$AA$74,VLOOKUP(MONTH($A816),Conversion!$A$1:$B$12,2),FALSE)</f>
        <v>0.24</v>
      </c>
      <c r="C816" s="9" t="str">
        <f>IF(VLOOKUP((IF(MONTH($A816)=10,YEAR($A816),IF(MONTH($A816)=11,YEAR($A816),IF(MONTH($A816)=12, YEAR($A816),YEAR($A816)-1)))),A3R002_pt1.prn!$A$2:$AA$74,VLOOKUP(MONTH($A816),'Patch Conversion'!$A$1:$B$12,2),FALSE)="","",VLOOKUP((IF(MONTH($A816)=10,YEAR($A816),IF(MONTH($A816)=11,YEAR($A816),IF(MONTH($A816)=12, YEAR($A816),YEAR($A816)-1)))),A3R002_pt1.prn!$A$2:$AA$74,VLOOKUP(MONTH($A816),'Patch Conversion'!$A$1:$B$12,2),FALSE))</f>
        <v>*</v>
      </c>
      <c r="E816" s="22"/>
      <c r="F816" s="22"/>
      <c r="G816" s="9">
        <f>VLOOKUP((IF(MONTH($A816)=10,YEAR($A816),IF(MONTH($A816)=11,YEAR($A816),IF(MONTH($A816)=12, YEAR($A816),YEAR($A816)-1)))),A3R002_FirstSim!$A$1:$Z$87,VLOOKUP(MONTH($A816),Conversion!$A$1:$B$12,2),FALSE)</f>
        <v>0.04</v>
      </c>
      <c r="O816" s="9">
        <f t="shared" si="73"/>
        <v>0.24</v>
      </c>
      <c r="P816" s="9" t="str">
        <f t="shared" si="74"/>
        <v>*</v>
      </c>
      <c r="Q816" s="10" t="str">
        <f t="shared" si="75"/>
        <v>Estimated</v>
      </c>
    </row>
    <row r="817" spans="1:17" x14ac:dyDescent="0.25">
      <c r="A817" s="11">
        <v>37803</v>
      </c>
      <c r="B817" s="9">
        <f>VLOOKUP((IF(MONTH($A817)=10,YEAR($A817),IF(MONTH($A817)=11,YEAR($A817),IF(MONTH($A817)=12, YEAR($A817),YEAR($A817)-1)))),A3R002_pt1.prn!$A$2:$AA$74,VLOOKUP(MONTH($A817),Conversion!$A$1:$B$12,2),FALSE)</f>
        <v>0.25</v>
      </c>
      <c r="C817" s="9" t="str">
        <f>IF(VLOOKUP((IF(MONTH($A817)=10,YEAR($A817),IF(MONTH($A817)=11,YEAR($A817),IF(MONTH($A817)=12, YEAR($A817),YEAR($A817)-1)))),A3R002_pt1.prn!$A$2:$AA$74,VLOOKUP(MONTH($A817),'Patch Conversion'!$A$1:$B$12,2),FALSE)="","",VLOOKUP((IF(MONTH($A817)=10,YEAR($A817),IF(MONTH($A817)=11,YEAR($A817),IF(MONTH($A817)=12, YEAR($A817),YEAR($A817)-1)))),A3R002_pt1.prn!$A$2:$AA$74,VLOOKUP(MONTH($A817),'Patch Conversion'!$A$1:$B$12,2),FALSE))</f>
        <v>*</v>
      </c>
      <c r="E817" s="22"/>
      <c r="F817" s="22"/>
      <c r="G817" s="9">
        <f>VLOOKUP((IF(MONTH($A817)=10,YEAR($A817),IF(MONTH($A817)=11,YEAR($A817),IF(MONTH($A817)=12, YEAR($A817),YEAR($A817)-1)))),A3R002_FirstSim!$A$1:$Z$87,VLOOKUP(MONTH($A817),Conversion!$A$1:$B$12,2),FALSE)</f>
        <v>0.03</v>
      </c>
      <c r="O817" s="9">
        <f t="shared" si="73"/>
        <v>0.25</v>
      </c>
      <c r="P817" s="9" t="str">
        <f t="shared" si="74"/>
        <v>*</v>
      </c>
      <c r="Q817" s="10" t="str">
        <f t="shared" si="75"/>
        <v>Estimated</v>
      </c>
    </row>
    <row r="818" spans="1:17" x14ac:dyDescent="0.25">
      <c r="A818" s="11">
        <v>37834</v>
      </c>
      <c r="B818" s="9">
        <f>VLOOKUP((IF(MONTH($A818)=10,YEAR($A818),IF(MONTH($A818)=11,YEAR($A818),IF(MONTH($A818)=12, YEAR($A818),YEAR($A818)-1)))),A3R002_pt1.prn!$A$2:$AA$74,VLOOKUP(MONTH($A818),Conversion!$A$1:$B$12,2),FALSE)</f>
        <v>0</v>
      </c>
      <c r="C818" s="9" t="str">
        <f>IF(VLOOKUP((IF(MONTH($A818)=10,YEAR($A818),IF(MONTH($A818)=11,YEAR($A818),IF(MONTH($A818)=12, YEAR($A818),YEAR($A818)-1)))),A3R002_pt1.prn!$A$2:$AA$74,VLOOKUP(MONTH($A818),'Patch Conversion'!$A$1:$B$12,2),FALSE)="","",VLOOKUP((IF(MONTH($A818)=10,YEAR($A818),IF(MONTH($A818)=11,YEAR($A818),IF(MONTH($A818)=12, YEAR($A818),YEAR($A818)-1)))),A3R002_pt1.prn!$A$2:$AA$74,VLOOKUP(MONTH($A818),'Patch Conversion'!$A$1:$B$12,2),FALSE))</f>
        <v>#</v>
      </c>
      <c r="E818" s="22"/>
      <c r="F818" s="22"/>
      <c r="G818" s="9">
        <f>VLOOKUP((IF(MONTH($A818)=10,YEAR($A818),IF(MONTH($A818)=11,YEAR($A818),IF(MONTH($A818)=12, YEAR($A818),YEAR($A818)-1)))),A3R002_FirstSim!$A$1:$Z$87,VLOOKUP(MONTH($A818),Conversion!$A$1:$B$12,2),FALSE)</f>
        <v>0.02</v>
      </c>
      <c r="O818" s="9">
        <f t="shared" si="73"/>
        <v>0.02</v>
      </c>
      <c r="P818" s="9" t="str">
        <f t="shared" si="74"/>
        <v>*</v>
      </c>
      <c r="Q818" s="10" t="str">
        <f t="shared" si="75"/>
        <v>First Silumation patch</v>
      </c>
    </row>
    <row r="819" spans="1:17" x14ac:dyDescent="0.25">
      <c r="A819" s="11">
        <v>37865</v>
      </c>
      <c r="B819" s="9">
        <f>VLOOKUP((IF(MONTH($A819)=10,YEAR($A819),IF(MONTH($A819)=11,YEAR($A819),IF(MONTH($A819)=12, YEAR($A819),YEAR($A819)-1)))),A3R002_pt1.prn!$A$2:$AA$74,VLOOKUP(MONTH($A819),Conversion!$A$1:$B$12,2),FALSE)</f>
        <v>0</v>
      </c>
      <c r="C819" s="9" t="str">
        <f>IF(VLOOKUP((IF(MONTH($A819)=10,YEAR($A819),IF(MONTH($A819)=11,YEAR($A819),IF(MONTH($A819)=12, YEAR($A819),YEAR($A819)-1)))),A3R002_pt1.prn!$A$2:$AA$74,VLOOKUP(MONTH($A819),'Patch Conversion'!$A$1:$B$12,2),FALSE)="","",VLOOKUP((IF(MONTH($A819)=10,YEAR($A819),IF(MONTH($A819)=11,YEAR($A819),IF(MONTH($A819)=12, YEAR($A819),YEAR($A819)-1)))),A3R002_pt1.prn!$A$2:$AA$74,VLOOKUP(MONTH($A819),'Patch Conversion'!$A$1:$B$12,2),FALSE))</f>
        <v>#</v>
      </c>
      <c r="E819" s="22"/>
      <c r="F819" s="22"/>
      <c r="G819" s="9">
        <f>VLOOKUP((IF(MONTH($A819)=10,YEAR($A819),IF(MONTH($A819)=11,YEAR($A819),IF(MONTH($A819)=12, YEAR($A819),YEAR($A819)-1)))),A3R002_FirstSim!$A$1:$Z$87,VLOOKUP(MONTH($A819),Conversion!$A$1:$B$12,2),FALSE)</f>
        <v>0.02</v>
      </c>
      <c r="O819" s="9">
        <f t="shared" si="73"/>
        <v>0.02</v>
      </c>
      <c r="P819" s="9" t="str">
        <f t="shared" si="74"/>
        <v>*</v>
      </c>
      <c r="Q819" s="10" t="str">
        <f t="shared" si="75"/>
        <v>First Silumation patch</v>
      </c>
    </row>
    <row r="820" spans="1:17" x14ac:dyDescent="0.25">
      <c r="A820" s="11">
        <v>37895</v>
      </c>
      <c r="B820" s="9">
        <f>VLOOKUP((IF(MONTH($A820)=10,YEAR($A820),IF(MONTH($A820)=11,YEAR($A820),IF(MONTH($A820)=12, YEAR($A820),YEAR($A820)-1)))),A3R002_pt1.prn!$A$2:$AA$74,VLOOKUP(MONTH($A820),Conversion!$A$1:$B$12,2),FALSE)</f>
        <v>0.39</v>
      </c>
      <c r="C820" s="9" t="str">
        <f>IF(VLOOKUP((IF(MONTH($A820)=10,YEAR($A820),IF(MONTH($A820)=11,YEAR($A820),IF(MONTH($A820)=12, YEAR($A820),YEAR($A820)-1)))),A3R002_pt1.prn!$A$2:$AA$74,VLOOKUP(MONTH($A820),'Patch Conversion'!$A$1:$B$12,2),FALSE)="","",VLOOKUP((IF(MONTH($A820)=10,YEAR($A820),IF(MONTH($A820)=11,YEAR($A820),IF(MONTH($A820)=12, YEAR($A820),YEAR($A820)-1)))),A3R002_pt1.prn!$A$2:$AA$74,VLOOKUP(MONTH($A820),'Patch Conversion'!$A$1:$B$12,2),FALSE))</f>
        <v>*</v>
      </c>
      <c r="E820" s="22"/>
      <c r="F820" s="22"/>
      <c r="G820" s="9">
        <f>VLOOKUP((IF(MONTH($A820)=10,YEAR($A820),IF(MONTH($A820)=11,YEAR($A820),IF(MONTH($A820)=12, YEAR($A820),YEAR($A820)-1)))),A3R002_FirstSim!$A$1:$Z$87,VLOOKUP(MONTH($A820),Conversion!$A$1:$B$12,2),FALSE)</f>
        <v>0.08</v>
      </c>
      <c r="O820" s="9">
        <f t="shared" si="73"/>
        <v>0.39</v>
      </c>
      <c r="P820" s="9" t="str">
        <f t="shared" si="74"/>
        <v>*</v>
      </c>
      <c r="Q820" s="10" t="str">
        <f t="shared" si="75"/>
        <v>Estimated</v>
      </c>
    </row>
    <row r="821" spans="1:17" x14ac:dyDescent="0.25">
      <c r="A821" s="11">
        <v>37926</v>
      </c>
      <c r="B821" s="9">
        <f>VLOOKUP((IF(MONTH($A821)=10,YEAR($A821),IF(MONTH($A821)=11,YEAR($A821),IF(MONTH($A821)=12, YEAR($A821),YEAR($A821)-1)))),A3R002_pt1.prn!$A$2:$AA$74,VLOOKUP(MONTH($A821),Conversion!$A$1:$B$12,2),FALSE)</f>
        <v>0.47</v>
      </c>
      <c r="C821" s="9" t="str">
        <f>IF(VLOOKUP((IF(MONTH($A821)=10,YEAR($A821),IF(MONTH($A821)=11,YEAR($A821),IF(MONTH($A821)=12, YEAR($A821),YEAR($A821)-1)))),A3R002_pt1.prn!$A$2:$AA$74,VLOOKUP(MONTH($A821),'Patch Conversion'!$A$1:$B$12,2),FALSE)="","",VLOOKUP((IF(MONTH($A821)=10,YEAR($A821),IF(MONTH($A821)=11,YEAR($A821),IF(MONTH($A821)=12, YEAR($A821),YEAR($A821)-1)))),A3R002_pt1.prn!$A$2:$AA$74,VLOOKUP(MONTH($A821),'Patch Conversion'!$A$1:$B$12,2),FALSE))</f>
        <v>*</v>
      </c>
      <c r="E821" s="22"/>
      <c r="F821" s="22"/>
      <c r="G821" s="9">
        <f>VLOOKUP((IF(MONTH($A821)=10,YEAR($A821),IF(MONTH($A821)=11,YEAR($A821),IF(MONTH($A821)=12, YEAR($A821),YEAR($A821)-1)))),A3R002_FirstSim!$A$1:$Z$87,VLOOKUP(MONTH($A821),Conversion!$A$1:$B$12,2),FALSE)</f>
        <v>0.06</v>
      </c>
      <c r="O821" s="9">
        <f t="shared" si="73"/>
        <v>0.47</v>
      </c>
      <c r="P821" s="9" t="str">
        <f t="shared" si="74"/>
        <v>*</v>
      </c>
      <c r="Q821" s="10" t="str">
        <f t="shared" si="75"/>
        <v>Estimated</v>
      </c>
    </row>
    <row r="822" spans="1:17" x14ac:dyDescent="0.25">
      <c r="A822" s="11">
        <v>37956</v>
      </c>
      <c r="B822" s="9">
        <f>VLOOKUP((IF(MONTH($A822)=10,YEAR($A822),IF(MONTH($A822)=11,YEAR($A822),IF(MONTH($A822)=12, YEAR($A822),YEAR($A822)-1)))),A3R002_pt1.prn!$A$2:$AA$74,VLOOKUP(MONTH($A822),Conversion!$A$1:$B$12,2),FALSE)</f>
        <v>0.24</v>
      </c>
      <c r="C822" s="9" t="str">
        <f>IF(VLOOKUP((IF(MONTH($A822)=10,YEAR($A822),IF(MONTH($A822)=11,YEAR($A822),IF(MONTH($A822)=12, YEAR($A822),YEAR($A822)-1)))),A3R002_pt1.prn!$A$2:$AA$74,VLOOKUP(MONTH($A822),'Patch Conversion'!$A$1:$B$12,2),FALSE)="","",VLOOKUP((IF(MONTH($A822)=10,YEAR($A822),IF(MONTH($A822)=11,YEAR($A822),IF(MONTH($A822)=12, YEAR($A822),YEAR($A822)-1)))),A3R002_pt1.prn!$A$2:$AA$74,VLOOKUP(MONTH($A822),'Patch Conversion'!$A$1:$B$12,2),FALSE))</f>
        <v>*</v>
      </c>
      <c r="E822" s="22"/>
      <c r="F822" s="22"/>
      <c r="G822" s="9">
        <f>VLOOKUP((IF(MONTH($A822)=10,YEAR($A822),IF(MONTH($A822)=11,YEAR($A822),IF(MONTH($A822)=12, YEAR($A822),YEAR($A822)-1)))),A3R002_FirstSim!$A$1:$Z$87,VLOOKUP(MONTH($A822),Conversion!$A$1:$B$12,2),FALSE)</f>
        <v>0.03</v>
      </c>
      <c r="O822" s="9">
        <f t="shared" si="73"/>
        <v>0.24</v>
      </c>
      <c r="P822" s="9" t="str">
        <f t="shared" si="74"/>
        <v>*</v>
      </c>
      <c r="Q822" s="10" t="str">
        <f t="shared" si="75"/>
        <v>Estimated</v>
      </c>
    </row>
    <row r="823" spans="1:17" x14ac:dyDescent="0.25">
      <c r="A823" s="11">
        <v>37987</v>
      </c>
      <c r="B823" s="9">
        <f>VLOOKUP((IF(MONTH($A823)=10,YEAR($A823),IF(MONTH($A823)=11,YEAR($A823),IF(MONTH($A823)=12, YEAR($A823),YEAR($A823)-1)))),A3R002_pt1.prn!$A$2:$AA$74,VLOOKUP(MONTH($A823),Conversion!$A$1:$B$12,2),FALSE)</f>
        <v>0.2</v>
      </c>
      <c r="C823" s="9" t="str">
        <f>IF(VLOOKUP((IF(MONTH($A823)=10,YEAR($A823),IF(MONTH($A823)=11,YEAR($A823),IF(MONTH($A823)=12, YEAR($A823),YEAR($A823)-1)))),A3R002_pt1.prn!$A$2:$AA$74,VLOOKUP(MONTH($A823),'Patch Conversion'!$A$1:$B$12,2),FALSE)="","",VLOOKUP((IF(MONTH($A823)=10,YEAR($A823),IF(MONTH($A823)=11,YEAR($A823),IF(MONTH($A823)=12, YEAR($A823),YEAR($A823)-1)))),A3R002_pt1.prn!$A$2:$AA$74,VLOOKUP(MONTH($A823),'Patch Conversion'!$A$1:$B$12,2),FALSE))</f>
        <v>*</v>
      </c>
      <c r="E823" s="22"/>
      <c r="F823" s="22"/>
      <c r="G823" s="9">
        <f>VLOOKUP((IF(MONTH($A823)=10,YEAR($A823),IF(MONTH($A823)=11,YEAR($A823),IF(MONTH($A823)=12, YEAR($A823),YEAR($A823)-1)))),A3R002_FirstSim!$A$1:$Z$87,VLOOKUP(MONTH($A823),Conversion!$A$1:$B$12,2),FALSE)</f>
        <v>0.02</v>
      </c>
      <c r="O823" s="9">
        <f t="shared" si="73"/>
        <v>0.2</v>
      </c>
      <c r="P823" s="9" t="str">
        <f t="shared" si="74"/>
        <v>*</v>
      </c>
      <c r="Q823" s="10" t="str">
        <f t="shared" si="75"/>
        <v>Estimated</v>
      </c>
    </row>
    <row r="824" spans="1:17" x14ac:dyDescent="0.25">
      <c r="A824" s="11">
        <v>38018</v>
      </c>
      <c r="B824" s="9">
        <f>VLOOKUP((IF(MONTH($A824)=10,YEAR($A824),IF(MONTH($A824)=11,YEAR($A824),IF(MONTH($A824)=12, YEAR($A824),YEAR($A824)-1)))),A3R002_pt1.prn!$A$2:$AA$74,VLOOKUP(MONTH($A824),Conversion!$A$1:$B$12,2),FALSE)</f>
        <v>0.28999999999999998</v>
      </c>
      <c r="C824" s="9" t="str">
        <f>IF(VLOOKUP((IF(MONTH($A824)=10,YEAR($A824),IF(MONTH($A824)=11,YEAR($A824),IF(MONTH($A824)=12, YEAR($A824),YEAR($A824)-1)))),A3R002_pt1.prn!$A$2:$AA$74,VLOOKUP(MONTH($A824),'Patch Conversion'!$A$1:$B$12,2),FALSE)="","",VLOOKUP((IF(MONTH($A824)=10,YEAR($A824),IF(MONTH($A824)=11,YEAR($A824),IF(MONTH($A824)=12, YEAR($A824),YEAR($A824)-1)))),A3R002_pt1.prn!$A$2:$AA$74,VLOOKUP(MONTH($A824),'Patch Conversion'!$A$1:$B$12,2),FALSE))</f>
        <v>*</v>
      </c>
      <c r="E824" s="22"/>
      <c r="F824" s="22"/>
      <c r="G824" s="9">
        <f>VLOOKUP((IF(MONTH($A824)=10,YEAR($A824),IF(MONTH($A824)=11,YEAR($A824),IF(MONTH($A824)=12, YEAR($A824),YEAR($A824)-1)))),A3R002_FirstSim!$A$1:$Z$87,VLOOKUP(MONTH($A824),Conversion!$A$1:$B$12,2),FALSE)</f>
        <v>0.04</v>
      </c>
      <c r="O824" s="9">
        <f t="shared" si="73"/>
        <v>0.28999999999999998</v>
      </c>
      <c r="P824" s="9" t="str">
        <f t="shared" si="74"/>
        <v>*</v>
      </c>
      <c r="Q824" s="10" t="str">
        <f t="shared" si="75"/>
        <v>Estimated</v>
      </c>
    </row>
    <row r="825" spans="1:17" x14ac:dyDescent="0.25">
      <c r="A825" s="11">
        <v>38047</v>
      </c>
      <c r="B825" s="9">
        <f>VLOOKUP((IF(MONTH($A825)=10,YEAR($A825),IF(MONTH($A825)=11,YEAR($A825),IF(MONTH($A825)=12, YEAR($A825),YEAR($A825)-1)))),A3R002_pt1.prn!$A$2:$AA$74,VLOOKUP(MONTH($A825),Conversion!$A$1:$B$12,2),FALSE)</f>
        <v>0.72</v>
      </c>
      <c r="C825" s="9" t="str">
        <f>IF(VLOOKUP((IF(MONTH($A825)=10,YEAR($A825),IF(MONTH($A825)=11,YEAR($A825),IF(MONTH($A825)=12, YEAR($A825),YEAR($A825)-1)))),A3R002_pt1.prn!$A$2:$AA$74,VLOOKUP(MONTH($A825),'Patch Conversion'!$A$1:$B$12,2),FALSE)="","",VLOOKUP((IF(MONTH($A825)=10,YEAR($A825),IF(MONTH($A825)=11,YEAR($A825),IF(MONTH($A825)=12, YEAR($A825),YEAR($A825)-1)))),A3R002_pt1.prn!$A$2:$AA$74,VLOOKUP(MONTH($A825),'Patch Conversion'!$A$1:$B$12,2),FALSE))</f>
        <v>*</v>
      </c>
      <c r="E825" s="22"/>
      <c r="F825" s="22"/>
      <c r="G825" s="9">
        <f>VLOOKUP((IF(MONTH($A825)=10,YEAR($A825),IF(MONTH($A825)=11,YEAR($A825),IF(MONTH($A825)=12, YEAR($A825),YEAR($A825)-1)))),A3R002_FirstSim!$A$1:$Z$87,VLOOKUP(MONTH($A825),Conversion!$A$1:$B$12,2),FALSE)</f>
        <v>0.48</v>
      </c>
      <c r="O825" s="9">
        <f t="shared" si="73"/>
        <v>0.72</v>
      </c>
      <c r="P825" s="9" t="str">
        <f t="shared" si="74"/>
        <v>*</v>
      </c>
      <c r="Q825" s="10" t="str">
        <f t="shared" si="75"/>
        <v>Estimated</v>
      </c>
    </row>
    <row r="826" spans="1:17" x14ac:dyDescent="0.25">
      <c r="A826" s="11">
        <v>38078</v>
      </c>
      <c r="B826" s="9">
        <f>VLOOKUP((IF(MONTH($A826)=10,YEAR($A826),IF(MONTH($A826)=11,YEAR($A826),IF(MONTH($A826)=12, YEAR($A826),YEAR($A826)-1)))),A3R002_pt1.prn!$A$2:$AA$74,VLOOKUP(MONTH($A826),Conversion!$A$1:$B$12,2),FALSE)</f>
        <v>0.21</v>
      </c>
      <c r="C826" s="9" t="str">
        <f>IF(VLOOKUP((IF(MONTH($A826)=10,YEAR($A826),IF(MONTH($A826)=11,YEAR($A826),IF(MONTH($A826)=12, YEAR($A826),YEAR($A826)-1)))),A3R002_pt1.prn!$A$2:$AA$74,VLOOKUP(MONTH($A826),'Patch Conversion'!$A$1:$B$12,2),FALSE)="","",VLOOKUP((IF(MONTH($A826)=10,YEAR($A826),IF(MONTH($A826)=11,YEAR($A826),IF(MONTH($A826)=12, YEAR($A826),YEAR($A826)-1)))),A3R002_pt1.prn!$A$2:$AA$74,VLOOKUP(MONTH($A826),'Patch Conversion'!$A$1:$B$12,2),FALSE))</f>
        <v>*</v>
      </c>
      <c r="E826" s="22"/>
      <c r="F826" s="22"/>
      <c r="G826" s="9">
        <f>VLOOKUP((IF(MONTH($A826)=10,YEAR($A826),IF(MONTH($A826)=11,YEAR($A826),IF(MONTH($A826)=12, YEAR($A826),YEAR($A826)-1)))),A3R002_FirstSim!$A$1:$Z$87,VLOOKUP(MONTH($A826),Conversion!$A$1:$B$12,2),FALSE)</f>
        <v>0.25</v>
      </c>
      <c r="O826" s="9">
        <f t="shared" si="73"/>
        <v>0.21</v>
      </c>
      <c r="P826" s="9" t="str">
        <f t="shared" si="74"/>
        <v>*</v>
      </c>
      <c r="Q826" s="10" t="str">
        <f t="shared" si="75"/>
        <v>Estimated</v>
      </c>
    </row>
    <row r="827" spans="1:17" x14ac:dyDescent="0.25">
      <c r="A827" s="11">
        <v>38108</v>
      </c>
      <c r="B827" s="9">
        <f>VLOOKUP((IF(MONTH($A827)=10,YEAR($A827),IF(MONTH($A827)=11,YEAR($A827),IF(MONTH($A827)=12, YEAR($A827),YEAR($A827)-1)))),A3R002_pt1.prn!$A$2:$AA$74,VLOOKUP(MONTH($A827),Conversion!$A$1:$B$12,2),FALSE)</f>
        <v>0.06</v>
      </c>
      <c r="C827" s="9" t="str">
        <f>IF(VLOOKUP((IF(MONTH($A827)=10,YEAR($A827),IF(MONTH($A827)=11,YEAR($A827),IF(MONTH($A827)=12, YEAR($A827),YEAR($A827)-1)))),A3R002_pt1.prn!$A$2:$AA$74,VLOOKUP(MONTH($A827),'Patch Conversion'!$A$1:$B$12,2),FALSE)="","",VLOOKUP((IF(MONTH($A827)=10,YEAR($A827),IF(MONTH($A827)=11,YEAR($A827),IF(MONTH($A827)=12, YEAR($A827),YEAR($A827)-1)))),A3R002_pt1.prn!$A$2:$AA$74,VLOOKUP(MONTH($A827),'Patch Conversion'!$A$1:$B$12,2),FALSE))</f>
        <v>*</v>
      </c>
      <c r="E827" s="22"/>
      <c r="F827" s="22"/>
      <c r="G827" s="9">
        <f>VLOOKUP((IF(MONTH($A827)=10,YEAR($A827),IF(MONTH($A827)=11,YEAR($A827),IF(MONTH($A827)=12, YEAR($A827),YEAR($A827)-1)))),A3R002_FirstSim!$A$1:$Z$87,VLOOKUP(MONTH($A827),Conversion!$A$1:$B$12,2),FALSE)</f>
        <v>0.11</v>
      </c>
      <c r="O827" s="9">
        <f t="shared" si="73"/>
        <v>0.06</v>
      </c>
      <c r="P827" s="9" t="str">
        <f t="shared" si="74"/>
        <v>*</v>
      </c>
      <c r="Q827" s="10" t="str">
        <f t="shared" si="75"/>
        <v>Estimated</v>
      </c>
    </row>
    <row r="828" spans="1:17" x14ac:dyDescent="0.25">
      <c r="A828" s="11">
        <v>38139</v>
      </c>
      <c r="B828" s="9">
        <f>VLOOKUP((IF(MONTH($A828)=10,YEAR($A828),IF(MONTH($A828)=11,YEAR($A828),IF(MONTH($A828)=12, YEAR($A828),YEAR($A828)-1)))),A3R002_pt1.prn!$A$2:$AA$74,VLOOKUP(MONTH($A828),Conversion!$A$1:$B$12,2),FALSE)</f>
        <v>0.17</v>
      </c>
      <c r="C828" s="9" t="str">
        <f>IF(VLOOKUP((IF(MONTH($A828)=10,YEAR($A828),IF(MONTH($A828)=11,YEAR($A828),IF(MONTH($A828)=12, YEAR($A828),YEAR($A828)-1)))),A3R002_pt1.prn!$A$2:$AA$74,VLOOKUP(MONTH($A828),'Patch Conversion'!$A$1:$B$12,2),FALSE)="","",VLOOKUP((IF(MONTH($A828)=10,YEAR($A828),IF(MONTH($A828)=11,YEAR($A828),IF(MONTH($A828)=12, YEAR($A828),YEAR($A828)-1)))),A3R002_pt1.prn!$A$2:$AA$74,VLOOKUP(MONTH($A828),'Patch Conversion'!$A$1:$B$12,2),FALSE))</f>
        <v>*</v>
      </c>
      <c r="E828" s="22"/>
      <c r="F828" s="22"/>
      <c r="G828" s="9">
        <f>VLOOKUP((IF(MONTH($A828)=10,YEAR($A828),IF(MONTH($A828)=11,YEAR($A828),IF(MONTH($A828)=12, YEAR($A828),YEAR($A828)-1)))),A3R002_FirstSim!$A$1:$Z$87,VLOOKUP(MONTH($A828),Conversion!$A$1:$B$12,2),FALSE)</f>
        <v>0.08</v>
      </c>
      <c r="O828" s="9">
        <f t="shared" si="73"/>
        <v>0.17</v>
      </c>
      <c r="P828" s="9" t="str">
        <f t="shared" si="74"/>
        <v>*</v>
      </c>
      <c r="Q828" s="10" t="str">
        <f t="shared" si="75"/>
        <v>Estimated</v>
      </c>
    </row>
    <row r="829" spans="1:17" x14ac:dyDescent="0.25">
      <c r="A829" s="11">
        <v>38169</v>
      </c>
      <c r="B829" s="9">
        <f>VLOOKUP((IF(MONTH($A829)=10,YEAR($A829),IF(MONTH($A829)=11,YEAR($A829),IF(MONTH($A829)=12, YEAR($A829),YEAR($A829)-1)))),A3R002_pt1.prn!$A$2:$AA$74,VLOOKUP(MONTH($A829),Conversion!$A$1:$B$12,2),FALSE)</f>
        <v>0.15</v>
      </c>
      <c r="C829" s="9" t="str">
        <f>IF(VLOOKUP((IF(MONTH($A829)=10,YEAR($A829),IF(MONTH($A829)=11,YEAR($A829),IF(MONTH($A829)=12, YEAR($A829),YEAR($A829)-1)))),A3R002_pt1.prn!$A$2:$AA$74,VLOOKUP(MONTH($A829),'Patch Conversion'!$A$1:$B$12,2),FALSE)="","",VLOOKUP((IF(MONTH($A829)=10,YEAR($A829),IF(MONTH($A829)=11,YEAR($A829),IF(MONTH($A829)=12, YEAR($A829),YEAR($A829)-1)))),A3R002_pt1.prn!$A$2:$AA$74,VLOOKUP(MONTH($A829),'Patch Conversion'!$A$1:$B$12,2),FALSE))</f>
        <v>*</v>
      </c>
      <c r="E829" s="22"/>
      <c r="F829" s="22"/>
      <c r="G829" s="9">
        <f>VLOOKUP((IF(MONTH($A829)=10,YEAR($A829),IF(MONTH($A829)=11,YEAR($A829),IF(MONTH($A829)=12, YEAR($A829),YEAR($A829)-1)))),A3R002_FirstSim!$A$1:$Z$87,VLOOKUP(MONTH($A829),Conversion!$A$1:$B$12,2),FALSE)</f>
        <v>0.06</v>
      </c>
      <c r="O829" s="9">
        <f t="shared" si="73"/>
        <v>0.15</v>
      </c>
      <c r="P829" s="9" t="str">
        <f t="shared" si="74"/>
        <v>*</v>
      </c>
      <c r="Q829" s="10" t="str">
        <f t="shared" si="75"/>
        <v>Estimated</v>
      </c>
    </row>
    <row r="830" spans="1:17" x14ac:dyDescent="0.25">
      <c r="A830" s="11">
        <v>38200</v>
      </c>
      <c r="B830" s="9">
        <f>VLOOKUP((IF(MONTH($A830)=10,YEAR($A830),IF(MONTH($A830)=11,YEAR($A830),IF(MONTH($A830)=12, YEAR($A830),YEAR($A830)-1)))),A3R002_pt1.prn!$A$2:$AA$74,VLOOKUP(MONTH($A830),Conversion!$A$1:$B$12,2),FALSE)</f>
        <v>0.16</v>
      </c>
      <c r="C830" s="9" t="str">
        <f>IF(VLOOKUP((IF(MONTH($A830)=10,YEAR($A830),IF(MONTH($A830)=11,YEAR($A830),IF(MONTH($A830)=12, YEAR($A830),YEAR($A830)-1)))),A3R002_pt1.prn!$A$2:$AA$74,VLOOKUP(MONTH($A830),'Patch Conversion'!$A$1:$B$12,2),FALSE)="","",VLOOKUP((IF(MONTH($A830)=10,YEAR($A830),IF(MONTH($A830)=11,YEAR($A830),IF(MONTH($A830)=12, YEAR($A830),YEAR($A830)-1)))),A3R002_pt1.prn!$A$2:$AA$74,VLOOKUP(MONTH($A830),'Patch Conversion'!$A$1:$B$12,2),FALSE))</f>
        <v>*</v>
      </c>
      <c r="E830" s="22"/>
      <c r="F830" s="22"/>
      <c r="G830" s="9">
        <f>VLOOKUP((IF(MONTH($A830)=10,YEAR($A830),IF(MONTH($A830)=11,YEAR($A830),IF(MONTH($A830)=12, YEAR($A830),YEAR($A830)-1)))),A3R002_FirstSim!$A$1:$Z$87,VLOOKUP(MONTH($A830),Conversion!$A$1:$B$12,2),FALSE)</f>
        <v>0.03</v>
      </c>
      <c r="O830" s="9">
        <f t="shared" si="73"/>
        <v>0.16</v>
      </c>
      <c r="P830" s="9" t="str">
        <f t="shared" si="74"/>
        <v>*</v>
      </c>
      <c r="Q830" s="10" t="str">
        <f t="shared" si="75"/>
        <v>Estimated</v>
      </c>
    </row>
    <row r="831" spans="1:17" x14ac:dyDescent="0.25">
      <c r="A831" s="11">
        <v>38231</v>
      </c>
      <c r="B831" s="9">
        <f>VLOOKUP((IF(MONTH($A831)=10,YEAR($A831),IF(MONTH($A831)=11,YEAR($A831),IF(MONTH($A831)=12, YEAR($A831),YEAR($A831)-1)))),A3R002_pt1.prn!$A$2:$AA$74,VLOOKUP(MONTH($A831),Conversion!$A$1:$B$12,2),FALSE)</f>
        <v>0.13</v>
      </c>
      <c r="C831" s="9" t="str">
        <f>IF(VLOOKUP((IF(MONTH($A831)=10,YEAR($A831),IF(MONTH($A831)=11,YEAR($A831),IF(MONTH($A831)=12, YEAR($A831),YEAR($A831)-1)))),A3R002_pt1.prn!$A$2:$AA$74,VLOOKUP(MONTH($A831),'Patch Conversion'!$A$1:$B$12,2),FALSE)="","",VLOOKUP((IF(MONTH($A831)=10,YEAR($A831),IF(MONTH($A831)=11,YEAR($A831),IF(MONTH($A831)=12, YEAR($A831),YEAR($A831)-1)))),A3R002_pt1.prn!$A$2:$AA$74,VLOOKUP(MONTH($A831),'Patch Conversion'!$A$1:$B$12,2),FALSE))</f>
        <v>*</v>
      </c>
      <c r="E831" s="22"/>
      <c r="F831" s="22"/>
      <c r="G831" s="9">
        <f>VLOOKUP((IF(MONTH($A831)=10,YEAR($A831),IF(MONTH($A831)=11,YEAR($A831),IF(MONTH($A831)=12, YEAR($A831),YEAR($A831)-1)))),A3R002_FirstSim!$A$1:$Z$87,VLOOKUP(MONTH($A831),Conversion!$A$1:$B$12,2),FALSE)</f>
        <v>0.03</v>
      </c>
      <c r="O831" s="9">
        <f t="shared" si="73"/>
        <v>0.13</v>
      </c>
      <c r="P831" s="9" t="str">
        <f t="shared" si="74"/>
        <v>*</v>
      </c>
      <c r="Q831" s="10" t="str">
        <f t="shared" si="75"/>
        <v>Estimated</v>
      </c>
    </row>
    <row r="832" spans="1:17" x14ac:dyDescent="0.25">
      <c r="A832" s="11">
        <v>38261</v>
      </c>
      <c r="B832" s="9">
        <f>VLOOKUP((IF(MONTH($A832)=10,YEAR($A832),IF(MONTH($A832)=11,YEAR($A832),IF(MONTH($A832)=12, YEAR($A832),YEAR($A832)-1)))),A3R002_pt1.prn!$A$2:$AA$74,VLOOKUP(MONTH($A832),Conversion!$A$1:$B$12,2),FALSE)</f>
        <v>0.31</v>
      </c>
      <c r="C832" s="9" t="str">
        <f>IF(VLOOKUP((IF(MONTH($A832)=10,YEAR($A832),IF(MONTH($A832)=11,YEAR($A832),IF(MONTH($A832)=12, YEAR($A832),YEAR($A832)-1)))),A3R002_pt1.prn!$A$2:$AA$74,VLOOKUP(MONTH($A832),'Patch Conversion'!$A$1:$B$12,2),FALSE)="","",VLOOKUP((IF(MONTH($A832)=10,YEAR($A832),IF(MONTH($A832)=11,YEAR($A832),IF(MONTH($A832)=12, YEAR($A832),YEAR($A832)-1)))),A3R002_pt1.prn!$A$2:$AA$74,VLOOKUP(MONTH($A832),'Patch Conversion'!$A$1:$B$12,2),FALSE))</f>
        <v>*</v>
      </c>
      <c r="E832" s="22"/>
      <c r="F832" s="22"/>
      <c r="G832" s="9">
        <f>VLOOKUP((IF(MONTH($A832)=10,YEAR($A832),IF(MONTH($A832)=11,YEAR($A832),IF(MONTH($A832)=12, YEAR($A832),YEAR($A832)-1)))),A3R002_FirstSim!$A$1:$Z$87,VLOOKUP(MONTH($A832),Conversion!$A$1:$B$12,2),FALSE)</f>
        <v>0.03</v>
      </c>
      <c r="O832" s="9">
        <f t="shared" si="73"/>
        <v>0.31</v>
      </c>
      <c r="P832" s="9" t="str">
        <f t="shared" si="74"/>
        <v>*</v>
      </c>
      <c r="Q832" s="10" t="str">
        <f t="shared" si="75"/>
        <v>Estimated</v>
      </c>
    </row>
    <row r="833" spans="1:17" x14ac:dyDescent="0.25">
      <c r="A833" s="11">
        <v>38292</v>
      </c>
      <c r="B833" s="9">
        <f>VLOOKUP((IF(MONTH($A833)=10,YEAR($A833),IF(MONTH($A833)=11,YEAR($A833),IF(MONTH($A833)=12, YEAR($A833),YEAR($A833)-1)))),A3R002_pt1.prn!$A$2:$AA$74,VLOOKUP(MONTH($A833),Conversion!$A$1:$B$12,2),FALSE)</f>
        <v>0.1</v>
      </c>
      <c r="C833" s="9" t="str">
        <f>IF(VLOOKUP((IF(MONTH($A833)=10,YEAR($A833),IF(MONTH($A833)=11,YEAR($A833),IF(MONTH($A833)=12, YEAR($A833),YEAR($A833)-1)))),A3R002_pt1.prn!$A$2:$AA$74,VLOOKUP(MONTH($A833),'Patch Conversion'!$A$1:$B$12,2),FALSE)="","",VLOOKUP((IF(MONTH($A833)=10,YEAR($A833),IF(MONTH($A833)=11,YEAR($A833),IF(MONTH($A833)=12, YEAR($A833),YEAR($A833)-1)))),A3R002_pt1.prn!$A$2:$AA$74,VLOOKUP(MONTH($A833),'Patch Conversion'!$A$1:$B$12,2),FALSE))</f>
        <v>*</v>
      </c>
      <c r="E833" s="22"/>
      <c r="F833" s="22"/>
      <c r="G833" s="9">
        <f>VLOOKUP((IF(MONTH($A833)=10,YEAR($A833),IF(MONTH($A833)=11,YEAR($A833),IF(MONTH($A833)=12, YEAR($A833),YEAR($A833)-1)))),A3R002_FirstSim!$A$1:$Z$87,VLOOKUP(MONTH($A833),Conversion!$A$1:$B$12,2),FALSE)</f>
        <v>0.02</v>
      </c>
      <c r="O833" s="9">
        <f t="shared" si="73"/>
        <v>0.1</v>
      </c>
      <c r="P833" s="9" t="str">
        <f t="shared" si="74"/>
        <v>*</v>
      </c>
      <c r="Q833" s="10" t="str">
        <f t="shared" si="75"/>
        <v>Estimated</v>
      </c>
    </row>
    <row r="834" spans="1:17" x14ac:dyDescent="0.25">
      <c r="A834" s="11">
        <v>38322</v>
      </c>
      <c r="B834" s="9">
        <f>VLOOKUP((IF(MONTH($A834)=10,YEAR($A834),IF(MONTH($A834)=11,YEAR($A834),IF(MONTH($A834)=12, YEAR($A834),YEAR($A834)-1)))),A3R002_pt1.prn!$A$2:$AA$74,VLOOKUP(MONTH($A834),Conversion!$A$1:$B$12,2),FALSE)</f>
        <v>0.02</v>
      </c>
      <c r="C834" s="9" t="str">
        <f>IF(VLOOKUP((IF(MONTH($A834)=10,YEAR($A834),IF(MONTH($A834)=11,YEAR($A834),IF(MONTH($A834)=12, YEAR($A834),YEAR($A834)-1)))),A3R002_pt1.prn!$A$2:$AA$74,VLOOKUP(MONTH($A834),'Patch Conversion'!$A$1:$B$12,2),FALSE)="","",VLOOKUP((IF(MONTH($A834)=10,YEAR($A834),IF(MONTH($A834)=11,YEAR($A834),IF(MONTH($A834)=12, YEAR($A834),YEAR($A834)-1)))),A3R002_pt1.prn!$A$2:$AA$74,VLOOKUP(MONTH($A834),'Patch Conversion'!$A$1:$B$12,2),FALSE))</f>
        <v>*</v>
      </c>
      <c r="E834" s="22"/>
      <c r="F834" s="22"/>
      <c r="G834" s="9">
        <f>VLOOKUP((IF(MONTH($A834)=10,YEAR($A834),IF(MONTH($A834)=11,YEAR($A834),IF(MONTH($A834)=12, YEAR($A834),YEAR($A834)-1)))),A3R002_FirstSim!$A$1:$Z$87,VLOOKUP(MONTH($A834),Conversion!$A$1:$B$12,2),FALSE)</f>
        <v>0.2</v>
      </c>
      <c r="O834" s="9">
        <f t="shared" si="73"/>
        <v>0.02</v>
      </c>
      <c r="P834" s="9" t="str">
        <f t="shared" si="74"/>
        <v>*</v>
      </c>
      <c r="Q834" s="10" t="str">
        <f t="shared" si="75"/>
        <v>Estimated</v>
      </c>
    </row>
    <row r="835" spans="1:17" x14ac:dyDescent="0.25">
      <c r="A835" s="11">
        <v>38353</v>
      </c>
      <c r="B835" s="9">
        <f>VLOOKUP((IF(MONTH($A835)=10,YEAR($A835),IF(MONTH($A835)=11,YEAR($A835),IF(MONTH($A835)=12, YEAR($A835),YEAR($A835)-1)))),A3R002_pt1.prn!$A$2:$AA$74,VLOOKUP(MONTH($A835),Conversion!$A$1:$B$12,2),FALSE)</f>
        <v>0.25</v>
      </c>
      <c r="C835" s="9" t="str">
        <f>IF(VLOOKUP((IF(MONTH($A835)=10,YEAR($A835),IF(MONTH($A835)=11,YEAR($A835),IF(MONTH($A835)=12, YEAR($A835),YEAR($A835)-1)))),A3R002_pt1.prn!$A$2:$AA$74,VLOOKUP(MONTH($A835),'Patch Conversion'!$A$1:$B$12,2),FALSE)="","",VLOOKUP((IF(MONTH($A835)=10,YEAR($A835),IF(MONTH($A835)=11,YEAR($A835),IF(MONTH($A835)=12, YEAR($A835),YEAR($A835)-1)))),A3R002_pt1.prn!$A$2:$AA$74,VLOOKUP(MONTH($A835),'Patch Conversion'!$A$1:$B$12,2),FALSE))</f>
        <v>*</v>
      </c>
      <c r="E835" s="22"/>
      <c r="F835" s="22"/>
      <c r="G835" s="9">
        <f>VLOOKUP((IF(MONTH($A835)=10,YEAR($A835),IF(MONTH($A835)=11,YEAR($A835),IF(MONTH($A835)=12, YEAR($A835),YEAR($A835)-1)))),A3R002_FirstSim!$A$1:$Z$87,VLOOKUP(MONTH($A835),Conversion!$A$1:$B$12,2),FALSE)</f>
        <v>0.37</v>
      </c>
      <c r="O835" s="9">
        <f t="shared" si="73"/>
        <v>0.25</v>
      </c>
      <c r="P835" s="9" t="str">
        <f t="shared" si="74"/>
        <v>*</v>
      </c>
      <c r="Q835" s="10" t="str">
        <f t="shared" si="75"/>
        <v>Estimated</v>
      </c>
    </row>
    <row r="836" spans="1:17" x14ac:dyDescent="0.25">
      <c r="A836" s="11">
        <v>38384</v>
      </c>
      <c r="B836" s="9">
        <f>VLOOKUP((IF(MONTH($A836)=10,YEAR($A836),IF(MONTH($A836)=11,YEAR($A836),IF(MONTH($A836)=12, YEAR($A836),YEAR($A836)-1)))),A3R002_pt1.prn!$A$2:$AA$74,VLOOKUP(MONTH($A836),Conversion!$A$1:$B$12,2),FALSE)</f>
        <v>0.13</v>
      </c>
      <c r="C836" s="9" t="str">
        <f>IF(VLOOKUP((IF(MONTH($A836)=10,YEAR($A836),IF(MONTH($A836)=11,YEAR($A836),IF(MONTH($A836)=12, YEAR($A836),YEAR($A836)-1)))),A3R002_pt1.prn!$A$2:$AA$74,VLOOKUP(MONTH($A836),'Patch Conversion'!$A$1:$B$12,2),FALSE)="","",VLOOKUP((IF(MONTH($A836)=10,YEAR($A836),IF(MONTH($A836)=11,YEAR($A836),IF(MONTH($A836)=12, YEAR($A836),YEAR($A836)-1)))),A3R002_pt1.prn!$A$2:$AA$74,VLOOKUP(MONTH($A836),'Patch Conversion'!$A$1:$B$12,2),FALSE))</f>
        <v>*</v>
      </c>
      <c r="E836" s="22"/>
      <c r="F836" s="22"/>
      <c r="G836" s="9">
        <f>VLOOKUP((IF(MONTH($A836)=10,YEAR($A836),IF(MONTH($A836)=11,YEAR($A836),IF(MONTH($A836)=12, YEAR($A836),YEAR($A836)-1)))),A3R002_FirstSim!$A$1:$Z$87,VLOOKUP(MONTH($A836),Conversion!$A$1:$B$12,2),FALSE)</f>
        <v>0.13</v>
      </c>
      <c r="O836" s="9">
        <f t="shared" ref="O836:O867" si="76">IF(C836="",B836,IF(C836="*",B836,IF(G836&lt;B836,B836,G836)))</f>
        <v>0.13</v>
      </c>
      <c r="P836" s="9" t="str">
        <f t="shared" ref="P836:P867" si="77">IF(C836="",C836,IF(C836="*",C836,IF(G836&lt;B836,C836,"*")))</f>
        <v>*</v>
      </c>
      <c r="Q836" s="10" t="str">
        <f t="shared" ref="Q836:Q867" si="78">IF(C836="","",IF(C836="*","Estimated",IF(G836&lt;B836,"First Simulation&lt;Observed, Observed Used","First Silumation patch")))</f>
        <v>Estimated</v>
      </c>
    </row>
    <row r="837" spans="1:17" x14ac:dyDescent="0.25">
      <c r="A837" s="11">
        <v>38412</v>
      </c>
      <c r="B837" s="9">
        <f>VLOOKUP((IF(MONTH($A837)=10,YEAR($A837),IF(MONTH($A837)=11,YEAR($A837),IF(MONTH($A837)=12, YEAR($A837),YEAR($A837)-1)))),A3R002_pt1.prn!$A$2:$AA$74,VLOOKUP(MONTH($A837),Conversion!$A$1:$B$12,2),FALSE)</f>
        <v>0.09</v>
      </c>
      <c r="C837" s="9" t="str">
        <f>IF(VLOOKUP((IF(MONTH($A837)=10,YEAR($A837),IF(MONTH($A837)=11,YEAR($A837),IF(MONTH($A837)=12, YEAR($A837),YEAR($A837)-1)))),A3R002_pt1.prn!$A$2:$AA$74,VLOOKUP(MONTH($A837),'Patch Conversion'!$A$1:$B$12,2),FALSE)="","",VLOOKUP((IF(MONTH($A837)=10,YEAR($A837),IF(MONTH($A837)=11,YEAR($A837),IF(MONTH($A837)=12, YEAR($A837),YEAR($A837)-1)))),A3R002_pt1.prn!$A$2:$AA$74,VLOOKUP(MONTH($A837),'Patch Conversion'!$A$1:$B$12,2),FALSE))</f>
        <v>*</v>
      </c>
      <c r="E837" s="22"/>
      <c r="F837" s="22"/>
      <c r="G837" s="9">
        <f>VLOOKUP((IF(MONTH($A837)=10,YEAR($A837),IF(MONTH($A837)=11,YEAR($A837),IF(MONTH($A837)=12, YEAR($A837),YEAR($A837)-1)))),A3R002_FirstSim!$A$1:$Z$87,VLOOKUP(MONTH($A837),Conversion!$A$1:$B$12,2),FALSE)</f>
        <v>0.04</v>
      </c>
      <c r="O837" s="9">
        <f t="shared" si="76"/>
        <v>0.09</v>
      </c>
      <c r="P837" s="9" t="str">
        <f t="shared" si="77"/>
        <v>*</v>
      </c>
      <c r="Q837" s="10" t="str">
        <f t="shared" si="78"/>
        <v>Estimated</v>
      </c>
    </row>
    <row r="838" spans="1:17" x14ac:dyDescent="0.25">
      <c r="A838" s="11">
        <v>38443</v>
      </c>
      <c r="B838" s="9">
        <f>VLOOKUP((IF(MONTH($A838)=10,YEAR($A838),IF(MONTH($A838)=11,YEAR($A838),IF(MONTH($A838)=12, YEAR($A838),YEAR($A838)-1)))),A3R002_pt1.prn!$A$2:$AA$74,VLOOKUP(MONTH($A838),Conversion!$A$1:$B$12,2),FALSE)</f>
        <v>0.1</v>
      </c>
      <c r="C838" s="9" t="str">
        <f>IF(VLOOKUP((IF(MONTH($A838)=10,YEAR($A838),IF(MONTH($A838)=11,YEAR($A838),IF(MONTH($A838)=12, YEAR($A838),YEAR($A838)-1)))),A3R002_pt1.prn!$A$2:$AA$74,VLOOKUP(MONTH($A838),'Patch Conversion'!$A$1:$B$12,2),FALSE)="","",VLOOKUP((IF(MONTH($A838)=10,YEAR($A838),IF(MONTH($A838)=11,YEAR($A838),IF(MONTH($A838)=12, YEAR($A838),YEAR($A838)-1)))),A3R002_pt1.prn!$A$2:$AA$74,VLOOKUP(MONTH($A838),'Patch Conversion'!$A$1:$B$12,2),FALSE))</f>
        <v>*</v>
      </c>
      <c r="E838" s="22"/>
      <c r="F838" s="22"/>
      <c r="G838" s="9">
        <f>VLOOKUP((IF(MONTH($A838)=10,YEAR($A838),IF(MONTH($A838)=11,YEAR($A838),IF(MONTH($A838)=12, YEAR($A838),YEAR($A838)-1)))),A3R002_FirstSim!$A$1:$Z$87,VLOOKUP(MONTH($A838),Conversion!$A$1:$B$12,2),FALSE)</f>
        <v>0.1</v>
      </c>
      <c r="O838" s="9">
        <f t="shared" si="76"/>
        <v>0.1</v>
      </c>
      <c r="P838" s="9" t="str">
        <f t="shared" si="77"/>
        <v>*</v>
      </c>
      <c r="Q838" s="10" t="str">
        <f t="shared" si="78"/>
        <v>Estimated</v>
      </c>
    </row>
    <row r="839" spans="1:17" x14ac:dyDescent="0.25">
      <c r="A839" s="11">
        <v>38473</v>
      </c>
      <c r="B839" s="9">
        <f>VLOOKUP((IF(MONTH($A839)=10,YEAR($A839),IF(MONTH($A839)=11,YEAR($A839),IF(MONTH($A839)=12, YEAR($A839),YEAR($A839)-1)))),A3R002_pt1.prn!$A$2:$AA$74,VLOOKUP(MONTH($A839),Conversion!$A$1:$B$12,2),FALSE)</f>
        <v>0</v>
      </c>
      <c r="C839" s="9" t="str">
        <f>IF(VLOOKUP((IF(MONTH($A839)=10,YEAR($A839),IF(MONTH($A839)=11,YEAR($A839),IF(MONTH($A839)=12, YEAR($A839),YEAR($A839)-1)))),A3R002_pt1.prn!$A$2:$AA$74,VLOOKUP(MONTH($A839),'Patch Conversion'!$A$1:$B$12,2),FALSE)="","",VLOOKUP((IF(MONTH($A839)=10,YEAR($A839),IF(MONTH($A839)=11,YEAR($A839),IF(MONTH($A839)=12, YEAR($A839),YEAR($A839)-1)))),A3R002_pt1.prn!$A$2:$AA$74,VLOOKUP(MONTH($A839),'Patch Conversion'!$A$1:$B$12,2),FALSE))</f>
        <v>#</v>
      </c>
      <c r="E839" s="22"/>
      <c r="F839" s="22"/>
      <c r="G839" s="9">
        <f>VLOOKUP((IF(MONTH($A839)=10,YEAR($A839),IF(MONTH($A839)=11,YEAR($A839),IF(MONTH($A839)=12, YEAR($A839),YEAR($A839)-1)))),A3R002_FirstSim!$A$1:$Z$87,VLOOKUP(MONTH($A839),Conversion!$A$1:$B$12,2),FALSE)</f>
        <v>0.08</v>
      </c>
      <c r="O839" s="9">
        <f t="shared" si="76"/>
        <v>0.08</v>
      </c>
      <c r="P839" s="9" t="str">
        <f t="shared" si="77"/>
        <v>*</v>
      </c>
      <c r="Q839" s="10" t="str">
        <f t="shared" si="78"/>
        <v>First Silumation patch</v>
      </c>
    </row>
    <row r="840" spans="1:17" x14ac:dyDescent="0.25">
      <c r="A840" s="11">
        <v>38504</v>
      </c>
      <c r="B840" s="9">
        <f>VLOOKUP((IF(MONTH($A840)=10,YEAR($A840),IF(MONTH($A840)=11,YEAR($A840),IF(MONTH($A840)=12, YEAR($A840),YEAR($A840)-1)))),A3R002_pt1.prn!$A$2:$AA$74,VLOOKUP(MONTH($A840),Conversion!$A$1:$B$12,2),FALSE)</f>
        <v>0.06</v>
      </c>
      <c r="C840" s="9" t="str">
        <f>IF(VLOOKUP((IF(MONTH($A840)=10,YEAR($A840),IF(MONTH($A840)=11,YEAR($A840),IF(MONTH($A840)=12, YEAR($A840),YEAR($A840)-1)))),A3R002_pt1.prn!$A$2:$AA$74,VLOOKUP(MONTH($A840),'Patch Conversion'!$A$1:$B$12,2),FALSE)="","",VLOOKUP((IF(MONTH($A840)=10,YEAR($A840),IF(MONTH($A840)=11,YEAR($A840),IF(MONTH($A840)=12, YEAR($A840),YEAR($A840)-1)))),A3R002_pt1.prn!$A$2:$AA$74,VLOOKUP(MONTH($A840),'Patch Conversion'!$A$1:$B$12,2),FALSE))</f>
        <v>*</v>
      </c>
      <c r="E840" s="22"/>
      <c r="F840" s="22"/>
      <c r="G840" s="9">
        <f>VLOOKUP((IF(MONTH($A840)=10,YEAR($A840),IF(MONTH($A840)=11,YEAR($A840),IF(MONTH($A840)=12, YEAR($A840),YEAR($A840)-1)))),A3R002_FirstSim!$A$1:$Z$87,VLOOKUP(MONTH($A840),Conversion!$A$1:$B$12,2),FALSE)</f>
        <v>0.06</v>
      </c>
      <c r="O840" s="9">
        <f t="shared" si="76"/>
        <v>0.06</v>
      </c>
      <c r="P840" s="9" t="str">
        <f t="shared" si="77"/>
        <v>*</v>
      </c>
      <c r="Q840" s="10" t="str">
        <f t="shared" si="78"/>
        <v>Estimated</v>
      </c>
    </row>
    <row r="841" spans="1:17" x14ac:dyDescent="0.25">
      <c r="A841" s="11">
        <v>38534</v>
      </c>
      <c r="B841" s="9">
        <f>VLOOKUP((IF(MONTH($A841)=10,YEAR($A841),IF(MONTH($A841)=11,YEAR($A841),IF(MONTH($A841)=12, YEAR($A841),YEAR($A841)-1)))),A3R002_pt1.prn!$A$2:$AA$74,VLOOKUP(MONTH($A841),Conversion!$A$1:$B$12,2),FALSE)</f>
        <v>0.06</v>
      </c>
      <c r="C841" s="9" t="str">
        <f>IF(VLOOKUP((IF(MONTH($A841)=10,YEAR($A841),IF(MONTH($A841)=11,YEAR($A841),IF(MONTH($A841)=12, YEAR($A841),YEAR($A841)-1)))),A3R002_pt1.prn!$A$2:$AA$74,VLOOKUP(MONTH($A841),'Patch Conversion'!$A$1:$B$12,2),FALSE)="","",VLOOKUP((IF(MONTH($A841)=10,YEAR($A841),IF(MONTH($A841)=11,YEAR($A841),IF(MONTH($A841)=12, YEAR($A841),YEAR($A841)-1)))),A3R002_pt1.prn!$A$2:$AA$74,VLOOKUP(MONTH($A841),'Patch Conversion'!$A$1:$B$12,2),FALSE))</f>
        <v>*</v>
      </c>
      <c r="E841" s="22"/>
      <c r="F841" s="22"/>
      <c r="G841" s="9">
        <f>VLOOKUP((IF(MONTH($A841)=10,YEAR($A841),IF(MONTH($A841)=11,YEAR($A841),IF(MONTH($A841)=12, YEAR($A841),YEAR($A841)-1)))),A3R002_FirstSim!$A$1:$Z$87,VLOOKUP(MONTH($A841),Conversion!$A$1:$B$12,2),FALSE)</f>
        <v>0.04</v>
      </c>
      <c r="O841" s="9">
        <f t="shared" si="76"/>
        <v>0.06</v>
      </c>
      <c r="P841" s="9" t="str">
        <f t="shared" si="77"/>
        <v>*</v>
      </c>
      <c r="Q841" s="10" t="str">
        <f t="shared" si="78"/>
        <v>Estimated</v>
      </c>
    </row>
    <row r="842" spans="1:17" x14ac:dyDescent="0.25">
      <c r="A842" s="11">
        <v>38565</v>
      </c>
      <c r="B842" s="9">
        <f>VLOOKUP((IF(MONTH($A842)=10,YEAR($A842),IF(MONTH($A842)=11,YEAR($A842),IF(MONTH($A842)=12, YEAR($A842),YEAR($A842)-1)))),A3R002_pt1.prn!$A$2:$AA$74,VLOOKUP(MONTH($A842),Conversion!$A$1:$B$12,2),FALSE)</f>
        <v>0.04</v>
      </c>
      <c r="C842" s="9" t="str">
        <f>IF(VLOOKUP((IF(MONTH($A842)=10,YEAR($A842),IF(MONTH($A842)=11,YEAR($A842),IF(MONTH($A842)=12, YEAR($A842),YEAR($A842)-1)))),A3R002_pt1.prn!$A$2:$AA$74,VLOOKUP(MONTH($A842),'Patch Conversion'!$A$1:$B$12,2),FALSE)="","",VLOOKUP((IF(MONTH($A842)=10,YEAR($A842),IF(MONTH($A842)=11,YEAR($A842),IF(MONTH($A842)=12, YEAR($A842),YEAR($A842)-1)))),A3R002_pt1.prn!$A$2:$AA$74,VLOOKUP(MONTH($A842),'Patch Conversion'!$A$1:$B$12,2),FALSE))</f>
        <v>*</v>
      </c>
      <c r="E842" s="22"/>
      <c r="F842" s="22"/>
      <c r="G842" s="9">
        <f>VLOOKUP((IF(MONTH($A842)=10,YEAR($A842),IF(MONTH($A842)=11,YEAR($A842),IF(MONTH($A842)=12, YEAR($A842),YEAR($A842)-1)))),A3R002_FirstSim!$A$1:$Z$87,VLOOKUP(MONTH($A842),Conversion!$A$1:$B$12,2),FALSE)</f>
        <v>0.03</v>
      </c>
      <c r="O842" s="9">
        <f t="shared" si="76"/>
        <v>0.04</v>
      </c>
      <c r="P842" s="9" t="str">
        <f t="shared" si="77"/>
        <v>*</v>
      </c>
      <c r="Q842" s="10" t="str">
        <f t="shared" si="78"/>
        <v>Estimated</v>
      </c>
    </row>
    <row r="843" spans="1:17" x14ac:dyDescent="0.25">
      <c r="A843" s="11">
        <v>38596</v>
      </c>
      <c r="B843" s="9">
        <f>VLOOKUP((IF(MONTH($A843)=10,YEAR($A843),IF(MONTH($A843)=11,YEAR($A843),IF(MONTH($A843)=12, YEAR($A843),YEAR($A843)-1)))),A3R002_pt1.prn!$A$2:$AA$74,VLOOKUP(MONTH($A843),Conversion!$A$1:$B$12,2),FALSE)</f>
        <v>0.08</v>
      </c>
      <c r="C843" s="9" t="str">
        <f>IF(VLOOKUP((IF(MONTH($A843)=10,YEAR($A843),IF(MONTH($A843)=11,YEAR($A843),IF(MONTH($A843)=12, YEAR($A843),YEAR($A843)-1)))),A3R002_pt1.prn!$A$2:$AA$74,VLOOKUP(MONTH($A843),'Patch Conversion'!$A$1:$B$12,2),FALSE)="","",VLOOKUP((IF(MONTH($A843)=10,YEAR($A843),IF(MONTH($A843)=11,YEAR($A843),IF(MONTH($A843)=12, YEAR($A843),YEAR($A843)-1)))),A3R002_pt1.prn!$A$2:$AA$74,VLOOKUP(MONTH($A843),'Patch Conversion'!$A$1:$B$12,2),FALSE))</f>
        <v>*</v>
      </c>
      <c r="E843" s="22"/>
      <c r="F843" s="22"/>
      <c r="G843" s="9">
        <f>VLOOKUP((IF(MONTH($A843)=10,YEAR($A843),IF(MONTH($A843)=11,YEAR($A843),IF(MONTH($A843)=12, YEAR($A843),YEAR($A843)-1)))),A3R002_FirstSim!$A$1:$Z$87,VLOOKUP(MONTH($A843),Conversion!$A$1:$B$12,2),FALSE)</f>
        <v>0.02</v>
      </c>
      <c r="O843" s="9">
        <f t="shared" si="76"/>
        <v>0.08</v>
      </c>
      <c r="P843" s="9" t="str">
        <f t="shared" si="77"/>
        <v>*</v>
      </c>
      <c r="Q843" s="10" t="str">
        <f t="shared" si="78"/>
        <v>Estimated</v>
      </c>
    </row>
    <row r="844" spans="1:17" x14ac:dyDescent="0.25">
      <c r="A844" s="11">
        <v>38626</v>
      </c>
      <c r="B844" s="9">
        <f>VLOOKUP((IF(MONTH($A844)=10,YEAR($A844),IF(MONTH($A844)=11,YEAR($A844),IF(MONTH($A844)=12, YEAR($A844),YEAR($A844)-1)))),A3R002_pt1.prn!$A$2:$AA$74,VLOOKUP(MONTH($A844),Conversion!$A$1:$B$12,2),FALSE)</f>
        <v>0.04</v>
      </c>
      <c r="C844" s="9" t="str">
        <f>IF(VLOOKUP((IF(MONTH($A844)=10,YEAR($A844),IF(MONTH($A844)=11,YEAR($A844),IF(MONTH($A844)=12, YEAR($A844),YEAR($A844)-1)))),A3R002_pt1.prn!$A$2:$AA$74,VLOOKUP(MONTH($A844),'Patch Conversion'!$A$1:$B$12,2),FALSE)="","",VLOOKUP((IF(MONTH($A844)=10,YEAR($A844),IF(MONTH($A844)=11,YEAR($A844),IF(MONTH($A844)=12, YEAR($A844),YEAR($A844)-1)))),A3R002_pt1.prn!$A$2:$AA$74,VLOOKUP(MONTH($A844),'Patch Conversion'!$A$1:$B$12,2),FALSE))</f>
        <v>*</v>
      </c>
      <c r="E844" s="22"/>
      <c r="F844" s="22"/>
      <c r="G844" s="9">
        <f>VLOOKUP((IF(MONTH($A844)=10,YEAR($A844),IF(MONTH($A844)=11,YEAR($A844),IF(MONTH($A844)=12, YEAR($A844),YEAR($A844)-1)))),A3R002_FirstSim!$A$1:$Z$87,VLOOKUP(MONTH($A844),Conversion!$A$1:$B$12,2),FALSE)</f>
        <v>0.02</v>
      </c>
      <c r="O844" s="9">
        <f t="shared" si="76"/>
        <v>0.04</v>
      </c>
      <c r="P844" s="9" t="str">
        <f t="shared" si="77"/>
        <v>*</v>
      </c>
      <c r="Q844" s="10" t="str">
        <f t="shared" si="78"/>
        <v>Estimated</v>
      </c>
    </row>
    <row r="845" spans="1:17" x14ac:dyDescent="0.25">
      <c r="A845" s="11">
        <v>38657</v>
      </c>
      <c r="B845" s="9">
        <f>VLOOKUP((IF(MONTH($A845)=10,YEAR($A845),IF(MONTH($A845)=11,YEAR($A845),IF(MONTH($A845)=12, YEAR($A845),YEAR($A845)-1)))),A3R002_pt1.prn!$A$2:$AA$74,VLOOKUP(MONTH($A845),Conversion!$A$1:$B$12,2),FALSE)</f>
        <v>0.04</v>
      </c>
      <c r="C845" s="9" t="str">
        <f>IF(VLOOKUP((IF(MONTH($A845)=10,YEAR($A845),IF(MONTH($A845)=11,YEAR($A845),IF(MONTH($A845)=12, YEAR($A845),YEAR($A845)-1)))),A3R002_pt1.prn!$A$2:$AA$74,VLOOKUP(MONTH($A845),'Patch Conversion'!$A$1:$B$12,2),FALSE)="","",VLOOKUP((IF(MONTH($A845)=10,YEAR($A845),IF(MONTH($A845)=11,YEAR($A845),IF(MONTH($A845)=12, YEAR($A845),YEAR($A845)-1)))),A3R002_pt1.prn!$A$2:$AA$74,VLOOKUP(MONTH($A845),'Patch Conversion'!$A$1:$B$12,2),FALSE))</f>
        <v>*</v>
      </c>
      <c r="E845" s="22"/>
      <c r="F845" s="22"/>
      <c r="G845" s="9">
        <f>VLOOKUP((IF(MONTH($A845)=10,YEAR($A845),IF(MONTH($A845)=11,YEAR($A845),IF(MONTH($A845)=12, YEAR($A845),YEAR($A845)-1)))),A3R002_FirstSim!$A$1:$Z$87,VLOOKUP(MONTH($A845),Conversion!$A$1:$B$12,2),FALSE)</f>
        <v>0.02</v>
      </c>
      <c r="O845" s="9">
        <f t="shared" si="76"/>
        <v>0.04</v>
      </c>
      <c r="P845" s="9" t="str">
        <f t="shared" si="77"/>
        <v>*</v>
      </c>
      <c r="Q845" s="10" t="str">
        <f t="shared" si="78"/>
        <v>Estimated</v>
      </c>
    </row>
    <row r="846" spans="1:17" x14ac:dyDescent="0.25">
      <c r="A846" s="11">
        <v>38687</v>
      </c>
      <c r="B846" s="9">
        <f>VLOOKUP((IF(MONTH($A846)=10,YEAR($A846),IF(MONTH($A846)=11,YEAR($A846),IF(MONTH($A846)=12, YEAR($A846),YEAR($A846)-1)))),A3R002_pt1.prn!$A$2:$AA$74,VLOOKUP(MONTH($A846),Conversion!$A$1:$B$12,2),FALSE)</f>
        <v>0.08</v>
      </c>
      <c r="C846" s="9" t="str">
        <f>IF(VLOOKUP((IF(MONTH($A846)=10,YEAR($A846),IF(MONTH($A846)=11,YEAR($A846),IF(MONTH($A846)=12, YEAR($A846),YEAR($A846)-1)))),A3R002_pt1.prn!$A$2:$AA$74,VLOOKUP(MONTH($A846),'Patch Conversion'!$A$1:$B$12,2),FALSE)="","",VLOOKUP((IF(MONTH($A846)=10,YEAR($A846),IF(MONTH($A846)=11,YEAR($A846),IF(MONTH($A846)=12, YEAR($A846),YEAR($A846)-1)))),A3R002_pt1.prn!$A$2:$AA$74,VLOOKUP(MONTH($A846),'Patch Conversion'!$A$1:$B$12,2),FALSE))</f>
        <v>*</v>
      </c>
      <c r="E846" s="22"/>
      <c r="F846" s="22"/>
      <c r="G846" s="9">
        <f>VLOOKUP((IF(MONTH($A846)=10,YEAR($A846),IF(MONTH($A846)=11,YEAR($A846),IF(MONTH($A846)=12, YEAR($A846),YEAR($A846)-1)))),A3R002_FirstSim!$A$1:$Z$87,VLOOKUP(MONTH($A846),Conversion!$A$1:$B$12,2),FALSE)</f>
        <v>0.08</v>
      </c>
      <c r="O846" s="9">
        <f t="shared" si="76"/>
        <v>0.08</v>
      </c>
      <c r="P846" s="9" t="str">
        <f t="shared" si="77"/>
        <v>*</v>
      </c>
      <c r="Q846" s="10" t="str">
        <f t="shared" si="78"/>
        <v>Estimated</v>
      </c>
    </row>
    <row r="847" spans="1:17" x14ac:dyDescent="0.25">
      <c r="A847" s="11">
        <v>38718</v>
      </c>
      <c r="B847" s="9">
        <f>VLOOKUP((IF(MONTH($A847)=10,YEAR($A847),IF(MONTH($A847)=11,YEAR($A847),IF(MONTH($A847)=12, YEAR($A847),YEAR($A847)-1)))),A3R002_pt1.prn!$A$2:$AA$74,VLOOKUP(MONTH($A847),Conversion!$A$1:$B$12,2),FALSE)</f>
        <v>0.16</v>
      </c>
      <c r="C847" s="9" t="str">
        <f>IF(VLOOKUP((IF(MONTH($A847)=10,YEAR($A847),IF(MONTH($A847)=11,YEAR($A847),IF(MONTH($A847)=12, YEAR($A847),YEAR($A847)-1)))),A3R002_pt1.prn!$A$2:$AA$74,VLOOKUP(MONTH($A847),'Patch Conversion'!$A$1:$B$12,2),FALSE)="","",VLOOKUP((IF(MONTH($A847)=10,YEAR($A847),IF(MONTH($A847)=11,YEAR($A847),IF(MONTH($A847)=12, YEAR($A847),YEAR($A847)-1)))),A3R002_pt1.prn!$A$2:$AA$74,VLOOKUP(MONTH($A847),'Patch Conversion'!$A$1:$B$12,2),FALSE))</f>
        <v>*</v>
      </c>
      <c r="E847" s="22"/>
      <c r="F847" s="22"/>
      <c r="G847" s="9">
        <f>VLOOKUP((IF(MONTH($A847)=10,YEAR($A847),IF(MONTH($A847)=11,YEAR($A847),IF(MONTH($A847)=12, YEAR($A847),YEAR($A847)-1)))),A3R002_FirstSim!$A$1:$Z$87,VLOOKUP(MONTH($A847),Conversion!$A$1:$B$12,2),FALSE)</f>
        <v>0.83</v>
      </c>
      <c r="O847" s="9">
        <f t="shared" si="76"/>
        <v>0.16</v>
      </c>
      <c r="P847" s="9" t="str">
        <f t="shared" si="77"/>
        <v>*</v>
      </c>
      <c r="Q847" s="10" t="str">
        <f t="shared" si="78"/>
        <v>Estimated</v>
      </c>
    </row>
    <row r="848" spans="1:17" x14ac:dyDescent="0.25">
      <c r="A848" s="11">
        <v>38749</v>
      </c>
      <c r="B848" s="9">
        <f>VLOOKUP((IF(MONTH($A848)=10,YEAR($A848),IF(MONTH($A848)=11,YEAR($A848),IF(MONTH($A848)=12, YEAR($A848),YEAR($A848)-1)))),A3R002_pt1.prn!$A$2:$AA$74,VLOOKUP(MONTH($A848),Conversion!$A$1:$B$12,2),FALSE)</f>
        <v>0.22</v>
      </c>
      <c r="C848" s="9" t="str">
        <f>IF(VLOOKUP((IF(MONTH($A848)=10,YEAR($A848),IF(MONTH($A848)=11,YEAR($A848),IF(MONTH($A848)=12, YEAR($A848),YEAR($A848)-1)))),A3R002_pt1.prn!$A$2:$AA$74,VLOOKUP(MONTH($A848),'Patch Conversion'!$A$1:$B$12,2),FALSE)="","",VLOOKUP((IF(MONTH($A848)=10,YEAR($A848),IF(MONTH($A848)=11,YEAR($A848),IF(MONTH($A848)=12, YEAR($A848),YEAR($A848)-1)))),A3R002_pt1.prn!$A$2:$AA$74,VLOOKUP(MONTH($A848),'Patch Conversion'!$A$1:$B$12,2),FALSE))</f>
        <v>*</v>
      </c>
      <c r="E848" s="22"/>
      <c r="F848" s="22"/>
      <c r="G848" s="9">
        <f>VLOOKUP((IF(MONTH($A848)=10,YEAR($A848),IF(MONTH($A848)=11,YEAR($A848),IF(MONTH($A848)=12, YEAR($A848),YEAR($A848)-1)))),A3R002_FirstSim!$A$1:$Z$87,VLOOKUP(MONTH($A848),Conversion!$A$1:$B$12,2),FALSE)</f>
        <v>0.72</v>
      </c>
      <c r="O848" s="9">
        <f t="shared" si="76"/>
        <v>0.22</v>
      </c>
      <c r="P848" s="9" t="str">
        <f t="shared" si="77"/>
        <v>*</v>
      </c>
      <c r="Q848" s="10" t="str">
        <f t="shared" si="78"/>
        <v>Estimated</v>
      </c>
    </row>
    <row r="849" spans="1:17" x14ac:dyDescent="0.25">
      <c r="A849" s="11">
        <v>38777</v>
      </c>
      <c r="B849" s="9">
        <f>VLOOKUP((IF(MONTH($A849)=10,YEAR($A849),IF(MONTH($A849)=11,YEAR($A849),IF(MONTH($A849)=12, YEAR($A849),YEAR($A849)-1)))),A3R002_pt1.prn!$A$2:$AA$74,VLOOKUP(MONTH($A849),Conversion!$A$1:$B$12,2),FALSE)</f>
        <v>1.39</v>
      </c>
      <c r="C849" s="9" t="str">
        <f>IF(VLOOKUP((IF(MONTH($A849)=10,YEAR($A849),IF(MONTH($A849)=11,YEAR($A849),IF(MONTH($A849)=12, YEAR($A849),YEAR($A849)-1)))),A3R002_pt1.prn!$A$2:$AA$74,VLOOKUP(MONTH($A849),'Patch Conversion'!$A$1:$B$12,2),FALSE)="","",VLOOKUP((IF(MONTH($A849)=10,YEAR($A849),IF(MONTH($A849)=11,YEAR($A849),IF(MONTH($A849)=12, YEAR($A849),YEAR($A849)-1)))),A3R002_pt1.prn!$A$2:$AA$74,VLOOKUP(MONTH($A849),'Patch Conversion'!$A$1:$B$12,2),FALSE))</f>
        <v/>
      </c>
      <c r="E849" s="22"/>
      <c r="F849" s="22"/>
      <c r="G849" s="9">
        <f>VLOOKUP((IF(MONTH($A849)=10,YEAR($A849),IF(MONTH($A849)=11,YEAR($A849),IF(MONTH($A849)=12, YEAR($A849),YEAR($A849)-1)))),A3R002_FirstSim!$A$1:$Z$87,VLOOKUP(MONTH($A849),Conversion!$A$1:$B$12,2),FALSE)</f>
        <v>0.2</v>
      </c>
      <c r="O849" s="9">
        <f t="shared" si="76"/>
        <v>1.39</v>
      </c>
      <c r="P849" s="9" t="str">
        <f t="shared" si="77"/>
        <v/>
      </c>
      <c r="Q849" s="10" t="str">
        <f t="shared" si="78"/>
        <v/>
      </c>
    </row>
    <row r="850" spans="1:17" x14ac:dyDescent="0.25">
      <c r="A850" s="11">
        <v>38808</v>
      </c>
      <c r="B850" s="9">
        <f>VLOOKUP((IF(MONTH($A850)=10,YEAR($A850),IF(MONTH($A850)=11,YEAR($A850),IF(MONTH($A850)=12, YEAR($A850),YEAR($A850)-1)))),A3R002_pt1.prn!$A$2:$AA$74,VLOOKUP(MONTH($A850),Conversion!$A$1:$B$12,2),FALSE)</f>
        <v>0.47</v>
      </c>
      <c r="C850" s="9" t="str">
        <f>IF(VLOOKUP((IF(MONTH($A850)=10,YEAR($A850),IF(MONTH($A850)=11,YEAR($A850),IF(MONTH($A850)=12, YEAR($A850),YEAR($A850)-1)))),A3R002_pt1.prn!$A$2:$AA$74,VLOOKUP(MONTH($A850),'Patch Conversion'!$A$1:$B$12,2),FALSE)="","",VLOOKUP((IF(MONTH($A850)=10,YEAR($A850),IF(MONTH($A850)=11,YEAR($A850),IF(MONTH($A850)=12, YEAR($A850),YEAR($A850)-1)))),A3R002_pt1.prn!$A$2:$AA$74,VLOOKUP(MONTH($A850),'Patch Conversion'!$A$1:$B$12,2),FALSE))</f>
        <v/>
      </c>
      <c r="E850" s="22"/>
      <c r="F850" s="22"/>
      <c r="G850" s="9">
        <f>VLOOKUP((IF(MONTH($A850)=10,YEAR($A850),IF(MONTH($A850)=11,YEAR($A850),IF(MONTH($A850)=12, YEAR($A850),YEAR($A850)-1)))),A3R002_FirstSim!$A$1:$Z$87,VLOOKUP(MONTH($A850),Conversion!$A$1:$B$12,2),FALSE)</f>
        <v>0.15</v>
      </c>
      <c r="O850" s="9">
        <f t="shared" si="76"/>
        <v>0.47</v>
      </c>
      <c r="P850" s="9" t="str">
        <f t="shared" si="77"/>
        <v/>
      </c>
      <c r="Q850" s="10" t="str">
        <f t="shared" si="78"/>
        <v/>
      </c>
    </row>
    <row r="851" spans="1:17" x14ac:dyDescent="0.25">
      <c r="A851" s="11">
        <v>38838</v>
      </c>
      <c r="B851" s="9">
        <f>VLOOKUP((IF(MONTH($A851)=10,YEAR($A851),IF(MONTH($A851)=11,YEAR($A851),IF(MONTH($A851)=12, YEAR($A851),YEAR($A851)-1)))),A3R002_pt1.prn!$A$2:$AA$74,VLOOKUP(MONTH($A851),Conversion!$A$1:$B$12,2),FALSE)</f>
        <v>0.3</v>
      </c>
      <c r="C851" s="9" t="str">
        <f>IF(VLOOKUP((IF(MONTH($A851)=10,YEAR($A851),IF(MONTH($A851)=11,YEAR($A851),IF(MONTH($A851)=12, YEAR($A851),YEAR($A851)-1)))),A3R002_pt1.prn!$A$2:$AA$74,VLOOKUP(MONTH($A851),'Patch Conversion'!$A$1:$B$12,2),FALSE)="","",VLOOKUP((IF(MONTH($A851)=10,YEAR($A851),IF(MONTH($A851)=11,YEAR($A851),IF(MONTH($A851)=12, YEAR($A851),YEAR($A851)-1)))),A3R002_pt1.prn!$A$2:$AA$74,VLOOKUP(MONTH($A851),'Patch Conversion'!$A$1:$B$12,2),FALSE))</f>
        <v>*</v>
      </c>
      <c r="E851" s="22"/>
      <c r="F851" s="22"/>
      <c r="G851" s="9">
        <f>VLOOKUP((IF(MONTH($A851)=10,YEAR($A851),IF(MONTH($A851)=11,YEAR($A851),IF(MONTH($A851)=12, YEAR($A851),YEAR($A851)-1)))),A3R002_FirstSim!$A$1:$Z$87,VLOOKUP(MONTH($A851),Conversion!$A$1:$B$12,2),FALSE)</f>
        <v>0.11</v>
      </c>
      <c r="O851" s="9">
        <f t="shared" si="76"/>
        <v>0.3</v>
      </c>
      <c r="P851" s="9" t="str">
        <f t="shared" si="77"/>
        <v>*</v>
      </c>
      <c r="Q851" s="10" t="str">
        <f t="shared" si="78"/>
        <v>Estimated</v>
      </c>
    </row>
    <row r="852" spans="1:17" x14ac:dyDescent="0.25">
      <c r="A852" s="11">
        <v>38869</v>
      </c>
      <c r="B852" s="9">
        <f>VLOOKUP((IF(MONTH($A852)=10,YEAR($A852),IF(MONTH($A852)=11,YEAR($A852),IF(MONTH($A852)=12, YEAR($A852),YEAR($A852)-1)))),A3R002_pt1.prn!$A$2:$AA$74,VLOOKUP(MONTH($A852),Conversion!$A$1:$B$12,2),FALSE)</f>
        <v>0.28000000000000003</v>
      </c>
      <c r="C852" s="9" t="str">
        <f>IF(VLOOKUP((IF(MONTH($A852)=10,YEAR($A852),IF(MONTH($A852)=11,YEAR($A852),IF(MONTH($A852)=12, YEAR($A852),YEAR($A852)-1)))),A3R002_pt1.prn!$A$2:$AA$74,VLOOKUP(MONTH($A852),'Patch Conversion'!$A$1:$B$12,2),FALSE)="","",VLOOKUP((IF(MONTH($A852)=10,YEAR($A852),IF(MONTH($A852)=11,YEAR($A852),IF(MONTH($A852)=12, YEAR($A852),YEAR($A852)-1)))),A3R002_pt1.prn!$A$2:$AA$74,VLOOKUP(MONTH($A852),'Patch Conversion'!$A$1:$B$12,2),FALSE))</f>
        <v>*</v>
      </c>
      <c r="E852" s="22"/>
      <c r="F852" s="22"/>
      <c r="G852" s="9">
        <f>VLOOKUP((IF(MONTH($A852)=10,YEAR($A852),IF(MONTH($A852)=11,YEAR($A852),IF(MONTH($A852)=12, YEAR($A852),YEAR($A852)-1)))),A3R002_FirstSim!$A$1:$Z$87,VLOOKUP(MONTH($A852),Conversion!$A$1:$B$12,2),FALSE)</f>
        <v>0.1</v>
      </c>
      <c r="O852" s="9">
        <f t="shared" si="76"/>
        <v>0.28000000000000003</v>
      </c>
      <c r="P852" s="9" t="str">
        <f t="shared" si="77"/>
        <v>*</v>
      </c>
      <c r="Q852" s="10" t="str">
        <f t="shared" si="78"/>
        <v>Estimated</v>
      </c>
    </row>
    <row r="853" spans="1:17" x14ac:dyDescent="0.25">
      <c r="A853" s="11">
        <v>38899</v>
      </c>
      <c r="B853" s="9">
        <f>VLOOKUP((IF(MONTH($A853)=10,YEAR($A853),IF(MONTH($A853)=11,YEAR($A853),IF(MONTH($A853)=12, YEAR($A853),YEAR($A853)-1)))),A3R002_pt1.prn!$A$2:$AA$74,VLOOKUP(MONTH($A853),Conversion!$A$1:$B$12,2),FALSE)</f>
        <v>0.28000000000000003</v>
      </c>
      <c r="C853" s="9" t="str">
        <f>IF(VLOOKUP((IF(MONTH($A853)=10,YEAR($A853),IF(MONTH($A853)=11,YEAR($A853),IF(MONTH($A853)=12, YEAR($A853),YEAR($A853)-1)))),A3R002_pt1.prn!$A$2:$AA$74,VLOOKUP(MONTH($A853),'Patch Conversion'!$A$1:$B$12,2),FALSE)="","",VLOOKUP((IF(MONTH($A853)=10,YEAR($A853),IF(MONTH($A853)=11,YEAR($A853),IF(MONTH($A853)=12, YEAR($A853),YEAR($A853)-1)))),A3R002_pt1.prn!$A$2:$AA$74,VLOOKUP(MONTH($A853),'Patch Conversion'!$A$1:$B$12,2),FALSE))</f>
        <v>*</v>
      </c>
      <c r="E853" s="22"/>
      <c r="F853" s="22"/>
      <c r="G853" s="9">
        <f>VLOOKUP((IF(MONTH($A853)=10,YEAR($A853),IF(MONTH($A853)=11,YEAR($A853),IF(MONTH($A853)=12, YEAR($A853),YEAR($A853)-1)))),A3R002_FirstSim!$A$1:$Z$87,VLOOKUP(MONTH($A853),Conversion!$A$1:$B$12,2),FALSE)</f>
        <v>7.0000000000000007E-2</v>
      </c>
      <c r="O853" s="9">
        <f t="shared" si="76"/>
        <v>0.28000000000000003</v>
      </c>
      <c r="P853" s="9" t="str">
        <f t="shared" si="77"/>
        <v>*</v>
      </c>
      <c r="Q853" s="10" t="str">
        <f t="shared" si="78"/>
        <v>Estimated</v>
      </c>
    </row>
    <row r="854" spans="1:17" x14ac:dyDescent="0.25">
      <c r="A854" s="11">
        <v>38930</v>
      </c>
      <c r="B854" s="9">
        <f>VLOOKUP((IF(MONTH($A854)=10,YEAR($A854),IF(MONTH($A854)=11,YEAR($A854),IF(MONTH($A854)=12, YEAR($A854),YEAR($A854)-1)))),A3R002_pt1.prn!$A$2:$AA$74,VLOOKUP(MONTH($A854),Conversion!$A$1:$B$12,2),FALSE)</f>
        <v>0.26</v>
      </c>
      <c r="C854" s="9" t="str">
        <f>IF(VLOOKUP((IF(MONTH($A854)=10,YEAR($A854),IF(MONTH($A854)=11,YEAR($A854),IF(MONTH($A854)=12, YEAR($A854),YEAR($A854)-1)))),A3R002_pt1.prn!$A$2:$AA$74,VLOOKUP(MONTH($A854),'Patch Conversion'!$A$1:$B$12,2),FALSE)="","",VLOOKUP((IF(MONTH($A854)=10,YEAR($A854),IF(MONTH($A854)=11,YEAR($A854),IF(MONTH($A854)=12, YEAR($A854),YEAR($A854)-1)))),A3R002_pt1.prn!$A$2:$AA$74,VLOOKUP(MONTH($A854),'Patch Conversion'!$A$1:$B$12,2),FALSE))</f>
        <v>*</v>
      </c>
      <c r="E854" s="22"/>
      <c r="F854" s="22"/>
      <c r="G854" s="9">
        <f>VLOOKUP((IF(MONTH($A854)=10,YEAR($A854),IF(MONTH($A854)=11,YEAR($A854),IF(MONTH($A854)=12, YEAR($A854),YEAR($A854)-1)))),A3R002_FirstSim!$A$1:$Z$87,VLOOKUP(MONTH($A854),Conversion!$A$1:$B$12,2),FALSE)</f>
        <v>7.0000000000000007E-2</v>
      </c>
      <c r="O854" s="9">
        <f t="shared" si="76"/>
        <v>0.26</v>
      </c>
      <c r="P854" s="9" t="str">
        <f t="shared" si="77"/>
        <v>*</v>
      </c>
      <c r="Q854" s="10" t="str">
        <f t="shared" si="78"/>
        <v>Estimated</v>
      </c>
    </row>
    <row r="855" spans="1:17" x14ac:dyDescent="0.25">
      <c r="A855" s="11">
        <v>38961</v>
      </c>
      <c r="B855" s="9">
        <f>VLOOKUP((IF(MONTH($A855)=10,YEAR($A855),IF(MONTH($A855)=11,YEAR($A855),IF(MONTH($A855)=12, YEAR($A855),YEAR($A855)-1)))),A3R002_pt1.prn!$A$2:$AA$74,VLOOKUP(MONTH($A855),Conversion!$A$1:$B$12,2),FALSE)</f>
        <v>0.18</v>
      </c>
      <c r="C855" s="9" t="str">
        <f>IF(VLOOKUP((IF(MONTH($A855)=10,YEAR($A855),IF(MONTH($A855)=11,YEAR($A855),IF(MONTH($A855)=12, YEAR($A855),YEAR($A855)-1)))),A3R002_pt1.prn!$A$2:$AA$74,VLOOKUP(MONTH($A855),'Patch Conversion'!$A$1:$B$12,2),FALSE)="","",VLOOKUP((IF(MONTH($A855)=10,YEAR($A855),IF(MONTH($A855)=11,YEAR($A855),IF(MONTH($A855)=12, YEAR($A855),YEAR($A855)-1)))),A3R002_pt1.prn!$A$2:$AA$74,VLOOKUP(MONTH($A855),'Patch Conversion'!$A$1:$B$12,2),FALSE))</f>
        <v>*</v>
      </c>
      <c r="E855" s="22"/>
      <c r="F855" s="22"/>
      <c r="G855" s="9">
        <f>VLOOKUP((IF(MONTH($A855)=10,YEAR($A855),IF(MONTH($A855)=11,YEAR($A855),IF(MONTH($A855)=12, YEAR($A855),YEAR($A855)-1)))),A3R002_FirstSim!$A$1:$Z$87,VLOOKUP(MONTH($A855),Conversion!$A$1:$B$12,2),FALSE)</f>
        <v>0.04</v>
      </c>
      <c r="O855" s="9">
        <f t="shared" si="76"/>
        <v>0.18</v>
      </c>
      <c r="P855" s="9" t="str">
        <f t="shared" si="77"/>
        <v>*</v>
      </c>
      <c r="Q855" s="10" t="str">
        <f t="shared" si="78"/>
        <v>Estimated</v>
      </c>
    </row>
    <row r="856" spans="1:17" x14ac:dyDescent="0.25">
      <c r="A856" s="11">
        <v>38991</v>
      </c>
      <c r="B856" s="9">
        <f>VLOOKUP((IF(MONTH($A856)=10,YEAR($A856),IF(MONTH($A856)=11,YEAR($A856),IF(MONTH($A856)=12, YEAR($A856),YEAR($A856)-1)))),A3R002_pt1.prn!$A$2:$AA$74,VLOOKUP(MONTH($A856),Conversion!$A$1:$B$12,2),FALSE)</f>
        <v>0.1</v>
      </c>
      <c r="C856" s="9" t="str">
        <f>IF(VLOOKUP((IF(MONTH($A856)=10,YEAR($A856),IF(MONTH($A856)=11,YEAR($A856),IF(MONTH($A856)=12, YEAR($A856),YEAR($A856)-1)))),A3R002_pt1.prn!$A$2:$AA$74,VLOOKUP(MONTH($A856),'Patch Conversion'!$A$1:$B$12,2),FALSE)="","",VLOOKUP((IF(MONTH($A856)=10,YEAR($A856),IF(MONTH($A856)=11,YEAR($A856),IF(MONTH($A856)=12, YEAR($A856),YEAR($A856)-1)))),A3R002_pt1.prn!$A$2:$AA$74,VLOOKUP(MONTH($A856),'Patch Conversion'!$A$1:$B$12,2),FALSE))</f>
        <v/>
      </c>
      <c r="E856" s="22"/>
      <c r="F856" s="22"/>
      <c r="G856" s="9">
        <f>VLOOKUP((IF(MONTH($A856)=10,YEAR($A856),IF(MONTH($A856)=11,YEAR($A856),IF(MONTH($A856)=12, YEAR($A856),YEAR($A856)-1)))),A3R002_FirstSim!$A$1:$Z$87,VLOOKUP(MONTH($A856),Conversion!$A$1:$B$12,2),FALSE)</f>
        <v>0.03</v>
      </c>
      <c r="O856" s="9">
        <f t="shared" si="76"/>
        <v>0.1</v>
      </c>
      <c r="P856" s="9" t="str">
        <f t="shared" si="77"/>
        <v/>
      </c>
      <c r="Q856" s="10" t="str">
        <f t="shared" si="78"/>
        <v/>
      </c>
    </row>
    <row r="857" spans="1:17" x14ac:dyDescent="0.25">
      <c r="A857" s="11">
        <v>39022</v>
      </c>
      <c r="B857" s="9">
        <f>VLOOKUP((IF(MONTH($A857)=10,YEAR($A857),IF(MONTH($A857)=11,YEAR($A857),IF(MONTH($A857)=12, YEAR($A857),YEAR($A857)-1)))),A3R002_pt1.prn!$A$2:$AA$74,VLOOKUP(MONTH($A857),Conversion!$A$1:$B$12,2),FALSE)</f>
        <v>0.13</v>
      </c>
      <c r="C857" s="9" t="str">
        <f>IF(VLOOKUP((IF(MONTH($A857)=10,YEAR($A857),IF(MONTH($A857)=11,YEAR($A857),IF(MONTH($A857)=12, YEAR($A857),YEAR($A857)-1)))),A3R002_pt1.prn!$A$2:$AA$74,VLOOKUP(MONTH($A857),'Patch Conversion'!$A$1:$B$12,2),FALSE)="","",VLOOKUP((IF(MONTH($A857)=10,YEAR($A857),IF(MONTH($A857)=11,YEAR($A857),IF(MONTH($A857)=12, YEAR($A857),YEAR($A857)-1)))),A3R002_pt1.prn!$A$2:$AA$74,VLOOKUP(MONTH($A857),'Patch Conversion'!$A$1:$B$12,2),FALSE))</f>
        <v/>
      </c>
      <c r="E857" s="22"/>
      <c r="F857" s="22"/>
      <c r="G857" s="9">
        <f>VLOOKUP((IF(MONTH($A857)=10,YEAR($A857),IF(MONTH($A857)=11,YEAR($A857),IF(MONTH($A857)=12, YEAR($A857),YEAR($A857)-1)))),A3R002_FirstSim!$A$1:$Z$87,VLOOKUP(MONTH($A857),Conversion!$A$1:$B$12,2),FALSE)</f>
        <v>0.03</v>
      </c>
      <c r="O857" s="9">
        <f t="shared" si="76"/>
        <v>0.13</v>
      </c>
      <c r="P857" s="9" t="str">
        <f t="shared" si="77"/>
        <v/>
      </c>
      <c r="Q857" s="10" t="str">
        <f t="shared" si="78"/>
        <v/>
      </c>
    </row>
    <row r="858" spans="1:17" x14ac:dyDescent="0.25">
      <c r="A858" s="11">
        <v>39052</v>
      </c>
      <c r="B858" s="9">
        <f>VLOOKUP((IF(MONTH($A858)=10,YEAR($A858),IF(MONTH($A858)=11,YEAR($A858),IF(MONTH($A858)=12, YEAR($A858),YEAR($A858)-1)))),A3R002_pt1.prn!$A$2:$AA$74,VLOOKUP(MONTH($A858),Conversion!$A$1:$B$12,2),FALSE)</f>
        <v>0.1</v>
      </c>
      <c r="C858" s="9" t="str">
        <f>IF(VLOOKUP((IF(MONTH($A858)=10,YEAR($A858),IF(MONTH($A858)=11,YEAR($A858),IF(MONTH($A858)=12, YEAR($A858),YEAR($A858)-1)))),A3R002_pt1.prn!$A$2:$AA$74,VLOOKUP(MONTH($A858),'Patch Conversion'!$A$1:$B$12,2),FALSE)="","",VLOOKUP((IF(MONTH($A858)=10,YEAR($A858),IF(MONTH($A858)=11,YEAR($A858),IF(MONTH($A858)=12, YEAR($A858),YEAR($A858)-1)))),A3R002_pt1.prn!$A$2:$AA$74,VLOOKUP(MONTH($A858),'Patch Conversion'!$A$1:$B$12,2),FALSE))</f>
        <v/>
      </c>
      <c r="E858" s="22"/>
      <c r="F858" s="22"/>
      <c r="G858" s="9">
        <f>VLOOKUP((IF(MONTH($A858)=10,YEAR($A858),IF(MONTH($A858)=11,YEAR($A858),IF(MONTH($A858)=12, YEAR($A858),YEAR($A858)-1)))),A3R002_FirstSim!$A$1:$Z$87,VLOOKUP(MONTH($A858),Conversion!$A$1:$B$12,2),FALSE)</f>
        <v>0.02</v>
      </c>
      <c r="O858" s="9">
        <f t="shared" si="76"/>
        <v>0.1</v>
      </c>
      <c r="P858" s="9" t="str">
        <f t="shared" si="77"/>
        <v/>
      </c>
      <c r="Q858" s="10" t="str">
        <f t="shared" si="78"/>
        <v/>
      </c>
    </row>
    <row r="859" spans="1:17" x14ac:dyDescent="0.25">
      <c r="A859" s="11">
        <v>39083</v>
      </c>
      <c r="B859" s="9">
        <f>VLOOKUP((IF(MONTH($A859)=10,YEAR($A859),IF(MONTH($A859)=11,YEAR($A859),IF(MONTH($A859)=12, YEAR($A859),YEAR($A859)-1)))),A3R002_pt1.prn!$A$2:$AA$74,VLOOKUP(MONTH($A859),Conversion!$A$1:$B$12,2),FALSE)</f>
        <v>0.08</v>
      </c>
      <c r="C859" s="9" t="str">
        <f>IF(VLOOKUP((IF(MONTH($A859)=10,YEAR($A859),IF(MONTH($A859)=11,YEAR($A859),IF(MONTH($A859)=12, YEAR($A859),YEAR($A859)-1)))),A3R002_pt1.prn!$A$2:$AA$74,VLOOKUP(MONTH($A859),'Patch Conversion'!$A$1:$B$12,2),FALSE)="","",VLOOKUP((IF(MONTH($A859)=10,YEAR($A859),IF(MONTH($A859)=11,YEAR($A859),IF(MONTH($A859)=12, YEAR($A859),YEAR($A859)-1)))),A3R002_pt1.prn!$A$2:$AA$74,VLOOKUP(MONTH($A859),'Patch Conversion'!$A$1:$B$12,2),FALSE))</f>
        <v/>
      </c>
      <c r="E859" s="22"/>
      <c r="F859" s="22"/>
      <c r="G859" s="9">
        <f>VLOOKUP((IF(MONTH($A859)=10,YEAR($A859),IF(MONTH($A859)=11,YEAR($A859),IF(MONTH($A859)=12, YEAR($A859),YEAR($A859)-1)))),A3R002_FirstSim!$A$1:$Z$87,VLOOKUP(MONTH($A859),Conversion!$A$1:$B$12,2),FALSE)</f>
        <v>0.02</v>
      </c>
      <c r="O859" s="9">
        <f t="shared" si="76"/>
        <v>0.08</v>
      </c>
      <c r="P859" s="9" t="str">
        <f t="shared" si="77"/>
        <v/>
      </c>
      <c r="Q859" s="10" t="str">
        <f t="shared" si="78"/>
        <v/>
      </c>
    </row>
    <row r="860" spans="1:17" ht="39.6" x14ac:dyDescent="0.25">
      <c r="A860" s="11">
        <v>39114</v>
      </c>
      <c r="B860" s="9">
        <f>VLOOKUP((IF(MONTH($A860)=10,YEAR($A860),IF(MONTH($A860)=11,YEAR($A860),IF(MONTH($A860)=12, YEAR($A860),YEAR($A860)-1)))),A3R002_pt1.prn!$A$2:$AA$74,VLOOKUP(MONTH($A860),Conversion!$A$1:$B$12,2),FALSE)</f>
        <v>0.04</v>
      </c>
      <c r="C860" s="9">
        <f>IF(VLOOKUP((IF(MONTH($A860)=10,YEAR($A860),IF(MONTH($A860)=11,YEAR($A860),IF(MONTH($A860)=12, YEAR($A860),YEAR($A860)-1)))),A3R002_pt1.prn!$A$2:$AA$74,VLOOKUP(MONTH($A860),'Patch Conversion'!$A$1:$B$12,2),FALSE)="","",VLOOKUP((IF(MONTH($A860)=10,YEAR($A860),IF(MONTH($A860)=11,YEAR($A860),IF(MONTH($A860)=12, YEAR($A860),YEAR($A860)-1)))),A3R002_pt1.prn!$A$2:$AA$74,VLOOKUP(MONTH($A860),'Patch Conversion'!$A$1:$B$12,2),FALSE))</f>
        <v>0</v>
      </c>
      <c r="E860" s="22"/>
      <c r="F860" s="22"/>
      <c r="G860" s="9">
        <f>VLOOKUP((IF(MONTH($A860)=10,YEAR($A860),IF(MONTH($A860)=11,YEAR($A860),IF(MONTH($A860)=12, YEAR($A860),YEAR($A860)-1)))),A3R002_FirstSim!$A$1:$Z$87,VLOOKUP(MONTH($A860),Conversion!$A$1:$B$12,2),FALSE)</f>
        <v>0.02</v>
      </c>
      <c r="O860" s="9">
        <f t="shared" si="76"/>
        <v>0.04</v>
      </c>
      <c r="P860" s="9">
        <f t="shared" si="77"/>
        <v>0</v>
      </c>
      <c r="Q860" s="10" t="str">
        <f t="shared" si="78"/>
        <v>First Simulation&lt;Observed, Observed Used</v>
      </c>
    </row>
    <row r="861" spans="1:17" ht="39.6" x14ac:dyDescent="0.25">
      <c r="A861" s="11">
        <v>39142</v>
      </c>
      <c r="B861" s="9">
        <f>VLOOKUP((IF(MONTH($A861)=10,YEAR($A861),IF(MONTH($A861)=11,YEAR($A861),IF(MONTH($A861)=12, YEAR($A861),YEAR($A861)-1)))),A3R002_pt1.prn!$A$2:$AA$74,VLOOKUP(MONTH($A861),Conversion!$A$1:$B$12,2),FALSE)</f>
        <v>0.03</v>
      </c>
      <c r="C861" s="9">
        <f>IF(VLOOKUP((IF(MONTH($A861)=10,YEAR($A861),IF(MONTH($A861)=11,YEAR($A861),IF(MONTH($A861)=12, YEAR($A861),YEAR($A861)-1)))),A3R002_pt1.prn!$A$2:$AA$74,VLOOKUP(MONTH($A861),'Patch Conversion'!$A$1:$B$12,2),FALSE)="","",VLOOKUP((IF(MONTH($A861)=10,YEAR($A861),IF(MONTH($A861)=11,YEAR($A861),IF(MONTH($A861)=12, YEAR($A861),YEAR($A861)-1)))),A3R002_pt1.prn!$A$2:$AA$74,VLOOKUP(MONTH($A861),'Patch Conversion'!$A$1:$B$12,2),FALSE))</f>
        <v>0</v>
      </c>
      <c r="E861" s="22"/>
      <c r="F861" s="22"/>
      <c r="G861" s="9">
        <f>VLOOKUP((IF(MONTH($A861)=10,YEAR($A861),IF(MONTH($A861)=11,YEAR($A861),IF(MONTH($A861)=12, YEAR($A861),YEAR($A861)-1)))),A3R002_FirstSim!$A$1:$Z$87,VLOOKUP(MONTH($A861),Conversion!$A$1:$B$12,2),FALSE)</f>
        <v>0.02</v>
      </c>
      <c r="O861" s="9">
        <f t="shared" si="76"/>
        <v>0.03</v>
      </c>
      <c r="P861" s="9">
        <f t="shared" si="77"/>
        <v>0</v>
      </c>
      <c r="Q861" s="10" t="str">
        <f t="shared" si="78"/>
        <v>First Simulation&lt;Observed, Observed Used</v>
      </c>
    </row>
    <row r="862" spans="1:17" x14ac:dyDescent="0.25">
      <c r="A862" s="11">
        <v>39173</v>
      </c>
      <c r="B862" s="9">
        <f>VLOOKUP((IF(MONTH($A862)=10,YEAR($A862),IF(MONTH($A862)=11,YEAR($A862),IF(MONTH($A862)=12, YEAR($A862),YEAR($A862)-1)))),A3R002_pt1.prn!$A$2:$AA$74,VLOOKUP(MONTH($A862),Conversion!$A$1:$B$12,2),FALSE)</f>
        <v>0.02</v>
      </c>
      <c r="C862" s="9">
        <f>IF(VLOOKUP((IF(MONTH($A862)=10,YEAR($A862),IF(MONTH($A862)=11,YEAR($A862),IF(MONTH($A862)=12, YEAR($A862),YEAR($A862)-1)))),A3R002_pt1.prn!$A$2:$AA$74,VLOOKUP(MONTH($A862),'Patch Conversion'!$A$1:$B$12,2),FALSE)="","",VLOOKUP((IF(MONTH($A862)=10,YEAR($A862),IF(MONTH($A862)=11,YEAR($A862),IF(MONTH($A862)=12, YEAR($A862),YEAR($A862)-1)))),A3R002_pt1.prn!$A$2:$AA$74,VLOOKUP(MONTH($A862),'Patch Conversion'!$A$1:$B$12,2),FALSE))</f>
        <v>0</v>
      </c>
      <c r="E862" s="22"/>
      <c r="F862" s="22"/>
      <c r="G862" s="9">
        <f>VLOOKUP((IF(MONTH($A862)=10,YEAR($A862),IF(MONTH($A862)=11,YEAR($A862),IF(MONTH($A862)=12, YEAR($A862),YEAR($A862)-1)))),A3R002_FirstSim!$A$1:$Z$87,VLOOKUP(MONTH($A862),Conversion!$A$1:$B$12,2),FALSE)</f>
        <v>0.02</v>
      </c>
      <c r="O862" s="9">
        <f t="shared" si="76"/>
        <v>0.02</v>
      </c>
      <c r="P862" s="9" t="str">
        <f t="shared" si="77"/>
        <v>*</v>
      </c>
      <c r="Q862" s="10" t="str">
        <f t="shared" si="78"/>
        <v>First Silumation patch</v>
      </c>
    </row>
    <row r="863" spans="1:17" x14ac:dyDescent="0.25">
      <c r="A863" s="11">
        <v>39203</v>
      </c>
      <c r="B863" s="9">
        <f>VLOOKUP((IF(MONTH($A863)=10,YEAR($A863),IF(MONTH($A863)=11,YEAR($A863),IF(MONTH($A863)=12, YEAR($A863),YEAR($A863)-1)))),A3R002_pt1.prn!$A$2:$AA$74,VLOOKUP(MONTH($A863),Conversion!$A$1:$B$12,2),FALSE)</f>
        <v>0.01</v>
      </c>
      <c r="C863" s="9">
        <f>IF(VLOOKUP((IF(MONTH($A863)=10,YEAR($A863),IF(MONTH($A863)=11,YEAR($A863),IF(MONTH($A863)=12, YEAR($A863),YEAR($A863)-1)))),A3R002_pt1.prn!$A$2:$AA$74,VLOOKUP(MONTH($A863),'Patch Conversion'!$A$1:$B$12,2),FALSE)="","",VLOOKUP((IF(MONTH($A863)=10,YEAR($A863),IF(MONTH($A863)=11,YEAR($A863),IF(MONTH($A863)=12, YEAR($A863),YEAR($A863)-1)))),A3R002_pt1.prn!$A$2:$AA$74,VLOOKUP(MONTH($A863),'Patch Conversion'!$A$1:$B$12,2),FALSE))</f>
        <v>0</v>
      </c>
      <c r="E863" s="22"/>
      <c r="F863" s="22"/>
      <c r="G863" s="9">
        <f>VLOOKUP((IF(MONTH($A863)=10,YEAR($A863),IF(MONTH($A863)=11,YEAR($A863),IF(MONTH($A863)=12, YEAR($A863),YEAR($A863)-1)))),A3R002_FirstSim!$A$1:$Z$87,VLOOKUP(MONTH($A863),Conversion!$A$1:$B$12,2),FALSE)</f>
        <v>0.02</v>
      </c>
      <c r="O863" s="9">
        <f t="shared" si="76"/>
        <v>0.02</v>
      </c>
      <c r="P863" s="9" t="str">
        <f t="shared" si="77"/>
        <v>*</v>
      </c>
      <c r="Q863" s="10" t="str">
        <f t="shared" si="78"/>
        <v>First Silumation patch</v>
      </c>
    </row>
    <row r="864" spans="1:17" x14ac:dyDescent="0.25">
      <c r="A864" s="11">
        <v>39234</v>
      </c>
      <c r="B864" s="9">
        <f>VLOOKUP((IF(MONTH($A864)=10,YEAR($A864),IF(MONTH($A864)=11,YEAR($A864),IF(MONTH($A864)=12, YEAR($A864),YEAR($A864)-1)))),A3R002_pt1.prn!$A$2:$AA$74,VLOOKUP(MONTH($A864),Conversion!$A$1:$B$12,2),FALSE)</f>
        <v>0.05</v>
      </c>
      <c r="C864" s="9" t="str">
        <f>IF(VLOOKUP((IF(MONTH($A864)=10,YEAR($A864),IF(MONTH($A864)=11,YEAR($A864),IF(MONTH($A864)=12, YEAR($A864),YEAR($A864)-1)))),A3R002_pt1.prn!$A$2:$AA$74,VLOOKUP(MONTH($A864),'Patch Conversion'!$A$1:$B$12,2),FALSE)="","",VLOOKUP((IF(MONTH($A864)=10,YEAR($A864),IF(MONTH($A864)=11,YEAR($A864),IF(MONTH($A864)=12, YEAR($A864),YEAR($A864)-1)))),A3R002_pt1.prn!$A$2:$AA$74,VLOOKUP(MONTH($A864),'Patch Conversion'!$A$1:$B$12,2),FALSE))</f>
        <v>*</v>
      </c>
      <c r="E864" s="22"/>
      <c r="F864" s="22"/>
      <c r="G864" s="9">
        <f>VLOOKUP((IF(MONTH($A864)=10,YEAR($A864),IF(MONTH($A864)=11,YEAR($A864),IF(MONTH($A864)=12, YEAR($A864),YEAR($A864)-1)))),A3R002_FirstSim!$A$1:$Z$87,VLOOKUP(MONTH($A864),Conversion!$A$1:$B$12,2),FALSE)</f>
        <v>0.02</v>
      </c>
      <c r="O864" s="9">
        <f t="shared" si="76"/>
        <v>0.05</v>
      </c>
      <c r="P864" s="9" t="str">
        <f t="shared" si="77"/>
        <v>*</v>
      </c>
      <c r="Q864" s="10" t="str">
        <f t="shared" si="78"/>
        <v>Estimated</v>
      </c>
    </row>
    <row r="865" spans="1:17" ht="39.6" x14ac:dyDescent="0.25">
      <c r="A865" s="11">
        <v>39264</v>
      </c>
      <c r="B865" s="9">
        <f>VLOOKUP((IF(MONTH($A865)=10,YEAR($A865),IF(MONTH($A865)=11,YEAR($A865),IF(MONTH($A865)=12, YEAR($A865),YEAR($A865)-1)))),A3R002_pt1.prn!$A$2:$AA$74,VLOOKUP(MONTH($A865),Conversion!$A$1:$B$12,2),FALSE)</f>
        <v>0.03</v>
      </c>
      <c r="C865" s="9">
        <f>IF(VLOOKUP((IF(MONTH($A865)=10,YEAR($A865),IF(MONTH($A865)=11,YEAR($A865),IF(MONTH($A865)=12, YEAR($A865),YEAR($A865)-1)))),A3R002_pt1.prn!$A$2:$AA$74,VLOOKUP(MONTH($A865),'Patch Conversion'!$A$1:$B$12,2),FALSE)="","",VLOOKUP((IF(MONTH($A865)=10,YEAR($A865),IF(MONTH($A865)=11,YEAR($A865),IF(MONTH($A865)=12, YEAR($A865),YEAR($A865)-1)))),A3R002_pt1.prn!$A$2:$AA$74,VLOOKUP(MONTH($A865),'Patch Conversion'!$A$1:$B$12,2),FALSE))</f>
        <v>0</v>
      </c>
      <c r="E865" s="22"/>
      <c r="F865" s="22"/>
      <c r="G865" s="9">
        <f>VLOOKUP((IF(MONTH($A865)=10,YEAR($A865),IF(MONTH($A865)=11,YEAR($A865),IF(MONTH($A865)=12, YEAR($A865),YEAR($A865)-1)))),A3R002_FirstSim!$A$1:$Z$87,VLOOKUP(MONTH($A865),Conversion!$A$1:$B$12,2),FALSE)</f>
        <v>0.02</v>
      </c>
      <c r="O865" s="9">
        <f t="shared" si="76"/>
        <v>0.03</v>
      </c>
      <c r="P865" s="9">
        <f t="shared" si="77"/>
        <v>0</v>
      </c>
      <c r="Q865" s="10" t="str">
        <f t="shared" si="78"/>
        <v>First Simulation&lt;Observed, Observed Used</v>
      </c>
    </row>
    <row r="866" spans="1:17" ht="39.6" x14ac:dyDescent="0.25">
      <c r="A866" s="11">
        <v>39295</v>
      </c>
      <c r="B866" s="9">
        <f>VLOOKUP((IF(MONTH($A866)=10,YEAR($A866),IF(MONTH($A866)=11,YEAR($A866),IF(MONTH($A866)=12, YEAR($A866),YEAR($A866)-1)))),A3R002_pt1.prn!$A$2:$AA$74,VLOOKUP(MONTH($A866),Conversion!$A$1:$B$12,2),FALSE)</f>
        <v>0.04</v>
      </c>
      <c r="C866" s="9">
        <f>IF(VLOOKUP((IF(MONTH($A866)=10,YEAR($A866),IF(MONTH($A866)=11,YEAR($A866),IF(MONTH($A866)=12, YEAR($A866),YEAR($A866)-1)))),A3R002_pt1.prn!$A$2:$AA$74,VLOOKUP(MONTH($A866),'Patch Conversion'!$A$1:$B$12,2),FALSE)="","",VLOOKUP((IF(MONTH($A866)=10,YEAR($A866),IF(MONTH($A866)=11,YEAR($A866),IF(MONTH($A866)=12, YEAR($A866),YEAR($A866)-1)))),A3R002_pt1.prn!$A$2:$AA$74,VLOOKUP(MONTH($A866),'Patch Conversion'!$A$1:$B$12,2),FALSE))</f>
        <v>0</v>
      </c>
      <c r="E866" s="22"/>
      <c r="F866" s="22"/>
      <c r="G866" s="9">
        <f>VLOOKUP((IF(MONTH($A866)=10,YEAR($A866),IF(MONTH($A866)=11,YEAR($A866),IF(MONTH($A866)=12, YEAR($A866),YEAR($A866)-1)))),A3R002_FirstSim!$A$1:$Z$87,VLOOKUP(MONTH($A866),Conversion!$A$1:$B$12,2),FALSE)</f>
        <v>0.02</v>
      </c>
      <c r="O866" s="9">
        <f t="shared" si="76"/>
        <v>0.04</v>
      </c>
      <c r="P866" s="9">
        <f t="shared" si="77"/>
        <v>0</v>
      </c>
      <c r="Q866" s="10" t="str">
        <f t="shared" si="78"/>
        <v>First Simulation&lt;Observed, Observed Used</v>
      </c>
    </row>
    <row r="867" spans="1:17" x14ac:dyDescent="0.25">
      <c r="A867" s="11">
        <v>39326</v>
      </c>
      <c r="B867" s="9">
        <f>VLOOKUP((IF(MONTH($A867)=10,YEAR($A867),IF(MONTH($A867)=11,YEAR($A867),IF(MONTH($A867)=12, YEAR($A867),YEAR($A867)-1)))),A3R002_pt1.prn!$A$2:$AA$74,VLOOKUP(MONTH($A867),Conversion!$A$1:$B$12,2),FALSE)</f>
        <v>0.05</v>
      </c>
      <c r="C867" s="9" t="str">
        <f>IF(VLOOKUP((IF(MONTH($A867)=10,YEAR($A867),IF(MONTH($A867)=11,YEAR($A867),IF(MONTH($A867)=12, YEAR($A867),YEAR($A867)-1)))),A3R002_pt1.prn!$A$2:$AA$74,VLOOKUP(MONTH($A867),'Patch Conversion'!$A$1:$B$12,2),FALSE)="","",VLOOKUP((IF(MONTH($A867)=10,YEAR($A867),IF(MONTH($A867)=11,YEAR($A867),IF(MONTH($A867)=12, YEAR($A867),YEAR($A867)-1)))),A3R002_pt1.prn!$A$2:$AA$74,VLOOKUP(MONTH($A867),'Patch Conversion'!$A$1:$B$12,2),FALSE))</f>
        <v>*</v>
      </c>
      <c r="E867" s="22"/>
      <c r="F867" s="22"/>
      <c r="G867" s="9">
        <f>VLOOKUP((IF(MONTH($A867)=10,YEAR($A867),IF(MONTH($A867)=11,YEAR($A867),IF(MONTH($A867)=12, YEAR($A867),YEAR($A867)-1)))),A3R002_FirstSim!$A$1:$Z$87,VLOOKUP(MONTH($A867),Conversion!$A$1:$B$12,2),FALSE)</f>
        <v>0.02</v>
      </c>
      <c r="O867" s="9">
        <f t="shared" si="76"/>
        <v>0.05</v>
      </c>
      <c r="P867" s="9" t="str">
        <f t="shared" si="77"/>
        <v>*</v>
      </c>
      <c r="Q867" s="10" t="str">
        <f t="shared" si="78"/>
        <v>Estimated</v>
      </c>
    </row>
  </sheetData>
  <mergeCells count="5">
    <mergeCell ref="A1:C1"/>
    <mergeCell ref="G1:H1"/>
    <mergeCell ref="K1:L1"/>
    <mergeCell ref="O1:Q1"/>
    <mergeCell ref="U1:W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"/>
  <sheetViews>
    <sheetView topLeftCell="A29" zoomScale="80" workbookViewId="0">
      <selection activeCell="T22" sqref="T22"/>
    </sheetView>
  </sheetViews>
  <sheetFormatPr defaultRowHeight="13.2" x14ac:dyDescent="0.25"/>
  <cols>
    <col min="2" max="2" width="9.109375" style="3"/>
    <col min="3" max="3" width="1.6640625" customWidth="1"/>
    <col min="4" max="4" width="9.109375" style="3"/>
    <col min="5" max="5" width="1.6640625" customWidth="1"/>
    <col min="6" max="6" width="9.109375" style="3"/>
    <col min="7" max="7" width="1.6640625" customWidth="1"/>
    <col min="8" max="8" width="9.109375" style="3"/>
    <col min="9" max="9" width="1.6640625" customWidth="1"/>
    <col min="10" max="10" width="9.109375" style="3"/>
    <col min="11" max="11" width="1.6640625" customWidth="1"/>
    <col min="12" max="12" width="9.109375" style="3"/>
    <col min="13" max="13" width="1.6640625" customWidth="1"/>
    <col min="14" max="14" width="9.109375" style="3"/>
    <col min="15" max="15" width="1.6640625" customWidth="1"/>
    <col min="16" max="16" width="9.109375" style="3"/>
    <col min="17" max="17" width="1.6640625" customWidth="1"/>
    <col min="18" max="18" width="9.109375" style="3"/>
    <col min="19" max="19" width="1.6640625" customWidth="1"/>
    <col min="20" max="20" width="9.109375" style="3"/>
    <col min="21" max="21" width="1.6640625" customWidth="1"/>
    <col min="22" max="22" width="9.109375" style="3"/>
    <col min="23" max="23" width="1.6640625" customWidth="1"/>
    <col min="25" max="25" width="1.6640625" customWidth="1"/>
    <col min="27" max="27" width="1.6640625" customWidth="1"/>
  </cols>
  <sheetData>
    <row r="1" spans="1:27" x14ac:dyDescent="0.25">
      <c r="A1" s="5" t="s">
        <v>20</v>
      </c>
    </row>
    <row r="2" spans="1:27" x14ac:dyDescent="0.25">
      <c r="A2" s="9">
        <v>1935</v>
      </c>
      <c r="B2" s="13">
        <v>0</v>
      </c>
      <c r="C2" s="9" t="s">
        <v>2</v>
      </c>
      <c r="D2" s="13">
        <v>0</v>
      </c>
      <c r="E2" s="9" t="s">
        <v>2</v>
      </c>
      <c r="F2" s="13">
        <v>0</v>
      </c>
      <c r="G2" s="9" t="s">
        <v>2</v>
      </c>
      <c r="H2" s="13">
        <v>0</v>
      </c>
      <c r="I2" s="9" t="s">
        <v>2</v>
      </c>
      <c r="J2" s="13">
        <v>0</v>
      </c>
      <c r="K2" s="9" t="s">
        <v>2</v>
      </c>
      <c r="L2" s="13">
        <v>0</v>
      </c>
      <c r="M2" s="9" t="s">
        <v>2</v>
      </c>
      <c r="N2" s="13">
        <v>0</v>
      </c>
      <c r="O2" s="9" t="s">
        <v>2</v>
      </c>
      <c r="P2" s="13">
        <v>0</v>
      </c>
      <c r="Q2" s="9" t="s">
        <v>2</v>
      </c>
      <c r="R2" s="13">
        <v>0.34</v>
      </c>
      <c r="S2" s="9" t="s">
        <v>1</v>
      </c>
      <c r="T2" s="13">
        <v>0</v>
      </c>
      <c r="U2" s="9" t="s">
        <v>2</v>
      </c>
      <c r="V2" s="13">
        <v>0.17</v>
      </c>
      <c r="W2" s="9" t="s">
        <v>1</v>
      </c>
      <c r="X2" s="13">
        <v>0.13</v>
      </c>
      <c r="Y2" s="9" t="s">
        <v>19</v>
      </c>
      <c r="Z2" s="13">
        <v>0.64</v>
      </c>
      <c r="AA2" s="9" t="s">
        <v>2</v>
      </c>
    </row>
    <row r="3" spans="1:27" x14ac:dyDescent="0.25">
      <c r="A3" s="9">
        <v>1936</v>
      </c>
      <c r="B3" s="13">
        <v>0.18</v>
      </c>
      <c r="C3" s="9" t="s">
        <v>1</v>
      </c>
      <c r="D3" s="13">
        <v>4.71</v>
      </c>
      <c r="E3" s="9" t="s">
        <v>19</v>
      </c>
      <c r="F3" s="13">
        <v>1.29</v>
      </c>
      <c r="G3" s="9" t="s">
        <v>19</v>
      </c>
      <c r="H3" s="13">
        <v>2.4900000000000002</v>
      </c>
      <c r="I3" s="9" t="s">
        <v>19</v>
      </c>
      <c r="J3" s="13">
        <v>1.31</v>
      </c>
      <c r="K3" s="9" t="s">
        <v>19</v>
      </c>
      <c r="L3" s="13">
        <v>0.26</v>
      </c>
      <c r="M3" s="9" t="s">
        <v>19</v>
      </c>
      <c r="N3" s="13">
        <v>0.18</v>
      </c>
      <c r="O3" s="9" t="s">
        <v>19</v>
      </c>
      <c r="P3" s="13">
        <v>0.12</v>
      </c>
      <c r="Q3" s="9" t="s">
        <v>19</v>
      </c>
      <c r="R3" s="13">
        <v>0.14000000000000001</v>
      </c>
      <c r="S3" s="9" t="s">
        <v>19</v>
      </c>
      <c r="T3" s="13">
        <v>0.18</v>
      </c>
      <c r="U3" s="9" t="s">
        <v>19</v>
      </c>
      <c r="V3" s="13">
        <v>0.14000000000000001</v>
      </c>
      <c r="W3" s="9" t="s">
        <v>19</v>
      </c>
      <c r="X3" s="13">
        <v>0.2</v>
      </c>
      <c r="Y3" s="9" t="s">
        <v>19</v>
      </c>
      <c r="Z3" s="13">
        <v>11.2</v>
      </c>
      <c r="AA3" s="9" t="s">
        <v>1</v>
      </c>
    </row>
    <row r="4" spans="1:27" x14ac:dyDescent="0.25">
      <c r="A4" s="9">
        <v>1937</v>
      </c>
      <c r="B4" s="13">
        <v>0.22</v>
      </c>
      <c r="C4" s="9" t="s">
        <v>19</v>
      </c>
      <c r="D4" s="13">
        <v>0.23</v>
      </c>
      <c r="E4" s="9" t="s">
        <v>19</v>
      </c>
      <c r="F4" s="13">
        <v>1.34</v>
      </c>
      <c r="G4" s="9" t="s">
        <v>19</v>
      </c>
      <c r="H4" s="13">
        <v>0.8</v>
      </c>
      <c r="I4" s="9" t="s">
        <v>19</v>
      </c>
      <c r="J4" s="13">
        <v>0.57999999999999996</v>
      </c>
      <c r="K4" s="9" t="s">
        <v>19</v>
      </c>
      <c r="L4" s="13">
        <v>7.0000000000000007E-2</v>
      </c>
      <c r="M4" s="9" t="s">
        <v>19</v>
      </c>
      <c r="N4" s="13">
        <v>0.08</v>
      </c>
      <c r="O4" s="9" t="s">
        <v>19</v>
      </c>
      <c r="P4" s="13">
        <v>0.18</v>
      </c>
      <c r="Q4" s="9" t="s">
        <v>19</v>
      </c>
      <c r="R4" s="13">
        <v>0.06</v>
      </c>
      <c r="S4" s="9" t="s">
        <v>19</v>
      </c>
      <c r="T4" s="13">
        <v>0.2</v>
      </c>
      <c r="U4" s="9" t="s">
        <v>19</v>
      </c>
      <c r="V4" s="13">
        <v>0.21</v>
      </c>
      <c r="W4" s="9" t="s">
        <v>19</v>
      </c>
      <c r="X4" s="13">
        <v>0.2</v>
      </c>
      <c r="Y4" s="9" t="s">
        <v>19</v>
      </c>
      <c r="Z4" s="13">
        <v>4.17</v>
      </c>
      <c r="AA4" s="9" t="s">
        <v>19</v>
      </c>
    </row>
    <row r="5" spans="1:27" x14ac:dyDescent="0.25">
      <c r="A5" s="9">
        <v>1938</v>
      </c>
      <c r="B5" s="13">
        <v>0.1</v>
      </c>
      <c r="C5" s="9" t="s">
        <v>19</v>
      </c>
      <c r="D5" s="13">
        <v>0.09</v>
      </c>
      <c r="E5" s="9" t="s">
        <v>19</v>
      </c>
      <c r="F5" s="13">
        <v>1.08</v>
      </c>
      <c r="G5" s="9" t="s">
        <v>19</v>
      </c>
      <c r="H5" s="13">
        <v>0.69</v>
      </c>
      <c r="I5" s="9" t="s">
        <v>19</v>
      </c>
      <c r="J5" s="13">
        <v>2.2000000000000002</v>
      </c>
      <c r="K5" s="9" t="s">
        <v>19</v>
      </c>
      <c r="L5" s="13">
        <v>2.4900000000000002</v>
      </c>
      <c r="M5" s="9" t="s">
        <v>19</v>
      </c>
      <c r="N5" s="13">
        <v>0.65</v>
      </c>
      <c r="O5" s="9" t="s">
        <v>19</v>
      </c>
      <c r="P5" s="13">
        <v>0.24</v>
      </c>
      <c r="Q5" s="9" t="s">
        <v>19</v>
      </c>
      <c r="R5" s="13">
        <v>0.15</v>
      </c>
      <c r="S5" s="9" t="s">
        <v>19</v>
      </c>
      <c r="T5" s="13">
        <v>0.27</v>
      </c>
      <c r="U5" s="9" t="s">
        <v>19</v>
      </c>
      <c r="V5" s="13">
        <v>0.2</v>
      </c>
      <c r="W5" s="9" t="s">
        <v>19</v>
      </c>
      <c r="X5" s="13">
        <v>0.31</v>
      </c>
      <c r="Y5" s="9" t="s">
        <v>19</v>
      </c>
      <c r="Z5" s="13">
        <v>8.4700000000000006</v>
      </c>
      <c r="AA5" s="9" t="s">
        <v>19</v>
      </c>
    </row>
    <row r="6" spans="1:27" x14ac:dyDescent="0.25">
      <c r="A6" s="9">
        <v>1939</v>
      </c>
      <c r="B6" s="13">
        <v>0.17</v>
      </c>
      <c r="C6" s="9" t="s">
        <v>19</v>
      </c>
      <c r="D6" s="13">
        <v>0.56000000000000005</v>
      </c>
      <c r="E6" s="9" t="s">
        <v>19</v>
      </c>
      <c r="F6" s="13">
        <v>0.24</v>
      </c>
      <c r="G6" s="9" t="s">
        <v>19</v>
      </c>
      <c r="H6" s="13">
        <v>0.39</v>
      </c>
      <c r="I6" s="9" t="s">
        <v>19</v>
      </c>
      <c r="J6" s="13">
        <v>0.19</v>
      </c>
      <c r="K6" s="9" t="s">
        <v>19</v>
      </c>
      <c r="L6" s="13">
        <v>1.1499999999999999</v>
      </c>
      <c r="M6" s="9" t="s">
        <v>19</v>
      </c>
      <c r="N6" s="13">
        <v>0.3</v>
      </c>
      <c r="O6" s="9" t="s">
        <v>19</v>
      </c>
      <c r="P6" s="13">
        <v>0.31</v>
      </c>
      <c r="Q6" s="9" t="s">
        <v>19</v>
      </c>
      <c r="R6" s="13">
        <v>0.01</v>
      </c>
      <c r="S6" s="9" t="s">
        <v>19</v>
      </c>
      <c r="T6" s="13">
        <v>0.17</v>
      </c>
      <c r="U6" s="9" t="s">
        <v>19</v>
      </c>
      <c r="V6" s="13">
        <v>0.2</v>
      </c>
      <c r="W6" s="9" t="s">
        <v>19</v>
      </c>
      <c r="X6" s="13">
        <v>0.9</v>
      </c>
      <c r="Y6" s="9" t="s">
        <v>19</v>
      </c>
      <c r="Z6" s="13">
        <v>4.59</v>
      </c>
      <c r="AA6" s="9" t="s">
        <v>19</v>
      </c>
    </row>
    <row r="7" spans="1:27" x14ac:dyDescent="0.25">
      <c r="A7" s="9">
        <v>1940</v>
      </c>
      <c r="B7" s="13">
        <v>0.27</v>
      </c>
      <c r="C7" s="9" t="s">
        <v>19</v>
      </c>
      <c r="D7" s="13">
        <v>0.28000000000000003</v>
      </c>
      <c r="E7" s="9" t="s">
        <v>19</v>
      </c>
      <c r="F7" s="13">
        <v>0.93</v>
      </c>
      <c r="G7" s="9" t="s">
        <v>19</v>
      </c>
      <c r="H7" s="13">
        <v>0.27</v>
      </c>
      <c r="I7" s="9" t="s">
        <v>19</v>
      </c>
      <c r="J7" s="13">
        <v>0.42</v>
      </c>
      <c r="K7" s="9" t="s">
        <v>19</v>
      </c>
      <c r="L7" s="13">
        <v>0</v>
      </c>
      <c r="M7" s="9" t="s">
        <v>2</v>
      </c>
      <c r="N7" s="13">
        <v>0.2</v>
      </c>
      <c r="O7" s="9" t="s">
        <v>19</v>
      </c>
      <c r="P7" s="13">
        <v>0.27</v>
      </c>
      <c r="Q7" s="9" t="s">
        <v>19</v>
      </c>
      <c r="R7" s="13">
        <v>0.12</v>
      </c>
      <c r="S7" s="9" t="s">
        <v>19</v>
      </c>
      <c r="T7" s="13">
        <v>0.13</v>
      </c>
      <c r="U7" s="9" t="s">
        <v>19</v>
      </c>
      <c r="V7" s="13">
        <v>0.05</v>
      </c>
      <c r="W7" s="9" t="s">
        <v>19</v>
      </c>
      <c r="X7" s="13">
        <v>0.25</v>
      </c>
      <c r="Y7" s="9" t="s">
        <v>19</v>
      </c>
      <c r="Z7" s="13">
        <v>3.19</v>
      </c>
      <c r="AA7" s="9" t="s">
        <v>2</v>
      </c>
    </row>
    <row r="8" spans="1:27" x14ac:dyDescent="0.25">
      <c r="A8" s="9">
        <v>1941</v>
      </c>
      <c r="B8" s="13">
        <v>0.2</v>
      </c>
      <c r="C8" s="9" t="s">
        <v>19</v>
      </c>
      <c r="D8" s="13">
        <v>7.0000000000000007E-2</v>
      </c>
      <c r="E8" s="9" t="s">
        <v>19</v>
      </c>
      <c r="F8" s="13">
        <v>1.2</v>
      </c>
      <c r="G8" s="9" t="s">
        <v>19</v>
      </c>
      <c r="H8" s="13">
        <v>0.43</v>
      </c>
      <c r="I8" s="9" t="s">
        <v>19</v>
      </c>
      <c r="J8" s="13">
        <v>0.28000000000000003</v>
      </c>
      <c r="K8" s="9" t="s">
        <v>19</v>
      </c>
      <c r="L8" s="13">
        <v>4.07</v>
      </c>
      <c r="M8" s="9" t="s">
        <v>19</v>
      </c>
      <c r="N8" s="13">
        <v>0.45</v>
      </c>
      <c r="O8" s="9" t="s">
        <v>19</v>
      </c>
      <c r="P8" s="13">
        <v>0</v>
      </c>
      <c r="Q8" s="9" t="s">
        <v>2</v>
      </c>
      <c r="R8" s="13">
        <v>0</v>
      </c>
      <c r="S8" s="9" t="s">
        <v>2</v>
      </c>
      <c r="T8" s="13">
        <v>0.12</v>
      </c>
      <c r="U8" s="9" t="s">
        <v>19</v>
      </c>
      <c r="V8" s="13">
        <v>0.08</v>
      </c>
      <c r="W8" s="9" t="s">
        <v>19</v>
      </c>
      <c r="X8" s="13">
        <v>0.16</v>
      </c>
      <c r="Y8" s="9" t="s">
        <v>19</v>
      </c>
      <c r="Z8" s="13">
        <v>7.0600000000000005</v>
      </c>
      <c r="AA8" s="9" t="s">
        <v>2</v>
      </c>
    </row>
    <row r="9" spans="1:27" x14ac:dyDescent="0.25">
      <c r="A9" s="9">
        <v>1942</v>
      </c>
      <c r="B9" s="13">
        <v>0.18</v>
      </c>
      <c r="C9" s="9" t="s">
        <v>19</v>
      </c>
      <c r="D9" s="13">
        <v>0.23</v>
      </c>
      <c r="E9" s="9" t="s">
        <v>19</v>
      </c>
      <c r="F9" s="13">
        <v>6.7</v>
      </c>
      <c r="G9" s="9" t="s">
        <v>19</v>
      </c>
      <c r="H9" s="13">
        <v>0.35</v>
      </c>
      <c r="I9" s="9" t="s">
        <v>19</v>
      </c>
      <c r="J9" s="13">
        <v>0.44</v>
      </c>
      <c r="K9" s="9" t="s">
        <v>19</v>
      </c>
      <c r="L9" s="13">
        <v>1.66</v>
      </c>
      <c r="M9" s="9" t="s">
        <v>19</v>
      </c>
      <c r="N9" s="13">
        <v>1.05</v>
      </c>
      <c r="O9" s="9" t="s">
        <v>19</v>
      </c>
      <c r="P9" s="13">
        <v>2.31</v>
      </c>
      <c r="Q9" s="9" t="s">
        <v>19</v>
      </c>
      <c r="R9" s="13">
        <v>0.88</v>
      </c>
      <c r="S9" s="9" t="s">
        <v>19</v>
      </c>
      <c r="T9" s="13">
        <v>0.7</v>
      </c>
      <c r="U9" s="9" t="s">
        <v>19</v>
      </c>
      <c r="V9" s="13">
        <v>0.28000000000000003</v>
      </c>
      <c r="W9" s="9" t="s">
        <v>19</v>
      </c>
      <c r="X9" s="13">
        <v>2.48</v>
      </c>
      <c r="Y9" s="9" t="s">
        <v>19</v>
      </c>
      <c r="Z9" s="13">
        <v>17.260000000000002</v>
      </c>
      <c r="AA9" s="9" t="s">
        <v>19</v>
      </c>
    </row>
    <row r="10" spans="1:27" x14ac:dyDescent="0.25">
      <c r="A10" s="9">
        <v>1943</v>
      </c>
      <c r="B10" s="13">
        <v>1.23</v>
      </c>
      <c r="C10" s="9" t="s">
        <v>19</v>
      </c>
      <c r="D10" s="13">
        <v>6.69</v>
      </c>
      <c r="E10" s="9" t="s">
        <v>19</v>
      </c>
      <c r="F10" s="13">
        <v>1.62</v>
      </c>
      <c r="G10" s="9" t="s">
        <v>19</v>
      </c>
      <c r="H10" s="13">
        <v>1.1200000000000001</v>
      </c>
      <c r="I10" s="9" t="s">
        <v>19</v>
      </c>
      <c r="J10" s="13">
        <v>16.95</v>
      </c>
      <c r="K10" s="9" t="s">
        <v>19</v>
      </c>
      <c r="L10" s="13">
        <v>3.15</v>
      </c>
      <c r="M10" s="9" t="s">
        <v>19</v>
      </c>
      <c r="N10" s="13">
        <v>1.96</v>
      </c>
      <c r="O10" s="9" t="s">
        <v>19</v>
      </c>
      <c r="P10" s="13">
        <v>1.1200000000000001</v>
      </c>
      <c r="Q10" s="9" t="s">
        <v>19</v>
      </c>
      <c r="R10" s="13">
        <v>3.01</v>
      </c>
      <c r="S10" s="9" t="s">
        <v>19</v>
      </c>
      <c r="T10" s="13">
        <v>3.34</v>
      </c>
      <c r="U10" s="9" t="s">
        <v>19</v>
      </c>
      <c r="V10" s="13">
        <v>1.39</v>
      </c>
      <c r="W10" s="9" t="s">
        <v>19</v>
      </c>
      <c r="X10" s="13">
        <v>1.94</v>
      </c>
      <c r="Y10" s="9" t="s">
        <v>19</v>
      </c>
      <c r="Z10" s="13">
        <v>43.519999999999996</v>
      </c>
      <c r="AA10" s="9" t="s">
        <v>19</v>
      </c>
    </row>
    <row r="11" spans="1:27" x14ac:dyDescent="0.25">
      <c r="A11" s="9">
        <v>1944</v>
      </c>
      <c r="B11" s="13">
        <v>1.03</v>
      </c>
      <c r="C11" s="9" t="s">
        <v>19</v>
      </c>
      <c r="D11" s="13">
        <v>0.98</v>
      </c>
      <c r="E11" s="9" t="s">
        <v>19</v>
      </c>
      <c r="F11" s="13">
        <v>0.76</v>
      </c>
      <c r="G11" s="9" t="s">
        <v>19</v>
      </c>
      <c r="H11" s="13">
        <v>0.75</v>
      </c>
      <c r="I11" s="9" t="s">
        <v>19</v>
      </c>
      <c r="J11" s="13">
        <v>0.91</v>
      </c>
      <c r="K11" s="9" t="s">
        <v>19</v>
      </c>
      <c r="L11" s="13">
        <v>1.1499999999999999</v>
      </c>
      <c r="M11" s="9" t="s">
        <v>19</v>
      </c>
      <c r="N11" s="13">
        <v>2.34</v>
      </c>
      <c r="O11" s="9" t="s">
        <v>19</v>
      </c>
      <c r="P11" s="13">
        <v>1.19</v>
      </c>
      <c r="Q11" s="9" t="s">
        <v>19</v>
      </c>
      <c r="R11" s="13">
        <v>0.99</v>
      </c>
      <c r="S11" s="9" t="s">
        <v>19</v>
      </c>
      <c r="T11" s="13">
        <v>1.02</v>
      </c>
      <c r="U11" s="9" t="s">
        <v>19</v>
      </c>
      <c r="V11" s="13">
        <v>1.04</v>
      </c>
      <c r="W11" s="9" t="s">
        <v>19</v>
      </c>
      <c r="X11" s="13">
        <v>0.75</v>
      </c>
      <c r="Y11" s="9" t="s">
        <v>19</v>
      </c>
      <c r="Z11" s="13">
        <v>12.91</v>
      </c>
      <c r="AA11" s="9" t="s">
        <v>19</v>
      </c>
    </row>
    <row r="12" spans="1:27" x14ac:dyDescent="0.25">
      <c r="A12" s="9">
        <v>1945</v>
      </c>
      <c r="B12" s="13">
        <v>0.38</v>
      </c>
      <c r="C12" s="9" t="s">
        <v>19</v>
      </c>
      <c r="D12" s="13">
        <v>0.39</v>
      </c>
      <c r="E12" s="9" t="s">
        <v>19</v>
      </c>
      <c r="F12" s="13">
        <v>0.24</v>
      </c>
      <c r="G12" s="9" t="s">
        <v>19</v>
      </c>
      <c r="H12" s="13">
        <v>2.5</v>
      </c>
      <c r="I12" s="9" t="s">
        <v>19</v>
      </c>
      <c r="J12" s="13">
        <v>7.82</v>
      </c>
      <c r="K12" s="9" t="s">
        <v>19</v>
      </c>
      <c r="L12" s="13">
        <v>18.27</v>
      </c>
      <c r="M12" s="9" t="s">
        <v>19</v>
      </c>
      <c r="N12" s="13">
        <v>0</v>
      </c>
      <c r="O12" s="9" t="s">
        <v>2</v>
      </c>
      <c r="P12" s="13">
        <v>0</v>
      </c>
      <c r="Q12" s="9" t="s">
        <v>2</v>
      </c>
      <c r="R12" s="13">
        <v>0</v>
      </c>
      <c r="S12" s="9" t="s">
        <v>2</v>
      </c>
      <c r="T12" s="13">
        <v>0</v>
      </c>
      <c r="U12" s="9" t="s">
        <v>2</v>
      </c>
      <c r="V12" s="13">
        <v>0</v>
      </c>
      <c r="W12" s="9" t="s">
        <v>2</v>
      </c>
      <c r="X12" s="13">
        <v>0</v>
      </c>
      <c r="Y12" s="9" t="s">
        <v>2</v>
      </c>
      <c r="Z12" s="13">
        <v>29.6</v>
      </c>
      <c r="AA12" s="9" t="s">
        <v>2</v>
      </c>
    </row>
    <row r="13" spans="1:27" x14ac:dyDescent="0.25">
      <c r="A13" s="9">
        <v>1946</v>
      </c>
      <c r="B13" s="13">
        <v>1.33</v>
      </c>
      <c r="C13" s="9" t="s">
        <v>19</v>
      </c>
      <c r="D13" s="13">
        <v>0.62</v>
      </c>
      <c r="E13" s="9" t="s">
        <v>19</v>
      </c>
      <c r="F13" s="13">
        <v>1.19</v>
      </c>
      <c r="G13" s="9" t="s">
        <v>19</v>
      </c>
      <c r="H13" s="13">
        <v>1.44</v>
      </c>
      <c r="I13" s="9" t="s">
        <v>19</v>
      </c>
      <c r="J13" s="13">
        <v>0.49</v>
      </c>
      <c r="K13" s="9" t="s">
        <v>19</v>
      </c>
      <c r="L13" s="13">
        <v>1.1200000000000001</v>
      </c>
      <c r="M13" s="9" t="s">
        <v>19</v>
      </c>
      <c r="N13" s="13">
        <v>0.7</v>
      </c>
      <c r="O13" s="9" t="s">
        <v>19</v>
      </c>
      <c r="P13" s="13">
        <v>0.28999999999999998</v>
      </c>
      <c r="Q13" s="9" t="s">
        <v>19</v>
      </c>
      <c r="R13" s="13">
        <v>0.38</v>
      </c>
      <c r="S13" s="9" t="s">
        <v>19</v>
      </c>
      <c r="T13" s="13">
        <v>0.39</v>
      </c>
      <c r="U13" s="9" t="s">
        <v>19</v>
      </c>
      <c r="V13" s="13">
        <v>0.34</v>
      </c>
      <c r="W13" s="9" t="s">
        <v>19</v>
      </c>
      <c r="X13" s="13">
        <v>0.18</v>
      </c>
      <c r="Y13" s="9" t="s">
        <v>19</v>
      </c>
      <c r="Z13" s="13">
        <v>8.4700000000000006</v>
      </c>
      <c r="AA13" s="9" t="s">
        <v>19</v>
      </c>
    </row>
    <row r="14" spans="1:27" x14ac:dyDescent="0.25">
      <c r="A14" s="9">
        <v>1947</v>
      </c>
      <c r="B14" s="13">
        <v>0.28000000000000003</v>
      </c>
      <c r="C14" s="9" t="s">
        <v>19</v>
      </c>
      <c r="D14" s="13">
        <v>0.47</v>
      </c>
      <c r="E14" s="9" t="s">
        <v>19</v>
      </c>
      <c r="F14" s="13">
        <v>0.38</v>
      </c>
      <c r="G14" s="9" t="s">
        <v>19</v>
      </c>
      <c r="H14" s="13">
        <v>0.88</v>
      </c>
      <c r="I14" s="9" t="s">
        <v>19</v>
      </c>
      <c r="J14" s="13">
        <v>0.19</v>
      </c>
      <c r="K14" s="9" t="s">
        <v>19</v>
      </c>
      <c r="L14" s="13">
        <v>0.45</v>
      </c>
      <c r="M14" s="9" t="s">
        <v>19</v>
      </c>
      <c r="N14" s="13">
        <v>0.84</v>
      </c>
      <c r="O14" s="9" t="s">
        <v>19</v>
      </c>
      <c r="P14" s="13">
        <v>0.72</v>
      </c>
      <c r="Q14" s="9" t="s">
        <v>19</v>
      </c>
      <c r="R14" s="13">
        <v>0.32</v>
      </c>
      <c r="S14" s="9" t="s">
        <v>19</v>
      </c>
      <c r="T14" s="13">
        <v>0.28999999999999998</v>
      </c>
      <c r="U14" s="9" t="s">
        <v>19</v>
      </c>
      <c r="V14" s="13">
        <v>0.28999999999999998</v>
      </c>
      <c r="W14" s="9" t="s">
        <v>19</v>
      </c>
      <c r="X14" s="13">
        <v>0.13</v>
      </c>
      <c r="Y14" s="9" t="s">
        <v>19</v>
      </c>
      <c r="Z14" s="13">
        <v>5.24</v>
      </c>
      <c r="AA14" s="9" t="s">
        <v>19</v>
      </c>
    </row>
    <row r="15" spans="1:27" x14ac:dyDescent="0.25">
      <c r="A15" s="9">
        <v>1948</v>
      </c>
      <c r="B15" s="13">
        <v>0.32</v>
      </c>
      <c r="C15" s="9" t="s">
        <v>19</v>
      </c>
      <c r="D15" s="13">
        <v>0.35</v>
      </c>
      <c r="E15" s="9" t="s">
        <v>19</v>
      </c>
      <c r="F15" s="13">
        <v>0.12</v>
      </c>
      <c r="G15" s="9" t="s">
        <v>19</v>
      </c>
      <c r="H15" s="13">
        <v>0.41</v>
      </c>
      <c r="I15" s="9" t="s">
        <v>19</v>
      </c>
      <c r="J15" s="13">
        <v>0.05</v>
      </c>
      <c r="K15" s="9" t="s">
        <v>19</v>
      </c>
      <c r="L15" s="13">
        <v>0.19</v>
      </c>
      <c r="M15" s="9" t="s">
        <v>19</v>
      </c>
      <c r="N15" s="13">
        <v>0.01</v>
      </c>
      <c r="O15" s="9" t="s">
        <v>19</v>
      </c>
      <c r="P15" s="13">
        <v>0.05</v>
      </c>
      <c r="Q15" s="9" t="s">
        <v>19</v>
      </c>
      <c r="R15" s="13">
        <v>0.11</v>
      </c>
      <c r="S15" s="9" t="s">
        <v>19</v>
      </c>
      <c r="T15" s="13">
        <v>0.03</v>
      </c>
      <c r="U15" s="9" t="s">
        <v>19</v>
      </c>
      <c r="V15" s="13">
        <v>0.02</v>
      </c>
      <c r="W15" s="9" t="s">
        <v>19</v>
      </c>
      <c r="X15" s="13">
        <v>0.06</v>
      </c>
      <c r="Y15" s="9" t="s">
        <v>19</v>
      </c>
      <c r="Z15" s="13">
        <v>1.7200000000000002</v>
      </c>
      <c r="AA15" s="9" t="s">
        <v>19</v>
      </c>
    </row>
    <row r="16" spans="1:27" x14ac:dyDescent="0.25">
      <c r="A16" s="9">
        <v>1949</v>
      </c>
      <c r="B16" s="13">
        <v>0.06</v>
      </c>
      <c r="C16" s="9" t="s">
        <v>19</v>
      </c>
      <c r="D16" s="13">
        <v>0.31</v>
      </c>
      <c r="E16" s="9" t="s">
        <v>19</v>
      </c>
      <c r="F16" s="13">
        <v>0.75</v>
      </c>
      <c r="G16" s="9" t="s">
        <v>19</v>
      </c>
      <c r="H16" s="13">
        <v>0.27</v>
      </c>
      <c r="I16" s="9" t="s">
        <v>19</v>
      </c>
      <c r="J16" s="13">
        <v>0.18</v>
      </c>
      <c r="K16" s="9" t="s">
        <v>19</v>
      </c>
      <c r="L16" s="13">
        <v>0.27</v>
      </c>
      <c r="M16" s="9" t="s">
        <v>19</v>
      </c>
      <c r="N16" s="13">
        <v>0.06</v>
      </c>
      <c r="O16" s="9" t="s">
        <v>19</v>
      </c>
      <c r="P16" s="13">
        <v>0.04</v>
      </c>
      <c r="Q16" s="9" t="s">
        <v>19</v>
      </c>
      <c r="R16" s="13">
        <v>0.05</v>
      </c>
      <c r="S16" s="9" t="s">
        <v>19</v>
      </c>
      <c r="T16" s="13">
        <v>0.05</v>
      </c>
      <c r="U16" s="9" t="s">
        <v>19</v>
      </c>
      <c r="V16" s="13">
        <v>0.05</v>
      </c>
      <c r="W16" s="9" t="s">
        <v>19</v>
      </c>
      <c r="X16" s="13">
        <v>0.05</v>
      </c>
      <c r="Y16" s="9" t="s">
        <v>19</v>
      </c>
      <c r="Z16" s="13">
        <v>2.1399999999999997</v>
      </c>
      <c r="AA16" s="9" t="s">
        <v>19</v>
      </c>
    </row>
    <row r="17" spans="1:27" x14ac:dyDescent="0.25">
      <c r="A17" s="9">
        <v>1950</v>
      </c>
      <c r="B17" s="13">
        <v>0.12</v>
      </c>
      <c r="C17" s="9" t="s">
        <v>19</v>
      </c>
      <c r="D17" s="13">
        <v>0.04</v>
      </c>
      <c r="E17" s="9" t="s">
        <v>19</v>
      </c>
      <c r="F17" s="13">
        <v>0.63</v>
      </c>
      <c r="G17" s="9" t="s">
        <v>19</v>
      </c>
      <c r="H17" s="13">
        <v>0.18</v>
      </c>
      <c r="I17" s="9" t="s">
        <v>19</v>
      </c>
      <c r="J17" s="13">
        <v>0.06</v>
      </c>
      <c r="K17" s="9" t="s">
        <v>19</v>
      </c>
      <c r="L17" s="13">
        <v>0.13</v>
      </c>
      <c r="M17" s="9" t="s">
        <v>19</v>
      </c>
      <c r="N17" s="13">
        <v>0.22</v>
      </c>
      <c r="O17" s="9" t="s">
        <v>19</v>
      </c>
      <c r="P17" s="13">
        <v>0.14000000000000001</v>
      </c>
      <c r="Q17" s="9" t="s">
        <v>19</v>
      </c>
      <c r="R17" s="13">
        <v>0.02</v>
      </c>
      <c r="S17" s="9" t="s">
        <v>19</v>
      </c>
      <c r="T17" s="13">
        <v>0.03</v>
      </c>
      <c r="U17" s="9" t="s">
        <v>19</v>
      </c>
      <c r="V17" s="13">
        <v>0.04</v>
      </c>
      <c r="W17" s="9" t="s">
        <v>19</v>
      </c>
      <c r="X17" s="13">
        <v>0.04</v>
      </c>
      <c r="Y17" s="9" t="s">
        <v>19</v>
      </c>
      <c r="Z17" s="13">
        <v>1.6500000000000001</v>
      </c>
      <c r="AA17" s="9" t="s">
        <v>19</v>
      </c>
    </row>
    <row r="18" spans="1:27" x14ac:dyDescent="0.25">
      <c r="A18" s="9">
        <v>1951</v>
      </c>
      <c r="B18" s="13">
        <v>0.13</v>
      </c>
      <c r="C18" s="9" t="s">
        <v>19</v>
      </c>
      <c r="D18" s="13">
        <v>0.02</v>
      </c>
      <c r="E18" s="9" t="s">
        <v>19</v>
      </c>
      <c r="F18" s="13">
        <v>0.06</v>
      </c>
      <c r="G18" s="9" t="s">
        <v>19</v>
      </c>
      <c r="H18" s="13">
        <v>7.0000000000000007E-2</v>
      </c>
      <c r="I18" s="9" t="s">
        <v>19</v>
      </c>
      <c r="J18" s="13">
        <v>0.36</v>
      </c>
      <c r="K18" s="9" t="s">
        <v>19</v>
      </c>
      <c r="L18" s="13">
        <v>0.27</v>
      </c>
      <c r="M18" s="9" t="s">
        <v>19</v>
      </c>
      <c r="N18" s="13">
        <v>0.04</v>
      </c>
      <c r="O18" s="9" t="s">
        <v>19</v>
      </c>
      <c r="P18" s="13">
        <v>0.01</v>
      </c>
      <c r="Q18" s="9" t="s">
        <v>19</v>
      </c>
      <c r="R18" s="13">
        <v>0.02</v>
      </c>
      <c r="S18" s="9" t="s">
        <v>19</v>
      </c>
      <c r="T18" s="13">
        <v>0.01</v>
      </c>
      <c r="U18" s="9" t="s">
        <v>19</v>
      </c>
      <c r="V18" s="13">
        <v>0.03</v>
      </c>
      <c r="W18" s="9" t="s">
        <v>19</v>
      </c>
      <c r="X18" s="13">
        <v>0.02</v>
      </c>
      <c r="Y18" s="9" t="s">
        <v>19</v>
      </c>
      <c r="Z18" s="13">
        <v>1.04</v>
      </c>
      <c r="AA18" s="9" t="s">
        <v>19</v>
      </c>
    </row>
    <row r="19" spans="1:27" x14ac:dyDescent="0.25">
      <c r="A19" s="9">
        <v>1952</v>
      </c>
      <c r="B19" s="13">
        <v>0.03</v>
      </c>
      <c r="C19" s="9" t="s">
        <v>19</v>
      </c>
      <c r="D19" s="13">
        <v>0.79</v>
      </c>
      <c r="E19" s="9" t="s">
        <v>19</v>
      </c>
      <c r="F19" s="13">
        <v>0.46</v>
      </c>
      <c r="G19" s="9" t="s">
        <v>19</v>
      </c>
      <c r="H19" s="13">
        <v>0.52</v>
      </c>
      <c r="I19" s="9" t="s">
        <v>19</v>
      </c>
      <c r="J19" s="13">
        <v>0.98</v>
      </c>
      <c r="K19" s="9" t="s">
        <v>19</v>
      </c>
      <c r="L19" s="13">
        <v>0</v>
      </c>
      <c r="M19" s="9" t="s">
        <v>2</v>
      </c>
      <c r="N19" s="13">
        <v>0.01</v>
      </c>
      <c r="O19" s="9" t="s">
        <v>19</v>
      </c>
      <c r="P19" s="13">
        <v>0.22</v>
      </c>
      <c r="Q19" s="9" t="s">
        <v>19</v>
      </c>
      <c r="R19" s="13">
        <v>0.13</v>
      </c>
      <c r="S19" s="9" t="s">
        <v>19</v>
      </c>
      <c r="T19" s="13">
        <v>0.16</v>
      </c>
      <c r="U19" s="9" t="s">
        <v>19</v>
      </c>
      <c r="V19" s="13">
        <v>0.41</v>
      </c>
      <c r="W19" s="9" t="s">
        <v>19</v>
      </c>
      <c r="X19" s="13">
        <v>0.51</v>
      </c>
      <c r="Y19" s="9" t="s">
        <v>19</v>
      </c>
      <c r="Z19" s="13">
        <v>4.2200000000000006</v>
      </c>
      <c r="AA19" s="9" t="s">
        <v>2</v>
      </c>
    </row>
    <row r="20" spans="1:27" x14ac:dyDescent="0.25">
      <c r="A20" s="9">
        <v>1953</v>
      </c>
      <c r="B20" s="13">
        <v>0.12</v>
      </c>
      <c r="C20" s="9" t="s">
        <v>19</v>
      </c>
      <c r="D20" s="13">
        <v>0.13</v>
      </c>
      <c r="E20" s="9" t="s">
        <v>19</v>
      </c>
      <c r="F20" s="13">
        <v>0</v>
      </c>
      <c r="G20" s="9" t="s">
        <v>2</v>
      </c>
      <c r="H20" s="13">
        <v>0</v>
      </c>
      <c r="I20" s="9" t="s">
        <v>2</v>
      </c>
      <c r="J20" s="13">
        <v>0</v>
      </c>
      <c r="K20" s="9" t="s">
        <v>2</v>
      </c>
      <c r="L20" s="13">
        <v>0.53</v>
      </c>
      <c r="M20" s="9" t="s">
        <v>19</v>
      </c>
      <c r="N20" s="13">
        <v>0</v>
      </c>
      <c r="O20" s="9" t="s">
        <v>2</v>
      </c>
      <c r="P20" s="13">
        <v>0</v>
      </c>
      <c r="Q20" s="9" t="s">
        <v>2</v>
      </c>
      <c r="R20" s="13">
        <v>0.06</v>
      </c>
      <c r="S20" s="9" t="s">
        <v>19</v>
      </c>
      <c r="T20" s="13">
        <v>7.0000000000000007E-2</v>
      </c>
      <c r="U20" s="9" t="s">
        <v>19</v>
      </c>
      <c r="V20" s="13">
        <v>7.0000000000000007E-2</v>
      </c>
      <c r="W20" s="9" t="s">
        <v>19</v>
      </c>
      <c r="X20" s="13">
        <v>0.05</v>
      </c>
      <c r="Y20" s="9" t="s">
        <v>19</v>
      </c>
      <c r="Z20" s="13">
        <v>1.0300000000000002</v>
      </c>
      <c r="AA20" s="9" t="s">
        <v>2</v>
      </c>
    </row>
    <row r="21" spans="1:27" x14ac:dyDescent="0.25">
      <c r="A21" s="9">
        <v>1954</v>
      </c>
      <c r="B21" s="13">
        <v>0.08</v>
      </c>
      <c r="C21" s="9" t="s">
        <v>19</v>
      </c>
      <c r="D21" s="13">
        <v>0.15</v>
      </c>
      <c r="E21" s="9" t="s">
        <v>19</v>
      </c>
      <c r="F21" s="13">
        <v>0.18</v>
      </c>
      <c r="G21" s="9" t="s">
        <v>19</v>
      </c>
      <c r="H21" s="13">
        <v>0.08</v>
      </c>
      <c r="I21" s="9" t="s">
        <v>19</v>
      </c>
      <c r="J21" s="13">
        <v>9.15</v>
      </c>
      <c r="K21" s="9" t="s">
        <v>19</v>
      </c>
      <c r="L21" s="13">
        <v>0.43</v>
      </c>
      <c r="M21" s="9" t="s">
        <v>19</v>
      </c>
      <c r="N21" s="13">
        <v>0.14000000000000001</v>
      </c>
      <c r="O21" s="9" t="s">
        <v>19</v>
      </c>
      <c r="P21" s="13">
        <v>0.04</v>
      </c>
      <c r="Q21" s="9" t="s">
        <v>19</v>
      </c>
      <c r="R21" s="13">
        <v>0</v>
      </c>
      <c r="S21" s="9" t="s">
        <v>2</v>
      </c>
      <c r="T21" s="13">
        <v>0</v>
      </c>
      <c r="U21" s="9" t="s">
        <v>2</v>
      </c>
      <c r="V21" s="13">
        <v>0.17</v>
      </c>
      <c r="W21" s="9" t="s">
        <v>19</v>
      </c>
      <c r="X21" s="13">
        <v>0.1</v>
      </c>
      <c r="Y21" s="9" t="s">
        <v>19</v>
      </c>
      <c r="Z21" s="13">
        <v>10.52</v>
      </c>
      <c r="AA21" s="9" t="s">
        <v>2</v>
      </c>
    </row>
    <row r="22" spans="1:27" x14ac:dyDescent="0.25">
      <c r="A22" s="9">
        <v>1955</v>
      </c>
      <c r="B22" s="13">
        <v>0.08</v>
      </c>
      <c r="C22" s="9" t="s">
        <v>19</v>
      </c>
      <c r="D22" s="13">
        <v>7.0000000000000007E-2</v>
      </c>
      <c r="E22" s="9" t="s">
        <v>19</v>
      </c>
      <c r="F22" s="13">
        <v>0.05</v>
      </c>
      <c r="G22" s="9" t="s">
        <v>19</v>
      </c>
      <c r="H22" s="13">
        <v>0.04</v>
      </c>
      <c r="I22" s="9" t="s">
        <v>19</v>
      </c>
      <c r="J22" s="13">
        <v>0.9</v>
      </c>
      <c r="K22" s="9" t="s">
        <v>19</v>
      </c>
      <c r="L22" s="13">
        <v>0.28999999999999998</v>
      </c>
      <c r="M22" s="9" t="s">
        <v>19</v>
      </c>
      <c r="N22" s="13">
        <v>0.12</v>
      </c>
      <c r="O22" s="9" t="s">
        <v>19</v>
      </c>
      <c r="P22" s="13">
        <v>0.25</v>
      </c>
      <c r="Q22" s="9" t="s">
        <v>19</v>
      </c>
      <c r="R22" s="13">
        <v>0.09</v>
      </c>
      <c r="S22" s="9" t="s">
        <v>19</v>
      </c>
      <c r="T22" s="13">
        <v>0.11</v>
      </c>
      <c r="U22" s="9" t="s">
        <v>19</v>
      </c>
      <c r="V22" s="13">
        <v>0.1</v>
      </c>
      <c r="W22" s="9" t="s">
        <v>19</v>
      </c>
      <c r="X22" s="13">
        <v>0.1</v>
      </c>
      <c r="Y22" s="9" t="s">
        <v>19</v>
      </c>
      <c r="Z22" s="13">
        <v>2.2000000000000006</v>
      </c>
      <c r="AA22" s="9" t="s">
        <v>19</v>
      </c>
    </row>
    <row r="23" spans="1:27" x14ac:dyDescent="0.25">
      <c r="A23" s="9">
        <v>1956</v>
      </c>
      <c r="B23" s="13">
        <v>0.7</v>
      </c>
      <c r="C23" s="9" t="s">
        <v>19</v>
      </c>
      <c r="D23" s="13">
        <v>0.04</v>
      </c>
      <c r="E23" s="9" t="s">
        <v>19</v>
      </c>
      <c r="F23" s="13">
        <v>0.12</v>
      </c>
      <c r="G23" s="9" t="s">
        <v>19</v>
      </c>
      <c r="H23" s="13">
        <v>0.06</v>
      </c>
      <c r="I23" s="9" t="s">
        <v>19</v>
      </c>
      <c r="J23" s="13">
        <v>0.49</v>
      </c>
      <c r="K23" s="9" t="s">
        <v>19</v>
      </c>
      <c r="L23" s="13">
        <v>1.4</v>
      </c>
      <c r="M23" s="9" t="s">
        <v>19</v>
      </c>
      <c r="N23" s="13">
        <v>0.15</v>
      </c>
      <c r="O23" s="9" t="s">
        <v>19</v>
      </c>
      <c r="P23" s="13">
        <v>0.06</v>
      </c>
      <c r="Q23" s="9" t="s">
        <v>19</v>
      </c>
      <c r="R23" s="13">
        <v>0.1</v>
      </c>
      <c r="S23" s="9" t="s">
        <v>19</v>
      </c>
      <c r="T23" s="13">
        <v>1.31</v>
      </c>
      <c r="U23" s="9" t="s">
        <v>19</v>
      </c>
      <c r="V23" s="13">
        <v>0.56000000000000005</v>
      </c>
      <c r="W23" s="9" t="s">
        <v>19</v>
      </c>
      <c r="X23" s="13">
        <v>0.39</v>
      </c>
      <c r="Y23" s="9" t="s">
        <v>19</v>
      </c>
      <c r="Z23" s="13">
        <v>5.38</v>
      </c>
      <c r="AA23" s="9" t="s">
        <v>19</v>
      </c>
    </row>
    <row r="24" spans="1:27" x14ac:dyDescent="0.25">
      <c r="A24" s="9">
        <v>1957</v>
      </c>
      <c r="B24" s="13">
        <v>4.49</v>
      </c>
      <c r="C24" s="9" t="s">
        <v>19</v>
      </c>
      <c r="D24" s="13">
        <v>0.37</v>
      </c>
      <c r="E24" s="9" t="s">
        <v>19</v>
      </c>
      <c r="F24" s="13">
        <v>0.48</v>
      </c>
      <c r="G24" s="9" t="s">
        <v>19</v>
      </c>
      <c r="H24" s="13">
        <v>0.49</v>
      </c>
      <c r="I24" s="9" t="s">
        <v>19</v>
      </c>
      <c r="J24" s="13">
        <v>0.73</v>
      </c>
      <c r="K24" s="9" t="s">
        <v>19</v>
      </c>
      <c r="L24" s="13">
        <v>0.3</v>
      </c>
      <c r="M24" s="9" t="s">
        <v>19</v>
      </c>
      <c r="N24" s="13">
        <v>0.3</v>
      </c>
      <c r="O24" s="9" t="s">
        <v>19</v>
      </c>
      <c r="P24" s="13">
        <v>0.19</v>
      </c>
      <c r="Q24" s="9" t="s">
        <v>19</v>
      </c>
      <c r="R24" s="13">
        <v>0.12</v>
      </c>
      <c r="S24" s="9" t="s">
        <v>19</v>
      </c>
      <c r="T24" s="13">
        <v>0.28000000000000003</v>
      </c>
      <c r="U24" s="9" t="s">
        <v>19</v>
      </c>
      <c r="V24" s="13">
        <v>0.26</v>
      </c>
      <c r="W24" s="9" t="s">
        <v>19</v>
      </c>
      <c r="X24" s="13">
        <v>0.3</v>
      </c>
      <c r="Y24" s="9" t="s">
        <v>19</v>
      </c>
      <c r="Z24" s="13">
        <v>8.3100000000000023</v>
      </c>
      <c r="AA24" s="9" t="s">
        <v>19</v>
      </c>
    </row>
    <row r="25" spans="1:27" x14ac:dyDescent="0.25">
      <c r="A25" s="9">
        <v>1958</v>
      </c>
      <c r="B25" s="13">
        <v>0.13</v>
      </c>
      <c r="C25" s="9" t="s">
        <v>19</v>
      </c>
      <c r="D25" s="13">
        <v>0.31</v>
      </c>
      <c r="E25" s="9" t="s">
        <v>19</v>
      </c>
      <c r="F25" s="13">
        <v>1.1200000000000001</v>
      </c>
      <c r="G25" s="9" t="s">
        <v>19</v>
      </c>
      <c r="H25" s="13">
        <v>0.24</v>
      </c>
      <c r="I25" s="9" t="s">
        <v>19</v>
      </c>
      <c r="J25" s="13">
        <v>0.49</v>
      </c>
      <c r="K25" s="9" t="s">
        <v>19</v>
      </c>
      <c r="L25" s="13">
        <v>0.08</v>
      </c>
      <c r="M25" s="9" t="s">
        <v>19</v>
      </c>
      <c r="N25" s="13">
        <v>0.03</v>
      </c>
      <c r="O25" s="9" t="s">
        <v>19</v>
      </c>
      <c r="P25" s="13">
        <v>0</v>
      </c>
      <c r="Q25" s="9" t="s">
        <v>2</v>
      </c>
      <c r="R25" s="13">
        <v>0.06</v>
      </c>
      <c r="S25" s="9" t="s">
        <v>19</v>
      </c>
      <c r="T25" s="13">
        <v>0.23</v>
      </c>
      <c r="U25" s="9" t="s">
        <v>19</v>
      </c>
      <c r="V25" s="13">
        <v>0.3</v>
      </c>
      <c r="W25" s="9" t="s">
        <v>19</v>
      </c>
      <c r="X25" s="13">
        <v>0</v>
      </c>
      <c r="Y25" s="9" t="s">
        <v>2</v>
      </c>
      <c r="Z25" s="13">
        <v>2.9899999999999998</v>
      </c>
      <c r="AA25" s="9" t="s">
        <v>2</v>
      </c>
    </row>
    <row r="26" spans="1:27" x14ac:dyDescent="0.25">
      <c r="A26" s="9">
        <v>1959</v>
      </c>
      <c r="B26" s="13">
        <v>0.1</v>
      </c>
      <c r="C26" s="9" t="s">
        <v>19</v>
      </c>
      <c r="D26" s="13">
        <v>0.09</v>
      </c>
      <c r="E26" s="9" t="s">
        <v>19</v>
      </c>
      <c r="F26" s="13">
        <v>0.09</v>
      </c>
      <c r="G26" s="9" t="s">
        <v>19</v>
      </c>
      <c r="H26" s="13">
        <v>0.03</v>
      </c>
      <c r="I26" s="9" t="s">
        <v>19</v>
      </c>
      <c r="J26" s="13">
        <v>0.03</v>
      </c>
      <c r="K26" s="9" t="s">
        <v>19</v>
      </c>
      <c r="L26" s="13">
        <v>0.12</v>
      </c>
      <c r="M26" s="9" t="s">
        <v>19</v>
      </c>
      <c r="N26" s="13">
        <v>0.13</v>
      </c>
      <c r="O26" s="9" t="s">
        <v>19</v>
      </c>
      <c r="P26" s="13">
        <v>0.03</v>
      </c>
      <c r="Q26" s="9" t="s">
        <v>19</v>
      </c>
      <c r="R26" s="13">
        <v>0.05</v>
      </c>
      <c r="S26" s="9" t="s">
        <v>19</v>
      </c>
      <c r="T26" s="13">
        <v>0.04</v>
      </c>
      <c r="U26" s="9" t="s">
        <v>19</v>
      </c>
      <c r="V26" s="13">
        <v>0.05</v>
      </c>
      <c r="W26" s="9" t="s">
        <v>19</v>
      </c>
      <c r="X26" s="13">
        <v>0.04</v>
      </c>
      <c r="Y26" s="9" t="s">
        <v>19</v>
      </c>
      <c r="Z26" s="13">
        <v>0.80000000000000027</v>
      </c>
      <c r="AA26" s="9" t="s">
        <v>19</v>
      </c>
    </row>
    <row r="27" spans="1:27" x14ac:dyDescent="0.25">
      <c r="A27" s="9">
        <v>1960</v>
      </c>
      <c r="B27" s="13">
        <v>0.28000000000000003</v>
      </c>
      <c r="C27" s="9" t="s">
        <v>19</v>
      </c>
      <c r="D27" s="13">
        <v>0.11</v>
      </c>
      <c r="E27" s="9" t="s">
        <v>19</v>
      </c>
      <c r="F27" s="13">
        <v>3.38</v>
      </c>
      <c r="G27" s="9" t="s">
        <v>19</v>
      </c>
      <c r="H27" s="13">
        <v>0</v>
      </c>
      <c r="I27" s="9" t="s">
        <v>2</v>
      </c>
      <c r="J27" s="13">
        <v>1.2</v>
      </c>
      <c r="K27" s="9" t="s">
        <v>19</v>
      </c>
      <c r="L27" s="13">
        <v>0.03</v>
      </c>
      <c r="M27" s="9" t="s">
        <v>19</v>
      </c>
      <c r="N27" s="13">
        <v>0.18</v>
      </c>
      <c r="O27" s="9" t="s">
        <v>19</v>
      </c>
      <c r="P27" s="13">
        <v>0.11</v>
      </c>
      <c r="Q27" s="9" t="s">
        <v>19</v>
      </c>
      <c r="R27" s="13">
        <v>0.16</v>
      </c>
      <c r="S27" s="9" t="s">
        <v>19</v>
      </c>
      <c r="T27" s="13">
        <v>0.1</v>
      </c>
      <c r="U27" s="9" t="s">
        <v>19</v>
      </c>
      <c r="V27" s="13">
        <v>0.13</v>
      </c>
      <c r="W27" s="9" t="s">
        <v>19</v>
      </c>
      <c r="X27" s="13">
        <v>0.12</v>
      </c>
      <c r="Y27" s="9" t="s">
        <v>19</v>
      </c>
      <c r="Z27" s="13">
        <v>5.8</v>
      </c>
      <c r="AA27" s="9" t="s">
        <v>2</v>
      </c>
    </row>
    <row r="28" spans="1:27" x14ac:dyDescent="0.25">
      <c r="A28" s="9">
        <v>1961</v>
      </c>
      <c r="B28" s="13">
        <v>0.06</v>
      </c>
      <c r="C28" s="9" t="s">
        <v>19</v>
      </c>
      <c r="D28" s="13">
        <v>0.8</v>
      </c>
      <c r="E28" s="9" t="s">
        <v>19</v>
      </c>
      <c r="F28" s="13">
        <v>0.52</v>
      </c>
      <c r="G28" s="9" t="s">
        <v>19</v>
      </c>
      <c r="H28" s="13">
        <v>1.04</v>
      </c>
      <c r="I28" s="9" t="s">
        <v>19</v>
      </c>
      <c r="J28" s="13">
        <v>0.37</v>
      </c>
      <c r="K28" s="9" t="s">
        <v>19</v>
      </c>
      <c r="L28" s="13">
        <v>0.03</v>
      </c>
      <c r="M28" s="9" t="s">
        <v>19</v>
      </c>
      <c r="N28" s="13">
        <v>1.98</v>
      </c>
      <c r="O28" s="9" t="s">
        <v>19</v>
      </c>
      <c r="P28" s="13">
        <v>0.71</v>
      </c>
      <c r="Q28" s="9" t="s">
        <v>19</v>
      </c>
      <c r="R28" s="13">
        <v>0.08</v>
      </c>
      <c r="S28" s="9" t="s">
        <v>19</v>
      </c>
      <c r="T28" s="13">
        <v>0.03</v>
      </c>
      <c r="U28" s="9" t="s">
        <v>19</v>
      </c>
      <c r="V28" s="13">
        <v>7.0000000000000007E-2</v>
      </c>
      <c r="W28" s="9" t="s">
        <v>19</v>
      </c>
      <c r="X28" s="13">
        <v>0.15</v>
      </c>
      <c r="Y28" s="9" t="s">
        <v>19</v>
      </c>
      <c r="Z28" s="13">
        <v>5.8400000000000007</v>
      </c>
      <c r="AA28" s="9" t="s">
        <v>19</v>
      </c>
    </row>
    <row r="29" spans="1:27" x14ac:dyDescent="0.25">
      <c r="A29" s="9">
        <v>1962</v>
      </c>
      <c r="B29" s="13">
        <v>0.03</v>
      </c>
      <c r="C29" s="9" t="s">
        <v>19</v>
      </c>
      <c r="D29" s="13">
        <v>0.27</v>
      </c>
      <c r="E29" s="9" t="s">
        <v>19</v>
      </c>
      <c r="F29" s="13">
        <v>0.22</v>
      </c>
      <c r="G29" s="9" t="s">
        <v>19</v>
      </c>
      <c r="H29" s="13">
        <v>0.14000000000000001</v>
      </c>
      <c r="I29" s="9" t="s">
        <v>19</v>
      </c>
      <c r="J29" s="13">
        <v>0.13</v>
      </c>
      <c r="K29" s="9" t="s">
        <v>19</v>
      </c>
      <c r="L29" s="13">
        <v>0.06</v>
      </c>
      <c r="M29" s="9" t="s">
        <v>19</v>
      </c>
      <c r="N29" s="13">
        <v>0.02</v>
      </c>
      <c r="O29" s="9" t="s">
        <v>19</v>
      </c>
      <c r="P29" s="13">
        <v>0.05</v>
      </c>
      <c r="Q29" s="9" t="s">
        <v>19</v>
      </c>
      <c r="R29" s="13">
        <v>0.06</v>
      </c>
      <c r="S29" s="9" t="s">
        <v>19</v>
      </c>
      <c r="T29" s="13">
        <v>0.03</v>
      </c>
      <c r="U29" s="9" t="s">
        <v>19</v>
      </c>
      <c r="V29" s="13">
        <v>0.05</v>
      </c>
      <c r="W29" s="9" t="s">
        <v>19</v>
      </c>
      <c r="X29" s="13">
        <v>0.04</v>
      </c>
      <c r="Y29" s="9" t="s">
        <v>19</v>
      </c>
      <c r="Z29" s="13">
        <v>1.1000000000000003</v>
      </c>
      <c r="AA29" s="9" t="s">
        <v>19</v>
      </c>
    </row>
    <row r="30" spans="1:27" x14ac:dyDescent="0.25">
      <c r="A30" s="9">
        <v>1963</v>
      </c>
      <c r="B30" s="13">
        <v>0.04</v>
      </c>
      <c r="C30" s="9" t="s">
        <v>19</v>
      </c>
      <c r="D30" s="13">
        <v>0.46</v>
      </c>
      <c r="E30" s="9" t="s">
        <v>19</v>
      </c>
      <c r="F30" s="13">
        <v>0.28000000000000003</v>
      </c>
      <c r="G30" s="9" t="s">
        <v>19</v>
      </c>
      <c r="H30" s="13">
        <v>0.08</v>
      </c>
      <c r="I30" s="9" t="s">
        <v>19</v>
      </c>
      <c r="J30" s="13">
        <v>0.03</v>
      </c>
      <c r="K30" s="9" t="s">
        <v>19</v>
      </c>
      <c r="L30" s="13">
        <v>0.01</v>
      </c>
      <c r="M30" s="9" t="s">
        <v>19</v>
      </c>
      <c r="N30" s="13">
        <v>0.02</v>
      </c>
      <c r="O30" s="9" t="s">
        <v>19</v>
      </c>
      <c r="P30" s="13">
        <v>0.05</v>
      </c>
      <c r="Q30" s="9" t="s">
        <v>19</v>
      </c>
      <c r="R30" s="13">
        <v>0.04</v>
      </c>
      <c r="S30" s="9" t="s">
        <v>19</v>
      </c>
      <c r="T30" s="13">
        <v>0.02</v>
      </c>
      <c r="U30" s="9" t="s">
        <v>19</v>
      </c>
      <c r="V30" s="13">
        <v>0.02</v>
      </c>
      <c r="W30" s="9" t="s">
        <v>19</v>
      </c>
      <c r="X30" s="13">
        <v>0.04</v>
      </c>
      <c r="Y30" s="9" t="s">
        <v>19</v>
      </c>
      <c r="Z30" s="13">
        <v>1.0900000000000001</v>
      </c>
      <c r="AA30" s="9" t="s">
        <v>19</v>
      </c>
    </row>
    <row r="31" spans="1:27" x14ac:dyDescent="0.25">
      <c r="A31" s="9">
        <v>1964</v>
      </c>
      <c r="B31" s="13">
        <v>0.03</v>
      </c>
      <c r="C31" s="9" t="s">
        <v>19</v>
      </c>
      <c r="D31" s="13">
        <v>0.05</v>
      </c>
      <c r="E31" s="9" t="s">
        <v>19</v>
      </c>
      <c r="F31" s="13">
        <v>0.19</v>
      </c>
      <c r="G31" s="9" t="s">
        <v>19</v>
      </c>
      <c r="H31" s="13">
        <v>0.28000000000000003</v>
      </c>
      <c r="I31" s="9" t="s">
        <v>19</v>
      </c>
      <c r="J31" s="13">
        <v>7.0000000000000007E-2</v>
      </c>
      <c r="K31" s="9" t="s">
        <v>19</v>
      </c>
      <c r="L31" s="13">
        <v>0.05</v>
      </c>
      <c r="M31" s="9" t="s">
        <v>19</v>
      </c>
      <c r="N31" s="13">
        <v>0.06</v>
      </c>
      <c r="O31" s="9" t="s">
        <v>19</v>
      </c>
      <c r="P31" s="13">
        <v>0.03</v>
      </c>
      <c r="Q31" s="9" t="s">
        <v>19</v>
      </c>
      <c r="R31" s="13">
        <v>0.05</v>
      </c>
      <c r="S31" s="9" t="s">
        <v>19</v>
      </c>
      <c r="T31" s="13">
        <v>0.03</v>
      </c>
      <c r="U31" s="9" t="s">
        <v>19</v>
      </c>
      <c r="V31" s="13">
        <v>0.04</v>
      </c>
      <c r="W31" s="9" t="s">
        <v>19</v>
      </c>
      <c r="X31" s="13">
        <v>0.04</v>
      </c>
      <c r="Y31" s="9" t="s">
        <v>19</v>
      </c>
      <c r="Z31" s="13">
        <v>0.92000000000000037</v>
      </c>
      <c r="AA31" s="9" t="s">
        <v>19</v>
      </c>
    </row>
    <row r="32" spans="1:27" x14ac:dyDescent="0.25">
      <c r="A32" s="9">
        <v>1965</v>
      </c>
      <c r="B32" s="13">
        <v>0.06</v>
      </c>
      <c r="C32" s="9" t="s">
        <v>19</v>
      </c>
      <c r="D32" s="13">
        <v>0.09</v>
      </c>
      <c r="E32" s="9" t="s">
        <v>19</v>
      </c>
      <c r="F32" s="13">
        <v>0.04</v>
      </c>
      <c r="G32" s="9" t="s">
        <v>19</v>
      </c>
      <c r="H32" s="13">
        <v>0.94</v>
      </c>
      <c r="I32" s="9" t="s">
        <v>19</v>
      </c>
      <c r="J32" s="13">
        <v>7.1</v>
      </c>
      <c r="K32" s="9" t="s">
        <v>19</v>
      </c>
      <c r="L32" s="13">
        <v>0.45</v>
      </c>
      <c r="M32" s="9" t="s">
        <v>19</v>
      </c>
      <c r="N32" s="13">
        <v>0</v>
      </c>
      <c r="O32" s="9" t="s">
        <v>2</v>
      </c>
      <c r="P32" s="13">
        <v>0.06</v>
      </c>
      <c r="Q32" s="9" t="s">
        <v>19</v>
      </c>
      <c r="R32" s="13">
        <v>0.1</v>
      </c>
      <c r="S32" s="9" t="s">
        <v>19</v>
      </c>
      <c r="T32" s="13">
        <v>0.23</v>
      </c>
      <c r="U32" s="9" t="s">
        <v>19</v>
      </c>
      <c r="V32" s="13">
        <v>0.35</v>
      </c>
      <c r="W32" s="9" t="s">
        <v>19</v>
      </c>
      <c r="X32" s="13">
        <v>0.32</v>
      </c>
      <c r="Y32" s="9" t="s">
        <v>19</v>
      </c>
      <c r="Z32" s="13">
        <v>9.74</v>
      </c>
      <c r="AA32" s="9" t="s">
        <v>2</v>
      </c>
    </row>
    <row r="33" spans="1:27" x14ac:dyDescent="0.25">
      <c r="A33" s="9">
        <v>1966</v>
      </c>
      <c r="B33" s="13">
        <v>0.62</v>
      </c>
      <c r="C33" s="9" t="s">
        <v>19</v>
      </c>
      <c r="D33" s="13">
        <v>0.7</v>
      </c>
      <c r="E33" s="9" t="s">
        <v>19</v>
      </c>
      <c r="F33" s="13">
        <v>1.19</v>
      </c>
      <c r="G33" s="9" t="s">
        <v>19</v>
      </c>
      <c r="H33" s="13">
        <v>6.83</v>
      </c>
      <c r="I33" s="9" t="s">
        <v>19</v>
      </c>
      <c r="J33" s="13">
        <v>2.73</v>
      </c>
      <c r="K33" s="9" t="s">
        <v>19</v>
      </c>
      <c r="L33" s="13">
        <v>6.94</v>
      </c>
      <c r="M33" s="9" t="s">
        <v>19</v>
      </c>
      <c r="N33" s="13">
        <v>8.15</v>
      </c>
      <c r="O33" s="9" t="s">
        <v>19</v>
      </c>
      <c r="P33" s="13">
        <v>0.86</v>
      </c>
      <c r="Q33" s="9" t="s">
        <v>19</v>
      </c>
      <c r="R33" s="13">
        <v>0.26</v>
      </c>
      <c r="S33" s="9" t="s">
        <v>19</v>
      </c>
      <c r="T33" s="13">
        <v>0.74</v>
      </c>
      <c r="U33" s="9" t="s">
        <v>19</v>
      </c>
      <c r="V33" s="13">
        <v>0.54</v>
      </c>
      <c r="W33" s="9" t="s">
        <v>19</v>
      </c>
      <c r="X33" s="13">
        <v>0.71</v>
      </c>
      <c r="Y33" s="9" t="s">
        <v>1</v>
      </c>
      <c r="Z33" s="13">
        <v>30.270000000000003</v>
      </c>
      <c r="AA33" s="9" t="s">
        <v>1</v>
      </c>
    </row>
    <row r="34" spans="1:27" x14ac:dyDescent="0.25">
      <c r="A34" s="9">
        <v>1967</v>
      </c>
      <c r="B34" s="13">
        <v>0.57999999999999996</v>
      </c>
      <c r="C34" s="9" t="s">
        <v>1</v>
      </c>
      <c r="D34" s="13">
        <v>0.21</v>
      </c>
      <c r="E34" s="9" t="s">
        <v>19</v>
      </c>
      <c r="F34" s="13">
        <v>0.18</v>
      </c>
      <c r="G34" s="9" t="s">
        <v>1</v>
      </c>
      <c r="H34" s="13">
        <v>0.31</v>
      </c>
      <c r="I34" s="9" t="s">
        <v>19</v>
      </c>
      <c r="J34" s="13">
        <v>0</v>
      </c>
      <c r="K34" s="9" t="s">
        <v>2</v>
      </c>
      <c r="L34" s="13">
        <v>0</v>
      </c>
      <c r="M34" s="9" t="s">
        <v>2</v>
      </c>
      <c r="N34" s="13">
        <v>0.27</v>
      </c>
      <c r="O34" s="9" t="s">
        <v>19</v>
      </c>
      <c r="P34" s="13">
        <v>0.16</v>
      </c>
      <c r="Q34" s="9" t="s">
        <v>19</v>
      </c>
      <c r="R34" s="13">
        <v>0.03</v>
      </c>
      <c r="S34" s="9" t="s">
        <v>19</v>
      </c>
      <c r="T34" s="13">
        <v>0.73</v>
      </c>
      <c r="U34" s="9" t="s">
        <v>19</v>
      </c>
      <c r="V34" s="13">
        <v>0.37</v>
      </c>
      <c r="W34" s="9" t="s">
        <v>19</v>
      </c>
      <c r="X34" s="13">
        <v>0.5</v>
      </c>
      <c r="Y34" s="9" t="s">
        <v>19</v>
      </c>
      <c r="Z34" s="13">
        <v>3.34</v>
      </c>
      <c r="AA34" s="9" t="s">
        <v>2</v>
      </c>
    </row>
    <row r="35" spans="1:27" x14ac:dyDescent="0.25">
      <c r="A35" s="9">
        <v>1968</v>
      </c>
      <c r="B35" s="13">
        <v>0.14000000000000001</v>
      </c>
      <c r="C35" s="9" t="s">
        <v>1</v>
      </c>
      <c r="D35" s="13">
        <v>0.45</v>
      </c>
      <c r="E35" s="9" t="s">
        <v>19</v>
      </c>
      <c r="F35" s="13">
        <v>0.06</v>
      </c>
      <c r="G35" s="9" t="s">
        <v>19</v>
      </c>
      <c r="H35" s="13">
        <v>0.21</v>
      </c>
      <c r="I35" s="9" t="s">
        <v>19</v>
      </c>
      <c r="J35" s="13">
        <v>0.09</v>
      </c>
      <c r="K35" s="9" t="s">
        <v>19</v>
      </c>
      <c r="L35" s="13">
        <v>0.31</v>
      </c>
      <c r="M35" s="9" t="s">
        <v>19</v>
      </c>
      <c r="N35" s="13">
        <v>0.97</v>
      </c>
      <c r="O35" s="9" t="s">
        <v>1</v>
      </c>
      <c r="P35" s="13">
        <v>0.21</v>
      </c>
      <c r="Q35" s="9" t="s">
        <v>1</v>
      </c>
      <c r="R35" s="13">
        <v>0.03</v>
      </c>
      <c r="S35" s="9" t="s">
        <v>19</v>
      </c>
      <c r="T35" s="13">
        <v>0.21</v>
      </c>
      <c r="U35" s="9" t="s">
        <v>1</v>
      </c>
      <c r="V35" s="13">
        <v>0.24</v>
      </c>
      <c r="W35" s="9" t="s">
        <v>1</v>
      </c>
      <c r="X35" s="13">
        <v>0.28000000000000003</v>
      </c>
      <c r="Y35" s="9" t="s">
        <v>19</v>
      </c>
      <c r="Z35" s="13">
        <v>3.2</v>
      </c>
      <c r="AA35" s="9" t="s">
        <v>1</v>
      </c>
    </row>
    <row r="36" spans="1:27" x14ac:dyDescent="0.25">
      <c r="A36" s="9">
        <v>1969</v>
      </c>
      <c r="B36" s="13">
        <v>0.1</v>
      </c>
      <c r="C36" s="9" t="s">
        <v>1</v>
      </c>
      <c r="D36" s="13">
        <v>0.16</v>
      </c>
      <c r="E36" s="9" t="s">
        <v>1</v>
      </c>
      <c r="F36" s="13">
        <v>0.15</v>
      </c>
      <c r="G36" s="9" t="s">
        <v>1</v>
      </c>
      <c r="H36" s="13">
        <v>0.17</v>
      </c>
      <c r="I36" s="9" t="s">
        <v>1</v>
      </c>
      <c r="J36" s="13">
        <v>0.36</v>
      </c>
      <c r="K36" s="9" t="s">
        <v>1</v>
      </c>
      <c r="L36" s="13">
        <v>0.06</v>
      </c>
      <c r="M36" s="9" t="s">
        <v>19</v>
      </c>
      <c r="N36" s="13">
        <v>0.18</v>
      </c>
      <c r="O36" s="9" t="s">
        <v>19</v>
      </c>
      <c r="P36" s="13">
        <v>0.18</v>
      </c>
      <c r="Q36" s="9" t="s">
        <v>19</v>
      </c>
      <c r="R36" s="13">
        <v>0</v>
      </c>
      <c r="S36" s="9" t="s">
        <v>2</v>
      </c>
      <c r="T36" s="13">
        <v>0.17</v>
      </c>
      <c r="U36" s="9" t="s">
        <v>19</v>
      </c>
      <c r="V36" s="13">
        <v>0.23</v>
      </c>
      <c r="W36" s="9" t="s">
        <v>19</v>
      </c>
      <c r="X36" s="13">
        <v>0</v>
      </c>
      <c r="Y36" s="9" t="s">
        <v>2</v>
      </c>
      <c r="Z36" s="13">
        <v>1.7599999999999998</v>
      </c>
      <c r="AA36" s="9" t="s">
        <v>2</v>
      </c>
    </row>
    <row r="37" spans="1:27" x14ac:dyDescent="0.25">
      <c r="A37" s="9">
        <v>1970</v>
      </c>
      <c r="B37" s="13">
        <v>7.0000000000000007E-2</v>
      </c>
      <c r="C37" s="9" t="s">
        <v>19</v>
      </c>
      <c r="D37" s="13">
        <v>0.1</v>
      </c>
      <c r="E37" s="9" t="s">
        <v>19</v>
      </c>
      <c r="F37" s="13">
        <v>0.09</v>
      </c>
      <c r="G37" s="9" t="s">
        <v>1</v>
      </c>
      <c r="H37" s="13">
        <v>3.76</v>
      </c>
      <c r="I37" s="9" t="s">
        <v>1</v>
      </c>
      <c r="J37" s="13">
        <v>0.72</v>
      </c>
      <c r="K37" s="9" t="s">
        <v>19</v>
      </c>
      <c r="L37" s="13">
        <v>0.02</v>
      </c>
      <c r="M37" s="9" t="s">
        <v>19</v>
      </c>
      <c r="N37" s="13">
        <v>1.81</v>
      </c>
      <c r="O37" s="9" t="s">
        <v>1</v>
      </c>
      <c r="P37" s="13">
        <v>0.19</v>
      </c>
      <c r="Q37" s="9" t="s">
        <v>19</v>
      </c>
      <c r="R37" s="13">
        <v>0.05</v>
      </c>
      <c r="S37" s="9" t="s">
        <v>19</v>
      </c>
      <c r="T37" s="13">
        <v>0.13</v>
      </c>
      <c r="U37" s="9" t="s">
        <v>19</v>
      </c>
      <c r="V37" s="13">
        <v>0.09</v>
      </c>
      <c r="W37" s="9" t="s">
        <v>19</v>
      </c>
      <c r="X37" s="13">
        <v>0.15</v>
      </c>
      <c r="Y37" s="9" t="s">
        <v>19</v>
      </c>
      <c r="Z37" s="13">
        <v>7.1799999999999988</v>
      </c>
      <c r="AA37" s="9" t="s">
        <v>1</v>
      </c>
    </row>
    <row r="38" spans="1:27" x14ac:dyDescent="0.25">
      <c r="A38" s="9">
        <v>1971</v>
      </c>
      <c r="B38" s="13">
        <v>0.05</v>
      </c>
      <c r="C38" s="9" t="s">
        <v>19</v>
      </c>
      <c r="D38" s="13">
        <v>0.26</v>
      </c>
      <c r="E38" s="9" t="s">
        <v>1</v>
      </c>
      <c r="F38" s="13">
        <v>0.05</v>
      </c>
      <c r="G38" s="9" t="s">
        <v>19</v>
      </c>
      <c r="H38" s="13">
        <v>2.48</v>
      </c>
      <c r="I38" s="9" t="s">
        <v>1</v>
      </c>
      <c r="J38" s="13">
        <v>0.26</v>
      </c>
      <c r="K38" s="9" t="s">
        <v>19</v>
      </c>
      <c r="L38" s="13">
        <v>0.81</v>
      </c>
      <c r="M38" s="9" t="s">
        <v>1</v>
      </c>
      <c r="N38" s="13">
        <v>0.63</v>
      </c>
      <c r="O38" s="9" t="s">
        <v>19</v>
      </c>
      <c r="P38" s="13">
        <v>0.21</v>
      </c>
      <c r="Q38" s="9" t="s">
        <v>19</v>
      </c>
      <c r="R38" s="13">
        <v>0.04</v>
      </c>
      <c r="S38" s="9" t="s">
        <v>19</v>
      </c>
      <c r="T38" s="13">
        <v>0.1</v>
      </c>
      <c r="U38" s="9" t="s">
        <v>19</v>
      </c>
      <c r="V38" s="13">
        <v>0.09</v>
      </c>
      <c r="W38" s="9" t="s">
        <v>19</v>
      </c>
      <c r="X38" s="13">
        <v>0.16</v>
      </c>
      <c r="Y38" s="9" t="s">
        <v>19</v>
      </c>
      <c r="Z38" s="13">
        <v>5.14</v>
      </c>
      <c r="AA38" s="9" t="s">
        <v>1</v>
      </c>
    </row>
    <row r="39" spans="1:27" x14ac:dyDescent="0.25">
      <c r="A39" s="9">
        <v>1972</v>
      </c>
      <c r="B39" s="13">
        <v>0.06</v>
      </c>
      <c r="C39" s="9" t="s">
        <v>1</v>
      </c>
      <c r="D39" s="13">
        <v>0.05</v>
      </c>
      <c r="E39" s="9" t="s">
        <v>19</v>
      </c>
      <c r="F39" s="13">
        <v>0.04</v>
      </c>
      <c r="G39" s="9" t="s">
        <v>19</v>
      </c>
      <c r="H39" s="13">
        <v>0</v>
      </c>
      <c r="I39" s="9" t="s">
        <v>2</v>
      </c>
      <c r="J39" s="13">
        <v>0.18</v>
      </c>
      <c r="K39" s="9" t="s">
        <v>1</v>
      </c>
      <c r="L39" s="13">
        <v>0.06</v>
      </c>
      <c r="M39" s="9" t="s">
        <v>19</v>
      </c>
      <c r="N39" s="13">
        <v>1.1399999999999999</v>
      </c>
      <c r="O39" s="9" t="s">
        <v>19</v>
      </c>
      <c r="P39" s="13">
        <v>0</v>
      </c>
      <c r="Q39" s="9" t="s">
        <v>2</v>
      </c>
      <c r="R39" s="13">
        <v>0.06</v>
      </c>
      <c r="S39" s="9" t="s">
        <v>19</v>
      </c>
      <c r="T39" s="13">
        <v>7.0000000000000007E-2</v>
      </c>
      <c r="U39" s="9" t="s">
        <v>19</v>
      </c>
      <c r="V39" s="13">
        <v>0.09</v>
      </c>
      <c r="W39" s="9" t="s">
        <v>19</v>
      </c>
      <c r="X39" s="13">
        <v>0.98</v>
      </c>
      <c r="Y39" s="9" t="s">
        <v>1</v>
      </c>
      <c r="Z39" s="13">
        <v>2.73</v>
      </c>
      <c r="AA39" s="9" t="s">
        <v>2</v>
      </c>
    </row>
    <row r="40" spans="1:27" x14ac:dyDescent="0.25">
      <c r="A40" s="9">
        <v>1973</v>
      </c>
      <c r="B40" s="13">
        <v>0.45</v>
      </c>
      <c r="C40" s="9" t="s">
        <v>19</v>
      </c>
      <c r="D40" s="13">
        <v>0.34</v>
      </c>
      <c r="E40" s="9" t="s">
        <v>1</v>
      </c>
      <c r="F40" s="13">
        <v>0.38</v>
      </c>
      <c r="G40" s="9" t="s">
        <v>19</v>
      </c>
      <c r="H40" s="13">
        <v>1.64</v>
      </c>
      <c r="I40" s="9" t="s">
        <v>1</v>
      </c>
      <c r="J40" s="13">
        <v>2.54</v>
      </c>
      <c r="K40" s="9" t="s">
        <v>1</v>
      </c>
      <c r="L40" s="13">
        <v>1.31</v>
      </c>
      <c r="M40" s="9" t="s">
        <v>1</v>
      </c>
      <c r="N40" s="13">
        <v>1.46</v>
      </c>
      <c r="O40" s="9" t="s">
        <v>19</v>
      </c>
      <c r="P40" s="13">
        <v>0.41</v>
      </c>
      <c r="Q40" s="9" t="s">
        <v>19</v>
      </c>
      <c r="R40" s="13">
        <v>0.22</v>
      </c>
      <c r="S40" s="9" t="s">
        <v>19</v>
      </c>
      <c r="T40" s="13">
        <v>0.23</v>
      </c>
      <c r="U40" s="9" t="s">
        <v>19</v>
      </c>
      <c r="V40" s="13">
        <v>0.32</v>
      </c>
      <c r="W40" s="9" t="s">
        <v>19</v>
      </c>
      <c r="X40" s="13">
        <v>0.21</v>
      </c>
      <c r="Y40" s="9" t="s">
        <v>19</v>
      </c>
      <c r="Z40" s="13">
        <v>9.5100000000000033</v>
      </c>
      <c r="AA40" s="9" t="s">
        <v>1</v>
      </c>
    </row>
    <row r="41" spans="1:27" x14ac:dyDescent="0.25">
      <c r="A41" s="9">
        <v>1974</v>
      </c>
      <c r="B41" s="13">
        <v>0.06</v>
      </c>
      <c r="C41" s="9" t="s">
        <v>19</v>
      </c>
      <c r="D41" s="13">
        <v>0.12</v>
      </c>
      <c r="E41" s="9" t="s">
        <v>1</v>
      </c>
      <c r="F41" s="13">
        <v>0.19</v>
      </c>
      <c r="G41" s="9" t="s">
        <v>19</v>
      </c>
      <c r="H41" s="13">
        <v>0.3</v>
      </c>
      <c r="I41" s="9" t="s">
        <v>1</v>
      </c>
      <c r="J41" s="13">
        <v>0.86</v>
      </c>
      <c r="K41" s="9" t="s">
        <v>19</v>
      </c>
      <c r="L41" s="13">
        <v>2.1800000000000002</v>
      </c>
      <c r="M41" s="9" t="s">
        <v>19</v>
      </c>
      <c r="N41" s="13">
        <v>4.83</v>
      </c>
      <c r="O41" s="9" t="s">
        <v>19</v>
      </c>
      <c r="P41" s="13">
        <v>2.83</v>
      </c>
      <c r="Q41" s="9" t="s">
        <v>19</v>
      </c>
      <c r="R41" s="13">
        <v>2.06</v>
      </c>
      <c r="S41" s="9" t="s">
        <v>19</v>
      </c>
      <c r="T41" s="13">
        <v>1.71</v>
      </c>
      <c r="U41" s="9" t="s">
        <v>19</v>
      </c>
      <c r="V41" s="13">
        <v>1.49</v>
      </c>
      <c r="W41" s="9" t="s">
        <v>19</v>
      </c>
      <c r="X41" s="13">
        <v>1.31</v>
      </c>
      <c r="Y41" s="9" t="s">
        <v>19</v>
      </c>
      <c r="Z41" s="13">
        <v>17.939999999999998</v>
      </c>
      <c r="AA41" s="9" t="s">
        <v>1</v>
      </c>
    </row>
    <row r="42" spans="1:27" x14ac:dyDescent="0.25">
      <c r="A42" s="9">
        <v>1975</v>
      </c>
      <c r="B42" s="13">
        <v>0.67</v>
      </c>
      <c r="C42" s="9" t="s">
        <v>19</v>
      </c>
      <c r="D42" s="13">
        <v>1.26</v>
      </c>
      <c r="E42" s="9" t="s">
        <v>19</v>
      </c>
      <c r="F42" s="13">
        <v>3.84</v>
      </c>
      <c r="G42" s="9" t="s">
        <v>1</v>
      </c>
      <c r="H42" s="13">
        <v>6.35</v>
      </c>
      <c r="I42" s="9" t="s">
        <v>1</v>
      </c>
      <c r="J42" s="13">
        <v>0</v>
      </c>
      <c r="K42" s="9" t="s">
        <v>2</v>
      </c>
      <c r="L42" s="13">
        <v>0</v>
      </c>
      <c r="M42" s="9" t="s">
        <v>2</v>
      </c>
      <c r="N42" s="13">
        <v>0</v>
      </c>
      <c r="O42" s="9" t="s">
        <v>2</v>
      </c>
      <c r="P42" s="13">
        <v>0</v>
      </c>
      <c r="Q42" s="9" t="s">
        <v>2</v>
      </c>
      <c r="R42" s="13">
        <v>0</v>
      </c>
      <c r="S42" s="9" t="s">
        <v>2</v>
      </c>
      <c r="T42" s="13">
        <v>0</v>
      </c>
      <c r="U42" s="9" t="s">
        <v>2</v>
      </c>
      <c r="V42" s="13">
        <v>0</v>
      </c>
      <c r="W42" s="9" t="s">
        <v>2</v>
      </c>
      <c r="X42" s="13">
        <v>0</v>
      </c>
      <c r="Y42" s="9" t="s">
        <v>2</v>
      </c>
      <c r="Z42" s="13">
        <v>12.12</v>
      </c>
      <c r="AA42" s="9" t="s">
        <v>2</v>
      </c>
    </row>
    <row r="43" spans="1:27" x14ac:dyDescent="0.25">
      <c r="A43" s="9">
        <v>1976</v>
      </c>
      <c r="B43" s="13">
        <v>0</v>
      </c>
      <c r="C43" s="9" t="s">
        <v>2</v>
      </c>
      <c r="D43" s="13">
        <v>0</v>
      </c>
      <c r="E43" s="9" t="s">
        <v>2</v>
      </c>
      <c r="F43" s="13">
        <v>0</v>
      </c>
      <c r="G43" s="9" t="s">
        <v>2</v>
      </c>
      <c r="H43" s="13">
        <v>0</v>
      </c>
      <c r="I43" s="9" t="s">
        <v>2</v>
      </c>
      <c r="J43" s="13">
        <v>0</v>
      </c>
      <c r="K43" s="9" t="s">
        <v>2</v>
      </c>
      <c r="L43" s="13">
        <v>0</v>
      </c>
      <c r="M43" s="9" t="s">
        <v>2</v>
      </c>
      <c r="N43" s="13">
        <v>10</v>
      </c>
      <c r="O43" s="9" t="s">
        <v>1</v>
      </c>
      <c r="P43" s="13">
        <v>6.56</v>
      </c>
      <c r="Q43" s="9" t="s">
        <v>1</v>
      </c>
      <c r="R43" s="13">
        <v>6.48</v>
      </c>
      <c r="S43" s="9" t="s">
        <v>1</v>
      </c>
      <c r="T43" s="13">
        <v>6.5</v>
      </c>
      <c r="U43" s="9" t="s">
        <v>1</v>
      </c>
      <c r="V43" s="13">
        <v>6.69</v>
      </c>
      <c r="W43" s="9" t="s">
        <v>1</v>
      </c>
      <c r="X43" s="13">
        <v>6.72</v>
      </c>
      <c r="Y43" s="9" t="s">
        <v>1</v>
      </c>
      <c r="Z43" s="13">
        <v>42.949999999999996</v>
      </c>
      <c r="AA43" s="9" t="s">
        <v>2</v>
      </c>
    </row>
    <row r="44" spans="1:27" x14ac:dyDescent="0.25">
      <c r="A44" s="9">
        <v>1977</v>
      </c>
      <c r="B44" s="13">
        <v>6.94</v>
      </c>
      <c r="C44" s="9" t="s">
        <v>1</v>
      </c>
      <c r="D44" s="13">
        <v>3.03</v>
      </c>
      <c r="E44" s="9" t="s">
        <v>1</v>
      </c>
      <c r="F44" s="13">
        <v>7.32</v>
      </c>
      <c r="G44" s="9" t="s">
        <v>1</v>
      </c>
      <c r="H44" s="13">
        <v>13.01</v>
      </c>
      <c r="I44" s="9" t="s">
        <v>1</v>
      </c>
      <c r="J44" s="13">
        <v>10.3</v>
      </c>
      <c r="K44" s="9" t="s">
        <v>19</v>
      </c>
      <c r="L44" s="13">
        <v>8.89</v>
      </c>
      <c r="M44" s="9" t="s">
        <v>1</v>
      </c>
      <c r="N44" s="13">
        <v>10.31</v>
      </c>
      <c r="O44" s="9" t="s">
        <v>19</v>
      </c>
      <c r="P44" s="13">
        <v>6.11</v>
      </c>
      <c r="Q44" s="9" t="s">
        <v>1</v>
      </c>
      <c r="R44" s="13">
        <v>3.08</v>
      </c>
      <c r="S44" s="9" t="s">
        <v>19</v>
      </c>
      <c r="T44" s="13">
        <v>3.03</v>
      </c>
      <c r="U44" s="9" t="s">
        <v>19</v>
      </c>
      <c r="V44" s="13">
        <v>3.09</v>
      </c>
      <c r="W44" s="9" t="s">
        <v>1</v>
      </c>
      <c r="X44" s="13">
        <v>5.03</v>
      </c>
      <c r="Y44" s="9" t="s">
        <v>19</v>
      </c>
      <c r="Z44" s="13">
        <v>80.14</v>
      </c>
      <c r="AA44" s="9" t="s">
        <v>1</v>
      </c>
    </row>
    <row r="45" spans="1:27" x14ac:dyDescent="0.25">
      <c r="A45" s="9">
        <v>1978</v>
      </c>
      <c r="B45" s="13">
        <v>3.52</v>
      </c>
      <c r="C45" s="9" t="s">
        <v>19</v>
      </c>
      <c r="D45" s="13">
        <v>2.44</v>
      </c>
      <c r="E45" s="9" t="s">
        <v>1</v>
      </c>
      <c r="F45" s="13">
        <v>3.04</v>
      </c>
      <c r="G45" s="9" t="s">
        <v>1</v>
      </c>
      <c r="H45" s="13">
        <v>3.1</v>
      </c>
      <c r="I45" s="9" t="s">
        <v>1</v>
      </c>
      <c r="J45" s="13">
        <v>2.96</v>
      </c>
      <c r="K45" s="9" t="s">
        <v>1</v>
      </c>
      <c r="L45" s="13">
        <v>1.74</v>
      </c>
      <c r="M45" s="9" t="s">
        <v>19</v>
      </c>
      <c r="N45" s="13">
        <v>1.8</v>
      </c>
      <c r="O45" s="9" t="s">
        <v>19</v>
      </c>
      <c r="P45" s="13">
        <v>2.34</v>
      </c>
      <c r="Q45" s="9" t="s">
        <v>19</v>
      </c>
      <c r="R45" s="13">
        <v>2.21</v>
      </c>
      <c r="S45" s="9" t="s">
        <v>19</v>
      </c>
      <c r="T45" s="13">
        <v>1.18</v>
      </c>
      <c r="U45" s="9" t="s">
        <v>19</v>
      </c>
      <c r="V45" s="13">
        <v>1.22</v>
      </c>
      <c r="W45" s="9" t="s">
        <v>19</v>
      </c>
      <c r="X45" s="13">
        <v>1.67</v>
      </c>
      <c r="Y45" s="9" t="s">
        <v>19</v>
      </c>
      <c r="Z45" s="13">
        <v>27.22</v>
      </c>
      <c r="AA45" s="9" t="s">
        <v>1</v>
      </c>
    </row>
    <row r="46" spans="1:27" x14ac:dyDescent="0.25">
      <c r="A46" s="9">
        <v>1979</v>
      </c>
      <c r="B46" s="13">
        <v>0.57999999999999996</v>
      </c>
      <c r="C46" s="9" t="s">
        <v>19</v>
      </c>
      <c r="D46" s="13">
        <v>1.35</v>
      </c>
      <c r="E46" s="9" t="s">
        <v>19</v>
      </c>
      <c r="F46" s="13">
        <v>1.21</v>
      </c>
      <c r="G46" s="9" t="s">
        <v>1</v>
      </c>
      <c r="H46" s="13">
        <v>1.08</v>
      </c>
      <c r="I46" s="9" t="s">
        <v>1</v>
      </c>
      <c r="J46" s="13">
        <v>2.77</v>
      </c>
      <c r="K46" s="9" t="s">
        <v>1</v>
      </c>
      <c r="L46" s="13">
        <v>2.48</v>
      </c>
      <c r="M46" s="9" t="s">
        <v>19</v>
      </c>
      <c r="N46" s="13">
        <v>1.1100000000000001</v>
      </c>
      <c r="O46" s="9" t="s">
        <v>19</v>
      </c>
      <c r="P46" s="13">
        <v>0.52</v>
      </c>
      <c r="Q46" s="9" t="s">
        <v>19</v>
      </c>
      <c r="R46" s="13">
        <v>0.52</v>
      </c>
      <c r="S46" s="9" t="s">
        <v>19</v>
      </c>
      <c r="T46" s="13">
        <v>0.56000000000000005</v>
      </c>
      <c r="U46" s="9" t="s">
        <v>19</v>
      </c>
      <c r="V46" s="13">
        <v>0.57999999999999996</v>
      </c>
      <c r="W46" s="9" t="s">
        <v>19</v>
      </c>
      <c r="X46" s="13">
        <v>0.67</v>
      </c>
      <c r="Y46" s="9" t="s">
        <v>1</v>
      </c>
      <c r="Z46" s="13">
        <v>13.43</v>
      </c>
      <c r="AA46" s="9" t="s">
        <v>1</v>
      </c>
    </row>
    <row r="47" spans="1:27" x14ac:dyDescent="0.25">
      <c r="A47" s="9">
        <v>1980</v>
      </c>
      <c r="B47" s="13">
        <v>0.09</v>
      </c>
      <c r="C47" s="9" t="s">
        <v>1</v>
      </c>
      <c r="D47" s="13">
        <v>0.79</v>
      </c>
      <c r="E47" s="9" t="s">
        <v>1</v>
      </c>
      <c r="F47" s="13">
        <v>1.1299999999999999</v>
      </c>
      <c r="G47" s="9" t="s">
        <v>19</v>
      </c>
      <c r="H47" s="13">
        <v>4.4400000000000004</v>
      </c>
      <c r="I47" s="9" t="s">
        <v>1</v>
      </c>
      <c r="J47" s="13">
        <v>5.46</v>
      </c>
      <c r="K47" s="9" t="s">
        <v>1</v>
      </c>
      <c r="L47" s="13">
        <v>5.59</v>
      </c>
      <c r="M47" s="9" t="s">
        <v>19</v>
      </c>
      <c r="N47" s="13">
        <v>4.58</v>
      </c>
      <c r="O47" s="9" t="s">
        <v>19</v>
      </c>
      <c r="P47" s="13">
        <v>6.93</v>
      </c>
      <c r="Q47" s="9" t="s">
        <v>19</v>
      </c>
      <c r="R47" s="13">
        <v>5.25</v>
      </c>
      <c r="S47" s="9" t="s">
        <v>19</v>
      </c>
      <c r="T47" s="13">
        <v>5.27</v>
      </c>
      <c r="U47" s="9" t="s">
        <v>1</v>
      </c>
      <c r="V47" s="13">
        <v>3.88</v>
      </c>
      <c r="W47" s="9" t="s">
        <v>1</v>
      </c>
      <c r="X47" s="13">
        <v>1.29</v>
      </c>
      <c r="Y47" s="9" t="s">
        <v>1</v>
      </c>
      <c r="Z47" s="13">
        <v>44.7</v>
      </c>
      <c r="AA47" s="9" t="s">
        <v>1</v>
      </c>
    </row>
    <row r="48" spans="1:27" x14ac:dyDescent="0.25">
      <c r="A48" s="9">
        <v>1981</v>
      </c>
      <c r="B48" s="13">
        <v>0.61</v>
      </c>
      <c r="C48" s="9" t="s">
        <v>19</v>
      </c>
      <c r="D48" s="13">
        <v>0.6</v>
      </c>
      <c r="E48" s="9" t="s">
        <v>1</v>
      </c>
      <c r="F48" s="13">
        <v>0.54</v>
      </c>
      <c r="G48" s="9" t="s">
        <v>1</v>
      </c>
      <c r="H48" s="13">
        <v>0.44</v>
      </c>
      <c r="I48" s="9" t="s">
        <v>1</v>
      </c>
      <c r="J48" s="13">
        <v>0.16</v>
      </c>
      <c r="K48" s="9" t="s">
        <v>19</v>
      </c>
      <c r="L48" s="13">
        <v>0.67</v>
      </c>
      <c r="M48" s="9" t="s">
        <v>1</v>
      </c>
      <c r="N48" s="13">
        <v>2.02</v>
      </c>
      <c r="O48" s="9" t="s">
        <v>19</v>
      </c>
      <c r="P48" s="13">
        <v>0.93</v>
      </c>
      <c r="Q48" s="9" t="s">
        <v>19</v>
      </c>
      <c r="R48" s="13">
        <v>0.56999999999999995</v>
      </c>
      <c r="S48" s="9" t="s">
        <v>19</v>
      </c>
      <c r="T48" s="13">
        <v>0.72</v>
      </c>
      <c r="U48" s="9" t="s">
        <v>19</v>
      </c>
      <c r="V48" s="13">
        <v>0.51</v>
      </c>
      <c r="W48" s="9" t="s">
        <v>19</v>
      </c>
      <c r="X48" s="13">
        <v>0</v>
      </c>
      <c r="Y48" s="9" t="s">
        <v>2</v>
      </c>
      <c r="Z48" s="13">
        <v>7.77</v>
      </c>
      <c r="AA48" s="9" t="s">
        <v>2</v>
      </c>
    </row>
    <row r="49" spans="1:27" x14ac:dyDescent="0.25">
      <c r="A49" s="9">
        <v>1982</v>
      </c>
      <c r="B49" s="13">
        <v>0.68</v>
      </c>
      <c r="C49" s="9" t="s">
        <v>1</v>
      </c>
      <c r="D49" s="13">
        <v>0.56000000000000005</v>
      </c>
      <c r="E49" s="9" t="s">
        <v>1</v>
      </c>
      <c r="F49" s="13">
        <v>0.14000000000000001</v>
      </c>
      <c r="G49" s="9" t="s">
        <v>1</v>
      </c>
      <c r="H49" s="13">
        <v>0.17</v>
      </c>
      <c r="I49" s="9" t="s">
        <v>1</v>
      </c>
      <c r="J49" s="13">
        <v>0.03</v>
      </c>
      <c r="K49" s="9" t="s">
        <v>1</v>
      </c>
      <c r="L49" s="13">
        <v>0.05</v>
      </c>
      <c r="M49" s="9" t="s">
        <v>19</v>
      </c>
      <c r="N49" s="13">
        <v>0</v>
      </c>
      <c r="O49" s="9" t="s">
        <v>2</v>
      </c>
      <c r="P49" s="13">
        <v>0.06</v>
      </c>
      <c r="Q49" s="9" t="s">
        <v>19</v>
      </c>
      <c r="R49" s="13">
        <v>0.14000000000000001</v>
      </c>
      <c r="S49" s="9" t="s">
        <v>19</v>
      </c>
      <c r="T49" s="13">
        <v>0.18</v>
      </c>
      <c r="U49" s="9" t="s">
        <v>19</v>
      </c>
      <c r="V49" s="13">
        <v>0.12</v>
      </c>
      <c r="W49" s="9" t="s">
        <v>19</v>
      </c>
      <c r="X49" s="13">
        <v>0</v>
      </c>
      <c r="Y49" s="9" t="s">
        <v>2</v>
      </c>
      <c r="Z49" s="13">
        <v>2.1300000000000008</v>
      </c>
      <c r="AA49" s="9" t="s">
        <v>2</v>
      </c>
    </row>
    <row r="50" spans="1:27" x14ac:dyDescent="0.25">
      <c r="A50" s="9">
        <v>1983</v>
      </c>
      <c r="B50" s="13">
        <v>0.25</v>
      </c>
      <c r="C50" s="9" t="s">
        <v>19</v>
      </c>
      <c r="D50" s="13">
        <v>0.15</v>
      </c>
      <c r="E50" s="9" t="s">
        <v>19</v>
      </c>
      <c r="F50" s="13">
        <v>0</v>
      </c>
      <c r="G50" s="9" t="s">
        <v>2</v>
      </c>
      <c r="H50" s="13">
        <v>0</v>
      </c>
      <c r="I50" s="9" t="s">
        <v>2</v>
      </c>
      <c r="J50" s="13">
        <v>0</v>
      </c>
      <c r="K50" s="9" t="s">
        <v>2</v>
      </c>
      <c r="L50" s="13">
        <v>0</v>
      </c>
      <c r="M50" s="9" t="s">
        <v>2</v>
      </c>
      <c r="N50" s="13">
        <v>0.06</v>
      </c>
      <c r="O50" s="9" t="s">
        <v>19</v>
      </c>
      <c r="P50" s="13">
        <v>0.04</v>
      </c>
      <c r="Q50" s="9" t="s">
        <v>19</v>
      </c>
      <c r="R50" s="13">
        <v>0.05</v>
      </c>
      <c r="S50" s="9" t="s">
        <v>19</v>
      </c>
      <c r="T50" s="13">
        <v>0</v>
      </c>
      <c r="U50" s="9" t="s">
        <v>2</v>
      </c>
      <c r="V50" s="13">
        <v>0</v>
      </c>
      <c r="W50" s="9" t="s">
        <v>19</v>
      </c>
      <c r="X50" s="13">
        <v>0</v>
      </c>
      <c r="Y50" s="9" t="s">
        <v>19</v>
      </c>
      <c r="Z50" s="13">
        <v>0.55000000000000004</v>
      </c>
      <c r="AA50" s="9" t="s">
        <v>2</v>
      </c>
    </row>
    <row r="51" spans="1:27" x14ac:dyDescent="0.25">
      <c r="A51" s="9">
        <v>1984</v>
      </c>
      <c r="B51" s="13">
        <v>0.05</v>
      </c>
      <c r="C51" s="9" t="s">
        <v>19</v>
      </c>
      <c r="D51" s="13">
        <v>0.05</v>
      </c>
      <c r="E51" s="9" t="s">
        <v>1</v>
      </c>
      <c r="F51" s="13">
        <v>0.05</v>
      </c>
      <c r="G51" s="9" t="s">
        <v>1</v>
      </c>
      <c r="H51" s="13">
        <v>0.96</v>
      </c>
      <c r="I51" s="9" t="s">
        <v>1</v>
      </c>
      <c r="J51" s="13">
        <v>7.0000000000000007E-2</v>
      </c>
      <c r="K51" s="9" t="s">
        <v>19</v>
      </c>
      <c r="L51" s="13">
        <v>0.15</v>
      </c>
      <c r="M51" s="9" t="s">
        <v>19</v>
      </c>
      <c r="N51" s="13">
        <v>0.02</v>
      </c>
      <c r="O51" s="9" t="s">
        <v>19</v>
      </c>
      <c r="P51" s="13">
        <v>0</v>
      </c>
      <c r="Q51" s="9" t="s">
        <v>19</v>
      </c>
      <c r="R51" s="13">
        <v>0.03</v>
      </c>
      <c r="S51" s="9" t="s">
        <v>19</v>
      </c>
      <c r="T51" s="13">
        <v>0</v>
      </c>
      <c r="U51" s="9" t="s">
        <v>19</v>
      </c>
      <c r="V51" s="13">
        <v>0.05</v>
      </c>
      <c r="W51" s="9" t="s">
        <v>19</v>
      </c>
      <c r="X51" s="13">
        <v>7.0000000000000007E-2</v>
      </c>
      <c r="Y51" s="9" t="s">
        <v>19</v>
      </c>
      <c r="Z51" s="13">
        <v>1.5</v>
      </c>
      <c r="AA51" s="9" t="s">
        <v>1</v>
      </c>
    </row>
    <row r="52" spans="1:27" x14ac:dyDescent="0.25">
      <c r="A52" s="9">
        <v>1985</v>
      </c>
      <c r="B52" s="13">
        <v>0.02</v>
      </c>
      <c r="C52" s="9" t="s">
        <v>19</v>
      </c>
      <c r="D52" s="13">
        <v>0.05</v>
      </c>
      <c r="E52" s="9" t="s">
        <v>19</v>
      </c>
      <c r="F52" s="13">
        <v>0.01</v>
      </c>
      <c r="G52" s="9" t="s">
        <v>19</v>
      </c>
      <c r="H52" s="13">
        <v>0.03</v>
      </c>
      <c r="I52" s="9" t="s">
        <v>1</v>
      </c>
      <c r="J52" s="13">
        <v>0.08</v>
      </c>
      <c r="K52" s="9" t="s">
        <v>19</v>
      </c>
      <c r="L52" s="13">
        <v>0.54</v>
      </c>
      <c r="M52" s="9" t="s">
        <v>1</v>
      </c>
      <c r="N52" s="13">
        <v>0.01</v>
      </c>
      <c r="O52" s="9" t="s">
        <v>19</v>
      </c>
      <c r="P52" s="13">
        <v>0.04</v>
      </c>
      <c r="Q52" s="9" t="s">
        <v>19</v>
      </c>
      <c r="R52" s="13">
        <v>0.05</v>
      </c>
      <c r="S52" s="9" t="s">
        <v>19</v>
      </c>
      <c r="T52" s="13">
        <v>0.05</v>
      </c>
      <c r="U52" s="9" t="s">
        <v>19</v>
      </c>
      <c r="V52" s="13">
        <v>0.05</v>
      </c>
      <c r="W52" s="9" t="s">
        <v>19</v>
      </c>
      <c r="X52" s="13">
        <v>0.04</v>
      </c>
      <c r="Y52" s="9" t="s">
        <v>19</v>
      </c>
      <c r="Z52" s="13">
        <v>0.9700000000000002</v>
      </c>
      <c r="AA52" s="9" t="s">
        <v>1</v>
      </c>
    </row>
    <row r="53" spans="1:27" x14ac:dyDescent="0.25">
      <c r="A53" s="9">
        <v>1986</v>
      </c>
      <c r="B53" s="13">
        <v>0.04</v>
      </c>
      <c r="C53" s="9" t="s">
        <v>1</v>
      </c>
      <c r="D53" s="13">
        <v>0.15</v>
      </c>
      <c r="E53" s="9" t="s">
        <v>1</v>
      </c>
      <c r="F53" s="13">
        <v>0.44</v>
      </c>
      <c r="G53" s="9" t="s">
        <v>1</v>
      </c>
      <c r="H53" s="13">
        <v>7.0000000000000007E-2</v>
      </c>
      <c r="I53" s="9" t="s">
        <v>1</v>
      </c>
      <c r="J53" s="13">
        <v>0</v>
      </c>
      <c r="K53" s="9" t="s">
        <v>2</v>
      </c>
      <c r="L53" s="13">
        <v>0.09</v>
      </c>
      <c r="M53" s="9" t="s">
        <v>19</v>
      </c>
      <c r="N53" s="13">
        <v>0</v>
      </c>
      <c r="O53" s="9" t="s">
        <v>2</v>
      </c>
      <c r="P53" s="13">
        <v>0</v>
      </c>
      <c r="Q53" s="9" t="s">
        <v>2</v>
      </c>
      <c r="R53" s="13">
        <v>0</v>
      </c>
      <c r="S53" s="9" t="s">
        <v>2</v>
      </c>
      <c r="T53" s="13">
        <v>0.01</v>
      </c>
      <c r="U53" s="9" t="s">
        <v>19</v>
      </c>
      <c r="V53" s="13">
        <v>0</v>
      </c>
      <c r="W53" s="9" t="s">
        <v>19</v>
      </c>
      <c r="X53" s="13">
        <v>0.02</v>
      </c>
      <c r="Y53" s="9" t="s">
        <v>1</v>
      </c>
      <c r="Z53" s="13">
        <v>0.82</v>
      </c>
      <c r="AA53" s="9" t="s">
        <v>2</v>
      </c>
    </row>
    <row r="54" spans="1:27" x14ac:dyDescent="0.25">
      <c r="A54" s="9">
        <v>1987</v>
      </c>
      <c r="B54" s="13">
        <v>0.03</v>
      </c>
      <c r="C54" s="9" t="s">
        <v>19</v>
      </c>
      <c r="D54" s="13">
        <v>0</v>
      </c>
      <c r="E54" s="9" t="s">
        <v>2</v>
      </c>
      <c r="F54" s="13">
        <v>0.04</v>
      </c>
      <c r="G54" s="9" t="s">
        <v>1</v>
      </c>
      <c r="H54" s="13">
        <v>0.28999999999999998</v>
      </c>
      <c r="I54" s="9" t="s">
        <v>1</v>
      </c>
      <c r="J54" s="13">
        <v>0.37</v>
      </c>
      <c r="K54" s="9" t="s">
        <v>1</v>
      </c>
      <c r="L54" s="13">
        <v>0.17</v>
      </c>
      <c r="M54" s="9" t="s">
        <v>1</v>
      </c>
      <c r="N54" s="13">
        <v>0.05</v>
      </c>
      <c r="O54" s="9" t="s">
        <v>19</v>
      </c>
      <c r="P54" s="13">
        <v>0.01</v>
      </c>
      <c r="Q54" s="9" t="s">
        <v>19</v>
      </c>
      <c r="R54" s="13">
        <v>0.01</v>
      </c>
      <c r="S54" s="9" t="s">
        <v>1</v>
      </c>
      <c r="T54" s="13">
        <v>0.03</v>
      </c>
      <c r="U54" s="9" t="s">
        <v>19</v>
      </c>
      <c r="V54" s="13">
        <v>0.01</v>
      </c>
      <c r="W54" s="9" t="s">
        <v>19</v>
      </c>
      <c r="X54" s="13">
        <v>0.05</v>
      </c>
      <c r="Y54" s="9" t="s">
        <v>19</v>
      </c>
      <c r="Z54" s="13">
        <v>1.06</v>
      </c>
      <c r="AA54" s="9" t="s">
        <v>2</v>
      </c>
    </row>
    <row r="55" spans="1:27" x14ac:dyDescent="0.25">
      <c r="A55" s="9">
        <v>1988</v>
      </c>
      <c r="B55" s="13">
        <v>0.03</v>
      </c>
      <c r="C55" s="9" t="s">
        <v>19</v>
      </c>
      <c r="D55" s="13">
        <v>0</v>
      </c>
      <c r="E55" s="9" t="s">
        <v>2</v>
      </c>
      <c r="F55" s="13">
        <v>0</v>
      </c>
      <c r="G55" s="9" t="s">
        <v>2</v>
      </c>
      <c r="H55" s="13">
        <v>0</v>
      </c>
      <c r="I55" s="9" t="s">
        <v>2</v>
      </c>
      <c r="J55" s="13">
        <v>0.21</v>
      </c>
      <c r="K55" s="9" t="s">
        <v>1</v>
      </c>
      <c r="L55" s="13">
        <v>0.05</v>
      </c>
      <c r="M55" s="9" t="s">
        <v>19</v>
      </c>
      <c r="N55" s="13">
        <v>0</v>
      </c>
      <c r="O55" s="9" t="s">
        <v>19</v>
      </c>
      <c r="P55" s="13">
        <v>0.04</v>
      </c>
      <c r="Q55" s="9" t="s">
        <v>19</v>
      </c>
      <c r="R55" s="13">
        <v>0.02</v>
      </c>
      <c r="S55" s="9" t="s">
        <v>19</v>
      </c>
      <c r="T55" s="13">
        <v>0.02</v>
      </c>
      <c r="U55" s="9" t="s">
        <v>19</v>
      </c>
      <c r="V55" s="13">
        <v>0.05</v>
      </c>
      <c r="W55" s="9" t="s">
        <v>19</v>
      </c>
      <c r="X55" s="13">
        <v>0.03</v>
      </c>
      <c r="Y55" s="9" t="s">
        <v>1</v>
      </c>
      <c r="Z55" s="13">
        <v>0.44999999999999996</v>
      </c>
      <c r="AA55" s="9" t="s">
        <v>2</v>
      </c>
    </row>
    <row r="56" spans="1:27" x14ac:dyDescent="0.25">
      <c r="A56" s="9">
        <v>1989</v>
      </c>
      <c r="B56" s="13">
        <v>0</v>
      </c>
      <c r="C56" s="9" t="s">
        <v>2</v>
      </c>
      <c r="D56" s="13">
        <v>0.24</v>
      </c>
      <c r="E56" s="9" t="s">
        <v>1</v>
      </c>
      <c r="F56" s="13">
        <v>0.09</v>
      </c>
      <c r="G56" s="9" t="s">
        <v>1</v>
      </c>
      <c r="H56" s="13">
        <v>0.06</v>
      </c>
      <c r="I56" s="9" t="s">
        <v>19</v>
      </c>
      <c r="J56" s="13">
        <v>0.04</v>
      </c>
      <c r="K56" s="9" t="s">
        <v>1</v>
      </c>
      <c r="L56" s="13">
        <v>0.06</v>
      </c>
      <c r="M56" s="9" t="s">
        <v>19</v>
      </c>
      <c r="N56" s="13">
        <v>0</v>
      </c>
      <c r="O56" s="9" t="s">
        <v>1</v>
      </c>
      <c r="P56" s="13">
        <v>0.01</v>
      </c>
      <c r="Q56" s="9" t="s">
        <v>1</v>
      </c>
      <c r="R56" s="13">
        <v>0.04</v>
      </c>
      <c r="S56" s="9" t="s">
        <v>19</v>
      </c>
      <c r="T56" s="13">
        <v>0.06</v>
      </c>
      <c r="U56" s="9" t="s">
        <v>19</v>
      </c>
      <c r="V56" s="13">
        <v>0.03</v>
      </c>
      <c r="W56" s="9" t="s">
        <v>19</v>
      </c>
      <c r="X56" s="13">
        <v>0.02</v>
      </c>
      <c r="Y56" s="9" t="s">
        <v>19</v>
      </c>
      <c r="Z56" s="13">
        <v>0.64999999999999991</v>
      </c>
      <c r="AA56" s="9" t="s">
        <v>2</v>
      </c>
    </row>
    <row r="57" spans="1:27" x14ac:dyDescent="0.25">
      <c r="A57" s="9">
        <v>1990</v>
      </c>
      <c r="B57" s="13">
        <v>0.02</v>
      </c>
      <c r="C57" s="9" t="s">
        <v>19</v>
      </c>
      <c r="D57" s="13">
        <v>0</v>
      </c>
      <c r="E57" s="9" t="s">
        <v>2</v>
      </c>
      <c r="F57" s="13">
        <v>0</v>
      </c>
      <c r="G57" s="9" t="s">
        <v>2</v>
      </c>
      <c r="H57" s="13">
        <v>0.04</v>
      </c>
      <c r="I57" s="9" t="s">
        <v>1</v>
      </c>
      <c r="J57" s="13">
        <v>0.45</v>
      </c>
      <c r="K57" s="9" t="s">
        <v>1</v>
      </c>
      <c r="L57" s="13">
        <v>0.22</v>
      </c>
      <c r="M57" s="9" t="s">
        <v>1</v>
      </c>
      <c r="N57" s="13">
        <v>0.01</v>
      </c>
      <c r="O57" s="9" t="s">
        <v>19</v>
      </c>
      <c r="P57" s="13">
        <v>0</v>
      </c>
      <c r="Q57" s="9" t="s">
        <v>19</v>
      </c>
      <c r="R57" s="13">
        <v>0.05</v>
      </c>
      <c r="S57" s="9" t="s">
        <v>1</v>
      </c>
      <c r="T57" s="13">
        <v>0.04</v>
      </c>
      <c r="U57" s="9" t="s">
        <v>19</v>
      </c>
      <c r="V57" s="13">
        <v>0.04</v>
      </c>
      <c r="W57" s="9" t="s">
        <v>19</v>
      </c>
      <c r="X57" s="13">
        <v>0.02</v>
      </c>
      <c r="Y57" s="9" t="s">
        <v>19</v>
      </c>
      <c r="Z57" s="13">
        <v>0.89000000000000012</v>
      </c>
      <c r="AA57" s="9" t="s">
        <v>2</v>
      </c>
    </row>
    <row r="58" spans="1:27" x14ac:dyDescent="0.25">
      <c r="A58" s="9">
        <v>1991</v>
      </c>
      <c r="B58" s="13">
        <v>0.01</v>
      </c>
      <c r="C58" s="9" t="s">
        <v>1</v>
      </c>
      <c r="D58" s="13">
        <v>0</v>
      </c>
      <c r="E58" s="9" t="s">
        <v>2</v>
      </c>
      <c r="F58" s="13">
        <v>0</v>
      </c>
      <c r="G58" s="9" t="s">
        <v>2</v>
      </c>
      <c r="H58" s="13">
        <v>0.01</v>
      </c>
      <c r="I58" s="9" t="s">
        <v>1</v>
      </c>
      <c r="J58" s="13">
        <v>0</v>
      </c>
      <c r="K58" s="9" t="s">
        <v>2</v>
      </c>
      <c r="L58" s="13">
        <v>0</v>
      </c>
      <c r="M58" s="9" t="s">
        <v>1</v>
      </c>
      <c r="N58" s="13">
        <v>0</v>
      </c>
      <c r="O58" s="9" t="s">
        <v>2</v>
      </c>
      <c r="P58" s="13">
        <v>0</v>
      </c>
      <c r="Q58" s="9" t="s">
        <v>2</v>
      </c>
      <c r="R58" s="13">
        <v>0</v>
      </c>
      <c r="S58" s="9" t="s">
        <v>1</v>
      </c>
      <c r="T58" s="13">
        <v>0</v>
      </c>
      <c r="U58" s="9" t="s">
        <v>1</v>
      </c>
      <c r="V58" s="13">
        <v>0</v>
      </c>
      <c r="W58" s="9" t="s">
        <v>2</v>
      </c>
      <c r="X58" s="13">
        <v>0</v>
      </c>
      <c r="Y58" s="9" t="s">
        <v>2</v>
      </c>
      <c r="Z58" s="13">
        <v>0.02</v>
      </c>
      <c r="AA58" s="9" t="s">
        <v>2</v>
      </c>
    </row>
    <row r="59" spans="1:27" x14ac:dyDescent="0.25">
      <c r="A59" s="10">
        <v>1992</v>
      </c>
      <c r="B59" s="13">
        <v>0</v>
      </c>
      <c r="C59" s="15" t="s">
        <v>1</v>
      </c>
      <c r="D59" s="13">
        <v>1.1499999999999999</v>
      </c>
      <c r="E59" s="15" t="s">
        <v>1</v>
      </c>
      <c r="F59" s="13">
        <v>0.06</v>
      </c>
      <c r="G59" s="15" t="s">
        <v>1</v>
      </c>
      <c r="H59" s="13">
        <v>0</v>
      </c>
      <c r="I59" s="15" t="s">
        <v>2</v>
      </c>
      <c r="J59" s="13">
        <v>0</v>
      </c>
      <c r="K59" s="15" t="s">
        <v>2</v>
      </c>
      <c r="L59" s="13">
        <v>0.71</v>
      </c>
      <c r="M59" s="15" t="s">
        <v>1</v>
      </c>
      <c r="N59" s="13">
        <v>0</v>
      </c>
      <c r="O59" s="15" t="s">
        <v>1</v>
      </c>
      <c r="P59" s="13">
        <v>0</v>
      </c>
      <c r="Q59" s="15" t="s">
        <v>2</v>
      </c>
      <c r="R59" s="13">
        <v>0.01</v>
      </c>
      <c r="S59" s="15" t="s">
        <v>19</v>
      </c>
      <c r="T59" s="13">
        <v>0.02</v>
      </c>
      <c r="U59" s="15" t="s">
        <v>19</v>
      </c>
      <c r="V59" s="13">
        <v>0.02</v>
      </c>
      <c r="W59" s="15" t="s">
        <v>19</v>
      </c>
      <c r="X59" s="13">
        <v>0.04</v>
      </c>
      <c r="Y59" s="15" t="s">
        <v>1</v>
      </c>
      <c r="Z59" s="13">
        <v>2.0099999999999998</v>
      </c>
      <c r="AA59" s="15" t="s">
        <v>2</v>
      </c>
    </row>
    <row r="60" spans="1:27" x14ac:dyDescent="0.25">
      <c r="A60" s="10">
        <v>1993</v>
      </c>
      <c r="B60" s="13">
        <v>0.01</v>
      </c>
      <c r="C60" s="15" t="s">
        <v>1</v>
      </c>
      <c r="D60" s="13">
        <v>0.01</v>
      </c>
      <c r="E60" s="15" t="s">
        <v>1</v>
      </c>
      <c r="F60" s="13">
        <v>0.02</v>
      </c>
      <c r="G60" s="15" t="s">
        <v>1</v>
      </c>
      <c r="H60" s="13">
        <v>0.02</v>
      </c>
      <c r="I60" s="15" t="s">
        <v>1</v>
      </c>
      <c r="J60" s="13">
        <v>0.25</v>
      </c>
      <c r="K60" s="15" t="s">
        <v>1</v>
      </c>
      <c r="L60" s="13">
        <v>0.2</v>
      </c>
      <c r="M60" s="15" t="s">
        <v>1</v>
      </c>
      <c r="N60" s="13">
        <v>0.02</v>
      </c>
      <c r="O60" s="15" t="s">
        <v>19</v>
      </c>
      <c r="P60" s="13">
        <v>0.01</v>
      </c>
      <c r="Q60" s="15" t="s">
        <v>1</v>
      </c>
      <c r="R60" s="13">
        <v>0.03</v>
      </c>
      <c r="S60" s="15" t="s">
        <v>19</v>
      </c>
      <c r="T60" s="13">
        <v>0.02</v>
      </c>
      <c r="U60" s="15" t="s">
        <v>19</v>
      </c>
      <c r="V60" s="13">
        <v>0.03</v>
      </c>
      <c r="W60" s="15" t="s">
        <v>1</v>
      </c>
      <c r="X60" s="13">
        <v>0.02</v>
      </c>
      <c r="Y60" s="15" t="s">
        <v>19</v>
      </c>
      <c r="Z60" s="13">
        <v>0.64000000000000012</v>
      </c>
      <c r="AA60" s="15" t="s">
        <v>1</v>
      </c>
    </row>
    <row r="61" spans="1:27" x14ac:dyDescent="0.25">
      <c r="A61" s="10">
        <v>1994</v>
      </c>
      <c r="B61" s="13">
        <v>0.01</v>
      </c>
      <c r="C61" s="15" t="s">
        <v>1</v>
      </c>
      <c r="D61" s="13">
        <v>0.01</v>
      </c>
      <c r="E61" s="15" t="s">
        <v>19</v>
      </c>
      <c r="F61" s="13">
        <v>0</v>
      </c>
      <c r="G61" s="15" t="s">
        <v>2</v>
      </c>
      <c r="H61" s="13">
        <v>0</v>
      </c>
      <c r="I61" s="15" t="s">
        <v>2</v>
      </c>
      <c r="J61" s="13">
        <v>0.01</v>
      </c>
      <c r="K61" s="15" t="s">
        <v>19</v>
      </c>
      <c r="L61" s="13">
        <v>0.62</v>
      </c>
      <c r="M61" s="15" t="s">
        <v>19</v>
      </c>
      <c r="N61" s="13">
        <v>0</v>
      </c>
      <c r="O61" s="15" t="s">
        <v>2</v>
      </c>
      <c r="P61" s="13">
        <v>0.16</v>
      </c>
      <c r="Q61" s="15" t="s">
        <v>19</v>
      </c>
      <c r="R61" s="13">
        <v>0.02</v>
      </c>
      <c r="S61" s="15" t="s">
        <v>19</v>
      </c>
      <c r="T61" s="13">
        <v>0.02</v>
      </c>
      <c r="U61" s="15" t="s">
        <v>19</v>
      </c>
      <c r="V61" s="13">
        <v>0.03</v>
      </c>
      <c r="W61" s="15" t="s">
        <v>1</v>
      </c>
      <c r="X61" s="13">
        <v>0.03</v>
      </c>
      <c r="Y61" s="15" t="s">
        <v>1</v>
      </c>
      <c r="Z61" s="13">
        <v>0.91000000000000014</v>
      </c>
      <c r="AA61" s="15" t="s">
        <v>2</v>
      </c>
    </row>
    <row r="62" spans="1:27" x14ac:dyDescent="0.25">
      <c r="A62" s="10">
        <v>1995</v>
      </c>
      <c r="B62" s="13">
        <v>0</v>
      </c>
      <c r="C62" s="15" t="s">
        <v>2</v>
      </c>
      <c r="D62" s="13">
        <v>0.05</v>
      </c>
      <c r="E62" s="15" t="s">
        <v>19</v>
      </c>
      <c r="F62" s="13">
        <v>2.61</v>
      </c>
      <c r="G62" s="15" t="s">
        <v>1</v>
      </c>
      <c r="H62" s="13">
        <v>1.38</v>
      </c>
      <c r="I62" s="15" t="s">
        <v>1</v>
      </c>
      <c r="J62" s="13">
        <v>0.21</v>
      </c>
      <c r="K62" s="15" t="s">
        <v>1</v>
      </c>
      <c r="L62" s="13">
        <v>0.03</v>
      </c>
      <c r="M62" s="15" t="s">
        <v>1</v>
      </c>
      <c r="N62" s="13">
        <v>0.01</v>
      </c>
      <c r="O62" s="15" t="s">
        <v>1</v>
      </c>
      <c r="P62" s="13">
        <v>0.05</v>
      </c>
      <c r="Q62" s="15" t="s">
        <v>1</v>
      </c>
      <c r="R62" s="13">
        <v>0</v>
      </c>
      <c r="S62" s="15" t="s">
        <v>19</v>
      </c>
      <c r="T62" s="13">
        <v>0.04</v>
      </c>
      <c r="U62" s="15" t="s">
        <v>19</v>
      </c>
      <c r="V62" s="13">
        <v>0.06</v>
      </c>
      <c r="W62" s="15" t="s">
        <v>19</v>
      </c>
      <c r="X62" s="13">
        <v>0.03</v>
      </c>
      <c r="Y62" s="15" t="s">
        <v>19</v>
      </c>
      <c r="Z62" s="13">
        <v>4.4699999999999989</v>
      </c>
      <c r="AA62" s="15" t="s">
        <v>2</v>
      </c>
    </row>
    <row r="63" spans="1:27" x14ac:dyDescent="0.25">
      <c r="A63" s="10">
        <v>1996</v>
      </c>
      <c r="B63" s="13">
        <v>0</v>
      </c>
      <c r="C63" s="15" t="s">
        <v>2</v>
      </c>
      <c r="D63" s="13">
        <v>0.06</v>
      </c>
      <c r="E63" s="15" t="s">
        <v>1</v>
      </c>
      <c r="F63" s="13">
        <v>0.16</v>
      </c>
      <c r="G63" s="15" t="s">
        <v>19</v>
      </c>
      <c r="H63" s="13">
        <v>0.01</v>
      </c>
      <c r="I63" s="15" t="s">
        <v>1</v>
      </c>
      <c r="J63" s="13">
        <v>0</v>
      </c>
      <c r="K63" s="15" t="s">
        <v>2</v>
      </c>
      <c r="L63" s="13">
        <v>2.0299999999999998</v>
      </c>
      <c r="M63" s="15" t="s">
        <v>1</v>
      </c>
      <c r="N63" s="13">
        <v>2.52</v>
      </c>
      <c r="O63" s="15" t="s">
        <v>1</v>
      </c>
      <c r="P63" s="13">
        <v>1.01</v>
      </c>
      <c r="Q63" s="15" t="s">
        <v>1</v>
      </c>
      <c r="R63" s="13">
        <v>0.49</v>
      </c>
      <c r="S63" s="15" t="s">
        <v>0</v>
      </c>
      <c r="T63" s="13">
        <v>0.23</v>
      </c>
      <c r="U63" s="15" t="s">
        <v>19</v>
      </c>
      <c r="V63" s="13">
        <v>0.16</v>
      </c>
      <c r="W63" s="15" t="s">
        <v>19</v>
      </c>
      <c r="X63" s="13">
        <v>0.23</v>
      </c>
      <c r="Y63" s="15" t="s">
        <v>19</v>
      </c>
      <c r="Z63" s="13">
        <v>6.9</v>
      </c>
      <c r="AA63" s="15" t="s">
        <v>2</v>
      </c>
    </row>
    <row r="64" spans="1:27" x14ac:dyDescent="0.25">
      <c r="A64" s="10">
        <v>1997</v>
      </c>
      <c r="B64" s="13">
        <v>0.04</v>
      </c>
      <c r="C64" s="15" t="s">
        <v>1</v>
      </c>
      <c r="D64" s="13">
        <v>0</v>
      </c>
      <c r="E64" s="15" t="s">
        <v>2</v>
      </c>
      <c r="F64" s="13">
        <v>0</v>
      </c>
      <c r="G64" s="15" t="s">
        <v>2</v>
      </c>
      <c r="H64" s="13">
        <v>0.31</v>
      </c>
      <c r="I64" s="15" t="s">
        <v>1</v>
      </c>
      <c r="J64" s="13">
        <v>0.44</v>
      </c>
      <c r="K64" s="15" t="s">
        <v>1</v>
      </c>
      <c r="L64" s="13">
        <v>0.25</v>
      </c>
      <c r="M64" s="15" t="s">
        <v>1</v>
      </c>
      <c r="N64" s="13">
        <v>0.05</v>
      </c>
      <c r="O64" s="15" t="s">
        <v>1</v>
      </c>
      <c r="P64" s="13">
        <v>0</v>
      </c>
      <c r="Q64" s="15" t="s">
        <v>2</v>
      </c>
      <c r="R64" s="13">
        <v>0.06</v>
      </c>
      <c r="S64" s="15" t="s">
        <v>1</v>
      </c>
      <c r="T64" s="13">
        <v>7.0000000000000007E-2</v>
      </c>
      <c r="U64" s="15" t="s">
        <v>1</v>
      </c>
      <c r="V64" s="13">
        <v>0.05</v>
      </c>
      <c r="W64" s="15" t="s">
        <v>1</v>
      </c>
      <c r="X64" s="13">
        <v>0.09</v>
      </c>
      <c r="Y64" s="15" t="s">
        <v>1</v>
      </c>
      <c r="Z64" s="13">
        <v>1.3600000000000003</v>
      </c>
      <c r="AA64" s="15" t="s">
        <v>2</v>
      </c>
    </row>
    <row r="65" spans="1:27" x14ac:dyDescent="0.25">
      <c r="A65" s="10">
        <v>1998</v>
      </c>
      <c r="B65" s="13">
        <v>7.0000000000000007E-2</v>
      </c>
      <c r="C65" s="15" t="s">
        <v>1</v>
      </c>
      <c r="D65" s="13">
        <v>0.65</v>
      </c>
      <c r="E65" s="15" t="s">
        <v>1</v>
      </c>
      <c r="F65" s="13">
        <v>0.56000000000000005</v>
      </c>
      <c r="G65" s="15" t="s">
        <v>1</v>
      </c>
      <c r="H65" s="13">
        <v>0.06</v>
      </c>
      <c r="I65" s="15" t="s">
        <v>1</v>
      </c>
      <c r="J65" s="13">
        <v>0.04</v>
      </c>
      <c r="K65" s="15" t="s">
        <v>1</v>
      </c>
      <c r="L65" s="13">
        <v>0</v>
      </c>
      <c r="M65" s="15" t="s">
        <v>2</v>
      </c>
      <c r="N65" s="13">
        <v>0.08</v>
      </c>
      <c r="O65" s="15" t="s">
        <v>1</v>
      </c>
      <c r="P65" s="13">
        <v>7.0000000000000007E-2</v>
      </c>
      <c r="Q65" s="15" t="s">
        <v>1</v>
      </c>
      <c r="R65" s="13">
        <v>0.06</v>
      </c>
      <c r="S65" s="15" t="s">
        <v>1</v>
      </c>
      <c r="T65" s="13">
        <v>0.06</v>
      </c>
      <c r="U65" s="15" t="s">
        <v>1</v>
      </c>
      <c r="V65" s="13">
        <v>7.0000000000000007E-2</v>
      </c>
      <c r="W65" s="15" t="s">
        <v>1</v>
      </c>
      <c r="X65" s="13">
        <v>7.0000000000000007E-2</v>
      </c>
      <c r="Y65" s="15" t="s">
        <v>1</v>
      </c>
      <c r="Z65" s="13">
        <v>1.7900000000000005</v>
      </c>
      <c r="AA65" s="15" t="s">
        <v>2</v>
      </c>
    </row>
    <row r="66" spans="1:27" x14ac:dyDescent="0.25">
      <c r="A66" s="10">
        <v>1999</v>
      </c>
      <c r="B66" s="13">
        <v>0.08</v>
      </c>
      <c r="C66" s="15" t="s">
        <v>1</v>
      </c>
      <c r="D66" s="13">
        <v>0.08</v>
      </c>
      <c r="E66" s="15" t="s">
        <v>1</v>
      </c>
      <c r="F66" s="13">
        <v>0.15</v>
      </c>
      <c r="G66" s="15" t="s">
        <v>1</v>
      </c>
      <c r="H66" s="13">
        <v>0.16</v>
      </c>
      <c r="I66" s="15" t="s">
        <v>1</v>
      </c>
      <c r="J66" s="13">
        <v>6.97</v>
      </c>
      <c r="K66" s="15" t="s">
        <v>0</v>
      </c>
      <c r="L66" s="13">
        <v>2.65</v>
      </c>
      <c r="M66" s="15" t="s">
        <v>0</v>
      </c>
      <c r="N66" s="13">
        <v>1.6</v>
      </c>
      <c r="O66" s="15" t="s">
        <v>0</v>
      </c>
      <c r="P66" s="13">
        <v>1.62</v>
      </c>
      <c r="Q66" s="15" t="s">
        <v>0</v>
      </c>
      <c r="R66" s="13">
        <v>0.49</v>
      </c>
      <c r="S66" s="15" t="s">
        <v>1</v>
      </c>
      <c r="T66" s="13">
        <v>0.36</v>
      </c>
      <c r="U66" s="15" t="s">
        <v>1</v>
      </c>
      <c r="V66" s="13">
        <v>0.32</v>
      </c>
      <c r="W66" s="15" t="s">
        <v>1</v>
      </c>
      <c r="X66" s="13">
        <v>0.17</v>
      </c>
      <c r="Y66" s="15" t="s">
        <v>1</v>
      </c>
      <c r="Z66" s="13">
        <v>14.649999999999999</v>
      </c>
      <c r="AA66" s="15" t="s">
        <v>1</v>
      </c>
    </row>
    <row r="67" spans="1:27" x14ac:dyDescent="0.25">
      <c r="A67" s="10">
        <v>2000</v>
      </c>
      <c r="B67" s="13">
        <v>0.12</v>
      </c>
      <c r="C67" s="15" t="s">
        <v>1</v>
      </c>
      <c r="D67" s="13">
        <v>0.06</v>
      </c>
      <c r="E67" s="15" t="s">
        <v>1</v>
      </c>
      <c r="F67" s="13">
        <v>0.55000000000000004</v>
      </c>
      <c r="G67" s="15" t="s">
        <v>1</v>
      </c>
      <c r="H67" s="13">
        <v>0.08</v>
      </c>
      <c r="I67" s="15" t="s">
        <v>1</v>
      </c>
      <c r="J67" s="13">
        <v>0.03</v>
      </c>
      <c r="K67" s="15" t="s">
        <v>1</v>
      </c>
      <c r="L67" s="13">
        <v>0.24</v>
      </c>
      <c r="M67" s="15" t="s">
        <v>1</v>
      </c>
      <c r="N67" s="13">
        <v>0.44</v>
      </c>
      <c r="O67" s="15" t="s">
        <v>1</v>
      </c>
      <c r="P67" s="13">
        <v>1.57</v>
      </c>
      <c r="Q67" s="15" t="s">
        <v>1</v>
      </c>
      <c r="R67" s="13">
        <v>0.4</v>
      </c>
      <c r="S67" s="15" t="s">
        <v>1</v>
      </c>
      <c r="T67" s="13">
        <v>0.47</v>
      </c>
      <c r="U67" s="15" t="s">
        <v>1</v>
      </c>
      <c r="V67" s="13">
        <v>0.37</v>
      </c>
      <c r="W67" s="15" t="s">
        <v>1</v>
      </c>
      <c r="X67" s="13">
        <v>0.31</v>
      </c>
      <c r="Y67" s="15" t="s">
        <v>1</v>
      </c>
      <c r="Z67" s="13">
        <v>4.6399999999999997</v>
      </c>
      <c r="AA67" s="15" t="s">
        <v>1</v>
      </c>
    </row>
    <row r="68" spans="1:27" x14ac:dyDescent="0.25">
      <c r="A68" s="10">
        <v>2001</v>
      </c>
      <c r="B68" s="13">
        <v>0.23</v>
      </c>
      <c r="C68" s="15" t="s">
        <v>1</v>
      </c>
      <c r="D68" s="13">
        <v>2.64</v>
      </c>
      <c r="E68" s="15" t="s">
        <v>0</v>
      </c>
      <c r="F68" s="13">
        <v>5.23</v>
      </c>
      <c r="G68" s="15" t="s">
        <v>1</v>
      </c>
      <c r="H68" s="13">
        <v>1.65</v>
      </c>
      <c r="I68" s="15" t="s">
        <v>1</v>
      </c>
      <c r="J68" s="13">
        <v>1.1399999999999999</v>
      </c>
      <c r="K68" s="15" t="s">
        <v>1</v>
      </c>
      <c r="L68" s="13">
        <v>0.82</v>
      </c>
      <c r="M68" s="15" t="s">
        <v>1</v>
      </c>
      <c r="N68" s="13">
        <v>0.35</v>
      </c>
      <c r="O68" s="15" t="s">
        <v>1</v>
      </c>
      <c r="P68" s="13">
        <v>0.36</v>
      </c>
      <c r="Q68" s="15" t="s">
        <v>1</v>
      </c>
      <c r="R68" s="13">
        <v>0</v>
      </c>
      <c r="S68" s="15" t="s">
        <v>2</v>
      </c>
      <c r="T68" s="13">
        <v>0.82</v>
      </c>
      <c r="U68" s="15" t="s">
        <v>0</v>
      </c>
      <c r="V68" s="13">
        <v>1.4</v>
      </c>
      <c r="W68" s="15" t="s">
        <v>1</v>
      </c>
      <c r="X68" s="13">
        <v>0.68</v>
      </c>
      <c r="Y68" s="15" t="s">
        <v>1</v>
      </c>
      <c r="Z68" s="13">
        <v>15.320000000000002</v>
      </c>
      <c r="AA68" s="15" t="s">
        <v>2</v>
      </c>
    </row>
    <row r="69" spans="1:27" x14ac:dyDescent="0.25">
      <c r="A69" s="10">
        <v>2002</v>
      </c>
      <c r="B69" s="13">
        <v>0</v>
      </c>
      <c r="C69" s="15" t="s">
        <v>2</v>
      </c>
      <c r="D69" s="13">
        <v>0.31</v>
      </c>
      <c r="E69" s="15" t="s">
        <v>1</v>
      </c>
      <c r="F69" s="13">
        <v>0.5</v>
      </c>
      <c r="G69" s="15" t="s">
        <v>1</v>
      </c>
      <c r="H69" s="13">
        <v>0.4</v>
      </c>
      <c r="I69" s="15" t="s">
        <v>1</v>
      </c>
      <c r="J69" s="13">
        <v>0.55000000000000004</v>
      </c>
      <c r="K69" s="15" t="s">
        <v>1</v>
      </c>
      <c r="L69" s="13">
        <v>0.41</v>
      </c>
      <c r="M69" s="15" t="s">
        <v>1</v>
      </c>
      <c r="N69" s="13">
        <v>0.3</v>
      </c>
      <c r="O69" s="15" t="s">
        <v>1</v>
      </c>
      <c r="P69" s="13">
        <v>0</v>
      </c>
      <c r="Q69" s="15" t="s">
        <v>2</v>
      </c>
      <c r="R69" s="13">
        <v>0.24</v>
      </c>
      <c r="S69" s="15" t="s">
        <v>1</v>
      </c>
      <c r="T69" s="13">
        <v>0.25</v>
      </c>
      <c r="U69" s="15" t="s">
        <v>1</v>
      </c>
      <c r="V69" s="13">
        <v>0</v>
      </c>
      <c r="W69" s="15" t="s">
        <v>2</v>
      </c>
      <c r="X69" s="13">
        <v>0</v>
      </c>
      <c r="Y69" s="15" t="s">
        <v>2</v>
      </c>
      <c r="Z69" s="13">
        <v>2.96</v>
      </c>
      <c r="AA69" s="15" t="s">
        <v>2</v>
      </c>
    </row>
    <row r="70" spans="1:27" x14ac:dyDescent="0.25">
      <c r="A70" s="10">
        <v>2003</v>
      </c>
      <c r="B70" s="13">
        <v>0.39</v>
      </c>
      <c r="C70" s="15" t="s">
        <v>1</v>
      </c>
      <c r="D70" s="13">
        <v>0.47</v>
      </c>
      <c r="E70" s="15" t="s">
        <v>1</v>
      </c>
      <c r="F70" s="13">
        <v>0.24</v>
      </c>
      <c r="G70" s="15" t="s">
        <v>1</v>
      </c>
      <c r="H70" s="13">
        <v>0.2</v>
      </c>
      <c r="I70" s="15" t="s">
        <v>1</v>
      </c>
      <c r="J70" s="13">
        <v>0.28999999999999998</v>
      </c>
      <c r="K70" s="15" t="s">
        <v>1</v>
      </c>
      <c r="L70" s="13">
        <v>0.72</v>
      </c>
      <c r="M70" s="15" t="s">
        <v>1</v>
      </c>
      <c r="N70" s="13">
        <v>0.21</v>
      </c>
      <c r="O70" s="15" t="s">
        <v>1</v>
      </c>
      <c r="P70" s="13">
        <v>0.06</v>
      </c>
      <c r="Q70" s="15" t="s">
        <v>1</v>
      </c>
      <c r="R70" s="13">
        <v>0.17</v>
      </c>
      <c r="S70" s="15" t="s">
        <v>1</v>
      </c>
      <c r="T70" s="13">
        <v>0.15</v>
      </c>
      <c r="U70" s="15" t="s">
        <v>1</v>
      </c>
      <c r="V70" s="13">
        <v>0.16</v>
      </c>
      <c r="W70" s="15" t="s">
        <v>1</v>
      </c>
      <c r="X70" s="13">
        <v>0.13</v>
      </c>
      <c r="Y70" s="15" t="s">
        <v>1</v>
      </c>
      <c r="Z70" s="13">
        <v>3.19</v>
      </c>
      <c r="AA70" s="15" t="s">
        <v>1</v>
      </c>
    </row>
    <row r="71" spans="1:27" x14ac:dyDescent="0.25">
      <c r="A71" s="10">
        <v>2004</v>
      </c>
      <c r="B71" s="13">
        <v>0.31</v>
      </c>
      <c r="C71" s="15" t="s">
        <v>1</v>
      </c>
      <c r="D71" s="13">
        <v>0.1</v>
      </c>
      <c r="E71" s="15" t="s">
        <v>1</v>
      </c>
      <c r="F71" s="13">
        <v>0.02</v>
      </c>
      <c r="G71" s="15" t="s">
        <v>1</v>
      </c>
      <c r="H71" s="13">
        <v>0.25</v>
      </c>
      <c r="I71" s="15" t="s">
        <v>1</v>
      </c>
      <c r="J71" s="13">
        <v>0.13</v>
      </c>
      <c r="K71" s="15" t="s">
        <v>1</v>
      </c>
      <c r="L71" s="13">
        <v>0.09</v>
      </c>
      <c r="M71" s="15" t="s">
        <v>1</v>
      </c>
      <c r="N71" s="13">
        <v>0.1</v>
      </c>
      <c r="O71" s="15" t="s">
        <v>1</v>
      </c>
      <c r="P71" s="13">
        <v>0</v>
      </c>
      <c r="Q71" s="15" t="s">
        <v>2</v>
      </c>
      <c r="R71" s="13">
        <v>0.06</v>
      </c>
      <c r="S71" s="15" t="s">
        <v>1</v>
      </c>
      <c r="T71" s="13">
        <v>0.06</v>
      </c>
      <c r="U71" s="15" t="s">
        <v>1</v>
      </c>
      <c r="V71" s="13">
        <v>0.04</v>
      </c>
      <c r="W71" s="15" t="s">
        <v>1</v>
      </c>
      <c r="X71" s="13">
        <v>0.08</v>
      </c>
      <c r="Y71" s="15" t="s">
        <v>1</v>
      </c>
      <c r="Z71" s="13">
        <v>1.2400000000000002</v>
      </c>
      <c r="AA71" s="15" t="s">
        <v>2</v>
      </c>
    </row>
    <row r="72" spans="1:27" x14ac:dyDescent="0.25">
      <c r="A72" s="10">
        <v>2005</v>
      </c>
      <c r="B72" s="13">
        <v>0.04</v>
      </c>
      <c r="C72" s="15" t="s">
        <v>1</v>
      </c>
      <c r="D72" s="13">
        <v>0.04</v>
      </c>
      <c r="E72" s="15" t="s">
        <v>1</v>
      </c>
      <c r="F72" s="13">
        <v>0.08</v>
      </c>
      <c r="G72" s="15" t="s">
        <v>1</v>
      </c>
      <c r="H72" s="13">
        <v>0.16</v>
      </c>
      <c r="I72" s="15" t="s">
        <v>1</v>
      </c>
      <c r="J72" s="13">
        <v>0.22</v>
      </c>
      <c r="K72" s="15" t="s">
        <v>1</v>
      </c>
      <c r="L72" s="13">
        <v>1.39</v>
      </c>
      <c r="M72" s="15" t="s">
        <v>19</v>
      </c>
      <c r="N72" s="13">
        <v>0.47</v>
      </c>
      <c r="O72" s="15" t="s">
        <v>19</v>
      </c>
      <c r="P72" s="13">
        <v>0.3</v>
      </c>
      <c r="Q72" s="15" t="s">
        <v>1</v>
      </c>
      <c r="R72" s="13">
        <v>0.28000000000000003</v>
      </c>
      <c r="S72" s="15" t="s">
        <v>1</v>
      </c>
      <c r="T72" s="13">
        <v>0.28000000000000003</v>
      </c>
      <c r="U72" s="15" t="s">
        <v>1</v>
      </c>
      <c r="V72" s="13">
        <v>0.26</v>
      </c>
      <c r="W72" s="15" t="s">
        <v>1</v>
      </c>
      <c r="X72" s="13">
        <v>0.18</v>
      </c>
      <c r="Y72" s="15" t="s">
        <v>1</v>
      </c>
      <c r="Z72" s="13">
        <v>3.6999999999999997</v>
      </c>
      <c r="AA72" s="15" t="s">
        <v>1</v>
      </c>
    </row>
    <row r="73" spans="1:27" x14ac:dyDescent="0.25">
      <c r="A73" s="10">
        <v>2006</v>
      </c>
      <c r="B73" s="13">
        <v>0.1</v>
      </c>
      <c r="C73" s="15" t="s">
        <v>19</v>
      </c>
      <c r="D73" s="13">
        <v>0.13</v>
      </c>
      <c r="E73" s="15" t="s">
        <v>19</v>
      </c>
      <c r="F73" s="13">
        <v>0.1</v>
      </c>
      <c r="G73" s="15" t="s">
        <v>19</v>
      </c>
      <c r="H73" s="13">
        <v>0.08</v>
      </c>
      <c r="I73" s="15" t="s">
        <v>19</v>
      </c>
      <c r="J73" s="13">
        <v>0.04</v>
      </c>
      <c r="K73" s="15">
        <v>0</v>
      </c>
      <c r="L73" s="13">
        <v>0.03</v>
      </c>
      <c r="M73" s="15">
        <v>0</v>
      </c>
      <c r="N73" s="13">
        <v>0.02</v>
      </c>
      <c r="O73" s="15">
        <v>0</v>
      </c>
      <c r="P73" s="13">
        <v>0.01</v>
      </c>
      <c r="Q73" s="15">
        <v>0</v>
      </c>
      <c r="R73" s="13">
        <v>0.05</v>
      </c>
      <c r="S73" s="15" t="s">
        <v>1</v>
      </c>
      <c r="T73" s="13">
        <v>0.03</v>
      </c>
      <c r="U73" s="15">
        <v>0</v>
      </c>
      <c r="V73" s="13">
        <v>0.04</v>
      </c>
      <c r="W73" s="15">
        <v>0</v>
      </c>
      <c r="X73" s="13">
        <v>0.05</v>
      </c>
      <c r="Y73" s="15" t="s">
        <v>1</v>
      </c>
      <c r="Z73" s="13">
        <v>0.68000000000000016</v>
      </c>
      <c r="AA73" s="15" t="s">
        <v>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zoomScale="80" workbookViewId="0">
      <selection activeCell="X16" sqref="X16"/>
    </sheetView>
  </sheetViews>
  <sheetFormatPr defaultColWidth="8.88671875" defaultRowHeight="13.2" x14ac:dyDescent="0.25"/>
  <cols>
    <col min="1" max="2" width="8.88671875" style="6"/>
    <col min="3" max="3" width="1.6640625" style="6" customWidth="1"/>
    <col min="4" max="4" width="8.88671875" style="6"/>
    <col min="5" max="5" width="1.6640625" style="6" customWidth="1"/>
    <col min="6" max="6" width="8.88671875" style="6"/>
    <col min="7" max="7" width="1.6640625" style="6" customWidth="1"/>
    <col min="8" max="8" width="8.88671875" style="6"/>
    <col min="9" max="9" width="1.6640625" style="6" customWidth="1"/>
    <col min="10" max="10" width="8.88671875" style="6"/>
    <col min="11" max="11" width="1.6640625" style="6" customWidth="1"/>
    <col min="12" max="12" width="8.88671875" style="6"/>
    <col min="13" max="13" width="1.6640625" style="6" customWidth="1"/>
    <col min="14" max="14" width="8.88671875" style="6"/>
    <col min="15" max="15" width="1.6640625" style="6" customWidth="1"/>
    <col min="16" max="16" width="8.88671875" style="6"/>
    <col min="17" max="17" width="1.6640625" style="6" customWidth="1"/>
    <col min="18" max="18" width="8.88671875" style="6"/>
    <col min="19" max="19" width="1.6640625" style="6" customWidth="1"/>
    <col min="20" max="20" width="8.88671875" style="6"/>
    <col min="21" max="21" width="1.6640625" style="6" customWidth="1"/>
    <col min="22" max="22" width="8.88671875" style="6"/>
    <col min="23" max="23" width="1.6640625" style="6" customWidth="1"/>
    <col min="24" max="24" width="8.88671875" style="6"/>
    <col min="25" max="25" width="1.6640625" style="6" customWidth="1"/>
    <col min="26" max="16384" width="8.88671875" style="6"/>
  </cols>
  <sheetData>
    <row r="1" spans="1:26" x14ac:dyDescent="0.25">
      <c r="A1" s="6">
        <v>1920</v>
      </c>
      <c r="B1" s="6">
        <v>0.78</v>
      </c>
      <c r="D1" s="6">
        <v>0.67</v>
      </c>
      <c r="F1" s="6">
        <v>0.59</v>
      </c>
      <c r="H1" s="6">
        <v>0.56999999999999995</v>
      </c>
      <c r="J1" s="6">
        <v>0.95</v>
      </c>
      <c r="L1" s="6">
        <v>2.85</v>
      </c>
      <c r="N1" s="6">
        <v>1.5</v>
      </c>
      <c r="P1" s="6">
        <v>1.02</v>
      </c>
      <c r="R1" s="6">
        <v>0.91</v>
      </c>
      <c r="T1" s="6">
        <v>0.89</v>
      </c>
      <c r="V1" s="6">
        <v>0.83</v>
      </c>
      <c r="X1" s="6">
        <v>0.72</v>
      </c>
      <c r="Z1" s="6">
        <v>12.29</v>
      </c>
    </row>
    <row r="2" spans="1:26" x14ac:dyDescent="0.25">
      <c r="A2" s="6">
        <v>1921</v>
      </c>
      <c r="B2" s="6">
        <v>0.68</v>
      </c>
      <c r="D2" s="6">
        <v>0.66</v>
      </c>
      <c r="F2" s="6">
        <v>0.68</v>
      </c>
      <c r="H2" s="6">
        <v>0.63</v>
      </c>
      <c r="J2" s="6">
        <v>0.59</v>
      </c>
      <c r="L2" s="6">
        <v>0.56999999999999995</v>
      </c>
      <c r="N2" s="6">
        <v>0.54</v>
      </c>
      <c r="P2" s="6">
        <v>0.5</v>
      </c>
      <c r="R2" s="6">
        <v>0.49</v>
      </c>
      <c r="T2" s="6">
        <v>0.48</v>
      </c>
      <c r="V2" s="6">
        <v>0.49</v>
      </c>
      <c r="X2" s="6">
        <v>0.47</v>
      </c>
      <c r="Z2" s="6">
        <v>6.77</v>
      </c>
    </row>
    <row r="3" spans="1:26" x14ac:dyDescent="0.25">
      <c r="A3" s="6">
        <v>1922</v>
      </c>
      <c r="B3" s="6">
        <v>0.43</v>
      </c>
      <c r="D3" s="6">
        <v>0.4</v>
      </c>
      <c r="F3" s="6">
        <v>0.38</v>
      </c>
      <c r="H3" s="6">
        <v>1.17</v>
      </c>
      <c r="J3" s="6">
        <v>1.7</v>
      </c>
      <c r="L3" s="6">
        <v>0.84</v>
      </c>
      <c r="N3" s="6">
        <v>0.57999999999999996</v>
      </c>
      <c r="P3" s="6">
        <v>0.54</v>
      </c>
      <c r="R3" s="6">
        <v>0.5</v>
      </c>
      <c r="T3" s="6">
        <v>0.48</v>
      </c>
      <c r="V3" s="6">
        <v>0.45</v>
      </c>
      <c r="X3" s="6">
        <v>0.42</v>
      </c>
      <c r="Z3" s="6">
        <v>7.89</v>
      </c>
    </row>
    <row r="4" spans="1:26" x14ac:dyDescent="0.25">
      <c r="A4" s="6">
        <v>1923</v>
      </c>
      <c r="B4" s="6">
        <v>0.38</v>
      </c>
      <c r="D4" s="6">
        <v>0.49</v>
      </c>
      <c r="F4" s="6">
        <v>0.38</v>
      </c>
      <c r="H4" s="6">
        <v>0.33</v>
      </c>
      <c r="J4" s="6">
        <v>0.32</v>
      </c>
      <c r="L4" s="6">
        <v>1.52</v>
      </c>
      <c r="N4" s="6">
        <v>0.84</v>
      </c>
      <c r="P4" s="6">
        <v>0.47</v>
      </c>
      <c r="R4" s="6">
        <v>0.45</v>
      </c>
      <c r="T4" s="6">
        <v>0.43</v>
      </c>
      <c r="V4" s="6">
        <v>0.41</v>
      </c>
      <c r="X4" s="6">
        <v>0.4</v>
      </c>
      <c r="Z4" s="6">
        <v>6.4</v>
      </c>
    </row>
    <row r="5" spans="1:26" x14ac:dyDescent="0.25">
      <c r="A5" s="6">
        <v>1924</v>
      </c>
      <c r="B5" s="6">
        <v>0.37</v>
      </c>
      <c r="D5" s="6">
        <v>0.5</v>
      </c>
      <c r="F5" s="6">
        <v>1.94</v>
      </c>
      <c r="H5" s="6">
        <v>0.94</v>
      </c>
      <c r="J5" s="6">
        <v>0.92</v>
      </c>
      <c r="L5" s="6">
        <v>2.87</v>
      </c>
      <c r="N5" s="6">
        <v>2.31</v>
      </c>
      <c r="P5" s="6">
        <v>2.29</v>
      </c>
      <c r="R5" s="6">
        <v>2.13</v>
      </c>
      <c r="T5" s="6">
        <v>1.81</v>
      </c>
      <c r="V5" s="6">
        <v>1.56</v>
      </c>
      <c r="X5" s="6">
        <v>1.4</v>
      </c>
      <c r="Z5" s="6">
        <v>19.05</v>
      </c>
    </row>
    <row r="6" spans="1:26" x14ac:dyDescent="0.25">
      <c r="A6" s="6">
        <v>1925</v>
      </c>
      <c r="B6" s="6">
        <v>1.22</v>
      </c>
      <c r="D6" s="6">
        <v>1.03</v>
      </c>
      <c r="F6" s="6">
        <v>0.84</v>
      </c>
      <c r="H6" s="6">
        <v>0.76</v>
      </c>
      <c r="J6" s="6">
        <v>0.74</v>
      </c>
      <c r="L6" s="6">
        <v>0.71</v>
      </c>
      <c r="N6" s="6">
        <v>0.67</v>
      </c>
      <c r="P6" s="6">
        <v>0.64</v>
      </c>
      <c r="R6" s="6">
        <v>0.62</v>
      </c>
      <c r="T6" s="6">
        <v>0.61</v>
      </c>
      <c r="V6" s="6">
        <v>0.56000000000000005</v>
      </c>
      <c r="X6" s="6">
        <v>0.51</v>
      </c>
      <c r="Z6" s="6">
        <v>8.93</v>
      </c>
    </row>
    <row r="7" spans="1:26" x14ac:dyDescent="0.25">
      <c r="A7" s="6">
        <v>1926</v>
      </c>
      <c r="B7" s="6">
        <v>0.49</v>
      </c>
      <c r="D7" s="6">
        <v>0.5</v>
      </c>
      <c r="F7" s="6">
        <v>0.51</v>
      </c>
      <c r="H7" s="6">
        <v>0.47</v>
      </c>
      <c r="J7" s="6">
        <v>0.45</v>
      </c>
      <c r="L7" s="6">
        <v>0.48</v>
      </c>
      <c r="N7" s="6">
        <v>0.53</v>
      </c>
      <c r="P7" s="6">
        <v>0.5</v>
      </c>
      <c r="R7" s="6">
        <v>0.46</v>
      </c>
      <c r="T7" s="6">
        <v>0.46</v>
      </c>
      <c r="V7" s="6">
        <v>0.43</v>
      </c>
      <c r="X7" s="6">
        <v>0.39</v>
      </c>
      <c r="Z7" s="6">
        <v>5.66</v>
      </c>
    </row>
    <row r="8" spans="1:26" x14ac:dyDescent="0.25">
      <c r="A8" s="6">
        <v>1927</v>
      </c>
      <c r="B8" s="6">
        <v>0.46</v>
      </c>
      <c r="D8" s="6">
        <v>0.37</v>
      </c>
      <c r="F8" s="6">
        <v>0.35</v>
      </c>
      <c r="H8" s="6">
        <v>2.52</v>
      </c>
      <c r="J8" s="6">
        <v>1.96</v>
      </c>
      <c r="L8" s="6">
        <v>1</v>
      </c>
      <c r="N8" s="6">
        <v>0.81</v>
      </c>
      <c r="P8" s="6">
        <v>0.7</v>
      </c>
      <c r="R8" s="6">
        <v>0.66</v>
      </c>
      <c r="T8" s="6">
        <v>0.66</v>
      </c>
      <c r="V8" s="6">
        <v>0.65</v>
      </c>
      <c r="X8" s="6">
        <v>0.56000000000000005</v>
      </c>
      <c r="Z8" s="6">
        <v>10.71</v>
      </c>
    </row>
    <row r="9" spans="1:26" x14ac:dyDescent="0.25">
      <c r="A9" s="6">
        <v>1928</v>
      </c>
      <c r="B9" s="6">
        <v>0.51</v>
      </c>
      <c r="D9" s="6">
        <v>0.68</v>
      </c>
      <c r="F9" s="6">
        <v>0.49</v>
      </c>
      <c r="H9" s="6">
        <v>1.02</v>
      </c>
      <c r="J9" s="6">
        <v>0.61</v>
      </c>
      <c r="L9" s="6">
        <v>0.49</v>
      </c>
      <c r="N9" s="6">
        <v>0.5</v>
      </c>
      <c r="P9" s="6">
        <v>0.47</v>
      </c>
      <c r="R9" s="6">
        <v>0.47</v>
      </c>
      <c r="T9" s="6">
        <v>0.46</v>
      </c>
      <c r="V9" s="6">
        <v>0.41</v>
      </c>
      <c r="X9" s="6">
        <v>0.38</v>
      </c>
      <c r="Z9" s="6">
        <v>6.5</v>
      </c>
    </row>
    <row r="10" spans="1:26" x14ac:dyDescent="0.25">
      <c r="A10" s="6">
        <v>1929</v>
      </c>
      <c r="B10" s="6">
        <v>0.37</v>
      </c>
      <c r="D10" s="6">
        <v>0.42</v>
      </c>
      <c r="F10" s="6">
        <v>0.69</v>
      </c>
      <c r="H10" s="6">
        <v>0.74</v>
      </c>
      <c r="J10" s="6">
        <v>0.47</v>
      </c>
      <c r="L10" s="6">
        <v>0.84</v>
      </c>
      <c r="N10" s="6">
        <v>0.63</v>
      </c>
      <c r="P10" s="6">
        <v>0.53</v>
      </c>
      <c r="R10" s="6">
        <v>0.5</v>
      </c>
      <c r="T10" s="6">
        <v>0.47</v>
      </c>
      <c r="V10" s="6">
        <v>0.45</v>
      </c>
      <c r="X10" s="6">
        <v>0.41</v>
      </c>
      <c r="Z10" s="6">
        <v>6.51</v>
      </c>
    </row>
    <row r="11" spans="1:26" x14ac:dyDescent="0.25">
      <c r="A11" s="6">
        <v>1930</v>
      </c>
      <c r="B11" s="6">
        <v>0.38</v>
      </c>
      <c r="D11" s="6">
        <v>0.36</v>
      </c>
      <c r="F11" s="6">
        <v>0.34</v>
      </c>
      <c r="H11" s="6">
        <v>0.34</v>
      </c>
      <c r="J11" s="6">
        <v>0.36</v>
      </c>
      <c r="L11" s="6">
        <v>0.38</v>
      </c>
      <c r="N11" s="6">
        <v>0.42</v>
      </c>
      <c r="P11" s="6">
        <v>0.43</v>
      </c>
      <c r="R11" s="6">
        <v>0.4</v>
      </c>
      <c r="T11" s="6">
        <v>0.38</v>
      </c>
      <c r="V11" s="6">
        <v>0.35</v>
      </c>
      <c r="X11" s="6">
        <v>0.33</v>
      </c>
      <c r="Z11" s="6">
        <v>4.46</v>
      </c>
    </row>
    <row r="12" spans="1:26" x14ac:dyDescent="0.25">
      <c r="A12" s="6">
        <v>1931</v>
      </c>
      <c r="B12" s="6">
        <v>0.31</v>
      </c>
      <c r="D12" s="6">
        <v>0.37</v>
      </c>
      <c r="F12" s="6">
        <v>0.32</v>
      </c>
      <c r="H12" s="6">
        <v>0.3</v>
      </c>
      <c r="J12" s="6">
        <v>0.35</v>
      </c>
      <c r="L12" s="6">
        <v>0.37</v>
      </c>
      <c r="N12" s="6">
        <v>0.43</v>
      </c>
      <c r="P12" s="6">
        <v>0.42</v>
      </c>
      <c r="R12" s="6">
        <v>0.38</v>
      </c>
      <c r="T12" s="6">
        <v>0.36</v>
      </c>
      <c r="V12" s="6">
        <v>0.34</v>
      </c>
      <c r="X12" s="6">
        <v>0.3</v>
      </c>
      <c r="Z12" s="6">
        <v>4.25</v>
      </c>
    </row>
    <row r="13" spans="1:26" x14ac:dyDescent="0.25">
      <c r="A13" s="6">
        <v>1932</v>
      </c>
      <c r="B13" s="6">
        <v>0.28000000000000003</v>
      </c>
      <c r="D13" s="6">
        <v>0.28000000000000003</v>
      </c>
      <c r="F13" s="6">
        <v>0.36</v>
      </c>
      <c r="H13" s="6">
        <v>0.28000000000000003</v>
      </c>
      <c r="J13" s="6">
        <v>0.25</v>
      </c>
      <c r="L13" s="6">
        <v>0.26</v>
      </c>
      <c r="N13" s="6">
        <v>0.25</v>
      </c>
      <c r="P13" s="6">
        <v>0.24</v>
      </c>
      <c r="R13" s="6">
        <v>0.23</v>
      </c>
      <c r="T13" s="6">
        <v>0.22</v>
      </c>
      <c r="V13" s="6">
        <v>0.19</v>
      </c>
      <c r="X13" s="6">
        <v>0.18</v>
      </c>
      <c r="Z13" s="6">
        <v>3.02</v>
      </c>
    </row>
    <row r="14" spans="1:26" x14ac:dyDescent="0.25">
      <c r="A14" s="6">
        <v>1933</v>
      </c>
      <c r="B14" s="6">
        <v>0.16</v>
      </c>
      <c r="D14" s="6">
        <v>0.31</v>
      </c>
      <c r="F14" s="6">
        <v>3.24</v>
      </c>
      <c r="H14" s="6">
        <v>5.43</v>
      </c>
      <c r="J14" s="6">
        <v>2.2999999999999998</v>
      </c>
      <c r="L14" s="6">
        <v>0.94</v>
      </c>
      <c r="N14" s="6">
        <v>0.74</v>
      </c>
      <c r="P14" s="6">
        <v>0.7</v>
      </c>
      <c r="R14" s="6">
        <v>0.67</v>
      </c>
      <c r="T14" s="6">
        <v>0.61</v>
      </c>
      <c r="V14" s="6">
        <v>0.56000000000000005</v>
      </c>
      <c r="X14" s="6">
        <v>0.5</v>
      </c>
      <c r="Z14" s="6">
        <v>16.16</v>
      </c>
    </row>
    <row r="15" spans="1:26" x14ac:dyDescent="0.25">
      <c r="A15" s="6">
        <v>1934</v>
      </c>
      <c r="B15" s="6">
        <v>0.47</v>
      </c>
      <c r="D15" s="6">
        <v>0.48</v>
      </c>
      <c r="F15" s="6">
        <v>0.47</v>
      </c>
      <c r="H15" s="6">
        <v>0.41</v>
      </c>
      <c r="J15" s="6">
        <v>0.42</v>
      </c>
      <c r="L15" s="6">
        <v>0.57999999999999996</v>
      </c>
      <c r="N15" s="6">
        <v>0.55000000000000004</v>
      </c>
      <c r="P15" s="6">
        <v>0.47</v>
      </c>
      <c r="R15" s="6">
        <v>0.43</v>
      </c>
      <c r="T15" s="6">
        <v>0.4</v>
      </c>
      <c r="V15" s="6">
        <v>0.37</v>
      </c>
      <c r="X15" s="6">
        <v>0.34</v>
      </c>
      <c r="Z15" s="6">
        <v>5.4</v>
      </c>
    </row>
    <row r="16" spans="1:26" x14ac:dyDescent="0.25">
      <c r="A16" s="6">
        <v>1935</v>
      </c>
      <c r="B16" s="6">
        <v>0.31</v>
      </c>
      <c r="D16" s="6">
        <v>0.28999999999999998</v>
      </c>
      <c r="F16" s="6">
        <v>0.28999999999999998</v>
      </c>
      <c r="H16" s="6">
        <v>0.28999999999999998</v>
      </c>
      <c r="J16" s="6">
        <v>1.08</v>
      </c>
      <c r="L16" s="6">
        <v>3.02</v>
      </c>
      <c r="N16" s="6">
        <v>1.46</v>
      </c>
      <c r="P16" s="6">
        <v>0.93</v>
      </c>
      <c r="R16" s="6">
        <v>0.92</v>
      </c>
      <c r="T16" s="6">
        <v>0.76</v>
      </c>
      <c r="V16" s="6">
        <v>0.65</v>
      </c>
      <c r="X16" s="6">
        <v>0.55000000000000004</v>
      </c>
      <c r="Z16" s="6">
        <v>10.55</v>
      </c>
    </row>
    <row r="17" spans="1:26" x14ac:dyDescent="0.25">
      <c r="A17" s="6">
        <v>1936</v>
      </c>
      <c r="B17" s="6">
        <v>0.51</v>
      </c>
      <c r="D17" s="6">
        <v>1</v>
      </c>
      <c r="F17" s="6">
        <v>0.56999999999999995</v>
      </c>
      <c r="H17" s="6">
        <v>1.1200000000000001</v>
      </c>
      <c r="J17" s="6">
        <v>0.67</v>
      </c>
      <c r="L17" s="6">
        <v>0.53</v>
      </c>
      <c r="N17" s="6">
        <v>0.51</v>
      </c>
      <c r="P17" s="6">
        <v>0.5</v>
      </c>
      <c r="R17" s="6">
        <v>0.47</v>
      </c>
      <c r="T17" s="6">
        <v>0.45</v>
      </c>
      <c r="V17" s="6">
        <v>0.42</v>
      </c>
      <c r="X17" s="6">
        <v>0.39</v>
      </c>
      <c r="Z17" s="6">
        <v>7.12</v>
      </c>
    </row>
    <row r="18" spans="1:26" x14ac:dyDescent="0.25">
      <c r="A18" s="6">
        <v>1937</v>
      </c>
      <c r="B18" s="6">
        <v>0.36</v>
      </c>
      <c r="D18" s="6">
        <v>0.35</v>
      </c>
      <c r="F18" s="6">
        <v>2.04</v>
      </c>
      <c r="H18" s="6">
        <v>1.01</v>
      </c>
      <c r="J18" s="6">
        <v>0.46</v>
      </c>
      <c r="L18" s="6">
        <v>0.41</v>
      </c>
      <c r="N18" s="6">
        <v>0.4</v>
      </c>
      <c r="P18" s="6">
        <v>0.41</v>
      </c>
      <c r="R18" s="6">
        <v>0.4</v>
      </c>
      <c r="T18" s="6">
        <v>0.38</v>
      </c>
      <c r="V18" s="6">
        <v>0.35</v>
      </c>
      <c r="X18" s="6">
        <v>0.32</v>
      </c>
      <c r="Z18" s="6">
        <v>6.86</v>
      </c>
    </row>
    <row r="19" spans="1:26" x14ac:dyDescent="0.25">
      <c r="A19" s="6">
        <v>1938</v>
      </c>
      <c r="B19" s="6">
        <v>0.3</v>
      </c>
      <c r="D19" s="6">
        <v>0.26</v>
      </c>
      <c r="F19" s="6">
        <v>0.41</v>
      </c>
      <c r="H19" s="6">
        <v>0.5</v>
      </c>
      <c r="J19" s="6">
        <v>9</v>
      </c>
      <c r="L19" s="6">
        <v>4.32</v>
      </c>
      <c r="N19" s="6">
        <v>1.0900000000000001</v>
      </c>
      <c r="P19" s="6">
        <v>0.86</v>
      </c>
      <c r="R19" s="6">
        <v>0.77</v>
      </c>
      <c r="T19" s="6">
        <v>0.76</v>
      </c>
      <c r="V19" s="6">
        <v>0.74</v>
      </c>
      <c r="X19" s="6">
        <v>0.68</v>
      </c>
      <c r="Z19" s="6">
        <v>19.690000000000001</v>
      </c>
    </row>
    <row r="20" spans="1:26" x14ac:dyDescent="0.25">
      <c r="A20" s="6">
        <v>1939</v>
      </c>
      <c r="B20" s="6">
        <v>0.62</v>
      </c>
      <c r="D20" s="6">
        <v>0.59</v>
      </c>
      <c r="F20" s="6">
        <v>0.56999999999999995</v>
      </c>
      <c r="H20" s="6">
        <v>0.56000000000000005</v>
      </c>
      <c r="J20" s="6">
        <v>0.55000000000000004</v>
      </c>
      <c r="L20" s="6">
        <v>1.02</v>
      </c>
      <c r="N20" s="6">
        <v>0.74</v>
      </c>
      <c r="P20" s="6">
        <v>0.68</v>
      </c>
      <c r="R20" s="6">
        <v>0.7</v>
      </c>
      <c r="T20" s="6">
        <v>0.7</v>
      </c>
      <c r="V20" s="6">
        <v>0.61</v>
      </c>
      <c r="X20" s="6">
        <v>0.66</v>
      </c>
      <c r="Z20" s="6">
        <v>7.98</v>
      </c>
    </row>
    <row r="21" spans="1:26" x14ac:dyDescent="0.25">
      <c r="A21" s="6">
        <v>1940</v>
      </c>
      <c r="B21" s="6">
        <v>0.61</v>
      </c>
      <c r="D21" s="6">
        <v>0.49</v>
      </c>
      <c r="F21" s="6">
        <v>1.51</v>
      </c>
      <c r="H21" s="6">
        <v>0.93</v>
      </c>
      <c r="J21" s="6">
        <v>0.54</v>
      </c>
      <c r="L21" s="6">
        <v>0.5</v>
      </c>
      <c r="N21" s="6">
        <v>0.5</v>
      </c>
      <c r="P21" s="6">
        <v>0.49</v>
      </c>
      <c r="R21" s="6">
        <v>0.48</v>
      </c>
      <c r="T21" s="6">
        <v>0.47</v>
      </c>
      <c r="V21" s="6">
        <v>0.45</v>
      </c>
      <c r="X21" s="6">
        <v>0.45</v>
      </c>
      <c r="Z21" s="6">
        <v>7.42</v>
      </c>
    </row>
    <row r="22" spans="1:26" x14ac:dyDescent="0.25">
      <c r="A22" s="6">
        <v>1941</v>
      </c>
      <c r="B22" s="6">
        <v>0.44</v>
      </c>
      <c r="D22" s="6">
        <v>0.41</v>
      </c>
      <c r="F22" s="6">
        <v>0.52</v>
      </c>
      <c r="H22" s="6">
        <v>0.53</v>
      </c>
      <c r="J22" s="6">
        <v>0.44</v>
      </c>
      <c r="L22" s="6">
        <v>3.46</v>
      </c>
      <c r="N22" s="6">
        <v>1.79</v>
      </c>
      <c r="P22" s="6">
        <v>0.79</v>
      </c>
      <c r="R22" s="6">
        <v>0.69</v>
      </c>
      <c r="T22" s="6">
        <v>0.64</v>
      </c>
      <c r="V22" s="6">
        <v>0.61</v>
      </c>
      <c r="X22" s="6">
        <v>0.54</v>
      </c>
      <c r="Z22" s="6">
        <v>10.88</v>
      </c>
    </row>
    <row r="23" spans="1:26" x14ac:dyDescent="0.25">
      <c r="A23" s="6">
        <v>1942</v>
      </c>
      <c r="B23" s="6">
        <v>0.54</v>
      </c>
      <c r="D23" s="6">
        <v>0.51</v>
      </c>
      <c r="F23" s="6">
        <v>3.86</v>
      </c>
      <c r="H23" s="6">
        <v>1.75</v>
      </c>
      <c r="J23" s="6">
        <v>0.62</v>
      </c>
      <c r="L23" s="6">
        <v>0.76</v>
      </c>
      <c r="N23" s="6">
        <v>1.54</v>
      </c>
      <c r="P23" s="6">
        <v>1.44</v>
      </c>
      <c r="R23" s="6">
        <v>1.29</v>
      </c>
      <c r="T23" s="6">
        <v>1.26</v>
      </c>
      <c r="V23" s="6">
        <v>1.2</v>
      </c>
      <c r="X23" s="6">
        <v>1.19</v>
      </c>
      <c r="Z23" s="6">
        <v>15.95</v>
      </c>
    </row>
    <row r="24" spans="1:26" x14ac:dyDescent="0.25">
      <c r="A24" s="6">
        <v>1943</v>
      </c>
      <c r="B24" s="6">
        <v>1.43</v>
      </c>
      <c r="D24" s="6">
        <v>1.99</v>
      </c>
      <c r="F24" s="6">
        <v>1.29</v>
      </c>
      <c r="H24" s="6">
        <v>1.1299999999999999</v>
      </c>
      <c r="J24" s="6">
        <v>8.35</v>
      </c>
      <c r="L24" s="6">
        <v>4.04</v>
      </c>
      <c r="N24" s="6">
        <v>1.49</v>
      </c>
      <c r="P24" s="6">
        <v>1.35</v>
      </c>
      <c r="R24" s="6">
        <v>1.99</v>
      </c>
      <c r="T24" s="6">
        <v>1.96</v>
      </c>
      <c r="V24" s="6">
        <v>1.69</v>
      </c>
      <c r="X24" s="6">
        <v>1.52</v>
      </c>
      <c r="Z24" s="6">
        <v>28.22</v>
      </c>
    </row>
    <row r="25" spans="1:26" x14ac:dyDescent="0.25">
      <c r="A25" s="6">
        <v>1944</v>
      </c>
      <c r="B25" s="6">
        <v>1.37</v>
      </c>
      <c r="D25" s="6">
        <v>1.22</v>
      </c>
      <c r="F25" s="6">
        <v>1</v>
      </c>
      <c r="H25" s="6">
        <v>0.83</v>
      </c>
      <c r="J25" s="6">
        <v>0.77</v>
      </c>
      <c r="L25" s="6">
        <v>6.21</v>
      </c>
      <c r="N25" s="6">
        <v>3.24</v>
      </c>
      <c r="P25" s="6">
        <v>1.44</v>
      </c>
      <c r="R25" s="6">
        <v>1.33</v>
      </c>
      <c r="T25" s="6">
        <v>1.27</v>
      </c>
      <c r="V25" s="6">
        <v>1.1599999999999999</v>
      </c>
      <c r="X25" s="6">
        <v>0.99</v>
      </c>
      <c r="Z25" s="6">
        <v>20.82</v>
      </c>
    </row>
    <row r="26" spans="1:26" x14ac:dyDescent="0.25">
      <c r="A26" s="6">
        <v>1945</v>
      </c>
      <c r="B26" s="6">
        <v>0.79</v>
      </c>
      <c r="D26" s="6">
        <v>0.66</v>
      </c>
      <c r="F26" s="6">
        <v>0.62</v>
      </c>
      <c r="H26" s="6">
        <v>4.8</v>
      </c>
      <c r="J26" s="6">
        <v>3.46</v>
      </c>
      <c r="L26" s="6">
        <v>2.58</v>
      </c>
      <c r="N26" s="6">
        <v>1.78</v>
      </c>
      <c r="P26" s="6">
        <v>1.47</v>
      </c>
      <c r="R26" s="6">
        <v>1.36</v>
      </c>
      <c r="T26" s="6">
        <v>1.32</v>
      </c>
      <c r="V26" s="6">
        <v>1.23</v>
      </c>
      <c r="X26" s="6">
        <v>1.06</v>
      </c>
      <c r="Z26" s="6">
        <v>21.11</v>
      </c>
    </row>
    <row r="27" spans="1:26" x14ac:dyDescent="0.25">
      <c r="A27" s="6">
        <v>1946</v>
      </c>
      <c r="B27" s="6">
        <v>0.95</v>
      </c>
      <c r="D27" s="6">
        <v>0.83</v>
      </c>
      <c r="F27" s="6">
        <v>0.82</v>
      </c>
      <c r="H27" s="6">
        <v>1.0900000000000001</v>
      </c>
      <c r="J27" s="6">
        <v>0.93</v>
      </c>
      <c r="L27" s="6">
        <v>1.29</v>
      </c>
      <c r="N27" s="6">
        <v>1.1599999999999999</v>
      </c>
      <c r="P27" s="6">
        <v>1.04</v>
      </c>
      <c r="R27" s="6">
        <v>0.99</v>
      </c>
      <c r="T27" s="6">
        <v>0.98</v>
      </c>
      <c r="V27" s="6">
        <v>0.9</v>
      </c>
      <c r="X27" s="6">
        <v>0.79</v>
      </c>
      <c r="Z27" s="6">
        <v>11.77</v>
      </c>
    </row>
    <row r="28" spans="1:26" x14ac:dyDescent="0.25">
      <c r="A28" s="6">
        <v>1947</v>
      </c>
      <c r="B28" s="6">
        <v>0.66</v>
      </c>
      <c r="D28" s="6">
        <v>0.56000000000000005</v>
      </c>
      <c r="F28" s="6">
        <v>0.64</v>
      </c>
      <c r="H28" s="6">
        <v>1.3</v>
      </c>
      <c r="J28" s="6">
        <v>0.85</v>
      </c>
      <c r="L28" s="6">
        <v>1.23</v>
      </c>
      <c r="N28" s="6">
        <v>1.21</v>
      </c>
      <c r="P28" s="6">
        <v>1.26</v>
      </c>
      <c r="R28" s="6">
        <v>1.18</v>
      </c>
      <c r="T28" s="6">
        <v>1.1100000000000001</v>
      </c>
      <c r="V28" s="6">
        <v>1.01</v>
      </c>
      <c r="X28" s="6">
        <v>0.82</v>
      </c>
      <c r="Z28" s="6">
        <v>11.83</v>
      </c>
    </row>
    <row r="29" spans="1:26" x14ac:dyDescent="0.25">
      <c r="A29" s="6">
        <v>1948</v>
      </c>
      <c r="B29" s="6">
        <v>0.7</v>
      </c>
      <c r="D29" s="6">
        <v>0.66</v>
      </c>
      <c r="F29" s="6">
        <v>0.53</v>
      </c>
      <c r="H29" s="6">
        <v>0.71</v>
      </c>
      <c r="J29" s="6">
        <v>0.56000000000000005</v>
      </c>
      <c r="L29" s="6">
        <v>0.52</v>
      </c>
      <c r="N29" s="6">
        <v>0.49</v>
      </c>
      <c r="P29" s="6">
        <v>0.48</v>
      </c>
      <c r="R29" s="6">
        <v>0.53</v>
      </c>
      <c r="T29" s="6">
        <v>0.57999999999999996</v>
      </c>
      <c r="V29" s="6">
        <v>0.54</v>
      </c>
      <c r="X29" s="6">
        <v>0.44</v>
      </c>
      <c r="Z29" s="6">
        <v>6.73</v>
      </c>
    </row>
    <row r="30" spans="1:26" x14ac:dyDescent="0.25">
      <c r="A30" s="6">
        <v>1949</v>
      </c>
      <c r="B30" s="6">
        <v>0.4</v>
      </c>
      <c r="D30" s="6">
        <v>0.4</v>
      </c>
      <c r="F30" s="6">
        <v>1.55</v>
      </c>
      <c r="H30" s="6">
        <v>0.92</v>
      </c>
      <c r="J30" s="6">
        <v>0.48</v>
      </c>
      <c r="L30" s="6">
        <v>0.53</v>
      </c>
      <c r="N30" s="6">
        <v>0.57999999999999996</v>
      </c>
      <c r="P30" s="6">
        <v>0.61</v>
      </c>
      <c r="R30" s="6">
        <v>0.64</v>
      </c>
      <c r="T30" s="6">
        <v>0.69</v>
      </c>
      <c r="V30" s="6">
        <v>0.61</v>
      </c>
      <c r="X30" s="6">
        <v>0.47</v>
      </c>
      <c r="Z30" s="6">
        <v>7.89</v>
      </c>
    </row>
    <row r="31" spans="1:26" x14ac:dyDescent="0.25">
      <c r="A31" s="6">
        <v>1950</v>
      </c>
      <c r="B31" s="6">
        <v>0.45</v>
      </c>
      <c r="D31" s="6">
        <v>0.42</v>
      </c>
      <c r="F31" s="6">
        <v>0.53</v>
      </c>
      <c r="H31" s="6">
        <v>0.46</v>
      </c>
      <c r="J31" s="6">
        <v>0.43</v>
      </c>
      <c r="L31" s="6">
        <v>0.42</v>
      </c>
      <c r="N31" s="6">
        <v>0.73</v>
      </c>
      <c r="P31" s="6">
        <v>0.71</v>
      </c>
      <c r="R31" s="6">
        <v>0.68</v>
      </c>
      <c r="T31" s="6">
        <v>0.62</v>
      </c>
      <c r="V31" s="6">
        <v>0.55000000000000004</v>
      </c>
      <c r="X31" s="6">
        <v>0.48</v>
      </c>
      <c r="Z31" s="6">
        <v>6.46</v>
      </c>
    </row>
    <row r="32" spans="1:26" x14ac:dyDescent="0.25">
      <c r="A32" s="6">
        <v>1951</v>
      </c>
      <c r="B32" s="6">
        <v>0.46</v>
      </c>
      <c r="D32" s="6">
        <v>0.41</v>
      </c>
      <c r="F32" s="6">
        <v>0.38</v>
      </c>
      <c r="H32" s="6">
        <v>0.37</v>
      </c>
      <c r="J32" s="6">
        <v>0.37</v>
      </c>
      <c r="L32" s="6">
        <v>0.4</v>
      </c>
      <c r="N32" s="6">
        <v>0.4</v>
      </c>
      <c r="P32" s="6">
        <v>0.36</v>
      </c>
      <c r="R32" s="6">
        <v>0.35</v>
      </c>
      <c r="T32" s="6">
        <v>0.33</v>
      </c>
      <c r="V32" s="6">
        <v>0.3</v>
      </c>
      <c r="X32" s="6">
        <v>0.28000000000000003</v>
      </c>
      <c r="Z32" s="6">
        <v>4.42</v>
      </c>
    </row>
    <row r="33" spans="1:26" x14ac:dyDescent="0.25">
      <c r="A33" s="6">
        <v>1952</v>
      </c>
      <c r="B33" s="6">
        <v>0.25</v>
      </c>
      <c r="D33" s="6">
        <v>0.3</v>
      </c>
      <c r="F33" s="6">
        <v>0.35</v>
      </c>
      <c r="H33" s="6">
        <v>0.26</v>
      </c>
      <c r="J33" s="6">
        <v>0.32</v>
      </c>
      <c r="L33" s="6">
        <v>0.36</v>
      </c>
      <c r="N33" s="6">
        <v>0.4</v>
      </c>
      <c r="P33" s="6">
        <v>0.36</v>
      </c>
      <c r="R33" s="6">
        <v>0.33</v>
      </c>
      <c r="T33" s="6">
        <v>0.31</v>
      </c>
      <c r="V33" s="6">
        <v>0.3</v>
      </c>
      <c r="X33" s="6">
        <v>0.25</v>
      </c>
      <c r="Z33" s="6">
        <v>3.79</v>
      </c>
    </row>
    <row r="34" spans="1:26" x14ac:dyDescent="0.25">
      <c r="A34" s="6">
        <v>1953</v>
      </c>
      <c r="B34" s="6">
        <v>0.23</v>
      </c>
      <c r="D34" s="6">
        <v>0.43</v>
      </c>
      <c r="F34" s="6">
        <v>0.36</v>
      </c>
      <c r="H34" s="6">
        <v>0.86</v>
      </c>
      <c r="J34" s="6">
        <v>0.71</v>
      </c>
      <c r="L34" s="6">
        <v>0.52</v>
      </c>
      <c r="N34" s="6">
        <v>0.56999999999999995</v>
      </c>
      <c r="P34" s="6">
        <v>0.51</v>
      </c>
      <c r="R34" s="6">
        <v>0.45</v>
      </c>
      <c r="T34" s="6">
        <v>0.41</v>
      </c>
      <c r="V34" s="6">
        <v>0.36</v>
      </c>
      <c r="X34" s="6">
        <v>0.31</v>
      </c>
      <c r="Z34" s="6">
        <v>5.73</v>
      </c>
    </row>
    <row r="35" spans="1:26" x14ac:dyDescent="0.25">
      <c r="A35" s="6">
        <v>1954</v>
      </c>
      <c r="B35" s="6">
        <v>0.27</v>
      </c>
      <c r="D35" s="6">
        <v>0.27</v>
      </c>
      <c r="F35" s="6">
        <v>0.28000000000000003</v>
      </c>
      <c r="H35" s="6">
        <v>0.87</v>
      </c>
      <c r="J35" s="6">
        <v>6.12</v>
      </c>
      <c r="L35" s="6">
        <v>2.67</v>
      </c>
      <c r="N35" s="6">
        <v>0.97</v>
      </c>
      <c r="P35" s="6">
        <v>0.88</v>
      </c>
      <c r="R35" s="6">
        <v>0.8</v>
      </c>
      <c r="T35" s="6">
        <v>0.73</v>
      </c>
      <c r="V35" s="6">
        <v>0.64</v>
      </c>
      <c r="X35" s="6">
        <v>0.55000000000000004</v>
      </c>
      <c r="Z35" s="6">
        <v>15.05</v>
      </c>
    </row>
    <row r="36" spans="1:26" x14ac:dyDescent="0.25">
      <c r="A36" s="6">
        <v>1955</v>
      </c>
      <c r="B36" s="6">
        <v>0.53</v>
      </c>
      <c r="D36" s="6">
        <v>0.53</v>
      </c>
      <c r="F36" s="6">
        <v>0.51</v>
      </c>
      <c r="H36" s="6">
        <v>0.46</v>
      </c>
      <c r="J36" s="6">
        <v>2.68</v>
      </c>
      <c r="L36" s="6">
        <v>1.33</v>
      </c>
      <c r="N36" s="6">
        <v>0.64</v>
      </c>
      <c r="P36" s="6">
        <v>0.65</v>
      </c>
      <c r="R36" s="6">
        <v>0.64</v>
      </c>
      <c r="T36" s="6">
        <v>0.59</v>
      </c>
      <c r="V36" s="6">
        <v>0.52</v>
      </c>
      <c r="X36" s="6">
        <v>0.46</v>
      </c>
      <c r="Z36" s="6">
        <v>9.5299999999999994</v>
      </c>
    </row>
    <row r="37" spans="1:26" x14ac:dyDescent="0.25">
      <c r="A37" s="6">
        <v>1956</v>
      </c>
      <c r="B37" s="6">
        <v>0.46</v>
      </c>
      <c r="D37" s="6">
        <v>0.48</v>
      </c>
      <c r="F37" s="6">
        <v>0.46</v>
      </c>
      <c r="H37" s="6">
        <v>0.43</v>
      </c>
      <c r="J37" s="6">
        <v>1</v>
      </c>
      <c r="L37" s="6">
        <v>1.19</v>
      </c>
      <c r="N37" s="6">
        <v>0.78</v>
      </c>
      <c r="P37" s="6">
        <v>0.65</v>
      </c>
      <c r="R37" s="6">
        <v>0.8</v>
      </c>
      <c r="T37" s="6">
        <v>1.23</v>
      </c>
      <c r="V37" s="6">
        <v>1.37</v>
      </c>
      <c r="X37" s="6">
        <v>1.31</v>
      </c>
      <c r="Z37" s="6">
        <v>10.16</v>
      </c>
    </row>
    <row r="38" spans="1:26" x14ac:dyDescent="0.25">
      <c r="A38" s="6">
        <v>1957</v>
      </c>
      <c r="B38" s="6">
        <v>1.3</v>
      </c>
      <c r="D38" s="6">
        <v>1.08</v>
      </c>
      <c r="F38" s="6">
        <v>0.89</v>
      </c>
      <c r="H38" s="6">
        <v>0.98</v>
      </c>
      <c r="J38" s="6">
        <v>1.1000000000000001</v>
      </c>
      <c r="L38" s="6">
        <v>1.0900000000000001</v>
      </c>
      <c r="N38" s="6">
        <v>1.17</v>
      </c>
      <c r="P38" s="6">
        <v>1.1200000000000001</v>
      </c>
      <c r="R38" s="6">
        <v>1.05</v>
      </c>
      <c r="T38" s="6">
        <v>1.01</v>
      </c>
      <c r="V38" s="6">
        <v>0.91</v>
      </c>
      <c r="X38" s="6">
        <v>0.8</v>
      </c>
      <c r="Z38" s="6">
        <v>12.49</v>
      </c>
    </row>
    <row r="39" spans="1:26" x14ac:dyDescent="0.25">
      <c r="A39" s="6">
        <v>1958</v>
      </c>
      <c r="B39" s="6">
        <v>0.64</v>
      </c>
      <c r="D39" s="6">
        <v>0.62</v>
      </c>
      <c r="F39" s="6">
        <v>0.57999999999999996</v>
      </c>
      <c r="H39" s="6">
        <v>0.56999999999999995</v>
      </c>
      <c r="J39" s="6">
        <v>0.55000000000000004</v>
      </c>
      <c r="L39" s="6">
        <v>0.52</v>
      </c>
      <c r="N39" s="6">
        <v>0.55000000000000004</v>
      </c>
      <c r="P39" s="6">
        <v>0.62</v>
      </c>
      <c r="R39" s="6">
        <v>0.67</v>
      </c>
      <c r="T39" s="6">
        <v>0.68</v>
      </c>
      <c r="V39" s="6">
        <v>0.63</v>
      </c>
      <c r="X39" s="6">
        <v>0.5</v>
      </c>
      <c r="Z39" s="6">
        <v>7.13</v>
      </c>
    </row>
    <row r="40" spans="1:26" x14ac:dyDescent="0.25">
      <c r="A40" s="6">
        <v>1959</v>
      </c>
      <c r="B40" s="6">
        <v>0.44</v>
      </c>
      <c r="D40" s="6">
        <v>0.43</v>
      </c>
      <c r="F40" s="6">
        <v>0.43</v>
      </c>
      <c r="H40" s="6">
        <v>0.4</v>
      </c>
      <c r="J40" s="6">
        <v>0.41</v>
      </c>
      <c r="L40" s="6">
        <v>0.45</v>
      </c>
      <c r="N40" s="6">
        <v>0.51</v>
      </c>
      <c r="P40" s="6">
        <v>0.51</v>
      </c>
      <c r="R40" s="6">
        <v>0.51</v>
      </c>
      <c r="T40" s="6">
        <v>0.5</v>
      </c>
      <c r="V40" s="6">
        <v>0.46</v>
      </c>
      <c r="X40" s="6">
        <v>0.43</v>
      </c>
      <c r="Z40" s="6">
        <v>5.49</v>
      </c>
    </row>
    <row r="41" spans="1:26" x14ac:dyDescent="0.25">
      <c r="A41" s="6">
        <v>1960</v>
      </c>
      <c r="B41" s="6">
        <v>0.4</v>
      </c>
      <c r="D41" s="6">
        <v>0.77</v>
      </c>
      <c r="F41" s="6">
        <v>2.69</v>
      </c>
      <c r="H41" s="6">
        <v>1.22</v>
      </c>
      <c r="J41" s="6">
        <v>0.72</v>
      </c>
      <c r="L41" s="6">
        <v>0.66</v>
      </c>
      <c r="N41" s="6">
        <v>1.1100000000000001</v>
      </c>
      <c r="P41" s="6">
        <v>1.25</v>
      </c>
      <c r="R41" s="6">
        <v>1.29</v>
      </c>
      <c r="T41" s="6">
        <v>1.24</v>
      </c>
      <c r="V41" s="6">
        <v>1.1000000000000001</v>
      </c>
      <c r="X41" s="6">
        <v>0.88</v>
      </c>
      <c r="Z41" s="6">
        <v>13.35</v>
      </c>
    </row>
    <row r="42" spans="1:26" x14ac:dyDescent="0.25">
      <c r="A42" s="6">
        <v>1961</v>
      </c>
      <c r="B42" s="6">
        <v>0.66</v>
      </c>
      <c r="D42" s="6">
        <v>0.6</v>
      </c>
      <c r="F42" s="6">
        <v>0.56999999999999995</v>
      </c>
      <c r="H42" s="6">
        <v>0.55000000000000004</v>
      </c>
      <c r="J42" s="6">
        <v>0.54</v>
      </c>
      <c r="L42" s="6">
        <v>0.55000000000000004</v>
      </c>
      <c r="N42" s="6">
        <v>0.62</v>
      </c>
      <c r="P42" s="6">
        <v>0.62</v>
      </c>
      <c r="R42" s="6">
        <v>0.61</v>
      </c>
      <c r="T42" s="6">
        <v>0.59</v>
      </c>
      <c r="V42" s="6">
        <v>0.52</v>
      </c>
      <c r="X42" s="6">
        <v>0.44</v>
      </c>
      <c r="Z42" s="6">
        <v>6.86</v>
      </c>
    </row>
    <row r="43" spans="1:26" x14ac:dyDescent="0.25">
      <c r="A43" s="6">
        <v>1962</v>
      </c>
      <c r="B43" s="6">
        <v>0.41</v>
      </c>
      <c r="D43" s="6">
        <v>1</v>
      </c>
      <c r="F43" s="6">
        <v>0.62</v>
      </c>
      <c r="H43" s="6">
        <v>0.91</v>
      </c>
      <c r="J43" s="6">
        <v>0.61</v>
      </c>
      <c r="L43" s="6">
        <v>0.45</v>
      </c>
      <c r="N43" s="6">
        <v>0.45</v>
      </c>
      <c r="P43" s="6">
        <v>0.44</v>
      </c>
      <c r="R43" s="6">
        <v>0.46</v>
      </c>
      <c r="T43" s="6">
        <v>0.45</v>
      </c>
      <c r="V43" s="6">
        <v>0.39</v>
      </c>
      <c r="X43" s="6">
        <v>0.36</v>
      </c>
      <c r="Z43" s="6">
        <v>6.54</v>
      </c>
    </row>
    <row r="44" spans="1:26" x14ac:dyDescent="0.25">
      <c r="A44" s="6">
        <v>1963</v>
      </c>
      <c r="B44" s="6">
        <v>0.35</v>
      </c>
      <c r="D44" s="6">
        <v>0.59</v>
      </c>
      <c r="F44" s="6">
        <v>0.42</v>
      </c>
      <c r="H44" s="6">
        <v>0.4</v>
      </c>
      <c r="J44" s="6">
        <v>0.38</v>
      </c>
      <c r="L44" s="6">
        <v>0.38</v>
      </c>
      <c r="N44" s="6">
        <v>0.35</v>
      </c>
      <c r="P44" s="6">
        <v>0.33</v>
      </c>
      <c r="R44" s="6">
        <v>0.33</v>
      </c>
      <c r="T44" s="6">
        <v>0.31</v>
      </c>
      <c r="V44" s="6">
        <v>0.3</v>
      </c>
      <c r="X44" s="6">
        <v>0.27</v>
      </c>
      <c r="Z44" s="6">
        <v>4.4000000000000004</v>
      </c>
    </row>
    <row r="45" spans="1:26" x14ac:dyDescent="0.25">
      <c r="A45" s="6">
        <v>1964</v>
      </c>
      <c r="B45" s="6">
        <v>0.25</v>
      </c>
      <c r="D45" s="6">
        <v>0.24</v>
      </c>
      <c r="F45" s="6">
        <v>0.35</v>
      </c>
      <c r="H45" s="6">
        <v>0.32</v>
      </c>
      <c r="J45" s="6">
        <v>0.28000000000000003</v>
      </c>
      <c r="L45" s="6">
        <v>0.23</v>
      </c>
      <c r="N45" s="6">
        <v>0.26</v>
      </c>
      <c r="P45" s="6">
        <v>0.26</v>
      </c>
      <c r="R45" s="6">
        <v>0.25</v>
      </c>
      <c r="T45" s="6">
        <v>0.22</v>
      </c>
      <c r="V45" s="6">
        <v>0.2</v>
      </c>
      <c r="X45" s="6">
        <v>0.17</v>
      </c>
      <c r="Z45" s="6">
        <v>3.03</v>
      </c>
    </row>
    <row r="46" spans="1:26" x14ac:dyDescent="0.25">
      <c r="A46" s="6">
        <v>1965</v>
      </c>
      <c r="B46" s="6">
        <v>0.13</v>
      </c>
      <c r="D46" s="6">
        <v>0.12</v>
      </c>
      <c r="F46" s="6">
        <v>0.09</v>
      </c>
      <c r="H46" s="6">
        <v>0.17</v>
      </c>
      <c r="J46" s="6">
        <v>0.97</v>
      </c>
      <c r="L46" s="6">
        <v>0.48</v>
      </c>
      <c r="N46" s="6">
        <v>0.16</v>
      </c>
      <c r="P46" s="6">
        <v>0.16</v>
      </c>
      <c r="R46" s="6">
        <v>0.19</v>
      </c>
      <c r="T46" s="6">
        <v>0.19</v>
      </c>
      <c r="V46" s="6">
        <v>0.15</v>
      </c>
      <c r="X46" s="6">
        <v>0.12</v>
      </c>
      <c r="Z46" s="6">
        <v>2.93</v>
      </c>
    </row>
    <row r="47" spans="1:26" x14ac:dyDescent="0.25">
      <c r="A47" s="6">
        <v>1966</v>
      </c>
      <c r="B47" s="6">
        <v>0.11</v>
      </c>
      <c r="D47" s="6">
        <v>0.08</v>
      </c>
      <c r="F47" s="6">
        <v>1.08</v>
      </c>
      <c r="H47" s="6">
        <v>8.91</v>
      </c>
      <c r="J47" s="6">
        <v>4.24</v>
      </c>
      <c r="L47" s="6">
        <v>2.16</v>
      </c>
      <c r="N47" s="6">
        <v>23.2</v>
      </c>
      <c r="P47" s="6">
        <v>8.7200000000000006</v>
      </c>
      <c r="R47" s="6">
        <v>1.37</v>
      </c>
      <c r="T47" s="6">
        <v>1.26</v>
      </c>
      <c r="V47" s="6">
        <v>1.24</v>
      </c>
      <c r="X47" s="6">
        <v>1.04</v>
      </c>
      <c r="Z47" s="6">
        <v>53.41</v>
      </c>
    </row>
    <row r="48" spans="1:26" x14ac:dyDescent="0.25">
      <c r="A48" s="6">
        <v>1967</v>
      </c>
      <c r="B48" s="6">
        <v>0.83</v>
      </c>
      <c r="D48" s="6">
        <v>0.76</v>
      </c>
      <c r="F48" s="6">
        <v>0.66</v>
      </c>
      <c r="H48" s="6">
        <v>0.64</v>
      </c>
      <c r="J48" s="6">
        <v>0.61</v>
      </c>
      <c r="L48" s="6">
        <v>1.1100000000000001</v>
      </c>
      <c r="N48" s="6">
        <v>1.1599999999999999</v>
      </c>
      <c r="P48" s="6">
        <v>1.28</v>
      </c>
      <c r="R48" s="6">
        <v>1.1499999999999999</v>
      </c>
      <c r="T48" s="6">
        <v>1.01</v>
      </c>
      <c r="V48" s="6">
        <v>0.84</v>
      </c>
      <c r="X48" s="6">
        <v>0.62</v>
      </c>
      <c r="Z48" s="6">
        <v>10.66</v>
      </c>
    </row>
    <row r="49" spans="1:26" x14ac:dyDescent="0.25">
      <c r="A49" s="6">
        <v>1968</v>
      </c>
      <c r="B49" s="6">
        <v>0.47</v>
      </c>
      <c r="D49" s="6">
        <v>0.46</v>
      </c>
      <c r="F49" s="6">
        <v>0.45</v>
      </c>
      <c r="H49" s="6">
        <v>0.4</v>
      </c>
      <c r="J49" s="6">
        <v>0.42</v>
      </c>
      <c r="L49" s="6">
        <v>0.45</v>
      </c>
      <c r="N49" s="6">
        <v>0.55000000000000004</v>
      </c>
      <c r="P49" s="6">
        <v>0.63</v>
      </c>
      <c r="R49" s="6">
        <v>0.57999999999999996</v>
      </c>
      <c r="T49" s="6">
        <v>0.51</v>
      </c>
      <c r="V49" s="6">
        <v>0.45</v>
      </c>
      <c r="X49" s="6">
        <v>0.38</v>
      </c>
      <c r="Z49" s="6">
        <v>5.74</v>
      </c>
    </row>
    <row r="50" spans="1:26" x14ac:dyDescent="0.25">
      <c r="A50" s="6">
        <v>1969</v>
      </c>
      <c r="B50" s="6">
        <v>0.36</v>
      </c>
      <c r="D50" s="6">
        <v>0.36</v>
      </c>
      <c r="F50" s="6">
        <v>0.47</v>
      </c>
      <c r="H50" s="6">
        <v>0.44</v>
      </c>
      <c r="J50" s="6">
        <v>0.43</v>
      </c>
      <c r="L50" s="6">
        <v>0.38</v>
      </c>
      <c r="N50" s="6">
        <v>0.37</v>
      </c>
      <c r="P50" s="6">
        <v>0.37</v>
      </c>
      <c r="R50" s="6">
        <v>0.36</v>
      </c>
      <c r="T50" s="6">
        <v>0.35</v>
      </c>
      <c r="V50" s="6">
        <v>0.33</v>
      </c>
      <c r="X50" s="6">
        <v>0.31</v>
      </c>
      <c r="Z50" s="6">
        <v>4.55</v>
      </c>
    </row>
    <row r="51" spans="1:26" x14ac:dyDescent="0.25">
      <c r="A51" s="6">
        <v>1970</v>
      </c>
      <c r="B51" s="6">
        <v>0.25</v>
      </c>
      <c r="D51" s="6">
        <v>0.24</v>
      </c>
      <c r="F51" s="6">
        <v>0.34</v>
      </c>
      <c r="H51" s="6">
        <v>2.06</v>
      </c>
      <c r="J51" s="6">
        <v>1.0900000000000001</v>
      </c>
      <c r="L51" s="6">
        <v>0.45</v>
      </c>
      <c r="N51" s="6">
        <v>0.68</v>
      </c>
      <c r="P51" s="6">
        <v>0.6</v>
      </c>
      <c r="R51" s="6">
        <v>0.52</v>
      </c>
      <c r="T51" s="6">
        <v>0.46</v>
      </c>
      <c r="V51" s="6">
        <v>0.38</v>
      </c>
      <c r="X51" s="6">
        <v>0.34</v>
      </c>
      <c r="Z51" s="6">
        <v>7.4</v>
      </c>
    </row>
    <row r="52" spans="1:26" x14ac:dyDescent="0.25">
      <c r="A52" s="6">
        <v>1971</v>
      </c>
      <c r="B52" s="6">
        <v>0.28999999999999998</v>
      </c>
      <c r="D52" s="6">
        <v>0.35</v>
      </c>
      <c r="F52" s="6">
        <v>0.31</v>
      </c>
      <c r="H52" s="6">
        <v>4.16</v>
      </c>
      <c r="J52" s="6">
        <v>1.75</v>
      </c>
      <c r="L52" s="6">
        <v>0.56999999999999995</v>
      </c>
      <c r="N52" s="6">
        <v>0.56999999999999995</v>
      </c>
      <c r="P52" s="6">
        <v>0.48</v>
      </c>
      <c r="R52" s="6">
        <v>0.46</v>
      </c>
      <c r="T52" s="6">
        <v>0.42</v>
      </c>
      <c r="V52" s="6">
        <v>0.37</v>
      </c>
      <c r="X52" s="6">
        <v>0.3</v>
      </c>
      <c r="Z52" s="6">
        <v>10.050000000000001</v>
      </c>
    </row>
    <row r="53" spans="1:26" x14ac:dyDescent="0.25">
      <c r="A53" s="6">
        <v>1972</v>
      </c>
      <c r="B53" s="6">
        <v>0.28000000000000003</v>
      </c>
      <c r="D53" s="6">
        <v>0.27</v>
      </c>
      <c r="F53" s="6">
        <v>0.23</v>
      </c>
      <c r="H53" s="6">
        <v>0.21</v>
      </c>
      <c r="J53" s="6">
        <v>0.24</v>
      </c>
      <c r="L53" s="6">
        <v>0.28000000000000003</v>
      </c>
      <c r="N53" s="6">
        <v>0.49</v>
      </c>
      <c r="P53" s="6">
        <v>0.45</v>
      </c>
      <c r="R53" s="6">
        <v>0.4</v>
      </c>
      <c r="T53" s="6">
        <v>0.35</v>
      </c>
      <c r="V53" s="6">
        <v>0.31</v>
      </c>
      <c r="X53" s="6">
        <v>0.33</v>
      </c>
      <c r="Z53" s="6">
        <v>3.84</v>
      </c>
    </row>
    <row r="54" spans="1:26" x14ac:dyDescent="0.25">
      <c r="A54" s="6">
        <v>1973</v>
      </c>
      <c r="B54" s="6">
        <v>0.33</v>
      </c>
      <c r="D54" s="6">
        <v>0.32</v>
      </c>
      <c r="F54" s="6">
        <v>0.61</v>
      </c>
      <c r="H54" s="6">
        <v>3.16</v>
      </c>
      <c r="J54" s="6">
        <v>1.86</v>
      </c>
      <c r="L54" s="6">
        <v>0.94</v>
      </c>
      <c r="N54" s="6">
        <v>1.07</v>
      </c>
      <c r="P54" s="6">
        <v>0.93</v>
      </c>
      <c r="R54" s="6">
        <v>0.78</v>
      </c>
      <c r="T54" s="6">
        <v>0.72</v>
      </c>
      <c r="V54" s="6">
        <v>0.63</v>
      </c>
      <c r="X54" s="6">
        <v>0.56000000000000005</v>
      </c>
      <c r="Z54" s="6">
        <v>11.92</v>
      </c>
    </row>
    <row r="55" spans="1:26" x14ac:dyDescent="0.25">
      <c r="A55" s="6">
        <v>1974</v>
      </c>
      <c r="B55" s="6">
        <v>0.5</v>
      </c>
      <c r="D55" s="6">
        <v>0.61</v>
      </c>
      <c r="F55" s="6">
        <v>0.76</v>
      </c>
      <c r="H55" s="6">
        <v>1.31</v>
      </c>
      <c r="J55" s="6">
        <v>0.9</v>
      </c>
      <c r="L55" s="6">
        <v>1.51</v>
      </c>
      <c r="N55" s="6">
        <v>2.0699999999999998</v>
      </c>
      <c r="P55" s="6">
        <v>1.6</v>
      </c>
      <c r="R55" s="6">
        <v>1.34</v>
      </c>
      <c r="T55" s="6">
        <v>1.17</v>
      </c>
      <c r="V55" s="6">
        <v>1.03</v>
      </c>
      <c r="X55" s="6">
        <v>0.82</v>
      </c>
      <c r="Z55" s="6">
        <v>13.63</v>
      </c>
    </row>
    <row r="56" spans="1:26" x14ac:dyDescent="0.25">
      <c r="A56" s="6">
        <v>1975</v>
      </c>
      <c r="B56" s="6">
        <v>0.61</v>
      </c>
      <c r="D56" s="6">
        <v>0.9</v>
      </c>
      <c r="F56" s="6">
        <v>1.37</v>
      </c>
      <c r="H56" s="6">
        <v>5.42</v>
      </c>
      <c r="J56" s="6">
        <v>4.37</v>
      </c>
      <c r="L56" s="6">
        <v>11.83</v>
      </c>
      <c r="N56" s="6">
        <v>5.74</v>
      </c>
      <c r="P56" s="6">
        <v>2.62</v>
      </c>
      <c r="R56" s="6">
        <v>2.2999999999999998</v>
      </c>
      <c r="T56" s="6">
        <v>2.08</v>
      </c>
      <c r="V56" s="6">
        <v>1.86</v>
      </c>
      <c r="X56" s="6">
        <v>1.74</v>
      </c>
      <c r="Z56" s="6">
        <v>40.840000000000003</v>
      </c>
    </row>
    <row r="57" spans="1:26" x14ac:dyDescent="0.25">
      <c r="A57" s="6">
        <v>1976</v>
      </c>
      <c r="B57" s="6">
        <v>1.64</v>
      </c>
      <c r="D57" s="6">
        <v>1.54</v>
      </c>
      <c r="F57" s="6">
        <v>1.43</v>
      </c>
      <c r="H57" s="6">
        <v>1.35</v>
      </c>
      <c r="J57" s="6">
        <v>1.36</v>
      </c>
      <c r="L57" s="6">
        <v>1.63</v>
      </c>
      <c r="N57" s="6">
        <v>1.62</v>
      </c>
      <c r="P57" s="6">
        <v>1.51</v>
      </c>
      <c r="R57" s="6">
        <v>1.43</v>
      </c>
      <c r="T57" s="6">
        <v>1.36</v>
      </c>
      <c r="V57" s="6">
        <v>1.23</v>
      </c>
      <c r="X57" s="6">
        <v>1.22</v>
      </c>
      <c r="Z57" s="6">
        <v>17.32</v>
      </c>
    </row>
    <row r="58" spans="1:26" x14ac:dyDescent="0.25">
      <c r="A58" s="6">
        <v>1977</v>
      </c>
      <c r="B58" s="6">
        <v>1.06</v>
      </c>
      <c r="D58" s="6">
        <v>0.88</v>
      </c>
      <c r="F58" s="6">
        <v>1.28</v>
      </c>
      <c r="H58" s="6">
        <v>4.25</v>
      </c>
      <c r="J58" s="6">
        <v>2.64</v>
      </c>
      <c r="L58" s="6">
        <v>1.65</v>
      </c>
      <c r="N58" s="6">
        <v>1.62</v>
      </c>
      <c r="P58" s="6">
        <v>1.54</v>
      </c>
      <c r="R58" s="6">
        <v>1.51</v>
      </c>
      <c r="T58" s="6">
        <v>1.48</v>
      </c>
      <c r="V58" s="6">
        <v>1.46</v>
      </c>
      <c r="X58" s="6">
        <v>1.38</v>
      </c>
      <c r="Z58" s="6">
        <v>20.76</v>
      </c>
    </row>
    <row r="59" spans="1:26" x14ac:dyDescent="0.25">
      <c r="A59" s="6">
        <v>1978</v>
      </c>
      <c r="B59" s="6">
        <v>1.26</v>
      </c>
      <c r="D59" s="6">
        <v>1.1000000000000001</v>
      </c>
      <c r="F59" s="6">
        <v>0.96</v>
      </c>
      <c r="H59" s="6">
        <v>1.6</v>
      </c>
      <c r="J59" s="6">
        <v>1.2</v>
      </c>
      <c r="L59" s="6">
        <v>0.95</v>
      </c>
      <c r="N59" s="6">
        <v>0.92</v>
      </c>
      <c r="P59" s="6">
        <v>0.94</v>
      </c>
      <c r="R59" s="6">
        <v>0.98</v>
      </c>
      <c r="T59" s="6">
        <v>0.97</v>
      </c>
      <c r="V59" s="6">
        <v>0.96</v>
      </c>
      <c r="X59" s="6">
        <v>0.88</v>
      </c>
      <c r="Z59" s="6">
        <v>12.75</v>
      </c>
    </row>
    <row r="60" spans="1:26" x14ac:dyDescent="0.25">
      <c r="A60" s="6">
        <v>1979</v>
      </c>
      <c r="B60" s="6">
        <v>0.81</v>
      </c>
      <c r="D60" s="6">
        <v>1.02</v>
      </c>
      <c r="F60" s="6">
        <v>0.85</v>
      </c>
      <c r="H60" s="6">
        <v>0.91</v>
      </c>
      <c r="J60" s="6">
        <v>1.52</v>
      </c>
      <c r="L60" s="6">
        <v>1.2</v>
      </c>
      <c r="N60" s="6">
        <v>1.01</v>
      </c>
      <c r="P60" s="6">
        <v>0.9</v>
      </c>
      <c r="R60" s="6">
        <v>0.85</v>
      </c>
      <c r="T60" s="6">
        <v>0.8</v>
      </c>
      <c r="V60" s="6">
        <v>0.71</v>
      </c>
      <c r="X60" s="6">
        <v>0.73</v>
      </c>
      <c r="Z60" s="6">
        <v>11.31</v>
      </c>
    </row>
    <row r="61" spans="1:26" x14ac:dyDescent="0.25">
      <c r="A61" s="6">
        <v>1980</v>
      </c>
      <c r="B61" s="6">
        <v>0.6</v>
      </c>
      <c r="D61" s="6">
        <v>1.07</v>
      </c>
      <c r="F61" s="6">
        <v>0.74</v>
      </c>
      <c r="H61" s="6">
        <v>2.95</v>
      </c>
      <c r="J61" s="6">
        <v>1.86</v>
      </c>
      <c r="L61" s="6">
        <v>1.24</v>
      </c>
      <c r="N61" s="6">
        <v>1.1499999999999999</v>
      </c>
      <c r="P61" s="6">
        <v>1.01</v>
      </c>
      <c r="R61" s="6">
        <v>0.97</v>
      </c>
      <c r="T61" s="6">
        <v>0.94</v>
      </c>
      <c r="V61" s="6">
        <v>0.93</v>
      </c>
      <c r="X61" s="6">
        <v>0.77</v>
      </c>
      <c r="Z61" s="6">
        <v>14.22</v>
      </c>
    </row>
    <row r="62" spans="1:26" x14ac:dyDescent="0.25">
      <c r="A62" s="6">
        <v>1981</v>
      </c>
      <c r="B62" s="6">
        <v>0.59</v>
      </c>
      <c r="D62" s="6">
        <v>0.48</v>
      </c>
      <c r="F62" s="6">
        <v>0.5</v>
      </c>
      <c r="H62" s="6">
        <v>0.44</v>
      </c>
      <c r="J62" s="6">
        <v>0.41</v>
      </c>
      <c r="L62" s="6">
        <v>0.6</v>
      </c>
      <c r="N62" s="6">
        <v>0.76</v>
      </c>
      <c r="P62" s="6">
        <v>0.7</v>
      </c>
      <c r="R62" s="6">
        <v>0.63</v>
      </c>
      <c r="T62" s="6">
        <v>0.61</v>
      </c>
      <c r="V62" s="6">
        <v>0.52</v>
      </c>
      <c r="X62" s="6">
        <v>0.36</v>
      </c>
      <c r="Z62" s="6">
        <v>6.59</v>
      </c>
    </row>
    <row r="63" spans="1:26" x14ac:dyDescent="0.25">
      <c r="A63" s="6">
        <v>1982</v>
      </c>
      <c r="B63" s="6">
        <v>0.47</v>
      </c>
      <c r="D63" s="6">
        <v>0.37</v>
      </c>
      <c r="F63" s="6">
        <v>0.34</v>
      </c>
      <c r="H63" s="6">
        <v>0.33</v>
      </c>
      <c r="J63" s="6">
        <v>0.34</v>
      </c>
      <c r="L63" s="6">
        <v>0.31</v>
      </c>
      <c r="N63" s="6">
        <v>0.3</v>
      </c>
      <c r="P63" s="6">
        <v>0.28000000000000003</v>
      </c>
      <c r="R63" s="6">
        <v>0.28000000000000003</v>
      </c>
      <c r="T63" s="6">
        <v>0.28000000000000003</v>
      </c>
      <c r="V63" s="6">
        <v>0.24</v>
      </c>
      <c r="X63" s="6">
        <v>0.19</v>
      </c>
      <c r="Z63" s="6">
        <v>3.73</v>
      </c>
    </row>
    <row r="64" spans="1:26" x14ac:dyDescent="0.25">
      <c r="A64" s="6">
        <v>1983</v>
      </c>
      <c r="B64" s="6">
        <v>0.16</v>
      </c>
      <c r="D64" s="6">
        <v>0.13</v>
      </c>
      <c r="F64" s="6">
        <v>0.39</v>
      </c>
      <c r="H64" s="6">
        <v>0.19</v>
      </c>
      <c r="J64" s="6">
        <v>0.1</v>
      </c>
      <c r="L64" s="6">
        <v>0.15</v>
      </c>
      <c r="N64" s="6">
        <v>0.1</v>
      </c>
      <c r="P64" s="6">
        <v>7.0000000000000007E-2</v>
      </c>
      <c r="R64" s="6">
        <v>0.05</v>
      </c>
      <c r="T64" s="6">
        <v>0.04</v>
      </c>
      <c r="V64" s="6">
        <v>0.03</v>
      </c>
      <c r="X64" s="6">
        <v>0.02</v>
      </c>
      <c r="Z64" s="6">
        <v>1.42</v>
      </c>
    </row>
    <row r="65" spans="1:26" x14ac:dyDescent="0.25">
      <c r="A65" s="6">
        <v>1984</v>
      </c>
      <c r="B65" s="6">
        <v>0.01</v>
      </c>
      <c r="D65" s="6">
        <v>0.01</v>
      </c>
      <c r="F65" s="6">
        <v>0.01</v>
      </c>
      <c r="H65" s="6">
        <v>0.09</v>
      </c>
      <c r="J65" s="6">
        <v>0.05</v>
      </c>
      <c r="L65" s="6">
        <v>0.02</v>
      </c>
      <c r="N65" s="6">
        <v>0.02</v>
      </c>
      <c r="P65" s="6">
        <v>0.01</v>
      </c>
      <c r="R65" s="6">
        <v>0.01</v>
      </c>
      <c r="T65" s="6">
        <v>0.01</v>
      </c>
      <c r="V65" s="6">
        <v>0.01</v>
      </c>
      <c r="X65" s="6">
        <v>0.01</v>
      </c>
      <c r="Z65" s="6">
        <v>0.27</v>
      </c>
    </row>
    <row r="66" spans="1:26" x14ac:dyDescent="0.25">
      <c r="A66" s="6">
        <v>1985</v>
      </c>
      <c r="B66" s="6">
        <v>0.02</v>
      </c>
      <c r="D66" s="6">
        <v>0.01</v>
      </c>
      <c r="F66" s="6">
        <v>0.01</v>
      </c>
      <c r="H66" s="6">
        <v>0.01</v>
      </c>
      <c r="J66" s="6">
        <v>0.01</v>
      </c>
      <c r="L66" s="6">
        <v>0.05</v>
      </c>
      <c r="N66" s="6">
        <v>0.03</v>
      </c>
      <c r="P66" s="6">
        <v>0.02</v>
      </c>
      <c r="R66" s="6">
        <v>0.01</v>
      </c>
      <c r="T66" s="6">
        <v>0.01</v>
      </c>
      <c r="V66" s="6">
        <v>0.02</v>
      </c>
      <c r="X66" s="6">
        <v>0.02</v>
      </c>
      <c r="Z66" s="6">
        <v>0.21</v>
      </c>
    </row>
    <row r="67" spans="1:26" x14ac:dyDescent="0.25">
      <c r="A67" s="6">
        <v>1986</v>
      </c>
      <c r="B67" s="6">
        <v>0.02</v>
      </c>
      <c r="D67" s="6">
        <v>0.02</v>
      </c>
      <c r="F67" s="6">
        <v>0.02</v>
      </c>
      <c r="H67" s="6">
        <v>0.02</v>
      </c>
      <c r="J67" s="6">
        <v>0.02</v>
      </c>
      <c r="L67" s="6">
        <v>7.0000000000000007E-2</v>
      </c>
      <c r="N67" s="6">
        <v>0.04</v>
      </c>
      <c r="P67" s="6">
        <v>0.02</v>
      </c>
      <c r="R67" s="6">
        <v>0.02</v>
      </c>
      <c r="T67" s="6">
        <v>0.02</v>
      </c>
      <c r="V67" s="6">
        <v>0.02</v>
      </c>
      <c r="X67" s="6">
        <v>0.02</v>
      </c>
      <c r="Z67" s="6">
        <v>0.31</v>
      </c>
    </row>
    <row r="68" spans="1:26" x14ac:dyDescent="0.25">
      <c r="A68" s="6">
        <v>1987</v>
      </c>
      <c r="B68" s="6">
        <v>0.02</v>
      </c>
      <c r="D68" s="6">
        <v>0.02</v>
      </c>
      <c r="F68" s="6">
        <v>0.04</v>
      </c>
      <c r="H68" s="6">
        <v>0.08</v>
      </c>
      <c r="J68" s="6">
        <v>3.58</v>
      </c>
      <c r="L68" s="6">
        <v>1.57</v>
      </c>
      <c r="N68" s="6">
        <v>0.46</v>
      </c>
      <c r="P68" s="6">
        <v>0.32</v>
      </c>
      <c r="R68" s="6">
        <v>0.26</v>
      </c>
      <c r="T68" s="6">
        <v>0.21</v>
      </c>
      <c r="V68" s="6">
        <v>0.15</v>
      </c>
      <c r="X68" s="6">
        <v>0.14000000000000001</v>
      </c>
      <c r="Z68" s="6">
        <v>6.85</v>
      </c>
    </row>
    <row r="69" spans="1:26" x14ac:dyDescent="0.25">
      <c r="A69" s="6">
        <v>1988</v>
      </c>
      <c r="B69" s="6">
        <v>0.15</v>
      </c>
      <c r="D69" s="6">
        <v>0.08</v>
      </c>
      <c r="F69" s="6">
        <v>0.06</v>
      </c>
      <c r="H69" s="6">
        <v>0.04</v>
      </c>
      <c r="J69" s="6">
        <v>1.32</v>
      </c>
      <c r="L69" s="6">
        <v>0.46</v>
      </c>
      <c r="N69" s="6">
        <v>0.18</v>
      </c>
      <c r="P69" s="6">
        <v>0.18</v>
      </c>
      <c r="R69" s="6">
        <v>0.18</v>
      </c>
      <c r="T69" s="6">
        <v>0.15</v>
      </c>
      <c r="V69" s="6">
        <v>0.09</v>
      </c>
      <c r="X69" s="6">
        <v>0.04</v>
      </c>
      <c r="Z69" s="6">
        <v>2.94</v>
      </c>
    </row>
    <row r="70" spans="1:26" x14ac:dyDescent="0.25">
      <c r="A70" s="6">
        <v>1989</v>
      </c>
      <c r="B70" s="6">
        <v>0.03</v>
      </c>
      <c r="D70" s="6">
        <v>0.31</v>
      </c>
      <c r="F70" s="6">
        <v>1.01</v>
      </c>
      <c r="H70" s="6">
        <v>0.28999999999999998</v>
      </c>
      <c r="J70" s="6">
        <v>0.11</v>
      </c>
      <c r="L70" s="6">
        <v>0.16</v>
      </c>
      <c r="N70" s="6">
        <v>0.24</v>
      </c>
      <c r="P70" s="6">
        <v>0.18</v>
      </c>
      <c r="R70" s="6">
        <v>0.14000000000000001</v>
      </c>
      <c r="T70" s="6">
        <v>0.11</v>
      </c>
      <c r="V70" s="6">
        <v>0.06</v>
      </c>
      <c r="X70" s="6">
        <v>0.03</v>
      </c>
      <c r="Z70" s="6">
        <v>2.66</v>
      </c>
    </row>
    <row r="71" spans="1:26" x14ac:dyDescent="0.25">
      <c r="A71" s="6">
        <v>1990</v>
      </c>
      <c r="B71" s="6">
        <v>0.03</v>
      </c>
      <c r="D71" s="6">
        <v>0.02</v>
      </c>
      <c r="F71" s="6">
        <v>0.02</v>
      </c>
      <c r="H71" s="6">
        <v>0.9</v>
      </c>
      <c r="J71" s="6">
        <v>0.37</v>
      </c>
      <c r="L71" s="6">
        <v>0.36</v>
      </c>
      <c r="N71" s="6">
        <v>0.15</v>
      </c>
      <c r="P71" s="6">
        <v>0.1</v>
      </c>
      <c r="R71" s="6">
        <v>0.13</v>
      </c>
      <c r="T71" s="6">
        <v>0.11</v>
      </c>
      <c r="V71" s="6">
        <v>0.06</v>
      </c>
      <c r="X71" s="6">
        <v>0.03</v>
      </c>
      <c r="Z71" s="6">
        <v>2.2999999999999998</v>
      </c>
    </row>
    <row r="72" spans="1:26" x14ac:dyDescent="0.25">
      <c r="A72" s="6">
        <v>1991</v>
      </c>
      <c r="B72" s="6">
        <v>0.03</v>
      </c>
      <c r="D72" s="6">
        <v>0.03</v>
      </c>
      <c r="F72" s="6">
        <v>0.02</v>
      </c>
      <c r="H72" s="6">
        <v>0.02</v>
      </c>
      <c r="J72" s="6">
        <v>0.02</v>
      </c>
      <c r="L72" s="6">
        <v>0.02</v>
      </c>
      <c r="N72" s="6">
        <v>0.01</v>
      </c>
      <c r="P72" s="6">
        <v>0.01</v>
      </c>
      <c r="R72" s="6">
        <v>0.01</v>
      </c>
      <c r="T72" s="6">
        <v>0.01</v>
      </c>
      <c r="V72" s="6">
        <v>0.01</v>
      </c>
      <c r="X72" s="6">
        <v>0.01</v>
      </c>
      <c r="Z72" s="6">
        <v>0.2</v>
      </c>
    </row>
    <row r="73" spans="1:26" x14ac:dyDescent="0.25">
      <c r="A73" s="6">
        <v>1992</v>
      </c>
      <c r="B73" s="6">
        <v>0.01</v>
      </c>
      <c r="D73" s="6">
        <v>0.4</v>
      </c>
      <c r="F73" s="6">
        <v>0.16</v>
      </c>
      <c r="H73" s="6">
        <v>0.02</v>
      </c>
      <c r="J73" s="6">
        <v>0.02</v>
      </c>
      <c r="L73" s="6">
        <v>0.05</v>
      </c>
      <c r="N73" s="6">
        <v>0.04</v>
      </c>
      <c r="P73" s="6">
        <v>0.03</v>
      </c>
      <c r="R73" s="6">
        <v>0.02</v>
      </c>
      <c r="T73" s="6">
        <v>0.02</v>
      </c>
      <c r="V73" s="6">
        <v>0.02</v>
      </c>
      <c r="X73" s="6">
        <v>0.01</v>
      </c>
      <c r="Z73" s="6">
        <v>0.78</v>
      </c>
    </row>
    <row r="74" spans="1:26" x14ac:dyDescent="0.25">
      <c r="A74" s="6">
        <v>1993</v>
      </c>
      <c r="B74" s="6">
        <v>0.01</v>
      </c>
      <c r="D74" s="6">
        <v>0.03</v>
      </c>
      <c r="F74" s="6">
        <v>0.08</v>
      </c>
      <c r="H74" s="6">
        <v>0.17</v>
      </c>
      <c r="J74" s="6">
        <v>0.38</v>
      </c>
      <c r="L74" s="6">
        <v>0.17</v>
      </c>
      <c r="N74" s="6">
        <v>0.08</v>
      </c>
      <c r="P74" s="6">
        <v>0.06</v>
      </c>
      <c r="R74" s="6">
        <v>0.05</v>
      </c>
      <c r="T74" s="6">
        <v>0.04</v>
      </c>
      <c r="V74" s="6">
        <v>0.02</v>
      </c>
      <c r="X74" s="6">
        <v>0.02</v>
      </c>
      <c r="Z74" s="6">
        <v>1.1100000000000001</v>
      </c>
    </row>
    <row r="75" spans="1:26" x14ac:dyDescent="0.25">
      <c r="A75" s="6">
        <v>1994</v>
      </c>
      <c r="B75" s="6">
        <v>0.02</v>
      </c>
      <c r="D75" s="6">
        <v>0.01</v>
      </c>
      <c r="F75" s="6">
        <v>0.01</v>
      </c>
      <c r="H75" s="6">
        <v>0.01</v>
      </c>
      <c r="J75" s="6">
        <v>0.01</v>
      </c>
      <c r="L75" s="6">
        <v>0.93</v>
      </c>
      <c r="N75" s="6">
        <v>0.51</v>
      </c>
      <c r="P75" s="6">
        <v>0.21</v>
      </c>
      <c r="R75" s="6">
        <v>0.17</v>
      </c>
      <c r="T75" s="6">
        <v>0.13</v>
      </c>
      <c r="V75" s="6">
        <v>0.09</v>
      </c>
      <c r="X75" s="6">
        <v>0.05</v>
      </c>
      <c r="Z75" s="6">
        <v>2.14</v>
      </c>
    </row>
    <row r="76" spans="1:26" x14ac:dyDescent="0.25">
      <c r="A76" s="6">
        <v>1995</v>
      </c>
      <c r="B76" s="6">
        <v>0.03</v>
      </c>
      <c r="D76" s="6">
        <v>0.51</v>
      </c>
      <c r="F76" s="6">
        <v>1.78</v>
      </c>
      <c r="H76" s="6">
        <v>0.98</v>
      </c>
      <c r="J76" s="6">
        <v>0.26</v>
      </c>
      <c r="L76" s="6">
        <v>0.18</v>
      </c>
      <c r="N76" s="6">
        <v>0.17</v>
      </c>
      <c r="P76" s="6">
        <v>0.2</v>
      </c>
      <c r="R76" s="6">
        <v>0.17</v>
      </c>
      <c r="T76" s="6">
        <v>0.13</v>
      </c>
      <c r="V76" s="6">
        <v>0.09</v>
      </c>
      <c r="X76" s="6">
        <v>0.04</v>
      </c>
      <c r="Z76" s="6">
        <v>4.53</v>
      </c>
    </row>
    <row r="77" spans="1:26" x14ac:dyDescent="0.25">
      <c r="A77" s="6">
        <v>1996</v>
      </c>
      <c r="B77" s="6">
        <v>0.04</v>
      </c>
      <c r="D77" s="6">
        <v>0.36</v>
      </c>
      <c r="F77" s="6">
        <v>1.04</v>
      </c>
      <c r="H77" s="6">
        <v>0.36</v>
      </c>
      <c r="J77" s="6">
        <v>0.14000000000000001</v>
      </c>
      <c r="L77" s="6">
        <v>3.46</v>
      </c>
      <c r="N77" s="6">
        <v>1.53</v>
      </c>
      <c r="P77" s="6">
        <v>0.9</v>
      </c>
      <c r="R77" s="6">
        <v>0.73</v>
      </c>
      <c r="T77" s="6">
        <v>0.55000000000000004</v>
      </c>
      <c r="V77" s="6">
        <v>0.4</v>
      </c>
      <c r="X77" s="6">
        <v>0.31</v>
      </c>
      <c r="Z77" s="6">
        <v>9.8000000000000007</v>
      </c>
    </row>
    <row r="78" spans="1:26" x14ac:dyDescent="0.25">
      <c r="A78" s="6">
        <v>1997</v>
      </c>
      <c r="B78" s="6">
        <v>0.25</v>
      </c>
      <c r="D78" s="6">
        <v>0.2</v>
      </c>
      <c r="F78" s="6">
        <v>0.18</v>
      </c>
      <c r="H78" s="6">
        <v>0.17</v>
      </c>
      <c r="J78" s="6">
        <v>0.23</v>
      </c>
      <c r="L78" s="6">
        <v>0.28000000000000003</v>
      </c>
      <c r="N78" s="6">
        <v>0.21</v>
      </c>
      <c r="P78" s="6">
        <v>0.16</v>
      </c>
      <c r="R78" s="6">
        <v>0.15</v>
      </c>
      <c r="T78" s="6">
        <v>0.12</v>
      </c>
      <c r="V78" s="6">
        <v>0.09</v>
      </c>
      <c r="X78" s="6">
        <v>0.04</v>
      </c>
      <c r="Z78" s="6">
        <v>2.08</v>
      </c>
    </row>
    <row r="79" spans="1:26" x14ac:dyDescent="0.25">
      <c r="A79" s="6">
        <v>1998</v>
      </c>
      <c r="B79" s="6">
        <v>0.04</v>
      </c>
      <c r="D79" s="6">
        <v>1.03</v>
      </c>
      <c r="F79" s="6">
        <v>1.76</v>
      </c>
      <c r="H79" s="6">
        <v>0.42</v>
      </c>
      <c r="J79" s="6">
        <v>0.08</v>
      </c>
      <c r="L79" s="6">
        <v>7.0000000000000007E-2</v>
      </c>
      <c r="N79" s="6">
        <v>0.1</v>
      </c>
      <c r="P79" s="6">
        <v>0.14000000000000001</v>
      </c>
      <c r="R79" s="6">
        <v>0.12</v>
      </c>
      <c r="T79" s="6">
        <v>0.09</v>
      </c>
      <c r="V79" s="6">
        <v>0.05</v>
      </c>
      <c r="X79" s="6">
        <v>0.03</v>
      </c>
      <c r="Z79" s="6">
        <v>3.92</v>
      </c>
    </row>
    <row r="80" spans="1:26" x14ac:dyDescent="0.25">
      <c r="A80" s="6">
        <v>1999</v>
      </c>
      <c r="B80" s="6">
        <v>0.02</v>
      </c>
      <c r="D80" s="6">
        <v>0.02</v>
      </c>
      <c r="F80" s="6">
        <v>0.03</v>
      </c>
      <c r="H80" s="6">
        <v>0.08</v>
      </c>
      <c r="J80" s="6">
        <v>9.57</v>
      </c>
      <c r="L80" s="6">
        <v>3.91</v>
      </c>
      <c r="N80" s="6">
        <v>0.51</v>
      </c>
      <c r="P80" s="6">
        <v>0.46</v>
      </c>
      <c r="R80" s="6">
        <v>0.37</v>
      </c>
      <c r="T80" s="6">
        <v>0.28999999999999998</v>
      </c>
      <c r="V80" s="6">
        <v>0.21</v>
      </c>
      <c r="X80" s="6">
        <v>0.15</v>
      </c>
      <c r="Z80" s="6">
        <v>15.62</v>
      </c>
    </row>
    <row r="81" spans="1:26" x14ac:dyDescent="0.25">
      <c r="A81" s="6">
        <v>2000</v>
      </c>
      <c r="B81" s="6">
        <v>0.12</v>
      </c>
      <c r="D81" s="6">
        <v>0.09</v>
      </c>
      <c r="F81" s="6">
        <v>0.09</v>
      </c>
      <c r="H81" s="6">
        <v>0.04</v>
      </c>
      <c r="J81" s="6">
        <v>7.0000000000000007E-2</v>
      </c>
      <c r="L81" s="6">
        <v>0.28000000000000003</v>
      </c>
      <c r="N81" s="6">
        <v>0.36</v>
      </c>
      <c r="P81" s="6">
        <v>0.38</v>
      </c>
      <c r="R81" s="6">
        <v>0.28000000000000003</v>
      </c>
      <c r="T81" s="6">
        <v>0.21</v>
      </c>
      <c r="V81" s="6">
        <v>0.14000000000000001</v>
      </c>
      <c r="X81" s="6">
        <v>0.08</v>
      </c>
      <c r="Z81" s="6">
        <v>2.15</v>
      </c>
    </row>
    <row r="82" spans="1:26" x14ac:dyDescent="0.25">
      <c r="A82" s="6">
        <v>2001</v>
      </c>
      <c r="B82" s="6">
        <v>0.84</v>
      </c>
      <c r="D82" s="6">
        <v>1.72</v>
      </c>
      <c r="F82" s="6">
        <v>0.82</v>
      </c>
      <c r="H82" s="6">
        <v>0.23</v>
      </c>
      <c r="J82" s="6">
        <v>0.22</v>
      </c>
      <c r="L82" s="6">
        <v>0.17</v>
      </c>
      <c r="N82" s="6">
        <v>0.15</v>
      </c>
      <c r="P82" s="6">
        <v>0.11</v>
      </c>
      <c r="R82" s="6">
        <v>0.13</v>
      </c>
      <c r="T82" s="6">
        <v>0.1</v>
      </c>
      <c r="V82" s="6">
        <v>0.08</v>
      </c>
      <c r="X82" s="6">
        <v>0.04</v>
      </c>
      <c r="Z82" s="6">
        <v>4.6100000000000003</v>
      </c>
    </row>
    <row r="83" spans="1:26" x14ac:dyDescent="0.25">
      <c r="A83" s="6">
        <v>2002</v>
      </c>
      <c r="B83" s="6">
        <v>0.04</v>
      </c>
      <c r="D83" s="6">
        <v>0.03</v>
      </c>
      <c r="F83" s="6">
        <v>0.24</v>
      </c>
      <c r="H83" s="6">
        <v>0.18</v>
      </c>
      <c r="J83" s="6">
        <v>0.46</v>
      </c>
      <c r="L83" s="6">
        <v>0.15</v>
      </c>
      <c r="N83" s="6">
        <v>0.05</v>
      </c>
      <c r="P83" s="6">
        <v>0.04</v>
      </c>
      <c r="R83" s="6">
        <v>0.04</v>
      </c>
      <c r="T83" s="6">
        <v>0.03</v>
      </c>
      <c r="V83" s="6">
        <v>0.02</v>
      </c>
      <c r="X83" s="6">
        <v>0.02</v>
      </c>
      <c r="Z83" s="6">
        <v>1.29</v>
      </c>
    </row>
    <row r="84" spans="1:26" x14ac:dyDescent="0.25">
      <c r="A84" s="6">
        <v>2003</v>
      </c>
      <c r="B84" s="6">
        <v>0.08</v>
      </c>
      <c r="D84" s="6">
        <v>0.06</v>
      </c>
      <c r="F84" s="6">
        <v>0.03</v>
      </c>
      <c r="H84" s="6">
        <v>0.02</v>
      </c>
      <c r="J84" s="6">
        <v>0.04</v>
      </c>
      <c r="L84" s="6">
        <v>0.48</v>
      </c>
      <c r="N84" s="6">
        <v>0.25</v>
      </c>
      <c r="P84" s="6">
        <v>0.11</v>
      </c>
      <c r="R84" s="6">
        <v>0.08</v>
      </c>
      <c r="T84" s="6">
        <v>0.06</v>
      </c>
      <c r="V84" s="6">
        <v>0.03</v>
      </c>
      <c r="X84" s="6">
        <v>0.03</v>
      </c>
      <c r="Z84" s="6">
        <v>1.27</v>
      </c>
    </row>
    <row r="85" spans="1:26" x14ac:dyDescent="0.25">
      <c r="A85" s="6">
        <v>2004</v>
      </c>
      <c r="B85" s="6">
        <v>0.03</v>
      </c>
      <c r="D85" s="6">
        <v>0.02</v>
      </c>
      <c r="F85" s="6">
        <v>0.2</v>
      </c>
      <c r="H85" s="6">
        <v>0.37</v>
      </c>
      <c r="J85" s="6">
        <v>0.13</v>
      </c>
      <c r="L85" s="6">
        <v>0.04</v>
      </c>
      <c r="N85" s="6">
        <v>0.1</v>
      </c>
      <c r="P85" s="6">
        <v>0.08</v>
      </c>
      <c r="R85" s="6">
        <v>0.06</v>
      </c>
      <c r="T85" s="6">
        <v>0.04</v>
      </c>
      <c r="V85" s="6">
        <v>0.03</v>
      </c>
      <c r="X85" s="6">
        <v>0.02</v>
      </c>
      <c r="Z85" s="6">
        <v>1.1200000000000001</v>
      </c>
    </row>
    <row r="86" spans="1:26" x14ac:dyDescent="0.25">
      <c r="A86" s="6">
        <v>2005</v>
      </c>
      <c r="B86" s="6">
        <v>0.02</v>
      </c>
      <c r="D86" s="6">
        <v>0.02</v>
      </c>
      <c r="F86" s="6">
        <v>0.08</v>
      </c>
      <c r="H86" s="6">
        <v>0.83</v>
      </c>
      <c r="J86" s="6">
        <v>0.72</v>
      </c>
      <c r="L86" s="6">
        <v>0.2</v>
      </c>
      <c r="N86" s="6">
        <v>0.15</v>
      </c>
      <c r="P86" s="6">
        <v>0.11</v>
      </c>
      <c r="R86" s="6">
        <v>0.1</v>
      </c>
      <c r="T86" s="6">
        <v>7.0000000000000007E-2</v>
      </c>
      <c r="V86" s="6">
        <v>7.0000000000000007E-2</v>
      </c>
      <c r="X86" s="6">
        <v>0.04</v>
      </c>
      <c r="Z86" s="6">
        <v>2.4</v>
      </c>
    </row>
    <row r="87" spans="1:26" x14ac:dyDescent="0.25">
      <c r="A87" s="6">
        <v>2006</v>
      </c>
      <c r="B87" s="6">
        <v>0.03</v>
      </c>
      <c r="D87" s="6">
        <v>0.03</v>
      </c>
      <c r="F87" s="6">
        <v>0.02</v>
      </c>
      <c r="H87" s="6">
        <v>0.02</v>
      </c>
      <c r="J87" s="6">
        <v>0.02</v>
      </c>
      <c r="L87" s="6">
        <v>0.02</v>
      </c>
      <c r="N87" s="6">
        <v>0.02</v>
      </c>
      <c r="P87" s="6">
        <v>0.02</v>
      </c>
      <c r="R87" s="6">
        <v>0.02</v>
      </c>
      <c r="T87" s="6">
        <v>0.02</v>
      </c>
      <c r="V87" s="6">
        <v>0.02</v>
      </c>
      <c r="X87" s="6">
        <v>0.02</v>
      </c>
      <c r="Z87" s="6">
        <v>0.25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31" baseType="lpstr">
      <vt:lpstr>Patch</vt:lpstr>
      <vt:lpstr>File_1.prn</vt:lpstr>
      <vt:lpstr>FirstSim</vt:lpstr>
      <vt:lpstr>File_2.prn</vt:lpstr>
      <vt:lpstr>Final Sim</vt:lpstr>
      <vt:lpstr>File_3.prn</vt:lpstr>
      <vt:lpstr>A3R002 Patch</vt:lpstr>
      <vt:lpstr>A3R002_pt1.prn</vt:lpstr>
      <vt:lpstr>A3R002_FirstSim</vt:lpstr>
      <vt:lpstr>A3R002_pt2.prn</vt:lpstr>
      <vt:lpstr>A4H002.pt5</vt:lpstr>
      <vt:lpstr>Plot A4H002</vt:lpstr>
      <vt:lpstr>Patch Conversion</vt:lpstr>
      <vt:lpstr>Conversion</vt:lpstr>
      <vt:lpstr>Conversion WRSM</vt:lpstr>
      <vt:lpstr>Rainfall</vt:lpstr>
      <vt:lpstr>Dam Levels (With WR2005)</vt:lpstr>
      <vt:lpstr>Chart7</vt:lpstr>
      <vt:lpstr>Chart8</vt:lpstr>
      <vt:lpstr>Chart9</vt:lpstr>
      <vt:lpstr>Chart10</vt:lpstr>
      <vt:lpstr>'A3R002 Patch'!Print_Area</vt:lpstr>
      <vt:lpstr>A3R002_pt1.prn!Print_Area</vt:lpstr>
      <vt:lpstr>A3R002_pt2.prn!Print_Area</vt:lpstr>
      <vt:lpstr>A4H002.pt5!Print_Area</vt:lpstr>
      <vt:lpstr>File_1.prn!Print_Area</vt:lpstr>
      <vt:lpstr>File_2.prn!Print_Area</vt:lpstr>
      <vt:lpstr>File_3.prn!Print_Area</vt:lpstr>
      <vt:lpstr>Patch!Print_Area</vt:lpstr>
      <vt:lpstr>'A3R002 Patch'!Print_Titles</vt:lpstr>
      <vt:lpstr>Patch!Print_Titles</vt:lpstr>
    </vt:vector>
  </TitlesOfParts>
  <Company>Innovative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Haasbroek</dc:creator>
  <cp:lastModifiedBy>Bennie Haasbroek</cp:lastModifiedBy>
  <cp:lastPrinted>2011-01-27T19:40:06Z</cp:lastPrinted>
  <dcterms:created xsi:type="dcterms:W3CDTF">2007-03-05T18:32:52Z</dcterms:created>
  <dcterms:modified xsi:type="dcterms:W3CDTF">2011-03-24T20:18:29Z</dcterms:modified>
</cp:coreProperties>
</file>