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3"/>
  </bookViews>
  <sheets>
    <sheet name="Simulated" sheetId="1" r:id="rId1"/>
    <sheet name="Natural(1)" sheetId="2" r:id="rId2"/>
    <sheet name="Natural(2)" sheetId="3" r:id="rId3"/>
    <sheet name="Critical periods" sheetId="4" r:id="rId4"/>
  </sheets>
  <definedNames/>
  <calcPr fullCalcOnLoad="1"/>
</workbook>
</file>

<file path=xl/sharedStrings.xml><?xml version="1.0" encoding="utf-8"?>
<sst xmlns="http://schemas.openxmlformats.org/spreadsheetml/2006/main" count="355" uniqueCount="171">
  <si>
    <t>MIDDLE VAAL CATCHMENT - MAR COMPARISONS (see also Table 5.2 in VRSAU Hydrology Report)</t>
  </si>
  <si>
    <t>Quaternary</t>
  </si>
  <si>
    <t>catchments</t>
  </si>
  <si>
    <t>Gauge</t>
  </si>
  <si>
    <t>(if any)</t>
  </si>
  <si>
    <t>(km2)</t>
  </si>
  <si>
    <t>VRSAU</t>
  </si>
  <si>
    <t>This study</t>
  </si>
  <si>
    <t>Percent</t>
  </si>
  <si>
    <t>difference</t>
  </si>
  <si>
    <t>Increase over</t>
  </si>
  <si>
    <t>C23A, B &amp; C</t>
  </si>
  <si>
    <t>C23F</t>
  </si>
  <si>
    <t>C23D, E &amp; G</t>
  </si>
  <si>
    <t>C23H (part)</t>
  </si>
  <si>
    <t>C23H (rem.)</t>
  </si>
  <si>
    <t>C23J</t>
  </si>
  <si>
    <t>C23K</t>
  </si>
  <si>
    <t>C23L (part)</t>
  </si>
  <si>
    <t>C23L (rem.)</t>
  </si>
  <si>
    <t>C24A &amp; B</t>
  </si>
  <si>
    <t>C24C</t>
  </si>
  <si>
    <t>C24D</t>
  </si>
  <si>
    <t>C24E</t>
  </si>
  <si>
    <t>C24F</t>
  </si>
  <si>
    <t>C24G</t>
  </si>
  <si>
    <t>C24H</t>
  </si>
  <si>
    <t>C24J</t>
  </si>
  <si>
    <t>C25A, C, D &amp; E</t>
  </si>
  <si>
    <t>C25B &amp; F</t>
  </si>
  <si>
    <t>C41A, B, C, D &amp; E</t>
  </si>
  <si>
    <t>C41F &amp; G</t>
  </si>
  <si>
    <t>C41H &amp; J</t>
  </si>
  <si>
    <t>C42A, B, C, D &amp; E</t>
  </si>
  <si>
    <t>C42F, G &amp; H</t>
  </si>
  <si>
    <t>C42J. K &amp; L</t>
  </si>
  <si>
    <t>C43A</t>
  </si>
  <si>
    <t>C43C</t>
  </si>
  <si>
    <t>C43D</t>
  </si>
  <si>
    <t>C60A. B &amp; C</t>
  </si>
  <si>
    <t>C60D</t>
  </si>
  <si>
    <t>C60E &amp; F</t>
  </si>
  <si>
    <t>C60G</t>
  </si>
  <si>
    <t>C60H</t>
  </si>
  <si>
    <t>C60J</t>
  </si>
  <si>
    <t>C70A, B &amp; C</t>
  </si>
  <si>
    <t>C70D</t>
  </si>
  <si>
    <t>C70E</t>
  </si>
  <si>
    <t>C70F</t>
  </si>
  <si>
    <t>C70G</t>
  </si>
  <si>
    <t>C70H</t>
  </si>
  <si>
    <t>C70J</t>
  </si>
  <si>
    <t>C70K</t>
  </si>
  <si>
    <t>TOTAL</t>
  </si>
  <si>
    <t>C2H018</t>
  </si>
  <si>
    <t>C2R003</t>
  </si>
  <si>
    <t>C2R001</t>
  </si>
  <si>
    <t>C2H001</t>
  </si>
  <si>
    <t>C2R005</t>
  </si>
  <si>
    <t>C2H085</t>
  </si>
  <si>
    <t>C2R002</t>
  </si>
  <si>
    <t>C2H061</t>
  </si>
  <si>
    <t>C9R002</t>
  </si>
  <si>
    <t>C4R002</t>
  </si>
  <si>
    <t>C4R001</t>
  </si>
  <si>
    <t>C4H004</t>
  </si>
  <si>
    <t>C4H002</t>
  </si>
  <si>
    <t>C6H001</t>
  </si>
  <si>
    <t>C6H003</t>
  </si>
  <si>
    <t>C7R001</t>
  </si>
  <si>
    <t>C7H003</t>
  </si>
  <si>
    <t>C7H006</t>
  </si>
  <si>
    <t>MAR (1920 - 1994)</t>
  </si>
  <si>
    <t>MAR (1920 - 2004)</t>
  </si>
  <si>
    <t>MAR (1995 - 2004)</t>
  </si>
  <si>
    <t>Maximum increase</t>
  </si>
  <si>
    <t>Maximum decrease</t>
  </si>
  <si>
    <t>Effective</t>
  </si>
  <si>
    <t>spruit</t>
  </si>
  <si>
    <t>Schoon-</t>
  </si>
  <si>
    <t>area</t>
  </si>
  <si>
    <t>(mcm)</t>
  </si>
  <si>
    <t>1920-1994</t>
  </si>
  <si>
    <t>(%)</t>
  </si>
  <si>
    <t>C24C to be replaced by Schoonspruit Eye</t>
  </si>
  <si>
    <t>Reference no</t>
  </si>
  <si>
    <t>MAR</t>
  </si>
  <si>
    <t>STD DEV</t>
  </si>
  <si>
    <t xml:space="preserve">ALLEM9                   </t>
  </si>
  <si>
    <t xml:space="preserve">BLOEMN3                  </t>
  </si>
  <si>
    <t xml:space="preserve">BOSK9                    </t>
  </si>
  <si>
    <t xml:space="preserve">ERF9                     </t>
  </si>
  <si>
    <t xml:space="preserve">KLERK9                   </t>
  </si>
  <si>
    <t xml:space="preserve">KLIPBN3                  </t>
  </si>
  <si>
    <t xml:space="preserve">KLIPDN3                  </t>
  </si>
  <si>
    <t xml:space="preserve">KOP9                     </t>
  </si>
  <si>
    <t xml:space="preserve">KROMN3                </t>
  </si>
  <si>
    <t xml:space="preserve">SANDN3                    </t>
  </si>
  <si>
    <t xml:space="preserve">C70K                     </t>
  </si>
  <si>
    <t xml:space="preserve">C24D                     </t>
  </si>
  <si>
    <t xml:space="preserve">C24E                     </t>
  </si>
  <si>
    <t xml:space="preserve">C24F                     </t>
  </si>
  <si>
    <t xml:space="preserve">C24G                     </t>
  </si>
  <si>
    <t xml:space="preserve">C24H                     </t>
  </si>
  <si>
    <t xml:space="preserve">C70D                     </t>
  </si>
  <si>
    <t xml:space="preserve">C70E                     </t>
  </si>
  <si>
    <t xml:space="preserve">C70F                     </t>
  </si>
  <si>
    <t xml:space="preserve">C70G                     </t>
  </si>
  <si>
    <t xml:space="preserve">C70H                     </t>
  </si>
  <si>
    <t xml:space="preserve">C70J                     </t>
  </si>
  <si>
    <t>LAKESN3</t>
  </si>
  <si>
    <t>(see Fig. K-3)</t>
  </si>
  <si>
    <t>.INC file</t>
  </si>
  <si>
    <t>Period 1920 - 1994</t>
  </si>
  <si>
    <t>Simulated (1920 - 1994)</t>
  </si>
  <si>
    <t>TOTALS</t>
  </si>
  <si>
    <t>Comparisons with revised Schoonspruit Hydrology - without Eye</t>
  </si>
  <si>
    <t>(Simulated)</t>
  </si>
  <si>
    <t>Percent difference</t>
  </si>
  <si>
    <t>OK</t>
  </si>
  <si>
    <t>Natural SD &lt;&lt; simulated</t>
  </si>
  <si>
    <t>Natural MAR &gt;&gt; simulated</t>
  </si>
  <si>
    <t>Natural MAR &amp; SD &lt;&lt; simulated</t>
  </si>
  <si>
    <t>Natural SD &gt;&gt; simulated (see mid 70s &amp; late 80s)</t>
  </si>
  <si>
    <t>MAR given as 138.66 (see SummaryINC)</t>
  </si>
  <si>
    <t>Notes on Yearly Hydrograph</t>
  </si>
  <si>
    <t>General notes</t>
  </si>
  <si>
    <t>Different after 1959</t>
  </si>
  <si>
    <t>All different</t>
  </si>
  <si>
    <t>Simulated higher throughout</t>
  </si>
  <si>
    <t>Different after 1960</t>
  </si>
  <si>
    <t>Different after 1943</t>
  </si>
  <si>
    <t>Different after 1969</t>
  </si>
  <si>
    <t>Identical</t>
  </si>
  <si>
    <t>Sim higher except mid 70s &amp; late 80s</t>
  </si>
  <si>
    <t>MIDDLE VAAL CATCHMENT - Natural MAR for original and extended time series plus critical periods for 1 MAR dam</t>
  </si>
  <si>
    <t>MIDDLE VAAL CATCHMENT - MAR &amp; Std. Dev. Comparisons between naturalises and simulated time series (see SummaryINC.xls)</t>
  </si>
  <si>
    <t>Original</t>
  </si>
  <si>
    <t>Extended</t>
  </si>
  <si>
    <t>change</t>
  </si>
  <si>
    <t>Critical period (hydro yrs.)</t>
  </si>
  <si>
    <t>Start</t>
  </si>
  <si>
    <t>Finish</t>
  </si>
  <si>
    <t>1930/8</t>
  </si>
  <si>
    <t>1933/1</t>
  </si>
  <si>
    <t>Notes</t>
  </si>
  <si>
    <t>2001/4 to 2004/12 almost as severe</t>
  </si>
  <si>
    <t>1981/7</t>
  </si>
  <si>
    <t>1986/11</t>
  </si>
  <si>
    <t>1983/3</t>
  </si>
  <si>
    <t>1994/12</t>
  </si>
  <si>
    <t>1990/6</t>
  </si>
  <si>
    <t>1995/2</t>
  </si>
  <si>
    <t>Extends 2 months into extended period</t>
  </si>
  <si>
    <t>1924/12</t>
  </si>
  <si>
    <t>1938/2</t>
  </si>
  <si>
    <t>1966/7</t>
  </si>
  <si>
    <t>1971/2</t>
  </si>
  <si>
    <t>1924/8</t>
  </si>
  <si>
    <t>1929/1</t>
  </si>
  <si>
    <t>1966/8</t>
  </si>
  <si>
    <t>1972/1</t>
  </si>
  <si>
    <t>1924/7</t>
  </si>
  <si>
    <t>1999/7 to 2004/3 almost as severe</t>
  </si>
  <si>
    <t>1980/7</t>
  </si>
  <si>
    <t>1987/4</t>
  </si>
  <si>
    <t>1973/1</t>
  </si>
  <si>
    <t>1982/2</t>
  </si>
  <si>
    <t>Approximate critical periods - if any part falls in a year the whole year is shown</t>
  </si>
  <si>
    <t>Note: Pale blue denotes period very nearly as severe as critical period (see ALLEM9 and C70K)</t>
  </si>
  <si>
    <t>(Fig. K-3)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</si>
</sst>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pane xSplit="1" ySplit="6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2" sqref="A62:J72"/>
    </sheetView>
  </sheetViews>
  <sheetFormatPr defaultColWidth="9.140625" defaultRowHeight="12.75"/>
  <cols>
    <col min="1" max="1" width="17.57421875" style="0" customWidth="1"/>
    <col min="2" max="2" width="7.8515625" style="0" customWidth="1"/>
    <col min="3" max="3" width="7.8515625" style="0" bestFit="1" customWidth="1"/>
    <col min="4" max="4" width="7.7109375" style="0" customWidth="1"/>
    <col min="8" max="8" width="11.8515625" style="0" bestFit="1" customWidth="1"/>
    <col min="10" max="10" width="11.8515625" style="0" bestFit="1" customWidth="1"/>
    <col min="11" max="11" width="3.140625" style="0" customWidth="1"/>
    <col min="12" max="12" width="7.8515625" style="0" customWidth="1"/>
    <col min="16" max="16" width="11.8515625" style="0" bestFit="1" customWidth="1"/>
    <col min="18" max="18" width="11.8515625" style="0" bestFit="1" customWidth="1"/>
  </cols>
  <sheetData>
    <row r="1" spans="1:12" ht="12.75">
      <c r="A1" t="s">
        <v>0</v>
      </c>
      <c r="L1" t="s">
        <v>116</v>
      </c>
    </row>
    <row r="3" spans="4:17" ht="12.75">
      <c r="D3" t="s">
        <v>72</v>
      </c>
      <c r="G3" t="s">
        <v>73</v>
      </c>
      <c r="I3" t="s">
        <v>74</v>
      </c>
      <c r="L3" t="s">
        <v>72</v>
      </c>
      <c r="O3" t="s">
        <v>73</v>
      </c>
      <c r="Q3" t="s">
        <v>74</v>
      </c>
    </row>
    <row r="4" spans="1:18" ht="12.75">
      <c r="A4" t="s">
        <v>1</v>
      </c>
      <c r="B4" s="4" t="s">
        <v>3</v>
      </c>
      <c r="C4" s="4" t="s">
        <v>77</v>
      </c>
      <c r="D4" s="4" t="s">
        <v>6</v>
      </c>
      <c r="E4" s="4" t="s">
        <v>7</v>
      </c>
      <c r="F4" s="4" t="s">
        <v>8</v>
      </c>
      <c r="G4" s="4" t="s">
        <v>7</v>
      </c>
      <c r="H4" s="4" t="s">
        <v>10</v>
      </c>
      <c r="I4" s="4" t="s">
        <v>7</v>
      </c>
      <c r="J4" s="4" t="s">
        <v>10</v>
      </c>
      <c r="K4" s="4"/>
      <c r="L4" s="4" t="s">
        <v>79</v>
      </c>
      <c r="M4" s="4" t="s">
        <v>7</v>
      </c>
      <c r="N4" s="4" t="s">
        <v>8</v>
      </c>
      <c r="O4" s="4" t="s">
        <v>7</v>
      </c>
      <c r="P4" s="4" t="s">
        <v>10</v>
      </c>
      <c r="Q4" s="4" t="s">
        <v>7</v>
      </c>
      <c r="R4" s="4" t="s">
        <v>10</v>
      </c>
    </row>
    <row r="5" spans="1:18" ht="12.75">
      <c r="A5" t="s">
        <v>2</v>
      </c>
      <c r="B5" s="4" t="s">
        <v>4</v>
      </c>
      <c r="C5" s="4" t="s">
        <v>80</v>
      </c>
      <c r="D5" s="4"/>
      <c r="E5" s="4"/>
      <c r="F5" s="4" t="s">
        <v>9</v>
      </c>
      <c r="G5" s="4"/>
      <c r="H5" s="4" t="s">
        <v>82</v>
      </c>
      <c r="I5" s="4"/>
      <c r="J5" s="4" t="s">
        <v>82</v>
      </c>
      <c r="K5" s="4"/>
      <c r="L5" s="4" t="s">
        <v>78</v>
      </c>
      <c r="M5" s="4"/>
      <c r="N5" s="4" t="s">
        <v>9</v>
      </c>
      <c r="O5" s="4"/>
      <c r="P5" s="4" t="s">
        <v>82</v>
      </c>
      <c r="Q5" s="4"/>
      <c r="R5" s="4" t="s">
        <v>82</v>
      </c>
    </row>
    <row r="6" spans="2:18" ht="12.75">
      <c r="B6" s="4"/>
      <c r="C6" s="4" t="s">
        <v>5</v>
      </c>
      <c r="D6" s="4" t="s">
        <v>81</v>
      </c>
      <c r="E6" s="4" t="s">
        <v>81</v>
      </c>
      <c r="F6" s="4"/>
      <c r="G6" s="4" t="s">
        <v>81</v>
      </c>
      <c r="H6" s="4" t="s">
        <v>83</v>
      </c>
      <c r="I6" s="4" t="s">
        <v>81</v>
      </c>
      <c r="J6" s="4" t="s">
        <v>83</v>
      </c>
      <c r="K6" s="4"/>
      <c r="L6" s="4" t="s">
        <v>81</v>
      </c>
      <c r="M6" s="4" t="s">
        <v>81</v>
      </c>
      <c r="N6" s="4"/>
      <c r="O6" s="4" t="s">
        <v>81</v>
      </c>
      <c r="P6" s="4" t="s">
        <v>83</v>
      </c>
      <c r="Q6" s="4" t="s">
        <v>81</v>
      </c>
      <c r="R6" s="4" t="s">
        <v>83</v>
      </c>
    </row>
    <row r="7" spans="1:10" ht="12.75">
      <c r="A7" t="s">
        <v>11</v>
      </c>
      <c r="B7" t="s">
        <v>54</v>
      </c>
      <c r="C7">
        <v>2028</v>
      </c>
      <c r="D7">
        <v>42.6</v>
      </c>
      <c r="E7">
        <v>42.62</v>
      </c>
      <c r="F7">
        <f>ROUND(100*(E7-D7)/D7,2)</f>
        <v>0.05</v>
      </c>
      <c r="G7">
        <v>43.6</v>
      </c>
      <c r="H7">
        <f>ROUND(100*(G7-E7)/E7,2)</f>
        <v>2.3</v>
      </c>
      <c r="I7">
        <f>ROUND((G7*85-E7*75)/10,2)</f>
        <v>50.95</v>
      </c>
      <c r="J7" s="2">
        <f>ROUND(100*(I7-E7)/E7,2)</f>
        <v>19.54</v>
      </c>
    </row>
    <row r="8" spans="1:10" ht="12.75">
      <c r="A8" t="s">
        <v>12</v>
      </c>
      <c r="B8" t="s">
        <v>55</v>
      </c>
      <c r="C8">
        <v>1001</v>
      </c>
      <c r="D8">
        <v>37.4</v>
      </c>
      <c r="E8">
        <v>37.47</v>
      </c>
      <c r="F8">
        <f aca="true" t="shared" si="0" ref="F8:F50">ROUND(100*(E8-D8)/D8,2)</f>
        <v>0.19</v>
      </c>
      <c r="G8">
        <v>39.53</v>
      </c>
      <c r="H8">
        <f aca="true" t="shared" si="1" ref="H8:H50">ROUND(100*(G8-E8)/E8,2)</f>
        <v>5.5</v>
      </c>
      <c r="I8">
        <f aca="true" t="shared" si="2" ref="I8:I50">ROUND((G8*85-E8*75)/10,2)</f>
        <v>54.98</v>
      </c>
      <c r="J8" s="2">
        <f aca="true" t="shared" si="3" ref="J8:J50">ROUND(100*(I8-E8)/E8,2)</f>
        <v>46.73</v>
      </c>
    </row>
    <row r="9" spans="1:10" ht="12.75">
      <c r="A9" t="s">
        <v>13</v>
      </c>
      <c r="B9" t="s">
        <v>56</v>
      </c>
      <c r="C9">
        <v>1756</v>
      </c>
      <c r="D9">
        <v>46.82</v>
      </c>
      <c r="E9">
        <v>46.89</v>
      </c>
      <c r="F9">
        <f t="shared" si="0"/>
        <v>0.15</v>
      </c>
      <c r="G9">
        <v>47.21</v>
      </c>
      <c r="H9">
        <f t="shared" si="1"/>
        <v>0.68</v>
      </c>
      <c r="I9">
        <f t="shared" si="2"/>
        <v>49.61</v>
      </c>
      <c r="J9" s="2">
        <f t="shared" si="3"/>
        <v>5.8</v>
      </c>
    </row>
    <row r="10" spans="1:10" ht="12.75">
      <c r="A10" t="s">
        <v>14</v>
      </c>
      <c r="B10" t="s">
        <v>57</v>
      </c>
      <c r="C10">
        <v>308</v>
      </c>
      <c r="D10">
        <v>7.2</v>
      </c>
      <c r="E10">
        <v>7.14</v>
      </c>
      <c r="F10">
        <f t="shared" si="0"/>
        <v>-0.83</v>
      </c>
      <c r="G10">
        <v>7.25</v>
      </c>
      <c r="H10">
        <f t="shared" si="1"/>
        <v>1.54</v>
      </c>
      <c r="I10">
        <f t="shared" si="2"/>
        <v>8.08</v>
      </c>
      <c r="J10" s="2">
        <f t="shared" si="3"/>
        <v>13.17</v>
      </c>
    </row>
    <row r="11" spans="1:10" ht="12.75">
      <c r="A11" t="s">
        <v>15</v>
      </c>
      <c r="C11">
        <v>143</v>
      </c>
      <c r="D11">
        <v>3.5</v>
      </c>
      <c r="E11">
        <v>3.36</v>
      </c>
      <c r="F11" s="1">
        <f t="shared" si="0"/>
        <v>-4</v>
      </c>
      <c r="G11">
        <v>3.41</v>
      </c>
      <c r="H11">
        <f t="shared" si="1"/>
        <v>1.49</v>
      </c>
      <c r="I11">
        <f t="shared" si="2"/>
        <v>3.79</v>
      </c>
      <c r="J11" s="2">
        <f t="shared" si="3"/>
        <v>12.8</v>
      </c>
    </row>
    <row r="12" spans="1:10" ht="12.75">
      <c r="A12" t="s">
        <v>16</v>
      </c>
      <c r="B12" t="s">
        <v>58</v>
      </c>
      <c r="C12">
        <v>890</v>
      </c>
      <c r="D12">
        <v>20.7</v>
      </c>
      <c r="E12">
        <v>20.73</v>
      </c>
      <c r="F12">
        <f t="shared" si="0"/>
        <v>0.14</v>
      </c>
      <c r="G12">
        <v>21.61</v>
      </c>
      <c r="H12">
        <f t="shared" si="1"/>
        <v>4.25</v>
      </c>
      <c r="I12">
        <f t="shared" si="2"/>
        <v>28.21</v>
      </c>
      <c r="J12" s="2">
        <f t="shared" si="3"/>
        <v>36.08</v>
      </c>
    </row>
    <row r="13" spans="1:10" ht="12.75">
      <c r="A13" t="s">
        <v>17</v>
      </c>
      <c r="C13">
        <v>396</v>
      </c>
      <c r="D13">
        <v>8.4</v>
      </c>
      <c r="E13">
        <v>8.43</v>
      </c>
      <c r="F13">
        <f t="shared" si="0"/>
        <v>0.36</v>
      </c>
      <c r="G13">
        <v>8.78</v>
      </c>
      <c r="H13">
        <f t="shared" si="1"/>
        <v>4.15</v>
      </c>
      <c r="I13">
        <f t="shared" si="2"/>
        <v>11.41</v>
      </c>
      <c r="J13" s="2">
        <f t="shared" si="3"/>
        <v>35.35</v>
      </c>
    </row>
    <row r="14" spans="1:10" ht="12.75">
      <c r="A14" t="s">
        <v>18</v>
      </c>
      <c r="B14" t="s">
        <v>59</v>
      </c>
      <c r="C14">
        <v>461</v>
      </c>
      <c r="D14">
        <v>10</v>
      </c>
      <c r="E14">
        <v>9.99</v>
      </c>
      <c r="F14">
        <f t="shared" si="0"/>
        <v>-0.1</v>
      </c>
      <c r="G14">
        <v>10.4</v>
      </c>
      <c r="H14">
        <f t="shared" si="1"/>
        <v>4.1</v>
      </c>
      <c r="I14">
        <f t="shared" si="2"/>
        <v>13.48</v>
      </c>
      <c r="J14" s="2">
        <f t="shared" si="3"/>
        <v>34.93</v>
      </c>
    </row>
    <row r="15" spans="1:10" ht="12.75">
      <c r="A15" t="s">
        <v>19</v>
      </c>
      <c r="C15">
        <v>750</v>
      </c>
      <c r="D15">
        <v>16.3</v>
      </c>
      <c r="E15">
        <v>16.3</v>
      </c>
      <c r="F15">
        <f t="shared" si="0"/>
        <v>0</v>
      </c>
      <c r="G15">
        <v>16.97</v>
      </c>
      <c r="H15">
        <f t="shared" si="1"/>
        <v>4.11</v>
      </c>
      <c r="I15">
        <f t="shared" si="2"/>
        <v>22</v>
      </c>
      <c r="J15" s="2">
        <f t="shared" si="3"/>
        <v>34.97</v>
      </c>
    </row>
    <row r="16" spans="1:10" ht="12.75">
      <c r="A16" t="s">
        <v>20</v>
      </c>
      <c r="C16">
        <v>1369</v>
      </c>
      <c r="D16">
        <v>27.3</v>
      </c>
      <c r="E16">
        <v>27.24</v>
      </c>
      <c r="F16">
        <f t="shared" si="0"/>
        <v>-0.22</v>
      </c>
      <c r="G16">
        <v>26.81</v>
      </c>
      <c r="H16">
        <f t="shared" si="1"/>
        <v>-1.58</v>
      </c>
      <c r="I16">
        <f t="shared" si="2"/>
        <v>23.59</v>
      </c>
      <c r="J16" s="3">
        <f t="shared" si="3"/>
        <v>-13.4</v>
      </c>
    </row>
    <row r="17" spans="1:12" ht="12.75">
      <c r="A17" t="s">
        <v>21</v>
      </c>
      <c r="C17">
        <v>1350</v>
      </c>
      <c r="D17">
        <v>27.9</v>
      </c>
      <c r="E17">
        <v>27.85</v>
      </c>
      <c r="F17">
        <f t="shared" si="0"/>
        <v>-0.18</v>
      </c>
      <c r="G17">
        <v>27.58</v>
      </c>
      <c r="H17">
        <f t="shared" si="1"/>
        <v>-0.97</v>
      </c>
      <c r="I17">
        <f t="shared" si="2"/>
        <v>25.56</v>
      </c>
      <c r="J17" s="3">
        <f t="shared" si="3"/>
        <v>-8.22</v>
      </c>
      <c r="L17" t="s">
        <v>84</v>
      </c>
    </row>
    <row r="18" spans="1:18" ht="12.75">
      <c r="A18" t="s">
        <v>22</v>
      </c>
      <c r="C18">
        <v>364</v>
      </c>
      <c r="D18">
        <v>8.2</v>
      </c>
      <c r="E18">
        <v>8.15</v>
      </c>
      <c r="F18">
        <f t="shared" si="0"/>
        <v>-0.61</v>
      </c>
      <c r="G18">
        <v>8.26</v>
      </c>
      <c r="H18">
        <f t="shared" si="1"/>
        <v>1.35</v>
      </c>
      <c r="I18">
        <f t="shared" si="2"/>
        <v>9.09</v>
      </c>
      <c r="J18" s="2">
        <f t="shared" si="3"/>
        <v>11.53</v>
      </c>
      <c r="L18">
        <v>7.29</v>
      </c>
      <c r="M18">
        <v>7.3</v>
      </c>
      <c r="N18">
        <f>ROUND(100*(M18-L18)/L18,2)</f>
        <v>0.14</v>
      </c>
      <c r="O18">
        <v>7.36</v>
      </c>
      <c r="P18">
        <f>ROUND(100*(O18-M18)/M18,2)</f>
        <v>0.82</v>
      </c>
      <c r="Q18">
        <f>ROUND((O18*85-M18*75)/10,2)</f>
        <v>7.81</v>
      </c>
      <c r="R18" s="2">
        <f>ROUND(100*(Q18-M18)/M18,2)</f>
        <v>6.99</v>
      </c>
    </row>
    <row r="19" spans="1:18" ht="12.75">
      <c r="A19" t="s">
        <v>23</v>
      </c>
      <c r="C19">
        <v>664</v>
      </c>
      <c r="D19">
        <v>11.8</v>
      </c>
      <c r="E19">
        <v>11.79</v>
      </c>
      <c r="F19">
        <f t="shared" si="0"/>
        <v>-0.08</v>
      </c>
      <c r="G19">
        <v>11.87</v>
      </c>
      <c r="H19">
        <f t="shared" si="1"/>
        <v>0.68</v>
      </c>
      <c r="I19">
        <f t="shared" si="2"/>
        <v>12.47</v>
      </c>
      <c r="J19" s="2">
        <f t="shared" si="3"/>
        <v>5.77</v>
      </c>
      <c r="L19">
        <v>9.81</v>
      </c>
      <c r="M19">
        <v>9.81</v>
      </c>
      <c r="N19">
        <f>ROUND(100*(M19-L19)/L19,2)</f>
        <v>0</v>
      </c>
      <c r="O19">
        <v>9.81</v>
      </c>
      <c r="P19">
        <f>ROUND(100*(O19-M19)/M19,2)</f>
        <v>0</v>
      </c>
      <c r="Q19">
        <f>ROUND((O19*85-M19*75)/10,2)</f>
        <v>9.81</v>
      </c>
      <c r="R19" s="2">
        <f>ROUND(100*(Q19-M19)/M19,2)</f>
        <v>0</v>
      </c>
    </row>
    <row r="20" spans="1:18" ht="12.75">
      <c r="A20" t="s">
        <v>24</v>
      </c>
      <c r="C20">
        <v>1180</v>
      </c>
      <c r="D20">
        <v>21.3</v>
      </c>
      <c r="E20">
        <v>21.26</v>
      </c>
      <c r="F20">
        <f t="shared" si="0"/>
        <v>-0.19</v>
      </c>
      <c r="G20">
        <v>21.44</v>
      </c>
      <c r="H20">
        <f t="shared" si="1"/>
        <v>0.85</v>
      </c>
      <c r="I20">
        <f t="shared" si="2"/>
        <v>22.79</v>
      </c>
      <c r="J20" s="2">
        <f t="shared" si="3"/>
        <v>7.2</v>
      </c>
      <c r="L20">
        <v>19.5</v>
      </c>
      <c r="M20">
        <v>19.5</v>
      </c>
      <c r="N20">
        <f>ROUND(100*(M20-L20)/L20,2)</f>
        <v>0</v>
      </c>
      <c r="O20">
        <v>19.55</v>
      </c>
      <c r="P20">
        <f>ROUND(100*(O20-M20)/M20,2)</f>
        <v>0.26</v>
      </c>
      <c r="Q20">
        <f>ROUND((O20*85-M20*75)/10,2)</f>
        <v>19.93</v>
      </c>
      <c r="R20" s="2">
        <f>ROUND(100*(Q20-M20)/M20,2)</f>
        <v>2.21</v>
      </c>
    </row>
    <row r="21" spans="1:18" ht="12.75">
      <c r="A21" t="s">
        <v>25</v>
      </c>
      <c r="B21" t="s">
        <v>60</v>
      </c>
      <c r="C21">
        <v>985</v>
      </c>
      <c r="D21">
        <v>18.3</v>
      </c>
      <c r="E21">
        <v>18.3</v>
      </c>
      <c r="F21">
        <f t="shared" si="0"/>
        <v>0</v>
      </c>
      <c r="G21">
        <v>18.46</v>
      </c>
      <c r="H21">
        <f t="shared" si="1"/>
        <v>0.87</v>
      </c>
      <c r="I21">
        <f t="shared" si="2"/>
        <v>19.66</v>
      </c>
      <c r="J21" s="2">
        <f t="shared" si="3"/>
        <v>7.43</v>
      </c>
      <c r="L21">
        <v>16.85</v>
      </c>
      <c r="M21">
        <v>16.84</v>
      </c>
      <c r="N21">
        <f>ROUND(100*(M21-L21)/L21,2)</f>
        <v>-0.06</v>
      </c>
      <c r="O21">
        <v>16.91</v>
      </c>
      <c r="P21">
        <f>ROUND(100*(O21-M21)/M21,2)</f>
        <v>0.42</v>
      </c>
      <c r="Q21">
        <f>ROUND((O21*85-M21*75)/10,2)</f>
        <v>17.44</v>
      </c>
      <c r="R21" s="2">
        <f>ROUND(100*(Q21-M21)/M21,2)</f>
        <v>3.56</v>
      </c>
    </row>
    <row r="22" spans="1:10" ht="12.75">
      <c r="A22" t="s">
        <v>26</v>
      </c>
      <c r="C22">
        <v>840</v>
      </c>
      <c r="D22">
        <v>8.8</v>
      </c>
      <c r="E22">
        <v>8.82</v>
      </c>
      <c r="F22">
        <f t="shared" si="0"/>
        <v>0.23</v>
      </c>
      <c r="G22">
        <v>8.48</v>
      </c>
      <c r="H22">
        <f t="shared" si="1"/>
        <v>-3.85</v>
      </c>
      <c r="I22">
        <f t="shared" si="2"/>
        <v>5.93</v>
      </c>
      <c r="J22" s="3">
        <f t="shared" si="3"/>
        <v>-32.77</v>
      </c>
    </row>
    <row r="23" spans="1:10" ht="12.75">
      <c r="A23" t="s">
        <v>27</v>
      </c>
      <c r="B23" t="s">
        <v>61</v>
      </c>
      <c r="C23">
        <v>1681</v>
      </c>
      <c r="D23">
        <v>14.2</v>
      </c>
      <c r="E23">
        <v>14.16</v>
      </c>
      <c r="F23">
        <f t="shared" si="0"/>
        <v>-0.28</v>
      </c>
      <c r="G23">
        <v>13.7</v>
      </c>
      <c r="H23">
        <f t="shared" si="1"/>
        <v>-3.25</v>
      </c>
      <c r="I23">
        <f t="shared" si="2"/>
        <v>10.25</v>
      </c>
      <c r="J23" s="3">
        <f t="shared" si="3"/>
        <v>-27.61</v>
      </c>
    </row>
    <row r="24" spans="1:10" ht="12.75">
      <c r="A24" t="s">
        <v>28</v>
      </c>
      <c r="C24">
        <v>4461</v>
      </c>
      <c r="D24">
        <v>35.7</v>
      </c>
      <c r="E24">
        <v>33.66</v>
      </c>
      <c r="F24" s="1">
        <f t="shared" si="0"/>
        <v>-5.71</v>
      </c>
      <c r="G24">
        <v>34.62</v>
      </c>
      <c r="H24">
        <f t="shared" si="1"/>
        <v>2.85</v>
      </c>
      <c r="I24">
        <f t="shared" si="2"/>
        <v>41.82</v>
      </c>
      <c r="J24" s="2">
        <f t="shared" si="3"/>
        <v>24.24</v>
      </c>
    </row>
    <row r="25" spans="1:10" ht="12.75">
      <c r="A25" t="s">
        <v>29</v>
      </c>
      <c r="B25" t="s">
        <v>62</v>
      </c>
      <c r="C25">
        <v>2594</v>
      </c>
      <c r="D25">
        <v>15.6</v>
      </c>
      <c r="E25">
        <v>14.76</v>
      </c>
      <c r="F25" s="1">
        <f t="shared" si="0"/>
        <v>-5.38</v>
      </c>
      <c r="G25">
        <v>15.14</v>
      </c>
      <c r="H25">
        <f t="shared" si="1"/>
        <v>2.57</v>
      </c>
      <c r="I25">
        <f t="shared" si="2"/>
        <v>17.99</v>
      </c>
      <c r="J25" s="2">
        <f t="shared" si="3"/>
        <v>21.88</v>
      </c>
    </row>
    <row r="26" spans="1:10" ht="12.75">
      <c r="A26" t="s">
        <v>30</v>
      </c>
      <c r="B26" t="s">
        <v>63</v>
      </c>
      <c r="C26">
        <v>4724</v>
      </c>
      <c r="D26">
        <v>166.8</v>
      </c>
      <c r="E26">
        <v>166.83</v>
      </c>
      <c r="F26">
        <f t="shared" si="0"/>
        <v>0.02</v>
      </c>
      <c r="G26">
        <v>163.03</v>
      </c>
      <c r="H26">
        <f t="shared" si="1"/>
        <v>-2.28</v>
      </c>
      <c r="I26">
        <f t="shared" si="2"/>
        <v>134.53</v>
      </c>
      <c r="J26" s="3">
        <f t="shared" si="3"/>
        <v>-19.36</v>
      </c>
    </row>
    <row r="27" spans="1:10" ht="12.75">
      <c r="A27" t="s">
        <v>31</v>
      </c>
      <c r="C27">
        <v>827</v>
      </c>
      <c r="D27">
        <v>19.5</v>
      </c>
      <c r="E27">
        <v>19.53</v>
      </c>
      <c r="F27">
        <f t="shared" si="0"/>
        <v>0.15</v>
      </c>
      <c r="G27">
        <v>20.08</v>
      </c>
      <c r="H27">
        <f t="shared" si="1"/>
        <v>2.82</v>
      </c>
      <c r="I27">
        <f t="shared" si="2"/>
        <v>24.21</v>
      </c>
      <c r="J27" s="2">
        <f t="shared" si="3"/>
        <v>23.96</v>
      </c>
    </row>
    <row r="28" spans="1:10" ht="12.75">
      <c r="A28" t="s">
        <v>32</v>
      </c>
      <c r="C28">
        <v>1443</v>
      </c>
      <c r="D28">
        <v>31.5</v>
      </c>
      <c r="E28">
        <v>31.52</v>
      </c>
      <c r="F28">
        <f t="shared" si="0"/>
        <v>0.06</v>
      </c>
      <c r="G28">
        <v>32.43</v>
      </c>
      <c r="H28">
        <f t="shared" si="1"/>
        <v>2.89</v>
      </c>
      <c r="I28">
        <f t="shared" si="2"/>
        <v>39.26</v>
      </c>
      <c r="J28" s="2">
        <f t="shared" si="3"/>
        <v>24.56</v>
      </c>
    </row>
    <row r="29" spans="1:10" ht="12.75">
      <c r="A29" t="s">
        <v>33</v>
      </c>
      <c r="B29" t="s">
        <v>64</v>
      </c>
      <c r="C29">
        <v>3628</v>
      </c>
      <c r="D29">
        <v>95.7</v>
      </c>
      <c r="E29">
        <v>95.68</v>
      </c>
      <c r="F29">
        <f t="shared" si="0"/>
        <v>-0.02</v>
      </c>
      <c r="G29">
        <v>94.5</v>
      </c>
      <c r="H29">
        <f t="shared" si="1"/>
        <v>-1.23</v>
      </c>
      <c r="I29">
        <f t="shared" si="2"/>
        <v>85.65</v>
      </c>
      <c r="J29" s="3">
        <f t="shared" si="3"/>
        <v>-10.48</v>
      </c>
    </row>
    <row r="30" spans="1:10" ht="12.75">
      <c r="A30" t="s">
        <v>34</v>
      </c>
      <c r="C30">
        <v>1734</v>
      </c>
      <c r="D30">
        <v>45.7</v>
      </c>
      <c r="E30">
        <v>45.7</v>
      </c>
      <c r="F30">
        <f t="shared" si="0"/>
        <v>0</v>
      </c>
      <c r="G30">
        <v>46.68</v>
      </c>
      <c r="H30">
        <f t="shared" si="1"/>
        <v>2.14</v>
      </c>
      <c r="I30">
        <f t="shared" si="2"/>
        <v>54.03</v>
      </c>
      <c r="J30" s="2">
        <f t="shared" si="3"/>
        <v>18.23</v>
      </c>
    </row>
    <row r="31" spans="1:10" ht="12.75">
      <c r="A31" t="s">
        <v>35</v>
      </c>
      <c r="C31">
        <v>2193</v>
      </c>
      <c r="D31">
        <v>50.9</v>
      </c>
      <c r="E31">
        <v>50.88</v>
      </c>
      <c r="F31">
        <f t="shared" si="0"/>
        <v>-0.04</v>
      </c>
      <c r="G31">
        <v>51.72</v>
      </c>
      <c r="H31">
        <f t="shared" si="1"/>
        <v>1.65</v>
      </c>
      <c r="I31">
        <f t="shared" si="2"/>
        <v>58.02</v>
      </c>
      <c r="J31" s="2">
        <f t="shared" si="3"/>
        <v>14.03</v>
      </c>
    </row>
    <row r="32" spans="1:10" ht="12.75">
      <c r="A32" t="s">
        <v>36</v>
      </c>
      <c r="B32" t="s">
        <v>65</v>
      </c>
      <c r="C32">
        <v>523</v>
      </c>
      <c r="D32">
        <v>3</v>
      </c>
      <c r="E32">
        <v>3.02</v>
      </c>
      <c r="F32">
        <f t="shared" si="0"/>
        <v>0.67</v>
      </c>
      <c r="G32">
        <v>2.98</v>
      </c>
      <c r="H32">
        <f t="shared" si="1"/>
        <v>-1.32</v>
      </c>
      <c r="I32">
        <f t="shared" si="2"/>
        <v>2.68</v>
      </c>
      <c r="J32" s="3">
        <f t="shared" si="3"/>
        <v>-11.26</v>
      </c>
    </row>
    <row r="33" spans="1:10" ht="12.75">
      <c r="A33" t="s">
        <v>37</v>
      </c>
      <c r="B33" t="s">
        <v>66</v>
      </c>
      <c r="C33">
        <v>723</v>
      </c>
      <c r="D33">
        <v>4.5</v>
      </c>
      <c r="E33">
        <v>4.53</v>
      </c>
      <c r="F33">
        <f t="shared" si="0"/>
        <v>0.67</v>
      </c>
      <c r="G33">
        <v>4.48</v>
      </c>
      <c r="H33">
        <f t="shared" si="1"/>
        <v>-1.1</v>
      </c>
      <c r="I33">
        <f t="shared" si="2"/>
        <v>4.11</v>
      </c>
      <c r="J33" s="3">
        <f t="shared" si="3"/>
        <v>-9.27</v>
      </c>
    </row>
    <row r="34" spans="1:10" ht="12.75">
      <c r="A34" t="s">
        <v>38</v>
      </c>
      <c r="B34" t="s">
        <v>62</v>
      </c>
      <c r="C34">
        <v>1020</v>
      </c>
      <c r="D34">
        <v>4.1</v>
      </c>
      <c r="E34">
        <v>4.22</v>
      </c>
      <c r="F34" s="1">
        <f t="shared" si="0"/>
        <v>2.93</v>
      </c>
      <c r="G34">
        <v>4.27</v>
      </c>
      <c r="H34">
        <f t="shared" si="1"/>
        <v>1.18</v>
      </c>
      <c r="I34">
        <f t="shared" si="2"/>
        <v>4.65</v>
      </c>
      <c r="J34" s="2">
        <f t="shared" si="3"/>
        <v>10.19</v>
      </c>
    </row>
    <row r="35" spans="1:10" ht="12.75">
      <c r="A35" t="s">
        <v>39</v>
      </c>
      <c r="C35">
        <v>2930</v>
      </c>
      <c r="D35">
        <v>88.2</v>
      </c>
      <c r="E35">
        <v>88.15</v>
      </c>
      <c r="F35">
        <f t="shared" si="0"/>
        <v>-0.06</v>
      </c>
      <c r="G35">
        <v>89.62</v>
      </c>
      <c r="H35">
        <f t="shared" si="1"/>
        <v>1.67</v>
      </c>
      <c r="I35">
        <f t="shared" si="2"/>
        <v>100.65</v>
      </c>
      <c r="J35" s="2">
        <f t="shared" si="3"/>
        <v>14.18</v>
      </c>
    </row>
    <row r="36" spans="1:10" ht="12.75">
      <c r="A36" t="s">
        <v>40</v>
      </c>
      <c r="C36">
        <v>645</v>
      </c>
      <c r="D36">
        <v>12.9</v>
      </c>
      <c r="E36">
        <v>12.93</v>
      </c>
      <c r="F36">
        <f t="shared" si="0"/>
        <v>0.23</v>
      </c>
      <c r="G36">
        <v>13.15</v>
      </c>
      <c r="H36">
        <f t="shared" si="1"/>
        <v>1.7</v>
      </c>
      <c r="I36">
        <f t="shared" si="2"/>
        <v>14.8</v>
      </c>
      <c r="J36" s="2">
        <f t="shared" si="3"/>
        <v>14.46</v>
      </c>
    </row>
    <row r="37" spans="1:10" ht="12.75">
      <c r="A37" t="s">
        <v>41</v>
      </c>
      <c r="C37">
        <v>1323</v>
      </c>
      <c r="D37">
        <v>28.4</v>
      </c>
      <c r="E37">
        <v>28.36</v>
      </c>
      <c r="F37">
        <f t="shared" si="0"/>
        <v>-0.14</v>
      </c>
      <c r="G37">
        <v>28.84</v>
      </c>
      <c r="H37">
        <f t="shared" si="1"/>
        <v>1.69</v>
      </c>
      <c r="I37">
        <f t="shared" si="2"/>
        <v>32.44</v>
      </c>
      <c r="J37" s="2">
        <f t="shared" si="3"/>
        <v>14.39</v>
      </c>
    </row>
    <row r="38" spans="1:10" ht="12.75">
      <c r="A38" t="s">
        <v>42</v>
      </c>
      <c r="B38" t="s">
        <v>67</v>
      </c>
      <c r="C38">
        <v>782</v>
      </c>
      <c r="D38">
        <v>14.2</v>
      </c>
      <c r="E38">
        <v>14.21</v>
      </c>
      <c r="F38">
        <f t="shared" si="0"/>
        <v>0.07</v>
      </c>
      <c r="G38">
        <v>14.44</v>
      </c>
      <c r="H38">
        <f t="shared" si="1"/>
        <v>1.62</v>
      </c>
      <c r="I38">
        <f t="shared" si="2"/>
        <v>16.17</v>
      </c>
      <c r="J38" s="2">
        <f t="shared" si="3"/>
        <v>13.79</v>
      </c>
    </row>
    <row r="39" spans="1:10" ht="12.75">
      <c r="A39" t="s">
        <v>43</v>
      </c>
      <c r="C39">
        <v>1232</v>
      </c>
      <c r="D39">
        <v>5.9</v>
      </c>
      <c r="E39">
        <v>5.93</v>
      </c>
      <c r="F39">
        <f t="shared" si="0"/>
        <v>0.51</v>
      </c>
      <c r="G39">
        <v>5.72</v>
      </c>
      <c r="H39">
        <f t="shared" si="1"/>
        <v>-3.54</v>
      </c>
      <c r="I39">
        <f t="shared" si="2"/>
        <v>4.15</v>
      </c>
      <c r="J39" s="3">
        <f t="shared" si="3"/>
        <v>-30.02</v>
      </c>
    </row>
    <row r="40" spans="1:10" ht="12.75">
      <c r="A40" t="s">
        <v>44</v>
      </c>
      <c r="B40" t="s">
        <v>68</v>
      </c>
      <c r="C40">
        <v>828</v>
      </c>
      <c r="D40">
        <v>5.5</v>
      </c>
      <c r="E40">
        <v>5.48</v>
      </c>
      <c r="F40">
        <f t="shared" si="0"/>
        <v>-0.36</v>
      </c>
      <c r="G40">
        <v>5.3</v>
      </c>
      <c r="H40">
        <f t="shared" si="1"/>
        <v>-3.28</v>
      </c>
      <c r="I40">
        <f t="shared" si="2"/>
        <v>3.95</v>
      </c>
      <c r="J40" s="3">
        <f t="shared" si="3"/>
        <v>-27.92</v>
      </c>
    </row>
    <row r="41" spans="1:10" ht="12.75">
      <c r="A41" t="s">
        <v>45</v>
      </c>
      <c r="B41" t="s">
        <v>69</v>
      </c>
      <c r="C41">
        <v>2160</v>
      </c>
      <c r="D41">
        <v>59.1</v>
      </c>
      <c r="E41">
        <v>59.13</v>
      </c>
      <c r="F41">
        <f t="shared" si="0"/>
        <v>0.05</v>
      </c>
      <c r="G41">
        <v>61.12</v>
      </c>
      <c r="H41">
        <f t="shared" si="1"/>
        <v>3.37</v>
      </c>
      <c r="I41">
        <f t="shared" si="2"/>
        <v>76.05</v>
      </c>
      <c r="J41" s="2">
        <f t="shared" si="3"/>
        <v>28.61</v>
      </c>
    </row>
    <row r="42" spans="1:10" ht="12.75">
      <c r="A42" t="s">
        <v>46</v>
      </c>
      <c r="C42">
        <v>675</v>
      </c>
      <c r="D42">
        <v>12.4</v>
      </c>
      <c r="E42">
        <v>12.36</v>
      </c>
      <c r="F42">
        <f t="shared" si="0"/>
        <v>-0.32</v>
      </c>
      <c r="G42">
        <v>12.4</v>
      </c>
      <c r="H42">
        <f t="shared" si="1"/>
        <v>0.32</v>
      </c>
      <c r="I42">
        <f t="shared" si="2"/>
        <v>12.7</v>
      </c>
      <c r="J42" s="2">
        <f t="shared" si="3"/>
        <v>2.75</v>
      </c>
    </row>
    <row r="43" spans="1:10" ht="12.75">
      <c r="A43" t="s">
        <v>47</v>
      </c>
      <c r="C43">
        <v>693</v>
      </c>
      <c r="D43">
        <v>11.7</v>
      </c>
      <c r="E43">
        <v>11.67</v>
      </c>
      <c r="F43">
        <f t="shared" si="0"/>
        <v>-0.26</v>
      </c>
      <c r="G43">
        <v>11.71</v>
      </c>
      <c r="H43">
        <f t="shared" si="1"/>
        <v>0.34</v>
      </c>
      <c r="I43">
        <f t="shared" si="2"/>
        <v>12.01</v>
      </c>
      <c r="J43" s="2">
        <f t="shared" si="3"/>
        <v>2.91</v>
      </c>
    </row>
    <row r="44" spans="1:10" ht="12.75">
      <c r="A44" t="s">
        <v>48</v>
      </c>
      <c r="C44">
        <v>564</v>
      </c>
      <c r="D44">
        <v>9.2</v>
      </c>
      <c r="E44">
        <v>9.18</v>
      </c>
      <c r="F44">
        <f t="shared" si="0"/>
        <v>-0.22</v>
      </c>
      <c r="G44">
        <v>9.21</v>
      </c>
      <c r="H44">
        <f t="shared" si="1"/>
        <v>0.33</v>
      </c>
      <c r="I44">
        <f t="shared" si="2"/>
        <v>9.44</v>
      </c>
      <c r="J44" s="2">
        <f t="shared" si="3"/>
        <v>2.83</v>
      </c>
    </row>
    <row r="45" spans="1:10" ht="12.75">
      <c r="A45" t="s">
        <v>49</v>
      </c>
      <c r="B45" t="s">
        <v>70</v>
      </c>
      <c r="C45">
        <v>901</v>
      </c>
      <c r="D45">
        <v>15.3</v>
      </c>
      <c r="E45">
        <v>15.28</v>
      </c>
      <c r="F45">
        <f t="shared" si="0"/>
        <v>-0.13</v>
      </c>
      <c r="G45">
        <v>15.34</v>
      </c>
      <c r="H45">
        <f t="shared" si="1"/>
        <v>0.39</v>
      </c>
      <c r="I45">
        <f t="shared" si="2"/>
        <v>15.79</v>
      </c>
      <c r="J45" s="2">
        <f t="shared" si="3"/>
        <v>3.34</v>
      </c>
    </row>
    <row r="46" spans="1:10" ht="12.75">
      <c r="A46" t="s">
        <v>50</v>
      </c>
      <c r="C46">
        <v>251</v>
      </c>
      <c r="D46">
        <v>3.8</v>
      </c>
      <c r="E46">
        <v>3.84</v>
      </c>
      <c r="F46">
        <f t="shared" si="0"/>
        <v>1.05</v>
      </c>
      <c r="G46">
        <v>3.86</v>
      </c>
      <c r="H46">
        <f t="shared" si="1"/>
        <v>0.52</v>
      </c>
      <c r="I46">
        <f t="shared" si="2"/>
        <v>4.01</v>
      </c>
      <c r="J46" s="2">
        <f t="shared" si="3"/>
        <v>4.43</v>
      </c>
    </row>
    <row r="47" spans="1:10" ht="12.75">
      <c r="A47" t="s">
        <v>51</v>
      </c>
      <c r="B47" t="s">
        <v>71</v>
      </c>
      <c r="C47">
        <v>521</v>
      </c>
      <c r="D47">
        <v>8.4</v>
      </c>
      <c r="E47">
        <v>8.35</v>
      </c>
      <c r="F47">
        <f t="shared" si="0"/>
        <v>-0.6</v>
      </c>
      <c r="G47">
        <v>8.37</v>
      </c>
      <c r="H47">
        <f t="shared" si="1"/>
        <v>0.24</v>
      </c>
      <c r="I47">
        <f t="shared" si="2"/>
        <v>8.52</v>
      </c>
      <c r="J47" s="2">
        <f t="shared" si="3"/>
        <v>2.04</v>
      </c>
    </row>
    <row r="48" spans="1:10" ht="12.75">
      <c r="A48" t="s">
        <v>52</v>
      </c>
      <c r="C48">
        <v>891</v>
      </c>
      <c r="D48">
        <v>6.9</v>
      </c>
      <c r="E48">
        <v>6.91</v>
      </c>
      <c r="F48">
        <f t="shared" si="0"/>
        <v>0.14</v>
      </c>
      <c r="G48">
        <v>6.7</v>
      </c>
      <c r="H48">
        <f t="shared" si="1"/>
        <v>-3.04</v>
      </c>
      <c r="I48">
        <f t="shared" si="2"/>
        <v>5.13</v>
      </c>
      <c r="J48" s="3">
        <f t="shared" si="3"/>
        <v>-25.76</v>
      </c>
    </row>
    <row r="50" spans="1:14" ht="12.75">
      <c r="A50" t="s">
        <v>53</v>
      </c>
      <c r="B50" t="s">
        <v>62</v>
      </c>
      <c r="C50">
        <f>SUM(C7:C48)</f>
        <v>54432</v>
      </c>
      <c r="D50">
        <f>SUM(D7:D48)</f>
        <v>1085.6200000000003</v>
      </c>
      <c r="E50">
        <f>SUM(E7:E48)</f>
        <v>1082.61</v>
      </c>
      <c r="F50">
        <f t="shared" si="0"/>
        <v>-0.28</v>
      </c>
      <c r="G50">
        <f>SUM(G7:G48)</f>
        <v>1091.07</v>
      </c>
      <c r="H50">
        <f t="shared" si="1"/>
        <v>0.78</v>
      </c>
      <c r="I50">
        <f t="shared" si="2"/>
        <v>1154.52</v>
      </c>
      <c r="J50">
        <f t="shared" si="3"/>
        <v>6.64</v>
      </c>
      <c r="L50">
        <f>SUM(D8:D16)+SUM(L18:L21)+SUM(D22:D48)</f>
        <v>1008.97</v>
      </c>
      <c r="M50">
        <f>SUM(E8:E16)+SUM(M18:M21)+SUM(E22:E48)</f>
        <v>1006.0899999999999</v>
      </c>
      <c r="N50">
        <f>ROUND(100*(M50-L50)/L50,2)</f>
        <v>-0.29</v>
      </c>
    </row>
    <row r="52" spans="1:10" ht="12.75">
      <c r="A52" t="s">
        <v>75</v>
      </c>
      <c r="F52">
        <f>MAX(F7:F48)</f>
        <v>2.93</v>
      </c>
      <c r="H52">
        <f>MAX(H7:H48)</f>
        <v>5.5</v>
      </c>
      <c r="J52">
        <f>MAX(J7:J48)</f>
        <v>46.73</v>
      </c>
    </row>
    <row r="53" spans="1:10" ht="12.75">
      <c r="A53" t="s">
        <v>76</v>
      </c>
      <c r="F53">
        <f>MIN(F7:F48)</f>
        <v>-5.71</v>
      </c>
      <c r="H53">
        <f>MIN(H7:H48)</f>
        <v>-3.85</v>
      </c>
      <c r="J53">
        <f>MIN(J7:J48)</f>
        <v>-32.77</v>
      </c>
    </row>
    <row r="60" ht="12.75">
      <c r="D60" t="s">
        <v>116</v>
      </c>
    </row>
    <row r="62" spans="4:9" ht="12.75">
      <c r="D62" t="s">
        <v>72</v>
      </c>
      <c r="G62" t="s">
        <v>73</v>
      </c>
      <c r="I62" t="s">
        <v>74</v>
      </c>
    </row>
    <row r="63" spans="1:10" ht="12.75">
      <c r="A63" t="s">
        <v>1</v>
      </c>
      <c r="B63" s="4" t="s">
        <v>3</v>
      </c>
      <c r="C63" s="4" t="s">
        <v>77</v>
      </c>
      <c r="D63" s="4" t="s">
        <v>79</v>
      </c>
      <c r="E63" s="4" t="s">
        <v>7</v>
      </c>
      <c r="F63" s="4" t="s">
        <v>8</v>
      </c>
      <c r="G63" s="4" t="s">
        <v>7</v>
      </c>
      <c r="H63" s="4" t="s">
        <v>10</v>
      </c>
      <c r="I63" s="4" t="s">
        <v>7</v>
      </c>
      <c r="J63" s="4" t="s">
        <v>10</v>
      </c>
    </row>
    <row r="64" spans="1:10" ht="12.75">
      <c r="A64" t="s">
        <v>2</v>
      </c>
      <c r="B64" s="4" t="s">
        <v>4</v>
      </c>
      <c r="C64" s="4" t="s">
        <v>80</v>
      </c>
      <c r="D64" s="4" t="s">
        <v>78</v>
      </c>
      <c r="E64" s="4"/>
      <c r="F64" s="4" t="s">
        <v>9</v>
      </c>
      <c r="G64" s="4"/>
      <c r="H64" s="4" t="s">
        <v>82</v>
      </c>
      <c r="I64" s="4"/>
      <c r="J64" s="4" t="s">
        <v>82</v>
      </c>
    </row>
    <row r="65" spans="2:10" ht="12.75">
      <c r="B65" s="4"/>
      <c r="C65" s="4" t="s">
        <v>5</v>
      </c>
      <c r="D65" s="4" t="s">
        <v>81</v>
      </c>
      <c r="E65" s="4" t="s">
        <v>81</v>
      </c>
      <c r="F65" s="4"/>
      <c r="G65" s="4" t="s">
        <v>81</v>
      </c>
      <c r="H65" s="4" t="s">
        <v>83</v>
      </c>
      <c r="I65" s="4" t="s">
        <v>81</v>
      </c>
      <c r="J65" s="4" t="s">
        <v>83</v>
      </c>
    </row>
    <row r="66" spans="1:4" ht="12.75">
      <c r="A66" t="s">
        <v>21</v>
      </c>
      <c r="C66">
        <v>1350</v>
      </c>
      <c r="D66" t="s">
        <v>84</v>
      </c>
    </row>
    <row r="67" spans="1:10" ht="12.75">
      <c r="A67" t="s">
        <v>22</v>
      </c>
      <c r="C67">
        <v>364</v>
      </c>
      <c r="D67">
        <v>7.29</v>
      </c>
      <c r="E67">
        <v>7.3</v>
      </c>
      <c r="F67">
        <f>ROUND(100*(E67-D67)/D67,2)</f>
        <v>0.14</v>
      </c>
      <c r="G67">
        <v>7.36</v>
      </c>
      <c r="H67">
        <f>ROUND(100*(G67-E67)/E67,2)</f>
        <v>0.82</v>
      </c>
      <c r="I67">
        <f>ROUND((G67*85-E67*75)/10,2)</f>
        <v>7.81</v>
      </c>
      <c r="J67" s="2">
        <f>ROUND(100*(I67-E67)/E67,2)</f>
        <v>6.99</v>
      </c>
    </row>
    <row r="68" spans="1:10" ht="12.75">
      <c r="A68" t="s">
        <v>23</v>
      </c>
      <c r="C68">
        <v>664</v>
      </c>
      <c r="D68">
        <v>9.81</v>
      </c>
      <c r="E68">
        <v>9.81</v>
      </c>
      <c r="F68">
        <f>ROUND(100*(E68-D68)/D68,2)</f>
        <v>0</v>
      </c>
      <c r="G68">
        <v>9.81</v>
      </c>
      <c r="H68">
        <f>ROUND(100*(G68-E68)/E68,2)</f>
        <v>0</v>
      </c>
      <c r="I68">
        <f>ROUND((G68*85-E68*75)/10,2)</f>
        <v>9.81</v>
      </c>
      <c r="J68" s="2">
        <f>ROUND(100*(I68-E68)/E68,2)</f>
        <v>0</v>
      </c>
    </row>
    <row r="69" spans="1:10" ht="12.75">
      <c r="A69" t="s">
        <v>24</v>
      </c>
      <c r="C69">
        <v>1180</v>
      </c>
      <c r="D69">
        <v>19.5</v>
      </c>
      <c r="E69">
        <v>19.5</v>
      </c>
      <c r="F69">
        <f>ROUND(100*(E69-D69)/D69,2)</f>
        <v>0</v>
      </c>
      <c r="G69">
        <v>19.55</v>
      </c>
      <c r="H69">
        <f>ROUND(100*(G69-E69)/E69,2)</f>
        <v>0.26</v>
      </c>
      <c r="I69">
        <f>ROUND((G69*85-E69*75)/10,2)</f>
        <v>19.93</v>
      </c>
      <c r="J69" s="2">
        <f>ROUND(100*(I69-E69)/E69,2)</f>
        <v>2.21</v>
      </c>
    </row>
    <row r="70" spans="1:10" ht="12.75">
      <c r="A70" t="s">
        <v>25</v>
      </c>
      <c r="B70" t="s">
        <v>60</v>
      </c>
      <c r="C70">
        <v>985</v>
      </c>
      <c r="D70">
        <v>16.85</v>
      </c>
      <c r="E70">
        <v>16.84</v>
      </c>
      <c r="F70">
        <f>ROUND(100*(E70-D70)/D70,2)</f>
        <v>-0.06</v>
      </c>
      <c r="G70">
        <v>16.91</v>
      </c>
      <c r="H70">
        <f>ROUND(100*(G70-E70)/E70,2)</f>
        <v>0.42</v>
      </c>
      <c r="I70">
        <f>ROUND((G70*85-E70*75)/10,2)</f>
        <v>17.44</v>
      </c>
      <c r="J70" s="2">
        <f>ROUND(100*(I70-E70)/E70,2)</f>
        <v>3.56</v>
      </c>
    </row>
    <row r="72" spans="1:6" ht="12.75">
      <c r="A72" t="s">
        <v>53</v>
      </c>
      <c r="B72" t="s">
        <v>62</v>
      </c>
      <c r="C72">
        <v>54432</v>
      </c>
      <c r="D72">
        <v>1008.97</v>
      </c>
      <c r="E72">
        <v>1006.09</v>
      </c>
      <c r="F72">
        <v>-0.29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B6" sqref="B6:B29"/>
    </sheetView>
  </sheetViews>
  <sheetFormatPr defaultColWidth="9.140625" defaultRowHeight="12.75"/>
  <cols>
    <col min="1" max="1" width="12.140625" style="0" customWidth="1"/>
    <col min="2" max="2" width="12.7109375" style="0" customWidth="1"/>
    <col min="3" max="4" width="10.57421875" style="0" bestFit="1" customWidth="1"/>
    <col min="5" max="6" width="10.28125" style="0" customWidth="1"/>
    <col min="9" max="9" width="32.8515625" style="0" bestFit="1" customWidth="1"/>
    <col min="10" max="10" width="43.421875" style="0" bestFit="1" customWidth="1"/>
  </cols>
  <sheetData>
    <row r="1" ht="12.75">
      <c r="A1" t="s">
        <v>136</v>
      </c>
    </row>
    <row r="3" spans="1:10" ht="12.75">
      <c r="A3" t="s">
        <v>85</v>
      </c>
      <c r="B3" t="s">
        <v>112</v>
      </c>
      <c r="C3" t="s">
        <v>113</v>
      </c>
      <c r="E3" t="s">
        <v>114</v>
      </c>
      <c r="G3" t="s">
        <v>118</v>
      </c>
      <c r="I3" t="s">
        <v>125</v>
      </c>
      <c r="J3" t="s">
        <v>126</v>
      </c>
    </row>
    <row r="4" spans="1:8" ht="12.75">
      <c r="A4" t="s">
        <v>111</v>
      </c>
      <c r="C4" t="s">
        <v>86</v>
      </c>
      <c r="D4" t="s">
        <v>87</v>
      </c>
      <c r="E4" t="s">
        <v>86</v>
      </c>
      <c r="F4" t="s">
        <v>87</v>
      </c>
      <c r="G4" t="s">
        <v>86</v>
      </c>
      <c r="H4" t="s">
        <v>87</v>
      </c>
    </row>
    <row r="6" spans="1:10" ht="12.75">
      <c r="A6">
        <v>9</v>
      </c>
      <c r="B6" t="s">
        <v>88</v>
      </c>
      <c r="C6" s="5">
        <v>96.12893</v>
      </c>
      <c r="D6" s="5">
        <v>89.26</v>
      </c>
      <c r="E6">
        <v>95.68</v>
      </c>
      <c r="F6">
        <v>90.54</v>
      </c>
      <c r="G6">
        <f aca="true" t="shared" si="0" ref="G6:G18">ROUND((E6-C6)*100/C6,2)</f>
        <v>-0.47</v>
      </c>
      <c r="H6">
        <f aca="true" t="shared" si="1" ref="H6:H18">ROUND((F6-D6)*100/D6,2)</f>
        <v>1.43</v>
      </c>
      <c r="I6" t="s">
        <v>127</v>
      </c>
      <c r="J6" t="s">
        <v>119</v>
      </c>
    </row>
    <row r="7" spans="1:10" ht="12.75">
      <c r="A7">
        <v>10</v>
      </c>
      <c r="B7" t="s">
        <v>89</v>
      </c>
      <c r="C7" s="5">
        <v>129.26907</v>
      </c>
      <c r="D7" s="5">
        <v>155.34291</v>
      </c>
      <c r="E7">
        <v>124.54</v>
      </c>
      <c r="F7">
        <v>164.83</v>
      </c>
      <c r="G7" s="7">
        <f t="shared" si="0"/>
        <v>-3.66</v>
      </c>
      <c r="H7">
        <f t="shared" si="1"/>
        <v>6.11</v>
      </c>
      <c r="I7" t="s">
        <v>128</v>
      </c>
      <c r="J7" t="s">
        <v>124</v>
      </c>
    </row>
    <row r="8" spans="1:10" ht="12.75">
      <c r="A8">
        <v>11</v>
      </c>
      <c r="B8" t="s">
        <v>90</v>
      </c>
      <c r="C8" s="5">
        <v>35.78133</v>
      </c>
      <c r="D8" s="5">
        <v>16.76</v>
      </c>
      <c r="E8">
        <v>46.75</v>
      </c>
      <c r="F8">
        <v>23.26</v>
      </c>
      <c r="G8" s="6">
        <f t="shared" si="0"/>
        <v>30.65</v>
      </c>
      <c r="H8" s="6">
        <f t="shared" si="1"/>
        <v>38.78</v>
      </c>
      <c r="I8" s="7" t="s">
        <v>129</v>
      </c>
      <c r="J8" t="s">
        <v>122</v>
      </c>
    </row>
    <row r="9" spans="1:10" ht="12.75">
      <c r="A9">
        <v>12</v>
      </c>
      <c r="B9" t="s">
        <v>91</v>
      </c>
      <c r="C9" s="5">
        <v>167.46293</v>
      </c>
      <c r="D9" s="5">
        <v>158.37</v>
      </c>
      <c r="E9">
        <v>166.83</v>
      </c>
      <c r="F9">
        <v>157.91</v>
      </c>
      <c r="G9">
        <f t="shared" si="0"/>
        <v>-0.38</v>
      </c>
      <c r="H9">
        <f t="shared" si="1"/>
        <v>-0.29</v>
      </c>
      <c r="I9" s="7" t="s">
        <v>130</v>
      </c>
      <c r="J9" t="s">
        <v>119</v>
      </c>
    </row>
    <row r="10" spans="1:10" ht="12.75">
      <c r="A10">
        <v>13</v>
      </c>
      <c r="B10" t="s">
        <v>92</v>
      </c>
      <c r="C10" s="5">
        <v>37.69493</v>
      </c>
      <c r="D10" s="5">
        <v>25.21</v>
      </c>
      <c r="E10">
        <v>37.46</v>
      </c>
      <c r="F10">
        <v>35.91</v>
      </c>
      <c r="G10">
        <f t="shared" si="0"/>
        <v>-0.62</v>
      </c>
      <c r="H10" s="6">
        <f t="shared" si="1"/>
        <v>42.44</v>
      </c>
      <c r="I10" s="7" t="s">
        <v>131</v>
      </c>
      <c r="J10" t="s">
        <v>120</v>
      </c>
    </row>
    <row r="11" spans="1:10" ht="12.75">
      <c r="A11">
        <v>14</v>
      </c>
      <c r="B11" t="s">
        <v>93</v>
      </c>
      <c r="C11" s="5">
        <v>150.7676</v>
      </c>
      <c r="D11" s="5">
        <v>149.35</v>
      </c>
      <c r="E11">
        <v>155.06</v>
      </c>
      <c r="F11">
        <v>139.27</v>
      </c>
      <c r="G11">
        <f t="shared" si="0"/>
        <v>2.85</v>
      </c>
      <c r="H11">
        <f t="shared" si="1"/>
        <v>-6.75</v>
      </c>
      <c r="I11" s="7" t="s">
        <v>130</v>
      </c>
      <c r="J11" t="s">
        <v>119</v>
      </c>
    </row>
    <row r="12" spans="1:10" ht="12.75">
      <c r="A12">
        <v>15</v>
      </c>
      <c r="B12" t="s">
        <v>94</v>
      </c>
      <c r="C12" s="5">
        <v>20.25707</v>
      </c>
      <c r="D12" s="5">
        <v>23.13</v>
      </c>
      <c r="E12">
        <v>20.73</v>
      </c>
      <c r="F12">
        <v>22.62</v>
      </c>
      <c r="G12">
        <f t="shared" si="0"/>
        <v>2.33</v>
      </c>
      <c r="H12">
        <f t="shared" si="1"/>
        <v>-2.2</v>
      </c>
      <c r="I12" s="7" t="s">
        <v>130</v>
      </c>
      <c r="J12" t="s">
        <v>119</v>
      </c>
    </row>
    <row r="13" spans="1:10" ht="12.75">
      <c r="A13">
        <v>16</v>
      </c>
      <c r="B13" t="s">
        <v>95</v>
      </c>
      <c r="C13" s="5">
        <v>59.1376</v>
      </c>
      <c r="D13" s="5">
        <v>52.86</v>
      </c>
      <c r="E13">
        <v>59.13</v>
      </c>
      <c r="F13">
        <v>50.58</v>
      </c>
      <c r="G13">
        <f t="shared" si="0"/>
        <v>-0.01</v>
      </c>
      <c r="H13">
        <f t="shared" si="1"/>
        <v>-4.31</v>
      </c>
      <c r="I13" s="7" t="s">
        <v>132</v>
      </c>
      <c r="J13" t="s">
        <v>119</v>
      </c>
    </row>
    <row r="14" spans="1:10" ht="12.75">
      <c r="A14">
        <v>17</v>
      </c>
      <c r="B14" t="s">
        <v>96</v>
      </c>
      <c r="C14" s="5">
        <v>40.86307</v>
      </c>
      <c r="D14" s="5">
        <v>40.91</v>
      </c>
      <c r="E14">
        <v>42.62</v>
      </c>
      <c r="F14">
        <v>42.62</v>
      </c>
      <c r="G14">
        <f t="shared" si="0"/>
        <v>4.3</v>
      </c>
      <c r="H14">
        <f t="shared" si="1"/>
        <v>4.18</v>
      </c>
      <c r="I14" s="7" t="s">
        <v>130</v>
      </c>
      <c r="J14" t="s">
        <v>119</v>
      </c>
    </row>
    <row r="15" spans="1:10" ht="12.75">
      <c r="A15">
        <v>18</v>
      </c>
      <c r="B15" t="s">
        <v>101</v>
      </c>
      <c r="C15" s="5">
        <v>19.50187</v>
      </c>
      <c r="D15" s="5">
        <v>29.85</v>
      </c>
      <c r="E15">
        <v>19.5</v>
      </c>
      <c r="F15">
        <v>29.85</v>
      </c>
      <c r="G15">
        <f t="shared" si="0"/>
        <v>-0.01</v>
      </c>
      <c r="H15">
        <f t="shared" si="1"/>
        <v>0</v>
      </c>
      <c r="I15" t="s">
        <v>133</v>
      </c>
      <c r="J15" t="s">
        <v>119</v>
      </c>
    </row>
    <row r="16" spans="1:10" ht="12.75">
      <c r="A16">
        <v>19</v>
      </c>
      <c r="B16" t="s">
        <v>107</v>
      </c>
      <c r="C16" s="5">
        <v>13.95223</v>
      </c>
      <c r="D16" s="5">
        <v>12.6</v>
      </c>
      <c r="E16">
        <v>15.28</v>
      </c>
      <c r="F16">
        <v>17.6</v>
      </c>
      <c r="G16">
        <f t="shared" si="0"/>
        <v>9.52</v>
      </c>
      <c r="H16" s="6">
        <f t="shared" si="1"/>
        <v>39.68</v>
      </c>
      <c r="I16" s="7" t="s">
        <v>128</v>
      </c>
      <c r="J16" t="s">
        <v>120</v>
      </c>
    </row>
    <row r="17" spans="1:10" ht="12.75">
      <c r="A17">
        <v>20</v>
      </c>
      <c r="B17" t="s">
        <v>99</v>
      </c>
      <c r="C17" s="5">
        <v>7.2884</v>
      </c>
      <c r="D17" s="5">
        <v>10.72</v>
      </c>
      <c r="E17">
        <v>7.3</v>
      </c>
      <c r="F17">
        <v>10.72</v>
      </c>
      <c r="G17">
        <f t="shared" si="0"/>
        <v>0.16</v>
      </c>
      <c r="H17">
        <f t="shared" si="1"/>
        <v>0</v>
      </c>
      <c r="I17" s="7" t="s">
        <v>133</v>
      </c>
      <c r="J17" t="s">
        <v>119</v>
      </c>
    </row>
    <row r="18" spans="1:10" ht="12.75">
      <c r="A18">
        <v>21</v>
      </c>
      <c r="B18" t="s">
        <v>97</v>
      </c>
      <c r="C18" s="5">
        <v>156.6492</v>
      </c>
      <c r="D18" s="5">
        <v>168.7</v>
      </c>
      <c r="E18">
        <v>159.44</v>
      </c>
      <c r="F18">
        <v>183.88</v>
      </c>
      <c r="G18">
        <f t="shared" si="0"/>
        <v>1.78</v>
      </c>
      <c r="H18">
        <f t="shared" si="1"/>
        <v>9</v>
      </c>
      <c r="I18" s="7" t="s">
        <v>130</v>
      </c>
      <c r="J18" t="s">
        <v>119</v>
      </c>
    </row>
    <row r="19" spans="1:4" ht="12.75">
      <c r="A19">
        <v>22</v>
      </c>
      <c r="B19" t="s">
        <v>21</v>
      </c>
      <c r="C19" s="5">
        <v>0</v>
      </c>
      <c r="D19" s="5"/>
    </row>
    <row r="20" spans="1:10" ht="12.75">
      <c r="A20">
        <v>23</v>
      </c>
      <c r="B20" t="s">
        <v>100</v>
      </c>
      <c r="C20" s="5">
        <v>9.81027</v>
      </c>
      <c r="D20" s="5">
        <v>15.35</v>
      </c>
      <c r="E20">
        <v>9.81</v>
      </c>
      <c r="F20">
        <v>15.35</v>
      </c>
      <c r="G20">
        <f aca="true" t="shared" si="2" ref="G20:G29">ROUND((E20-C20)*100/C20,2)</f>
        <v>0</v>
      </c>
      <c r="H20">
        <f aca="true" t="shared" si="3" ref="H20:H29">ROUND((F20-D20)*100/D20,2)</f>
        <v>0</v>
      </c>
      <c r="I20" t="s">
        <v>133</v>
      </c>
      <c r="J20" t="s">
        <v>119</v>
      </c>
    </row>
    <row r="21" spans="1:10" ht="12.75">
      <c r="A21">
        <v>24</v>
      </c>
      <c r="B21" t="s">
        <v>102</v>
      </c>
      <c r="C21" s="5">
        <v>16.84773</v>
      </c>
      <c r="D21" s="5">
        <v>25.6</v>
      </c>
      <c r="E21">
        <v>16.84</v>
      </c>
      <c r="F21">
        <v>25.6</v>
      </c>
      <c r="G21">
        <f t="shared" si="2"/>
        <v>-0.05</v>
      </c>
      <c r="H21">
        <f t="shared" si="3"/>
        <v>0</v>
      </c>
      <c r="I21" t="s">
        <v>133</v>
      </c>
      <c r="J21" t="s">
        <v>119</v>
      </c>
    </row>
    <row r="22" spans="1:10" ht="12.75">
      <c r="A22">
        <v>25</v>
      </c>
      <c r="B22" t="s">
        <v>103</v>
      </c>
      <c r="C22" s="5">
        <v>8.83413</v>
      </c>
      <c r="D22" s="5">
        <v>14.26</v>
      </c>
      <c r="E22">
        <v>8.82</v>
      </c>
      <c r="F22">
        <v>14.23</v>
      </c>
      <c r="G22">
        <f t="shared" si="2"/>
        <v>-0.16</v>
      </c>
      <c r="H22">
        <f t="shared" si="3"/>
        <v>-0.21</v>
      </c>
      <c r="I22" t="s">
        <v>133</v>
      </c>
      <c r="J22" t="s">
        <v>119</v>
      </c>
    </row>
    <row r="23" spans="1:10" ht="12.75">
      <c r="A23">
        <v>26</v>
      </c>
      <c r="B23" t="s">
        <v>104</v>
      </c>
      <c r="C23" s="5">
        <v>12.58005</v>
      </c>
      <c r="D23" s="5">
        <v>11.68</v>
      </c>
      <c r="E23">
        <v>12.36</v>
      </c>
      <c r="F23">
        <v>13.96</v>
      </c>
      <c r="G23">
        <f t="shared" si="2"/>
        <v>-1.75</v>
      </c>
      <c r="H23" s="6">
        <f t="shared" si="3"/>
        <v>19.52</v>
      </c>
      <c r="I23" s="7" t="s">
        <v>128</v>
      </c>
      <c r="J23" t="s">
        <v>120</v>
      </c>
    </row>
    <row r="24" spans="1:10" ht="12.75">
      <c r="A24">
        <v>27</v>
      </c>
      <c r="B24" t="s">
        <v>106</v>
      </c>
      <c r="C24" s="5">
        <v>9.45837</v>
      </c>
      <c r="D24" s="5">
        <v>8.74</v>
      </c>
      <c r="E24">
        <v>9.18</v>
      </c>
      <c r="F24">
        <v>10.61</v>
      </c>
      <c r="G24">
        <f t="shared" si="2"/>
        <v>-2.94</v>
      </c>
      <c r="H24" s="6">
        <f t="shared" si="3"/>
        <v>21.4</v>
      </c>
      <c r="I24" s="7" t="s">
        <v>128</v>
      </c>
      <c r="J24" t="s">
        <v>120</v>
      </c>
    </row>
    <row r="25" spans="1:10" ht="12.75">
      <c r="A25">
        <v>28</v>
      </c>
      <c r="B25" t="s">
        <v>105</v>
      </c>
      <c r="C25" s="5">
        <v>11.96477</v>
      </c>
      <c r="D25" s="5">
        <v>11.05</v>
      </c>
      <c r="E25">
        <v>11.67</v>
      </c>
      <c r="F25">
        <v>13.37</v>
      </c>
      <c r="G25">
        <f t="shared" si="2"/>
        <v>-2.46</v>
      </c>
      <c r="H25" s="6">
        <f t="shared" si="3"/>
        <v>21</v>
      </c>
      <c r="I25" s="7" t="s">
        <v>128</v>
      </c>
      <c r="J25" t="s">
        <v>120</v>
      </c>
    </row>
    <row r="26" spans="1:10" ht="12.75">
      <c r="A26">
        <v>29</v>
      </c>
      <c r="B26" t="s">
        <v>109</v>
      </c>
      <c r="C26" s="5">
        <v>8.57911</v>
      </c>
      <c r="D26" s="5">
        <v>7.89</v>
      </c>
      <c r="E26">
        <v>8.35</v>
      </c>
      <c r="F26">
        <v>9.54</v>
      </c>
      <c r="G26">
        <f t="shared" si="2"/>
        <v>-2.67</v>
      </c>
      <c r="H26" s="6">
        <f t="shared" si="3"/>
        <v>20.91</v>
      </c>
      <c r="I26" s="7" t="s">
        <v>128</v>
      </c>
      <c r="J26" t="s">
        <v>120</v>
      </c>
    </row>
    <row r="27" spans="1:10" ht="12.75">
      <c r="A27">
        <v>30</v>
      </c>
      <c r="B27" t="s">
        <v>98</v>
      </c>
      <c r="C27" s="5">
        <v>10.92317</v>
      </c>
      <c r="D27" s="5">
        <v>11.64</v>
      </c>
      <c r="E27">
        <v>6.91</v>
      </c>
      <c r="F27">
        <v>12.85</v>
      </c>
      <c r="G27" s="3">
        <f t="shared" si="2"/>
        <v>-36.74</v>
      </c>
      <c r="H27">
        <f t="shared" si="3"/>
        <v>10.4</v>
      </c>
      <c r="I27" s="7" t="s">
        <v>128</v>
      </c>
      <c r="J27" t="s">
        <v>121</v>
      </c>
    </row>
    <row r="28" spans="1:10" ht="12.75">
      <c r="A28">
        <v>31</v>
      </c>
      <c r="B28" t="s">
        <v>108</v>
      </c>
      <c r="C28" s="5">
        <v>3.9886</v>
      </c>
      <c r="D28" s="5">
        <v>3.69</v>
      </c>
      <c r="E28">
        <v>3.84</v>
      </c>
      <c r="F28">
        <v>4.47</v>
      </c>
      <c r="G28">
        <f t="shared" si="2"/>
        <v>-3.73</v>
      </c>
      <c r="H28" s="6">
        <f t="shared" si="3"/>
        <v>21.14</v>
      </c>
      <c r="I28" s="7" t="s">
        <v>128</v>
      </c>
      <c r="J28" t="s">
        <v>120</v>
      </c>
    </row>
    <row r="29" spans="1:10" ht="12.75">
      <c r="A29">
        <v>32</v>
      </c>
      <c r="B29" t="s">
        <v>110</v>
      </c>
      <c r="C29" s="5">
        <v>9.386</v>
      </c>
      <c r="D29" s="5">
        <v>7.62</v>
      </c>
      <c r="E29">
        <v>10.5</v>
      </c>
      <c r="F29">
        <v>3.52</v>
      </c>
      <c r="G29">
        <f t="shared" si="2"/>
        <v>11.87</v>
      </c>
      <c r="H29" s="3">
        <f t="shared" si="3"/>
        <v>-53.81</v>
      </c>
      <c r="I29" s="7" t="s">
        <v>134</v>
      </c>
      <c r="J29" t="s">
        <v>123</v>
      </c>
    </row>
    <row r="31" spans="1:7" ht="12.75">
      <c r="A31" t="s">
        <v>115</v>
      </c>
      <c r="C31" s="5">
        <f>SUM(C6:C29)</f>
        <v>1037.1264299999998</v>
      </c>
      <c r="E31" s="5">
        <f>SUM(E6:E29)</f>
        <v>1048.6</v>
      </c>
      <c r="G31">
        <f>ROUND((E31-C31)*100/C31,2)</f>
        <v>1.11</v>
      </c>
    </row>
    <row r="33" spans="1:5" ht="12.75">
      <c r="A33" t="s">
        <v>117</v>
      </c>
      <c r="C33">
        <f>Simulated!L50</f>
        <v>1008.97</v>
      </c>
      <c r="E33">
        <f>Simulated!M50</f>
        <v>1006.0899999999999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I31"/>
    </sheetView>
  </sheetViews>
  <sheetFormatPr defaultColWidth="9.140625" defaultRowHeight="12.75"/>
  <cols>
    <col min="9" max="9" width="34.28125" style="0" bestFit="1" customWidth="1"/>
  </cols>
  <sheetData>
    <row r="1" ht="12.75">
      <c r="A1" t="s">
        <v>135</v>
      </c>
    </row>
    <row r="3" spans="1:7" ht="12.75">
      <c r="A3" t="s">
        <v>85</v>
      </c>
      <c r="B3" t="s">
        <v>112</v>
      </c>
      <c r="C3" t="s">
        <v>137</v>
      </c>
      <c r="D3" t="s">
        <v>138</v>
      </c>
      <c r="E3" t="s">
        <v>8</v>
      </c>
      <c r="G3" t="s">
        <v>140</v>
      </c>
    </row>
    <row r="4" spans="1:9" ht="12.75">
      <c r="A4" t="s">
        <v>170</v>
      </c>
      <c r="C4" t="s">
        <v>86</v>
      </c>
      <c r="D4" t="s">
        <v>86</v>
      </c>
      <c r="E4" t="s">
        <v>139</v>
      </c>
      <c r="G4" t="s">
        <v>141</v>
      </c>
      <c r="H4" t="s">
        <v>142</v>
      </c>
      <c r="I4" t="s">
        <v>145</v>
      </c>
    </row>
    <row r="6" spans="1:9" ht="12.75">
      <c r="A6">
        <v>9</v>
      </c>
      <c r="B6" t="s">
        <v>88</v>
      </c>
      <c r="C6" s="5">
        <v>96.12893</v>
      </c>
      <c r="D6">
        <v>94.9</v>
      </c>
      <c r="E6" s="3">
        <f aca="true" t="shared" si="0" ref="E6:E18">ROUND(100*(D6-C6)/C6,2)</f>
        <v>-1.28</v>
      </c>
      <c r="G6" t="s">
        <v>143</v>
      </c>
      <c r="H6" t="s">
        <v>144</v>
      </c>
      <c r="I6" t="s">
        <v>146</v>
      </c>
    </row>
    <row r="7" spans="1:8" ht="12.75">
      <c r="A7">
        <v>10</v>
      </c>
      <c r="B7" t="s">
        <v>89</v>
      </c>
      <c r="C7" s="5">
        <v>129.26907</v>
      </c>
      <c r="D7">
        <v>138.88</v>
      </c>
      <c r="E7" s="2">
        <f t="shared" si="0"/>
        <v>7.43</v>
      </c>
      <c r="G7" t="s">
        <v>147</v>
      </c>
      <c r="H7" t="s">
        <v>148</v>
      </c>
    </row>
    <row r="8" spans="1:8" ht="12.75">
      <c r="A8">
        <v>11</v>
      </c>
      <c r="B8" t="s">
        <v>90</v>
      </c>
      <c r="C8" s="5">
        <v>35.78133</v>
      </c>
      <c r="D8">
        <v>37.54</v>
      </c>
      <c r="E8" s="2">
        <f t="shared" si="0"/>
        <v>4.92</v>
      </c>
      <c r="G8" t="s">
        <v>149</v>
      </c>
      <c r="H8" t="s">
        <v>150</v>
      </c>
    </row>
    <row r="9" spans="1:9" ht="12.75">
      <c r="A9">
        <v>12</v>
      </c>
      <c r="B9" t="s">
        <v>91</v>
      </c>
      <c r="C9" s="5">
        <v>167.46293</v>
      </c>
      <c r="D9">
        <v>163.59</v>
      </c>
      <c r="E9" s="3">
        <f t="shared" si="0"/>
        <v>-2.31</v>
      </c>
      <c r="G9" t="s">
        <v>151</v>
      </c>
      <c r="H9" t="s">
        <v>152</v>
      </c>
      <c r="I9" t="s">
        <v>153</v>
      </c>
    </row>
    <row r="10" spans="1:8" ht="12.75">
      <c r="A10">
        <v>13</v>
      </c>
      <c r="B10" t="s">
        <v>92</v>
      </c>
      <c r="C10" s="5">
        <v>37.69493</v>
      </c>
      <c r="D10">
        <v>39.73</v>
      </c>
      <c r="E10" s="2">
        <f t="shared" si="0"/>
        <v>5.4</v>
      </c>
      <c r="G10" t="s">
        <v>154</v>
      </c>
      <c r="H10" t="s">
        <v>155</v>
      </c>
    </row>
    <row r="11" spans="1:8" ht="12.75">
      <c r="A11">
        <v>14</v>
      </c>
      <c r="B11" t="s">
        <v>93</v>
      </c>
      <c r="C11" s="5">
        <v>150.7676</v>
      </c>
      <c r="D11">
        <v>153.29</v>
      </c>
      <c r="E11" s="2">
        <f t="shared" si="0"/>
        <v>1.67</v>
      </c>
      <c r="G11" t="s">
        <v>156</v>
      </c>
      <c r="H11" t="s">
        <v>157</v>
      </c>
    </row>
    <row r="12" spans="1:8" ht="12.75">
      <c r="A12">
        <v>15</v>
      </c>
      <c r="B12" t="s">
        <v>94</v>
      </c>
      <c r="C12" s="5">
        <v>20.25707</v>
      </c>
      <c r="D12">
        <v>21.19</v>
      </c>
      <c r="E12" s="2">
        <f t="shared" si="0"/>
        <v>4.61</v>
      </c>
      <c r="G12" t="s">
        <v>156</v>
      </c>
      <c r="H12" t="s">
        <v>157</v>
      </c>
    </row>
    <row r="13" spans="1:8" ht="12.75">
      <c r="A13">
        <v>16</v>
      </c>
      <c r="B13" t="s">
        <v>95</v>
      </c>
      <c r="C13" s="5">
        <v>59.1376</v>
      </c>
      <c r="D13">
        <v>61.12</v>
      </c>
      <c r="E13" s="2">
        <f t="shared" si="0"/>
        <v>3.35</v>
      </c>
      <c r="G13" t="s">
        <v>158</v>
      </c>
      <c r="H13" t="s">
        <v>159</v>
      </c>
    </row>
    <row r="14" spans="1:8" ht="12.75">
      <c r="A14">
        <v>17</v>
      </c>
      <c r="B14" t="s">
        <v>96</v>
      </c>
      <c r="C14" s="5">
        <v>40.86307</v>
      </c>
      <c r="D14">
        <v>42.04</v>
      </c>
      <c r="E14" s="2">
        <f t="shared" si="0"/>
        <v>2.88</v>
      </c>
      <c r="G14" t="s">
        <v>156</v>
      </c>
      <c r="H14" t="s">
        <v>157</v>
      </c>
    </row>
    <row r="15" spans="1:8" ht="12.75">
      <c r="A15">
        <v>18</v>
      </c>
      <c r="B15" t="s">
        <v>101</v>
      </c>
      <c r="C15" s="5">
        <v>19.50187</v>
      </c>
      <c r="D15">
        <v>19.55</v>
      </c>
      <c r="E15" s="2">
        <f t="shared" si="0"/>
        <v>0.25</v>
      </c>
      <c r="G15" t="s">
        <v>164</v>
      </c>
      <c r="H15" t="s">
        <v>165</v>
      </c>
    </row>
    <row r="16" spans="1:8" ht="12.75">
      <c r="A16">
        <v>19</v>
      </c>
      <c r="B16" t="s">
        <v>107</v>
      </c>
      <c r="C16" s="5">
        <v>13.95223</v>
      </c>
      <c r="D16">
        <v>16.91</v>
      </c>
      <c r="E16" s="2">
        <f t="shared" si="0"/>
        <v>21.2</v>
      </c>
      <c r="G16" t="s">
        <v>160</v>
      </c>
      <c r="H16" t="s">
        <v>166</v>
      </c>
    </row>
    <row r="17" spans="1:8" ht="12.75">
      <c r="A17">
        <v>20</v>
      </c>
      <c r="B17" t="s">
        <v>99</v>
      </c>
      <c r="C17" s="5">
        <v>7.2884</v>
      </c>
      <c r="D17">
        <v>7.35</v>
      </c>
      <c r="E17" s="2">
        <f t="shared" si="0"/>
        <v>0.85</v>
      </c>
      <c r="G17" t="s">
        <v>164</v>
      </c>
      <c r="H17" t="s">
        <v>165</v>
      </c>
    </row>
    <row r="18" spans="1:8" ht="12.75">
      <c r="A18">
        <v>21</v>
      </c>
      <c r="B18" t="s">
        <v>97</v>
      </c>
      <c r="C18" s="5">
        <v>156.6492</v>
      </c>
      <c r="D18">
        <v>160.21</v>
      </c>
      <c r="E18" s="2">
        <f t="shared" si="0"/>
        <v>2.27</v>
      </c>
      <c r="G18" t="s">
        <v>160</v>
      </c>
      <c r="H18" t="s">
        <v>161</v>
      </c>
    </row>
    <row r="19" spans="1:5" ht="12.75">
      <c r="A19">
        <v>22</v>
      </c>
      <c r="B19" t="s">
        <v>21</v>
      </c>
      <c r="C19" s="5">
        <v>0</v>
      </c>
      <c r="E19" s="7"/>
    </row>
    <row r="20" spans="1:8" ht="12.75">
      <c r="A20">
        <v>23</v>
      </c>
      <c r="B20" t="s">
        <v>100</v>
      </c>
      <c r="C20" s="5">
        <v>9.81027</v>
      </c>
      <c r="D20">
        <v>9.81</v>
      </c>
      <c r="E20" s="7">
        <f aca="true" t="shared" si="1" ref="E20:E29">ROUND(100*(D20-C20)/C20,2)</f>
        <v>0</v>
      </c>
      <c r="G20" t="s">
        <v>164</v>
      </c>
      <c r="H20" t="s">
        <v>165</v>
      </c>
    </row>
    <row r="21" spans="1:8" ht="12.75">
      <c r="A21">
        <v>24</v>
      </c>
      <c r="B21" t="s">
        <v>102</v>
      </c>
      <c r="C21" s="5">
        <v>16.84773</v>
      </c>
      <c r="D21">
        <v>16.91</v>
      </c>
      <c r="E21" s="2">
        <f t="shared" si="1"/>
        <v>0.37</v>
      </c>
      <c r="G21" t="s">
        <v>164</v>
      </c>
      <c r="H21" t="s">
        <v>165</v>
      </c>
    </row>
    <row r="22" spans="1:8" ht="12.75">
      <c r="A22">
        <v>25</v>
      </c>
      <c r="B22" t="s">
        <v>103</v>
      </c>
      <c r="C22" s="5">
        <v>8.83413</v>
      </c>
      <c r="D22">
        <v>8.5</v>
      </c>
      <c r="E22" s="3">
        <f t="shared" si="1"/>
        <v>-3.78</v>
      </c>
      <c r="G22" t="s">
        <v>164</v>
      </c>
      <c r="H22" t="s">
        <v>165</v>
      </c>
    </row>
    <row r="23" spans="1:8" ht="12.75">
      <c r="A23">
        <v>26</v>
      </c>
      <c r="B23" t="s">
        <v>104</v>
      </c>
      <c r="C23" s="5">
        <v>12.58005</v>
      </c>
      <c r="D23">
        <v>12.6</v>
      </c>
      <c r="E23" s="2">
        <f t="shared" si="1"/>
        <v>0.16</v>
      </c>
      <c r="G23" t="s">
        <v>160</v>
      </c>
      <c r="H23" t="s">
        <v>166</v>
      </c>
    </row>
    <row r="24" spans="1:8" ht="12.75">
      <c r="A24">
        <v>27</v>
      </c>
      <c r="B24" t="s">
        <v>106</v>
      </c>
      <c r="C24" s="5">
        <v>9.45837</v>
      </c>
      <c r="D24">
        <v>9.46</v>
      </c>
      <c r="E24" s="2">
        <f t="shared" si="1"/>
        <v>0.02</v>
      </c>
      <c r="G24" t="s">
        <v>160</v>
      </c>
      <c r="H24" t="s">
        <v>166</v>
      </c>
    </row>
    <row r="25" spans="1:8" ht="12.75">
      <c r="A25">
        <v>28</v>
      </c>
      <c r="B25" t="s">
        <v>105</v>
      </c>
      <c r="C25" s="5">
        <v>11.96477</v>
      </c>
      <c r="D25">
        <v>11.97</v>
      </c>
      <c r="E25" s="2">
        <f t="shared" si="1"/>
        <v>0.04</v>
      </c>
      <c r="G25" t="s">
        <v>160</v>
      </c>
      <c r="H25" t="s">
        <v>166</v>
      </c>
    </row>
    <row r="26" spans="1:8" ht="12.75">
      <c r="A26">
        <v>29</v>
      </c>
      <c r="B26" t="s">
        <v>109</v>
      </c>
      <c r="C26" s="5">
        <v>8.57911</v>
      </c>
      <c r="D26">
        <v>8.58</v>
      </c>
      <c r="E26" s="2">
        <f t="shared" si="1"/>
        <v>0.01</v>
      </c>
      <c r="G26" t="s">
        <v>160</v>
      </c>
      <c r="H26" t="s">
        <v>166</v>
      </c>
    </row>
    <row r="27" spans="1:9" ht="12.75">
      <c r="A27">
        <v>30</v>
      </c>
      <c r="B27" t="s">
        <v>98</v>
      </c>
      <c r="C27" s="5">
        <v>10.92317</v>
      </c>
      <c r="D27">
        <v>10.25</v>
      </c>
      <c r="E27" s="3">
        <f t="shared" si="1"/>
        <v>-6.16</v>
      </c>
      <c r="G27" t="s">
        <v>162</v>
      </c>
      <c r="H27" t="s">
        <v>159</v>
      </c>
      <c r="I27" t="s">
        <v>163</v>
      </c>
    </row>
    <row r="28" spans="1:8" ht="12.75">
      <c r="A28">
        <v>31</v>
      </c>
      <c r="B28" t="s">
        <v>108</v>
      </c>
      <c r="C28" s="5">
        <v>3.9886</v>
      </c>
      <c r="D28">
        <v>3.98</v>
      </c>
      <c r="E28" s="3">
        <f t="shared" si="1"/>
        <v>-0.22</v>
      </c>
      <c r="G28" t="s">
        <v>160</v>
      </c>
      <c r="H28" t="s">
        <v>166</v>
      </c>
    </row>
    <row r="29" spans="1:8" ht="12.75">
      <c r="A29">
        <v>32</v>
      </c>
      <c r="B29" t="s">
        <v>110</v>
      </c>
      <c r="C29" s="5">
        <v>9.386</v>
      </c>
      <c r="D29">
        <v>9.68</v>
      </c>
      <c r="E29" s="2">
        <f t="shared" si="1"/>
        <v>3.13</v>
      </c>
      <c r="G29" t="s">
        <v>167</v>
      </c>
      <c r="H29" t="s">
        <v>148</v>
      </c>
    </row>
    <row r="30" ht="12.75">
      <c r="E30" s="7"/>
    </row>
    <row r="31" spans="1:5" ht="12.75">
      <c r="A31" t="s">
        <v>115</v>
      </c>
      <c r="C31" s="5">
        <f>SUM(C6:C29)</f>
        <v>1037.1264299999998</v>
      </c>
      <c r="D31" s="5">
        <f>SUM(D6:D29)</f>
        <v>1058.04</v>
      </c>
      <c r="E31" s="2">
        <f>ROUND(100*(D31-C31)/C31,2)</f>
        <v>2.02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3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2" sqref="B32"/>
    </sheetView>
  </sheetViews>
  <sheetFormatPr defaultColWidth="9.140625" defaultRowHeight="12.75"/>
  <cols>
    <col min="1" max="1" width="12.140625" style="0" customWidth="1"/>
    <col min="2" max="2" width="11.140625" style="0" customWidth="1"/>
    <col min="3" max="87" width="2.7109375" style="0" customWidth="1"/>
  </cols>
  <sheetData>
    <row r="1" ht="12.75">
      <c r="A1" t="s">
        <v>168</v>
      </c>
    </row>
    <row r="2" spans="3:87" ht="12.75">
      <c r="C2">
        <v>1</v>
      </c>
      <c r="H2">
        <v>1</v>
      </c>
      <c r="M2">
        <v>1</v>
      </c>
      <c r="R2">
        <v>1</v>
      </c>
      <c r="W2">
        <v>1</v>
      </c>
      <c r="AB2">
        <v>1</v>
      </c>
      <c r="AG2">
        <v>1</v>
      </c>
      <c r="AL2">
        <v>1</v>
      </c>
      <c r="AQ2">
        <v>1</v>
      </c>
      <c r="AV2">
        <v>1</v>
      </c>
      <c r="BA2">
        <v>1</v>
      </c>
      <c r="BF2">
        <v>1</v>
      </c>
      <c r="BK2">
        <v>1</v>
      </c>
      <c r="BP2">
        <v>1</v>
      </c>
      <c r="BU2">
        <v>1</v>
      </c>
      <c r="BY2" s="8"/>
      <c r="BZ2">
        <v>1</v>
      </c>
      <c r="CE2">
        <v>2</v>
      </c>
      <c r="CI2">
        <v>2</v>
      </c>
    </row>
    <row r="3" spans="1:87" ht="12.75">
      <c r="A3" t="s">
        <v>85</v>
      </c>
      <c r="B3" t="s">
        <v>112</v>
      </c>
      <c r="C3">
        <v>9</v>
      </c>
      <c r="H3">
        <v>9</v>
      </c>
      <c r="M3">
        <v>9</v>
      </c>
      <c r="R3">
        <v>9</v>
      </c>
      <c r="W3">
        <v>9</v>
      </c>
      <c r="AB3">
        <v>9</v>
      </c>
      <c r="AG3">
        <v>9</v>
      </c>
      <c r="AL3">
        <v>9</v>
      </c>
      <c r="AQ3">
        <v>9</v>
      </c>
      <c r="AV3">
        <v>9</v>
      </c>
      <c r="BA3">
        <v>9</v>
      </c>
      <c r="BF3">
        <v>9</v>
      </c>
      <c r="BK3">
        <v>9</v>
      </c>
      <c r="BP3">
        <v>9</v>
      </c>
      <c r="BU3">
        <v>9</v>
      </c>
      <c r="BY3" s="8"/>
      <c r="BZ3">
        <v>9</v>
      </c>
      <c r="CE3">
        <v>0</v>
      </c>
      <c r="CI3">
        <v>0</v>
      </c>
    </row>
    <row r="4" spans="1:87" ht="12.75">
      <c r="A4" t="s">
        <v>111</v>
      </c>
      <c r="C4">
        <v>2</v>
      </c>
      <c r="H4">
        <v>2</v>
      </c>
      <c r="M4">
        <v>3</v>
      </c>
      <c r="R4">
        <v>3</v>
      </c>
      <c r="W4">
        <v>4</v>
      </c>
      <c r="AB4">
        <v>4</v>
      </c>
      <c r="AG4">
        <v>5</v>
      </c>
      <c r="AL4">
        <v>5</v>
      </c>
      <c r="AQ4">
        <v>6</v>
      </c>
      <c r="AV4">
        <v>6</v>
      </c>
      <c r="BA4">
        <v>7</v>
      </c>
      <c r="BF4">
        <v>7</v>
      </c>
      <c r="BK4">
        <v>8</v>
      </c>
      <c r="BP4">
        <v>8</v>
      </c>
      <c r="BU4">
        <v>9</v>
      </c>
      <c r="BY4" s="8"/>
      <c r="BZ4">
        <v>9</v>
      </c>
      <c r="CE4">
        <v>0</v>
      </c>
      <c r="CI4">
        <v>0</v>
      </c>
    </row>
    <row r="5" spans="3:87" ht="12.75">
      <c r="C5">
        <v>0</v>
      </c>
      <c r="H5">
        <v>5</v>
      </c>
      <c r="M5">
        <v>0</v>
      </c>
      <c r="R5">
        <v>5</v>
      </c>
      <c r="W5">
        <v>0</v>
      </c>
      <c r="AB5">
        <v>5</v>
      </c>
      <c r="AG5">
        <v>0</v>
      </c>
      <c r="AL5">
        <v>5</v>
      </c>
      <c r="AQ5">
        <v>0</v>
      </c>
      <c r="AV5">
        <v>5</v>
      </c>
      <c r="BA5">
        <v>0</v>
      </c>
      <c r="BF5">
        <v>5</v>
      </c>
      <c r="BK5">
        <v>0</v>
      </c>
      <c r="BP5">
        <v>5</v>
      </c>
      <c r="BU5">
        <v>0</v>
      </c>
      <c r="BY5" s="8"/>
      <c r="BZ5">
        <v>5</v>
      </c>
      <c r="CE5">
        <v>0</v>
      </c>
      <c r="CI5">
        <v>4</v>
      </c>
    </row>
    <row r="6" spans="1:87" ht="12.75">
      <c r="A6">
        <v>9</v>
      </c>
      <c r="B6" t="s">
        <v>88</v>
      </c>
      <c r="M6" s="9"/>
      <c r="N6" s="9"/>
      <c r="O6" s="9"/>
      <c r="P6" s="9"/>
      <c r="BY6" s="8"/>
      <c r="CF6" s="11"/>
      <c r="CG6" s="11"/>
      <c r="CH6" s="11"/>
      <c r="CI6" s="11"/>
    </row>
    <row r="7" spans="1:77" ht="12.75">
      <c r="A7">
        <v>10</v>
      </c>
      <c r="B7" t="s">
        <v>89</v>
      </c>
      <c r="BL7" s="9"/>
      <c r="BM7" s="9"/>
      <c r="BN7" s="9"/>
      <c r="BO7" s="9"/>
      <c r="BP7" s="9"/>
      <c r="BQ7" s="9"/>
      <c r="BY7" s="8"/>
    </row>
    <row r="8" spans="1:77" ht="12.75">
      <c r="A8">
        <v>11</v>
      </c>
      <c r="B8" t="s">
        <v>90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2.75">
      <c r="A9">
        <v>12</v>
      </c>
      <c r="B9" t="s">
        <v>91</v>
      </c>
      <c r="BU9" s="9"/>
      <c r="BV9" s="9"/>
      <c r="BW9" s="9"/>
      <c r="BX9" s="9"/>
      <c r="BY9" s="10"/>
      <c r="BZ9" s="9"/>
    </row>
    <row r="10" spans="1:77" ht="12.75">
      <c r="A10">
        <v>13</v>
      </c>
      <c r="B10" t="s">
        <v>92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BY10" s="8"/>
    </row>
    <row r="11" spans="1:77" ht="12.75">
      <c r="A11">
        <v>14</v>
      </c>
      <c r="B11" t="s">
        <v>93</v>
      </c>
      <c r="AW11" s="9"/>
      <c r="AX11" s="9"/>
      <c r="AY11" s="9"/>
      <c r="AZ11" s="9"/>
      <c r="BA11" s="9"/>
      <c r="BB11" s="9"/>
      <c r="BY11" s="8"/>
    </row>
    <row r="12" spans="1:77" ht="12.75">
      <c r="A12">
        <v>15</v>
      </c>
      <c r="B12" t="s">
        <v>94</v>
      </c>
      <c r="AW12" s="9"/>
      <c r="AX12" s="9"/>
      <c r="AY12" s="9"/>
      <c r="AZ12" s="9"/>
      <c r="BA12" s="9"/>
      <c r="BB12" s="9"/>
      <c r="BY12" s="8"/>
    </row>
    <row r="13" spans="1:77" ht="12.75">
      <c r="A13">
        <v>16</v>
      </c>
      <c r="B13" t="s">
        <v>95</v>
      </c>
      <c r="G13" s="9"/>
      <c r="H13" s="9"/>
      <c r="I13" s="9"/>
      <c r="J13" s="9"/>
      <c r="K13" s="9"/>
      <c r="L13" s="9"/>
      <c r="BY13" s="8"/>
    </row>
    <row r="14" spans="1:77" ht="12.75">
      <c r="A14">
        <v>17</v>
      </c>
      <c r="B14" t="s">
        <v>96</v>
      </c>
      <c r="AW14" s="9"/>
      <c r="AX14" s="9"/>
      <c r="AY14" s="9"/>
      <c r="AZ14" s="9"/>
      <c r="BA14" s="9"/>
      <c r="BB14" s="9"/>
      <c r="BY14" s="8"/>
    </row>
    <row r="15" spans="1:77" ht="12.75">
      <c r="A15">
        <v>18</v>
      </c>
      <c r="B15" t="s">
        <v>101</v>
      </c>
      <c r="BK15" s="9"/>
      <c r="BL15" s="9"/>
      <c r="BM15" s="9"/>
      <c r="BN15" s="9"/>
      <c r="BO15" s="9"/>
      <c r="BP15" s="9"/>
      <c r="BQ15" s="9"/>
      <c r="BR15" s="9"/>
      <c r="BY15" s="8"/>
    </row>
    <row r="16" spans="1:77" ht="12.75">
      <c r="A16">
        <v>19</v>
      </c>
      <c r="B16" t="s">
        <v>107</v>
      </c>
      <c r="AW16" s="9"/>
      <c r="AX16" s="9"/>
      <c r="AY16" s="9"/>
      <c r="AZ16" s="9"/>
      <c r="BA16" s="9"/>
      <c r="BB16" s="9"/>
      <c r="BC16" s="9"/>
      <c r="BD16" s="9"/>
      <c r="BY16" s="8"/>
    </row>
    <row r="17" spans="1:77" ht="12.75">
      <c r="A17">
        <v>20</v>
      </c>
      <c r="B17" t="s">
        <v>99</v>
      </c>
      <c r="BK17" s="9"/>
      <c r="BL17" s="9"/>
      <c r="BM17" s="9"/>
      <c r="BN17" s="9"/>
      <c r="BO17" s="9"/>
      <c r="BP17" s="9"/>
      <c r="BQ17" s="9"/>
      <c r="BR17" s="9"/>
      <c r="BY17" s="8"/>
    </row>
    <row r="18" spans="1:77" ht="12.75">
      <c r="A18">
        <v>21</v>
      </c>
      <c r="B18" t="s">
        <v>97</v>
      </c>
      <c r="AW18" s="9"/>
      <c r="AX18" s="9"/>
      <c r="AY18" s="9"/>
      <c r="AZ18" s="9"/>
      <c r="BA18" s="9"/>
      <c r="BB18" s="9"/>
      <c r="BC18" s="9"/>
      <c r="BD18" s="9"/>
      <c r="BY18" s="8"/>
    </row>
    <row r="19" spans="1:77" ht="12.75">
      <c r="A19">
        <v>22</v>
      </c>
      <c r="B19" t="s">
        <v>21</v>
      </c>
      <c r="BY19" s="8"/>
    </row>
    <row r="20" spans="1:77" ht="12.75">
      <c r="A20">
        <v>23</v>
      </c>
      <c r="B20" t="s">
        <v>100</v>
      </c>
      <c r="BK20" s="9"/>
      <c r="BL20" s="9"/>
      <c r="BM20" s="9"/>
      <c r="BN20" s="9"/>
      <c r="BO20" s="9"/>
      <c r="BP20" s="9"/>
      <c r="BQ20" s="9"/>
      <c r="BR20" s="9"/>
      <c r="BY20" s="8"/>
    </row>
    <row r="21" spans="1:77" ht="12.75">
      <c r="A21">
        <v>24</v>
      </c>
      <c r="B21" t="s">
        <v>102</v>
      </c>
      <c r="BK21" s="9"/>
      <c r="BL21" s="9"/>
      <c r="BM21" s="9"/>
      <c r="BN21" s="9"/>
      <c r="BO21" s="9"/>
      <c r="BP21" s="9"/>
      <c r="BQ21" s="9"/>
      <c r="BR21" s="9"/>
      <c r="BY21" s="8"/>
    </row>
    <row r="22" spans="1:77" ht="12.75">
      <c r="A22">
        <v>25</v>
      </c>
      <c r="B22" t="s">
        <v>103</v>
      </c>
      <c r="BK22" s="9"/>
      <c r="BL22" s="9"/>
      <c r="BM22" s="9"/>
      <c r="BN22" s="9"/>
      <c r="BO22" s="9"/>
      <c r="BP22" s="9"/>
      <c r="BQ22" s="9"/>
      <c r="BR22" s="9"/>
      <c r="BY22" s="8"/>
    </row>
    <row r="23" spans="1:77" ht="12.75">
      <c r="A23">
        <v>26</v>
      </c>
      <c r="B23" t="s">
        <v>104</v>
      </c>
      <c r="AW23" s="9"/>
      <c r="AX23" s="9"/>
      <c r="AY23" s="9"/>
      <c r="AZ23" s="9"/>
      <c r="BA23" s="9"/>
      <c r="BB23" s="9"/>
      <c r="BC23" s="9"/>
      <c r="BD23" s="9"/>
      <c r="BY23" s="8"/>
    </row>
    <row r="24" spans="1:77" ht="12.75">
      <c r="A24">
        <v>27</v>
      </c>
      <c r="B24" t="s">
        <v>106</v>
      </c>
      <c r="AW24" s="9"/>
      <c r="AX24" s="9"/>
      <c r="AY24" s="9"/>
      <c r="AZ24" s="9"/>
      <c r="BA24" s="9"/>
      <c r="BB24" s="9"/>
      <c r="BC24" s="9"/>
      <c r="BD24" s="9"/>
      <c r="BY24" s="8"/>
    </row>
    <row r="25" spans="1:77" ht="12.75">
      <c r="A25">
        <v>28</v>
      </c>
      <c r="B25" t="s">
        <v>105</v>
      </c>
      <c r="AW25" s="9"/>
      <c r="AX25" s="9"/>
      <c r="AY25" s="9"/>
      <c r="AZ25" s="9"/>
      <c r="BA25" s="9"/>
      <c r="BB25" s="9"/>
      <c r="BC25" s="9"/>
      <c r="BD25" s="9"/>
      <c r="BY25" s="8"/>
    </row>
    <row r="26" spans="1:77" ht="12.75">
      <c r="A26">
        <v>29</v>
      </c>
      <c r="B26" t="s">
        <v>109</v>
      </c>
      <c r="AW26" s="9"/>
      <c r="AX26" s="9"/>
      <c r="AY26" s="9"/>
      <c r="AZ26" s="9"/>
      <c r="BA26" s="9"/>
      <c r="BB26" s="9"/>
      <c r="BC26" s="9"/>
      <c r="BD26" s="9"/>
      <c r="BY26" s="8"/>
    </row>
    <row r="27" spans="1:87" ht="12.75">
      <c r="A27">
        <v>30</v>
      </c>
      <c r="B27" t="s">
        <v>98</v>
      </c>
      <c r="G27" s="9"/>
      <c r="H27" s="9"/>
      <c r="I27" s="9"/>
      <c r="J27" s="9"/>
      <c r="K27" s="9"/>
      <c r="L27" s="9"/>
      <c r="BY27" s="8"/>
      <c r="CD27" s="11"/>
      <c r="CE27" s="11"/>
      <c r="CF27" s="11"/>
      <c r="CG27" s="11"/>
      <c r="CH27" s="11"/>
      <c r="CI27" s="11"/>
    </row>
    <row r="28" spans="1:77" ht="12.75">
      <c r="A28">
        <v>31</v>
      </c>
      <c r="B28" t="s">
        <v>108</v>
      </c>
      <c r="AW28" s="9"/>
      <c r="AX28" s="9"/>
      <c r="AY28" s="9"/>
      <c r="AZ28" s="9"/>
      <c r="BA28" s="9"/>
      <c r="BB28" s="9"/>
      <c r="BC28" s="9"/>
      <c r="BD28" s="9"/>
      <c r="BY28" s="8"/>
    </row>
    <row r="29" spans="1:77" ht="12.75">
      <c r="A29">
        <v>32</v>
      </c>
      <c r="B29" t="s">
        <v>110</v>
      </c>
      <c r="BM29" s="9"/>
      <c r="BN29" s="9"/>
      <c r="BO29" s="9"/>
      <c r="BP29" s="9"/>
      <c r="BQ29" s="9"/>
      <c r="BY29" s="8"/>
    </row>
    <row r="31" ht="12.75">
      <c r="B31" t="s">
        <v>169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2010-08-07T06:15:20Z</dcterms:created>
  <dcterms:modified xsi:type="dcterms:W3CDTF">2010-10-23T07:00:38Z</dcterms:modified>
  <cp:category/>
  <cp:version/>
  <cp:contentType/>
  <cp:contentStatus/>
</cp:coreProperties>
</file>