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 activeTab="2"/>
  </bookViews>
  <sheets>
    <sheet name="Sheet1" sheetId="1" r:id="rId1"/>
    <sheet name="Aerial breakdown" sheetId="2" r:id="rId2"/>
    <sheet name="Natural_MAR" sheetId="3" r:id="rId3"/>
    <sheet name="Sheet2" sheetId="4" r:id="rId4"/>
  </sheets>
  <calcPr calcId="125725"/>
</workbook>
</file>

<file path=xl/calcChain.xml><?xml version="1.0" encoding="utf-8"?>
<calcChain xmlns="http://schemas.openxmlformats.org/spreadsheetml/2006/main">
  <c r="D30" i="3"/>
  <c r="H24"/>
  <c r="E31"/>
  <c r="F29"/>
  <c r="Q19" i="1"/>
  <c r="F26"/>
  <c r="F28" s="1"/>
  <c r="F30" i="3"/>
  <c r="F27"/>
  <c r="F28"/>
  <c r="F24"/>
  <c r="G13"/>
  <c r="F23"/>
  <c r="H23" s="1"/>
  <c r="F22"/>
  <c r="H22" s="1"/>
  <c r="F21"/>
  <c r="H21" s="1"/>
  <c r="F20"/>
  <c r="H20" s="1"/>
  <c r="G17"/>
  <c r="G14"/>
  <c r="G16"/>
  <c r="G15"/>
  <c r="M4" i="1"/>
  <c r="G10" i="3"/>
  <c r="A14" i="2"/>
  <c r="G2" i="3"/>
  <c r="G3"/>
  <c r="G4"/>
  <c r="G5"/>
  <c r="G6"/>
  <c r="G7"/>
  <c r="G8"/>
  <c r="G9"/>
  <c r="M5" i="2"/>
  <c r="K16"/>
  <c r="K14"/>
  <c r="K12"/>
  <c r="K10"/>
  <c r="K6"/>
  <c r="K4"/>
  <c r="A18"/>
  <c r="A16"/>
  <c r="A12"/>
  <c r="A10"/>
  <c r="A8"/>
  <c r="A6"/>
  <c r="A4"/>
  <c r="F6"/>
  <c r="E4"/>
  <c r="M21" i="1"/>
  <c r="M20"/>
  <c r="M19"/>
  <c r="M17"/>
  <c r="M14"/>
  <c r="M12"/>
  <c r="M7"/>
</calcChain>
</file>

<file path=xl/sharedStrings.xml><?xml version="1.0" encoding="utf-8"?>
<sst xmlns="http://schemas.openxmlformats.org/spreadsheetml/2006/main" count="226" uniqueCount="93">
  <si>
    <t>BL</t>
  </si>
  <si>
    <t>SU</t>
  </si>
  <si>
    <t>RU</t>
  </si>
  <si>
    <t>RL</t>
  </si>
  <si>
    <t>KU</t>
  </si>
  <si>
    <t>KL</t>
  </si>
  <si>
    <t>GR</t>
  </si>
  <si>
    <t>BD</t>
  </si>
  <si>
    <t>B10</t>
  </si>
  <si>
    <t>C2H070</t>
  </si>
  <si>
    <t>RV2(C2h005)</t>
  </si>
  <si>
    <t>T1(C2H014)</t>
  </si>
  <si>
    <t>C2R008</t>
  </si>
  <si>
    <t>System</t>
  </si>
  <si>
    <t>Gauge</t>
  </si>
  <si>
    <t>River</t>
  </si>
  <si>
    <t>Area</t>
  </si>
  <si>
    <t>Blesbokspruit</t>
  </si>
  <si>
    <t>Suikerbosch</t>
  </si>
  <si>
    <t>Rietspruit</t>
  </si>
  <si>
    <t>Klip</t>
  </si>
  <si>
    <t>Greater Rietspruit</t>
  </si>
  <si>
    <t>Taaibos</t>
  </si>
  <si>
    <t>Vaal</t>
  </si>
  <si>
    <r>
      <t>Km</t>
    </r>
    <r>
      <rPr>
        <vertAlign val="superscript"/>
        <sz val="11"/>
        <color theme="1"/>
        <rFont val="Calibri"/>
        <family val="2"/>
        <scheme val="minor"/>
      </rPr>
      <t>2</t>
    </r>
  </si>
  <si>
    <t>MCM</t>
  </si>
  <si>
    <t>Period</t>
  </si>
  <si>
    <t>1990-1994</t>
  </si>
  <si>
    <t>1977-1994</t>
  </si>
  <si>
    <t>1977-1993</t>
  </si>
  <si>
    <t>C2H141</t>
  </si>
  <si>
    <t>S2(C2004)</t>
  </si>
  <si>
    <t>1924-1994</t>
  </si>
  <si>
    <t>system doesn't delete  certain routes</t>
  </si>
  <si>
    <t>1920-1994</t>
  </si>
  <si>
    <t>Observed MAR</t>
  </si>
  <si>
    <t>Simulated VRSAU</t>
  </si>
  <si>
    <t>Simulated 2010</t>
  </si>
  <si>
    <t>Natural MAR VRSAU</t>
  </si>
  <si>
    <t>K19(C2H071)</t>
  </si>
  <si>
    <t>Diff</t>
  </si>
  <si>
    <t>S2</t>
  </si>
  <si>
    <t>K19</t>
  </si>
  <si>
    <t>RV2</t>
  </si>
  <si>
    <t>T1</t>
  </si>
  <si>
    <t>=</t>
  </si>
  <si>
    <t>C21D</t>
  </si>
  <si>
    <t>C21E</t>
  </si>
  <si>
    <t>.5(C21F)</t>
  </si>
  <si>
    <t>C21A</t>
  </si>
  <si>
    <t>C21B</t>
  </si>
  <si>
    <t>C21C</t>
  </si>
  <si>
    <t>.1(C21G)</t>
  </si>
  <si>
    <t>C21F</t>
  </si>
  <si>
    <t>C21G</t>
  </si>
  <si>
    <t>C22B</t>
  </si>
  <si>
    <t>C22C</t>
  </si>
  <si>
    <t>C22A</t>
  </si>
  <si>
    <t>C22D</t>
  </si>
  <si>
    <t>C22E</t>
  </si>
  <si>
    <t>C22H</t>
  </si>
  <si>
    <t>C22J</t>
  </si>
  <si>
    <t>C22G</t>
  </si>
  <si>
    <t>C2H070 INC</t>
  </si>
  <si>
    <t>Report</t>
  </si>
  <si>
    <t>Natural MAR    VRSAU</t>
  </si>
  <si>
    <t>Natural MAR   2010</t>
  </si>
  <si>
    <t>1920-1989</t>
  </si>
  <si>
    <t>Route No</t>
  </si>
  <si>
    <t>1920-1922</t>
  </si>
  <si>
    <t>Obs Period</t>
  </si>
  <si>
    <t>1923-1994</t>
  </si>
  <si>
    <t>Sim Period</t>
  </si>
  <si>
    <t>Natural MAR    incs</t>
  </si>
  <si>
    <t>Natural MAR    Incs</t>
  </si>
  <si>
    <t>SUIK9</t>
  </si>
  <si>
    <t>KLIPR9</t>
  </si>
  <si>
    <t>BARR9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</si>
  <si>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</si>
  <si>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</si>
  <si>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</si>
  <si>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</si>
  <si>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</si>
  <si>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</si>
  <si>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</si>
  <si>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</si>
  <si>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</si>
  <si>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</si>
  <si>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C21D,E,F</t>
  </si>
  <si>
    <t>C22A,D</t>
  </si>
  <si>
    <t>C22J,H</t>
  </si>
  <si>
    <t>C22F,K</t>
  </si>
  <si>
    <t>C21A,B,C,G</t>
  </si>
</sst>
</file>

<file path=xl/styles.xml><?xml version="1.0" encoding="utf-8"?>
<styleSheet xmlns="http://schemas.openxmlformats.org/spreadsheetml/2006/main">
  <numFmts count="1">
    <numFmt numFmtId="6" formatCode="&quot;R&quot;\ #,##0;[Red]&quot;R&quot;\ \-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0" xfId="0" applyFill="1" applyBorder="1" applyAlignment="1">
      <alignment horizontal="left"/>
    </xf>
    <xf numFmtId="0" fontId="0" fillId="2" borderId="30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31" xfId="0" applyFill="1" applyBorder="1" applyAlignment="1">
      <alignment horizontal="left"/>
    </xf>
    <xf numFmtId="0" fontId="0" fillId="2" borderId="3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left" vertical="center"/>
    </xf>
    <xf numFmtId="0" fontId="0" fillId="0" borderId="0" xfId="0" applyBorder="1"/>
    <xf numFmtId="0" fontId="1" fillId="0" borderId="3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6" fontId="1" fillId="0" borderId="0" xfId="0" applyNumberFormat="1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6" fontId="3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1" fillId="0" borderId="0" xfId="0" applyNumberFormat="1" applyFont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vertical="top" wrapText="1"/>
    </xf>
    <xf numFmtId="0" fontId="5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0" fillId="3" borderId="0" xfId="0" applyFill="1"/>
    <xf numFmtId="0" fontId="0" fillId="3" borderId="0" xfId="0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2" fontId="0" fillId="0" borderId="39" xfId="0" applyNumberForma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6" fontId="0" fillId="0" borderId="28" xfId="0" applyNumberFormat="1" applyBorder="1" applyAlignment="1">
      <alignment horizontal="center" vertical="center"/>
    </xf>
    <xf numFmtId="6" fontId="0" fillId="0" borderId="29" xfId="0" applyNumberForma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="85" zoomScaleNormal="85" workbookViewId="0">
      <selection activeCell="H21" sqref="H21:H24"/>
    </sheetView>
  </sheetViews>
  <sheetFormatPr defaultRowHeight="15"/>
  <cols>
    <col min="1" max="1" width="2.7109375" customWidth="1"/>
    <col min="3" max="3" width="10.85546875" bestFit="1" customWidth="1"/>
    <col min="4" max="4" width="12.140625" style="1" bestFit="1" customWidth="1"/>
    <col min="5" max="5" width="17" bestFit="1" customWidth="1"/>
    <col min="7" max="7" width="9.7109375" bestFit="1" customWidth="1"/>
    <col min="8" max="8" width="9.5703125" style="3" bestFit="1" customWidth="1"/>
    <col min="9" max="10" width="9.5703125" style="3" customWidth="1"/>
    <col min="11" max="11" width="16.85546875" customWidth="1"/>
    <col min="12" max="13" width="21.28515625" customWidth="1"/>
    <col min="14" max="14" width="3" customWidth="1"/>
  </cols>
  <sheetData>
    <row r="1" spans="1:17" ht="15.75" thickBot="1">
      <c r="A1" s="23"/>
      <c r="B1" s="24"/>
      <c r="C1" s="26"/>
      <c r="D1" s="25"/>
      <c r="E1" s="26"/>
      <c r="F1" s="26"/>
      <c r="G1" s="24"/>
      <c r="H1" s="27"/>
      <c r="I1" s="27"/>
      <c r="J1" s="27"/>
      <c r="K1" s="24"/>
      <c r="L1" s="24"/>
      <c r="M1" s="24"/>
      <c r="N1" s="28"/>
      <c r="O1" s="2"/>
    </row>
    <row r="2" spans="1:17" ht="15.75" thickTop="1">
      <c r="A2" s="29"/>
      <c r="B2" s="76" t="s">
        <v>13</v>
      </c>
      <c r="C2" s="110"/>
      <c r="D2" s="78" t="s">
        <v>14</v>
      </c>
      <c r="E2" s="80" t="s">
        <v>15</v>
      </c>
      <c r="F2" s="21" t="s">
        <v>16</v>
      </c>
      <c r="G2" s="53" t="s">
        <v>35</v>
      </c>
      <c r="H2" s="54"/>
      <c r="I2" s="53" t="s">
        <v>38</v>
      </c>
      <c r="J2" s="54"/>
      <c r="K2" s="9" t="s">
        <v>36</v>
      </c>
      <c r="L2" s="10" t="s">
        <v>37</v>
      </c>
      <c r="M2" s="43"/>
      <c r="N2" s="30"/>
      <c r="O2" s="2"/>
      <c r="P2" t="s">
        <v>78</v>
      </c>
      <c r="Q2" s="95">
        <v>707</v>
      </c>
    </row>
    <row r="3" spans="1:17" ht="18" thickBot="1">
      <c r="A3" s="29"/>
      <c r="B3" s="77"/>
      <c r="C3" s="79"/>
      <c r="D3" s="79"/>
      <c r="E3" s="81"/>
      <c r="F3" s="15" t="s">
        <v>24</v>
      </c>
      <c r="G3" s="6" t="s">
        <v>26</v>
      </c>
      <c r="H3" s="15" t="s">
        <v>25</v>
      </c>
      <c r="I3" s="6" t="s">
        <v>26</v>
      </c>
      <c r="J3" s="15" t="s">
        <v>25</v>
      </c>
      <c r="K3" s="6" t="s">
        <v>25</v>
      </c>
      <c r="L3" s="7" t="s">
        <v>25</v>
      </c>
      <c r="M3" s="101" t="s">
        <v>40</v>
      </c>
      <c r="N3" s="30"/>
      <c r="O3" s="2"/>
      <c r="P3" s="94" t="s">
        <v>79</v>
      </c>
      <c r="Q3" s="95">
        <v>431</v>
      </c>
    </row>
    <row r="4" spans="1:17">
      <c r="A4" s="29"/>
      <c r="B4" s="61" t="s">
        <v>0</v>
      </c>
      <c r="C4" s="103" t="s">
        <v>88</v>
      </c>
      <c r="D4" s="65" t="s">
        <v>8</v>
      </c>
      <c r="E4" s="51" t="s">
        <v>17</v>
      </c>
      <c r="F4" s="12">
        <v>231</v>
      </c>
      <c r="G4" s="57" t="s">
        <v>27</v>
      </c>
      <c r="H4" s="51">
        <v>22.11</v>
      </c>
      <c r="I4" s="57" t="s">
        <v>34</v>
      </c>
      <c r="J4" s="51">
        <v>23.68</v>
      </c>
      <c r="K4" s="55">
        <v>41.43</v>
      </c>
      <c r="L4" s="69">
        <v>44.93</v>
      </c>
      <c r="M4" s="86">
        <f>((L4-K4)/SUM(K4:L5))</f>
        <v>4.0528022232515053E-2</v>
      </c>
      <c r="N4" s="30"/>
      <c r="O4" s="2"/>
      <c r="P4" t="s">
        <v>80</v>
      </c>
      <c r="Q4" s="95">
        <v>438</v>
      </c>
    </row>
    <row r="5" spans="1:17">
      <c r="A5" s="29"/>
      <c r="B5" s="62"/>
      <c r="C5" s="104"/>
      <c r="D5" s="67"/>
      <c r="E5" s="59"/>
      <c r="F5" s="13">
        <v>1119</v>
      </c>
      <c r="G5" s="58"/>
      <c r="H5" s="59"/>
      <c r="I5" s="58"/>
      <c r="J5" s="59"/>
      <c r="K5" s="68"/>
      <c r="L5" s="70"/>
      <c r="M5" s="86"/>
      <c r="N5" s="30"/>
      <c r="O5" s="2"/>
      <c r="P5" t="s">
        <v>81</v>
      </c>
      <c r="Q5" s="95">
        <v>446</v>
      </c>
    </row>
    <row r="6" spans="1:17" ht="15.75" thickBot="1">
      <c r="A6" s="29"/>
      <c r="B6" s="64"/>
      <c r="C6" s="105"/>
      <c r="D6" s="66"/>
      <c r="E6" s="52"/>
      <c r="F6" s="14">
        <v>152</v>
      </c>
      <c r="G6" s="60"/>
      <c r="H6" s="52"/>
      <c r="I6" s="60"/>
      <c r="J6" s="52"/>
      <c r="K6" s="56"/>
      <c r="L6" s="71"/>
      <c r="M6" s="86"/>
      <c r="N6" s="30"/>
      <c r="O6" s="2"/>
      <c r="P6" t="s">
        <v>82</v>
      </c>
      <c r="Q6" s="95">
        <v>629</v>
      </c>
    </row>
    <row r="7" spans="1:17">
      <c r="A7" s="29"/>
      <c r="B7" s="61" t="s">
        <v>1</v>
      </c>
      <c r="C7" s="103" t="s">
        <v>92</v>
      </c>
      <c r="D7" s="65" t="s">
        <v>9</v>
      </c>
      <c r="E7" s="51" t="s">
        <v>18</v>
      </c>
      <c r="F7" s="16">
        <v>1576</v>
      </c>
      <c r="G7" s="72" t="s">
        <v>28</v>
      </c>
      <c r="H7" s="51">
        <v>87.73</v>
      </c>
      <c r="I7" s="57" t="s">
        <v>34</v>
      </c>
      <c r="J7" s="51">
        <v>72.180000000000007</v>
      </c>
      <c r="K7" s="55">
        <v>88.74</v>
      </c>
      <c r="L7" s="69">
        <v>89.92</v>
      </c>
      <c r="M7" s="99">
        <f>((L7-K7)/SUM(K7:L8))</f>
        <v>6.6047240568678318E-3</v>
      </c>
      <c r="N7" s="30"/>
      <c r="O7" s="2"/>
      <c r="P7" t="s">
        <v>83</v>
      </c>
      <c r="Q7" s="95">
        <v>427</v>
      </c>
    </row>
    <row r="8" spans="1:17" ht="15.75" thickBot="1">
      <c r="A8" s="29"/>
      <c r="B8" s="64"/>
      <c r="C8" s="105"/>
      <c r="D8" s="66"/>
      <c r="E8" s="52"/>
      <c r="F8" s="17">
        <v>93</v>
      </c>
      <c r="G8" s="73"/>
      <c r="H8" s="52"/>
      <c r="I8" s="60"/>
      <c r="J8" s="52"/>
      <c r="K8" s="56"/>
      <c r="L8" s="71"/>
      <c r="M8" s="100"/>
      <c r="N8" s="30"/>
      <c r="O8" s="2"/>
      <c r="P8" t="s">
        <v>84</v>
      </c>
      <c r="Q8" s="95">
        <v>463</v>
      </c>
    </row>
    <row r="9" spans="1:17" ht="15.75" thickBot="1">
      <c r="A9" s="29"/>
      <c r="B9" s="4" t="s">
        <v>1</v>
      </c>
      <c r="C9" s="97" t="s">
        <v>54</v>
      </c>
      <c r="D9" s="22" t="s">
        <v>31</v>
      </c>
      <c r="E9" s="20" t="s">
        <v>18</v>
      </c>
      <c r="F9" s="19">
        <v>303</v>
      </c>
      <c r="G9" s="8" t="s">
        <v>27</v>
      </c>
      <c r="H9" s="20">
        <v>49.35</v>
      </c>
      <c r="I9" s="5" t="s">
        <v>34</v>
      </c>
      <c r="J9" s="20">
        <v>80.180000000000007</v>
      </c>
      <c r="K9" s="5">
        <v>76.819999999999993</v>
      </c>
      <c r="L9" s="11">
        <v>75.260000000000005</v>
      </c>
      <c r="M9" s="102"/>
      <c r="N9" s="30"/>
      <c r="O9" s="2"/>
      <c r="P9" s="95" t="s">
        <v>78</v>
      </c>
      <c r="Q9" s="2">
        <v>548</v>
      </c>
    </row>
    <row r="10" spans="1:17">
      <c r="A10" s="29"/>
      <c r="B10" s="62" t="s">
        <v>2</v>
      </c>
      <c r="C10" s="104" t="s">
        <v>55</v>
      </c>
      <c r="D10" s="67"/>
      <c r="E10" s="67"/>
      <c r="F10" s="18">
        <v>337</v>
      </c>
      <c r="G10" s="109"/>
      <c r="H10" s="59"/>
      <c r="I10" s="58"/>
      <c r="J10" s="59"/>
      <c r="K10" s="57"/>
      <c r="L10" s="70"/>
      <c r="M10" s="86"/>
      <c r="N10" s="30"/>
      <c r="O10" s="2"/>
      <c r="P10" s="96" t="s">
        <v>79</v>
      </c>
      <c r="Q10" s="2">
        <v>392</v>
      </c>
    </row>
    <row r="11" spans="1:17" ht="15.75" thickBot="1">
      <c r="A11" s="29"/>
      <c r="B11" s="64"/>
      <c r="C11" s="105"/>
      <c r="D11" s="66"/>
      <c r="E11" s="66"/>
      <c r="F11" s="18">
        <v>55</v>
      </c>
      <c r="G11" s="75"/>
      <c r="H11" s="52"/>
      <c r="I11" s="60"/>
      <c r="J11" s="52"/>
      <c r="K11" s="60"/>
      <c r="L11" s="71"/>
      <c r="M11" s="100"/>
      <c r="N11" s="30"/>
      <c r="O11" s="2"/>
      <c r="P11" s="95" t="s">
        <v>80</v>
      </c>
      <c r="Q11" s="2">
        <v>465</v>
      </c>
    </row>
    <row r="12" spans="1:17">
      <c r="A12" s="29"/>
      <c r="B12" s="61" t="s">
        <v>3</v>
      </c>
      <c r="C12" s="103" t="s">
        <v>56</v>
      </c>
      <c r="D12" s="106">
        <v>6</v>
      </c>
      <c r="E12" s="51" t="s">
        <v>19</v>
      </c>
      <c r="F12" s="16">
        <v>402.9</v>
      </c>
      <c r="G12" s="72" t="s">
        <v>27</v>
      </c>
      <c r="H12" s="51">
        <v>88.27</v>
      </c>
      <c r="I12" s="55" t="s">
        <v>34</v>
      </c>
      <c r="J12" s="51">
        <v>30.86</v>
      </c>
      <c r="K12" s="55">
        <v>83.49</v>
      </c>
      <c r="L12" s="69">
        <v>80.03</v>
      </c>
      <c r="M12" s="99">
        <f>((L12-K12)/SUM(K12:L13))</f>
        <v>-2.1159491193737733E-2</v>
      </c>
      <c r="N12" s="30"/>
      <c r="O12" s="2"/>
      <c r="P12" s="95" t="s">
        <v>81</v>
      </c>
      <c r="Q12" s="2">
        <v>345</v>
      </c>
    </row>
    <row r="13" spans="1:17" ht="15.75" thickBot="1">
      <c r="A13" s="29"/>
      <c r="B13" s="64"/>
      <c r="C13" s="105"/>
      <c r="D13" s="107"/>
      <c r="E13" s="52"/>
      <c r="F13" s="17">
        <v>62.1</v>
      </c>
      <c r="G13" s="73"/>
      <c r="H13" s="52"/>
      <c r="I13" s="56"/>
      <c r="J13" s="52"/>
      <c r="K13" s="56"/>
      <c r="L13" s="71"/>
      <c r="M13" s="86"/>
      <c r="N13" s="30"/>
      <c r="O13" s="2"/>
      <c r="P13" s="95" t="s">
        <v>82</v>
      </c>
      <c r="Q13" s="2">
        <v>532</v>
      </c>
    </row>
    <row r="14" spans="1:17">
      <c r="A14" s="29"/>
      <c r="B14" s="61" t="s">
        <v>4</v>
      </c>
      <c r="C14" s="103" t="s">
        <v>89</v>
      </c>
      <c r="D14" s="65" t="s">
        <v>30</v>
      </c>
      <c r="E14" s="51" t="s">
        <v>20</v>
      </c>
      <c r="F14" s="16">
        <v>95.7</v>
      </c>
      <c r="G14" s="72" t="s">
        <v>29</v>
      </c>
      <c r="H14" s="51">
        <v>314.04000000000002</v>
      </c>
      <c r="I14" s="57" t="s">
        <v>34</v>
      </c>
      <c r="J14" s="51">
        <v>62.13</v>
      </c>
      <c r="K14" s="55">
        <v>276.27</v>
      </c>
      <c r="L14" s="69" t="s">
        <v>33</v>
      </c>
      <c r="M14" s="99" t="e">
        <f>((L14-K14)/SUM(K14:L16))</f>
        <v>#VALUE!</v>
      </c>
      <c r="N14" s="30"/>
      <c r="O14" s="2"/>
      <c r="P14" s="95" t="s">
        <v>83</v>
      </c>
      <c r="Q14" s="2">
        <v>440</v>
      </c>
    </row>
    <row r="15" spans="1:17">
      <c r="A15" s="29"/>
      <c r="B15" s="62"/>
      <c r="C15" s="104"/>
      <c r="D15" s="67"/>
      <c r="E15" s="59"/>
      <c r="F15" s="18">
        <v>683.7</v>
      </c>
      <c r="G15" s="74"/>
      <c r="H15" s="59"/>
      <c r="I15" s="58"/>
      <c r="J15" s="59"/>
      <c r="K15" s="68"/>
      <c r="L15" s="70"/>
      <c r="M15" s="86"/>
      <c r="N15" s="30"/>
      <c r="O15" s="2"/>
      <c r="P15" s="95" t="s">
        <v>84</v>
      </c>
      <c r="Q15" s="2">
        <v>831</v>
      </c>
    </row>
    <row r="16" spans="1:17" ht="15.75" thickBot="1">
      <c r="A16" s="29"/>
      <c r="B16" s="64"/>
      <c r="C16" s="105"/>
      <c r="D16" s="66"/>
      <c r="E16" s="52"/>
      <c r="F16" s="17">
        <v>113.6</v>
      </c>
      <c r="G16" s="73"/>
      <c r="H16" s="52"/>
      <c r="I16" s="60"/>
      <c r="J16" s="52"/>
      <c r="K16" s="56"/>
      <c r="L16" s="71"/>
      <c r="M16" s="86"/>
      <c r="N16" s="30"/>
      <c r="O16" s="2"/>
      <c r="P16" s="95" t="s">
        <v>85</v>
      </c>
      <c r="Q16" s="2">
        <v>454</v>
      </c>
    </row>
    <row r="17" spans="1:17">
      <c r="A17" s="29"/>
      <c r="B17" s="62" t="s">
        <v>5</v>
      </c>
      <c r="C17" s="103" t="s">
        <v>59</v>
      </c>
      <c r="D17" s="67" t="s">
        <v>39</v>
      </c>
      <c r="E17" s="59" t="s">
        <v>21</v>
      </c>
      <c r="F17" s="18">
        <v>479</v>
      </c>
      <c r="G17" s="72" t="s">
        <v>27</v>
      </c>
      <c r="H17" s="51">
        <v>343.8</v>
      </c>
      <c r="I17" s="55" t="s">
        <v>34</v>
      </c>
      <c r="J17" s="51">
        <v>74.95</v>
      </c>
      <c r="K17" s="55">
        <v>292.82</v>
      </c>
      <c r="L17" s="69">
        <v>292.26</v>
      </c>
      <c r="M17" s="99">
        <f>((L17-K17)/SUM(K17:L18))</f>
        <v>-9.5713406713612218E-4</v>
      </c>
      <c r="N17" s="30"/>
      <c r="O17" s="2"/>
      <c r="P17" s="95" t="s">
        <v>86</v>
      </c>
      <c r="Q17" s="2">
        <v>669</v>
      </c>
    </row>
    <row r="18" spans="1:17" ht="15.75" thickBot="1">
      <c r="A18" s="29"/>
      <c r="B18" s="62"/>
      <c r="C18" s="105"/>
      <c r="D18" s="67"/>
      <c r="E18" s="59"/>
      <c r="F18" s="18">
        <v>53</v>
      </c>
      <c r="G18" s="73"/>
      <c r="H18" s="52"/>
      <c r="I18" s="56"/>
      <c r="J18" s="52"/>
      <c r="K18" s="56"/>
      <c r="L18" s="71"/>
      <c r="M18" s="100"/>
      <c r="N18" s="30"/>
      <c r="O18" s="2"/>
      <c r="P18" s="95" t="s">
        <v>87</v>
      </c>
      <c r="Q18" s="2">
        <v>434</v>
      </c>
    </row>
    <row r="19" spans="1:17" ht="15.75" thickBot="1">
      <c r="A19" s="29"/>
      <c r="B19" s="4" t="s">
        <v>6</v>
      </c>
      <c r="C19" s="97" t="s">
        <v>90</v>
      </c>
      <c r="D19" s="22" t="s">
        <v>10</v>
      </c>
      <c r="E19" s="20" t="s">
        <v>22</v>
      </c>
      <c r="F19" s="19">
        <v>1123</v>
      </c>
      <c r="G19" s="8" t="s">
        <v>27</v>
      </c>
      <c r="H19" s="20">
        <v>40.74</v>
      </c>
      <c r="I19" s="5" t="s">
        <v>34</v>
      </c>
      <c r="J19" s="20">
        <v>26.11</v>
      </c>
      <c r="K19" s="5">
        <v>57.33</v>
      </c>
      <c r="L19" s="11">
        <v>56.8</v>
      </c>
      <c r="M19" s="102">
        <f>((L19-K19)/SUM(K19:L19))</f>
        <v>-4.6438272145798752E-3</v>
      </c>
      <c r="N19" s="30"/>
      <c r="O19" s="2"/>
      <c r="Q19">
        <f>SUM(Q2:Q18)</f>
        <v>8651</v>
      </c>
    </row>
    <row r="20" spans="1:17" ht="15.75" thickBot="1">
      <c r="A20" s="29"/>
      <c r="B20" s="4" t="s">
        <v>7</v>
      </c>
      <c r="C20" s="97" t="s">
        <v>62</v>
      </c>
      <c r="D20" s="22" t="s">
        <v>11</v>
      </c>
      <c r="E20" s="20" t="s">
        <v>23</v>
      </c>
      <c r="F20" s="20">
        <v>831</v>
      </c>
      <c r="G20" s="5" t="s">
        <v>27</v>
      </c>
      <c r="H20" s="20">
        <v>6.93</v>
      </c>
      <c r="I20" s="5" t="s">
        <v>34</v>
      </c>
      <c r="J20" s="20">
        <v>19.309999999999999</v>
      </c>
      <c r="K20" s="5">
        <v>17.559999999999999</v>
      </c>
      <c r="L20" s="11">
        <v>17.559999999999999</v>
      </c>
      <c r="M20" s="98">
        <f>((L20-K20)/SUM(K20:L20))</f>
        <v>0</v>
      </c>
      <c r="N20" s="30"/>
      <c r="O20" s="2"/>
    </row>
    <row r="21" spans="1:17">
      <c r="A21" s="29"/>
      <c r="B21" s="61" t="s">
        <v>7</v>
      </c>
      <c r="C21" s="103" t="s">
        <v>91</v>
      </c>
      <c r="D21" s="65" t="s">
        <v>12</v>
      </c>
      <c r="E21" s="51" t="s">
        <v>23</v>
      </c>
      <c r="F21" s="12">
        <v>148.69999999999999</v>
      </c>
      <c r="G21" s="57" t="s">
        <v>32</v>
      </c>
      <c r="H21" s="51">
        <v>1729.16</v>
      </c>
      <c r="I21" s="57" t="s">
        <v>34</v>
      </c>
      <c r="J21" s="51">
        <v>1600.71</v>
      </c>
      <c r="K21" s="57">
        <v>1674.39</v>
      </c>
      <c r="L21" s="69">
        <v>1673.77</v>
      </c>
      <c r="M21" s="86">
        <f>((L21-K21)/SUM(K21:L24))</f>
        <v>-1.8517633565902415E-4</v>
      </c>
      <c r="N21" s="30"/>
      <c r="O21" s="2"/>
    </row>
    <row r="22" spans="1:17">
      <c r="A22" s="29"/>
      <c r="B22" s="62"/>
      <c r="C22" s="104"/>
      <c r="D22" s="67"/>
      <c r="E22" s="59"/>
      <c r="F22" s="13">
        <v>67</v>
      </c>
      <c r="G22" s="58"/>
      <c r="H22" s="59"/>
      <c r="I22" s="58"/>
      <c r="J22" s="59"/>
      <c r="K22" s="58"/>
      <c r="L22" s="70"/>
      <c r="M22" s="86"/>
      <c r="N22" s="30"/>
    </row>
    <row r="23" spans="1:17">
      <c r="A23" s="29"/>
      <c r="B23" s="62"/>
      <c r="C23" s="104"/>
      <c r="D23" s="67"/>
      <c r="E23" s="59"/>
      <c r="F23" s="13">
        <v>291.3</v>
      </c>
      <c r="G23" s="58"/>
      <c r="H23" s="59"/>
      <c r="I23" s="58"/>
      <c r="J23" s="59"/>
      <c r="K23" s="58"/>
      <c r="L23" s="70"/>
      <c r="M23" s="86"/>
      <c r="N23" s="30"/>
    </row>
    <row r="24" spans="1:17" ht="15.75" thickBot="1">
      <c r="A24" s="29"/>
      <c r="B24" s="63"/>
      <c r="C24" s="108"/>
      <c r="D24" s="66"/>
      <c r="E24" s="52"/>
      <c r="F24" s="14">
        <v>434</v>
      </c>
      <c r="G24" s="82"/>
      <c r="H24" s="83"/>
      <c r="I24" s="82"/>
      <c r="J24" s="83"/>
      <c r="K24" s="82"/>
      <c r="L24" s="84"/>
      <c r="M24" s="85"/>
      <c r="N24" s="30"/>
      <c r="O24" s="2"/>
    </row>
    <row r="25" spans="1:17" ht="16.5" thickTop="1" thickBot="1">
      <c r="A25" s="31"/>
      <c r="B25" s="32"/>
      <c r="C25" s="32"/>
      <c r="D25" s="33"/>
      <c r="E25" s="34"/>
      <c r="F25" s="34"/>
      <c r="G25" s="32"/>
      <c r="H25" s="35"/>
      <c r="I25" s="35"/>
      <c r="J25" s="37"/>
      <c r="K25" s="38"/>
      <c r="L25" s="32"/>
      <c r="M25" s="32"/>
      <c r="N25" s="36"/>
      <c r="O25" s="2"/>
    </row>
    <row r="26" spans="1:17">
      <c r="F26" s="46">
        <f>SUM(F4:F24)</f>
        <v>8651</v>
      </c>
      <c r="J26" s="39"/>
      <c r="K26" s="40"/>
      <c r="L26" s="40"/>
      <c r="M26" s="42"/>
      <c r="O26" s="2"/>
    </row>
    <row r="27" spans="1:17">
      <c r="F27">
        <v>8651</v>
      </c>
    </row>
    <row r="28" spans="1:17">
      <c r="F28">
        <f>F27-F26</f>
        <v>0</v>
      </c>
    </row>
  </sheetData>
  <mergeCells count="83">
    <mergeCell ref="E10:E11"/>
    <mergeCell ref="H10:H11"/>
    <mergeCell ref="I10:I11"/>
    <mergeCell ref="L10:L11"/>
    <mergeCell ref="C2:C3"/>
    <mergeCell ref="C7:C8"/>
    <mergeCell ref="C14:C16"/>
    <mergeCell ref="C17:C18"/>
    <mergeCell ref="C21:C24"/>
    <mergeCell ref="C10:C11"/>
    <mergeCell ref="J10:J11"/>
    <mergeCell ref="K4:K6"/>
    <mergeCell ref="K10:K11"/>
    <mergeCell ref="M7:M8"/>
    <mergeCell ref="M21:M24"/>
    <mergeCell ref="M17:M18"/>
    <mergeCell ref="M14:M16"/>
    <mergeCell ref="M12:M13"/>
    <mergeCell ref="M10:M11"/>
    <mergeCell ref="M4:M6"/>
    <mergeCell ref="L17:L18"/>
    <mergeCell ref="L21:L24"/>
    <mergeCell ref="L14:L16"/>
    <mergeCell ref="L12:L13"/>
    <mergeCell ref="K12:K13"/>
    <mergeCell ref="G21:G24"/>
    <mergeCell ref="H21:H24"/>
    <mergeCell ref="D21:D24"/>
    <mergeCell ref="E21:E24"/>
    <mergeCell ref="K14:K16"/>
    <mergeCell ref="K17:K18"/>
    <mergeCell ref="K21:K24"/>
    <mergeCell ref="J21:J24"/>
    <mergeCell ref="I21:I24"/>
    <mergeCell ref="B2:B3"/>
    <mergeCell ref="D2:D3"/>
    <mergeCell ref="E2:E3"/>
    <mergeCell ref="G2:H2"/>
    <mergeCell ref="E4:E6"/>
    <mergeCell ref="B4:B6"/>
    <mergeCell ref="D4:D6"/>
    <mergeCell ref="H4:H6"/>
    <mergeCell ref="G4:G6"/>
    <mergeCell ref="C4:C6"/>
    <mergeCell ref="G7:G8"/>
    <mergeCell ref="G17:G18"/>
    <mergeCell ref="G12:G13"/>
    <mergeCell ref="G14:G16"/>
    <mergeCell ref="H12:H13"/>
    <mergeCell ref="H14:H16"/>
    <mergeCell ref="H17:H18"/>
    <mergeCell ref="G10:G11"/>
    <mergeCell ref="H7:H8"/>
    <mergeCell ref="K7:K8"/>
    <mergeCell ref="L7:L8"/>
    <mergeCell ref="I4:I6"/>
    <mergeCell ref="J4:J6"/>
    <mergeCell ref="L4:L6"/>
    <mergeCell ref="B21:B24"/>
    <mergeCell ref="B7:B8"/>
    <mergeCell ref="D7:D8"/>
    <mergeCell ref="E7:E8"/>
    <mergeCell ref="B14:B16"/>
    <mergeCell ref="D14:D16"/>
    <mergeCell ref="E14:E16"/>
    <mergeCell ref="B17:B18"/>
    <mergeCell ref="D17:D18"/>
    <mergeCell ref="E17:E18"/>
    <mergeCell ref="E12:E13"/>
    <mergeCell ref="B10:B11"/>
    <mergeCell ref="C12:C13"/>
    <mergeCell ref="D10:D11"/>
    <mergeCell ref="B12:B13"/>
    <mergeCell ref="D12:D13"/>
    <mergeCell ref="J12:J13"/>
    <mergeCell ref="I2:J2"/>
    <mergeCell ref="I12:I13"/>
    <mergeCell ref="I17:I18"/>
    <mergeCell ref="J7:J8"/>
    <mergeCell ref="I7:I8"/>
    <mergeCell ref="J14:J16"/>
    <mergeCell ref="I14:I16"/>
    <mergeCell ref="J17:J1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="85" zoomScaleNormal="85" workbookViewId="0">
      <selection activeCell="C28" sqref="C28"/>
    </sheetView>
  </sheetViews>
  <sheetFormatPr defaultRowHeight="15"/>
  <cols>
    <col min="2" max="2" width="2.140625" bestFit="1" customWidth="1"/>
    <col min="3" max="3" width="12.5703125" bestFit="1" customWidth="1"/>
    <col min="4" max="4" width="12.140625" bestFit="1" customWidth="1"/>
    <col min="5" max="5" width="13.85546875" bestFit="1" customWidth="1"/>
    <col min="12" max="12" width="11" bestFit="1" customWidth="1"/>
  </cols>
  <sheetData>
    <row r="1" spans="1:18">
      <c r="A1" s="1"/>
    </row>
    <row r="2" spans="1:18">
      <c r="A2" s="1"/>
      <c r="B2" s="41"/>
      <c r="C2" s="41"/>
      <c r="D2" s="41"/>
      <c r="E2" s="41"/>
      <c r="F2" s="41"/>
      <c r="K2" t="s">
        <v>64</v>
      </c>
    </row>
    <row r="3" spans="1:18">
      <c r="A3" s="44" t="s">
        <v>8</v>
      </c>
      <c r="B3" t="s">
        <v>45</v>
      </c>
      <c r="C3" s="46" t="s">
        <v>46</v>
      </c>
      <c r="D3" s="46" t="s">
        <v>47</v>
      </c>
      <c r="E3" s="46" t="s">
        <v>48</v>
      </c>
    </row>
    <row r="4" spans="1:18">
      <c r="A4" s="47">
        <f>SUM(C4:E4)</f>
        <v>1288.5</v>
      </c>
      <c r="C4">
        <v>446</v>
      </c>
      <c r="D4">
        <v>629</v>
      </c>
      <c r="E4">
        <f>427/2</f>
        <v>213.5</v>
      </c>
      <c r="K4" s="46">
        <f>231+1119+152</f>
        <v>1502</v>
      </c>
      <c r="R4">
        <v>2</v>
      </c>
    </row>
    <row r="5" spans="1:18">
      <c r="A5" s="44" t="s">
        <v>9</v>
      </c>
      <c r="B5" t="s">
        <v>45</v>
      </c>
      <c r="C5" s="46" t="s">
        <v>49</v>
      </c>
      <c r="D5" s="46" t="s">
        <v>50</v>
      </c>
      <c r="E5" s="46" t="s">
        <v>51</v>
      </c>
      <c r="F5" s="46" t="s">
        <v>52</v>
      </c>
      <c r="K5" s="46"/>
      <c r="L5" t="s">
        <v>63</v>
      </c>
      <c r="M5">
        <f>A6-A4</f>
        <v>333.79999999999995</v>
      </c>
    </row>
    <row r="6" spans="1:18">
      <c r="A6" s="47">
        <f>SUM(C6:F6)</f>
        <v>1622.3</v>
      </c>
      <c r="C6">
        <v>707</v>
      </c>
      <c r="D6">
        <v>431</v>
      </c>
      <c r="E6">
        <v>438</v>
      </c>
      <c r="F6">
        <f>0.1*(463)</f>
        <v>46.300000000000004</v>
      </c>
      <c r="K6" s="46">
        <f>1576+93</f>
        <v>1669</v>
      </c>
    </row>
    <row r="7" spans="1:18">
      <c r="A7" s="44" t="s">
        <v>41</v>
      </c>
      <c r="B7" t="s">
        <v>45</v>
      </c>
      <c r="C7" s="46" t="s">
        <v>49</v>
      </c>
      <c r="D7" s="46" t="s">
        <v>50</v>
      </c>
      <c r="E7" s="46" t="s">
        <v>51</v>
      </c>
      <c r="F7" s="46" t="s">
        <v>46</v>
      </c>
      <c r="G7" s="46" t="s">
        <v>47</v>
      </c>
      <c r="H7" s="46" t="s">
        <v>53</v>
      </c>
      <c r="I7" s="46" t="s">
        <v>54</v>
      </c>
      <c r="K7" s="46"/>
    </row>
    <row r="8" spans="1:18">
      <c r="A8" s="47">
        <f>SUM(C8:I8)</f>
        <v>3541</v>
      </c>
      <c r="C8">
        <v>707</v>
      </c>
      <c r="D8">
        <v>431</v>
      </c>
      <c r="E8">
        <v>438</v>
      </c>
      <c r="F8">
        <v>446</v>
      </c>
      <c r="G8">
        <v>629</v>
      </c>
      <c r="H8">
        <v>427</v>
      </c>
      <c r="I8">
        <v>463</v>
      </c>
      <c r="K8" s="46">
        <v>303</v>
      </c>
    </row>
    <row r="9" spans="1:18">
      <c r="A9" s="45">
        <v>6</v>
      </c>
      <c r="B9" t="s">
        <v>45</v>
      </c>
      <c r="C9" s="46" t="s">
        <v>55</v>
      </c>
      <c r="D9" s="46" t="s">
        <v>56</v>
      </c>
      <c r="K9" s="46"/>
    </row>
    <row r="10" spans="1:18">
      <c r="A10" s="48">
        <f>SUM(C10:D10)</f>
        <v>857</v>
      </c>
      <c r="C10">
        <v>392</v>
      </c>
      <c r="D10">
        <v>465</v>
      </c>
      <c r="K10" s="46">
        <f>402.9+62.1</f>
        <v>465</v>
      </c>
    </row>
    <row r="11" spans="1:18">
      <c r="A11" s="44" t="s">
        <v>30</v>
      </c>
      <c r="B11" t="s">
        <v>45</v>
      </c>
      <c r="C11" s="46" t="s">
        <v>57</v>
      </c>
      <c r="D11" s="46" t="s">
        <v>55</v>
      </c>
      <c r="E11" s="46" t="s">
        <v>56</v>
      </c>
      <c r="F11" s="46" t="s">
        <v>58</v>
      </c>
      <c r="K11" s="46"/>
    </row>
    <row r="12" spans="1:18">
      <c r="A12" s="47">
        <f>SUM(C12:F12)</f>
        <v>1750</v>
      </c>
      <c r="C12">
        <v>548</v>
      </c>
      <c r="D12">
        <v>392</v>
      </c>
      <c r="E12">
        <v>465</v>
      </c>
      <c r="F12">
        <v>345</v>
      </c>
      <c r="K12" s="46">
        <f>95.7+683.7+113.6</f>
        <v>893.00000000000011</v>
      </c>
    </row>
    <row r="13" spans="1:18">
      <c r="A13" s="44" t="s">
        <v>42</v>
      </c>
      <c r="B13" t="s">
        <v>45</v>
      </c>
      <c r="C13" s="46" t="s">
        <v>57</v>
      </c>
      <c r="D13" s="46" t="s">
        <v>55</v>
      </c>
      <c r="E13" s="46" t="s">
        <v>56</v>
      </c>
      <c r="F13" s="46" t="s">
        <v>58</v>
      </c>
      <c r="G13" s="46" t="s">
        <v>59</v>
      </c>
      <c r="K13" s="46"/>
    </row>
    <row r="14" spans="1:18">
      <c r="A14" s="47">
        <f>SUM(C14:G14)</f>
        <v>2282</v>
      </c>
      <c r="C14">
        <v>548</v>
      </c>
      <c r="D14">
        <v>392</v>
      </c>
      <c r="E14">
        <v>465</v>
      </c>
      <c r="F14">
        <v>345</v>
      </c>
      <c r="G14">
        <v>532</v>
      </c>
      <c r="K14" s="46">
        <f>479+53</f>
        <v>532</v>
      </c>
    </row>
    <row r="15" spans="1:18">
      <c r="A15" s="44" t="s">
        <v>43</v>
      </c>
      <c r="B15" t="s">
        <v>45</v>
      </c>
      <c r="C15" s="46" t="s">
        <v>60</v>
      </c>
      <c r="D15" s="46" t="s">
        <v>61</v>
      </c>
      <c r="K15" s="46"/>
    </row>
    <row r="16" spans="1:18">
      <c r="A16" s="47">
        <f>SUM(C16:D16)</f>
        <v>1123</v>
      </c>
      <c r="C16">
        <v>454</v>
      </c>
      <c r="D16">
        <v>669</v>
      </c>
      <c r="K16" s="46">
        <f>1123</f>
        <v>1123</v>
      </c>
    </row>
    <row r="17" spans="1:11">
      <c r="A17" s="44" t="s">
        <v>44</v>
      </c>
      <c r="B17" t="s">
        <v>45</v>
      </c>
      <c r="C17" s="46" t="s">
        <v>62</v>
      </c>
      <c r="K17" s="46"/>
    </row>
    <row r="18" spans="1:11">
      <c r="A18" s="50">
        <f>C18</f>
        <v>831</v>
      </c>
      <c r="C18">
        <v>831</v>
      </c>
      <c r="K18" s="46">
        <v>831</v>
      </c>
    </row>
    <row r="19" spans="1:11">
      <c r="A19" s="49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>
      <selection activeCell="K27" sqref="K27"/>
    </sheetView>
  </sheetViews>
  <sheetFormatPr defaultRowHeight="15"/>
  <cols>
    <col min="2" max="2" width="9.85546875" bestFit="1" customWidth="1"/>
    <col min="3" max="3" width="10.5703125" bestFit="1" customWidth="1"/>
    <col min="4" max="4" width="12.42578125" bestFit="1" customWidth="1"/>
    <col min="5" max="5" width="13.7109375" customWidth="1"/>
    <col min="6" max="6" width="11.7109375" customWidth="1"/>
  </cols>
  <sheetData>
    <row r="1" spans="1:7" ht="32.25" customHeight="1">
      <c r="A1" s="91" t="s">
        <v>13</v>
      </c>
      <c r="B1" s="90" t="s">
        <v>70</v>
      </c>
      <c r="C1" s="91" t="s">
        <v>26</v>
      </c>
      <c r="D1" s="91" t="s">
        <v>68</v>
      </c>
      <c r="E1" s="92" t="s">
        <v>65</v>
      </c>
      <c r="F1" s="92" t="s">
        <v>66</v>
      </c>
      <c r="G1" s="90" t="s">
        <v>40</v>
      </c>
    </row>
    <row r="2" spans="1:7">
      <c r="A2" s="44" t="s">
        <v>8</v>
      </c>
      <c r="B2" s="46" t="s">
        <v>27</v>
      </c>
      <c r="C2" s="44" t="s">
        <v>34</v>
      </c>
      <c r="D2" s="88">
        <v>24</v>
      </c>
      <c r="E2">
        <v>39.869999999999997</v>
      </c>
      <c r="F2">
        <v>33.74</v>
      </c>
      <c r="G2" s="89">
        <f t="shared" ref="G2:G8" si="0">((F2-E2)/SUM(E2:F2))</f>
        <v>-8.3276728705338893E-2</v>
      </c>
    </row>
    <row r="3" spans="1:7">
      <c r="A3" s="44" t="s">
        <v>9</v>
      </c>
      <c r="B3" s="46" t="s">
        <v>28</v>
      </c>
      <c r="C3" s="44" t="s">
        <v>34</v>
      </c>
      <c r="D3" s="88">
        <v>22</v>
      </c>
      <c r="E3">
        <v>84.33</v>
      </c>
      <c r="F3">
        <v>76.78</v>
      </c>
      <c r="G3" s="89">
        <f t="shared" si="0"/>
        <v>-4.6862392154428632E-2</v>
      </c>
    </row>
    <row r="4" spans="1:7">
      <c r="A4" s="44" t="s">
        <v>41</v>
      </c>
      <c r="B4" s="46" t="s">
        <v>27</v>
      </c>
      <c r="C4" s="44" t="s">
        <v>34</v>
      </c>
      <c r="D4" s="88">
        <v>25</v>
      </c>
      <c r="E4">
        <v>92.34</v>
      </c>
      <c r="F4">
        <v>84.78</v>
      </c>
      <c r="G4" s="89">
        <f t="shared" si="0"/>
        <v>-4.2682926829268303E-2</v>
      </c>
    </row>
    <row r="5" spans="1:7">
      <c r="A5" s="45">
        <v>6</v>
      </c>
      <c r="B5" s="46" t="s">
        <v>27</v>
      </c>
      <c r="C5" s="44" t="s">
        <v>34</v>
      </c>
      <c r="D5" s="88">
        <v>28</v>
      </c>
      <c r="E5">
        <v>34.479999999999997</v>
      </c>
      <c r="F5">
        <v>37.909999999999997</v>
      </c>
      <c r="G5" s="89">
        <f t="shared" si="0"/>
        <v>4.7382235115347428E-2</v>
      </c>
    </row>
    <row r="6" spans="1:7">
      <c r="A6" s="44" t="s">
        <v>30</v>
      </c>
      <c r="B6" s="46" t="s">
        <v>29</v>
      </c>
      <c r="C6" s="44" t="s">
        <v>34</v>
      </c>
      <c r="D6" s="88">
        <v>30</v>
      </c>
      <c r="E6">
        <v>77.59</v>
      </c>
      <c r="F6">
        <v>77.34</v>
      </c>
      <c r="G6" s="89">
        <f t="shared" si="0"/>
        <v>-1.6136319628219196E-3</v>
      </c>
    </row>
    <row r="7" spans="1:7">
      <c r="A7" s="44" t="s">
        <v>42</v>
      </c>
      <c r="B7" s="46" t="s">
        <v>27</v>
      </c>
      <c r="C7" s="44" t="s">
        <v>34</v>
      </c>
      <c r="D7" s="88">
        <v>32</v>
      </c>
      <c r="E7">
        <v>91.82</v>
      </c>
      <c r="F7">
        <v>96.24</v>
      </c>
      <c r="G7" s="89">
        <f t="shared" si="0"/>
        <v>2.3503137296607475E-2</v>
      </c>
    </row>
    <row r="8" spans="1:7">
      <c r="A8" s="44" t="s">
        <v>43</v>
      </c>
      <c r="B8" s="46" t="s">
        <v>27</v>
      </c>
      <c r="C8" s="44" t="s">
        <v>34</v>
      </c>
      <c r="D8" s="88">
        <v>15</v>
      </c>
      <c r="E8">
        <v>27.31</v>
      </c>
      <c r="F8">
        <v>27.31</v>
      </c>
      <c r="G8" s="89">
        <f t="shared" si="0"/>
        <v>0</v>
      </c>
    </row>
    <row r="9" spans="1:7">
      <c r="A9" s="44" t="s">
        <v>44</v>
      </c>
      <c r="B9" s="46" t="s">
        <v>27</v>
      </c>
      <c r="C9" s="44" t="s">
        <v>34</v>
      </c>
      <c r="D9" s="88">
        <v>16</v>
      </c>
      <c r="E9">
        <v>19.309999999999999</v>
      </c>
      <c r="F9">
        <v>19.309999999999999</v>
      </c>
      <c r="G9" s="89">
        <f>((F9-E9)/SUM(E9:F9))</f>
        <v>0</v>
      </c>
    </row>
    <row r="10" spans="1:7">
      <c r="A10" s="87" t="s">
        <v>12</v>
      </c>
      <c r="B10" s="46" t="s">
        <v>71</v>
      </c>
      <c r="C10" s="44" t="s">
        <v>34</v>
      </c>
      <c r="D10" s="88">
        <v>34</v>
      </c>
      <c r="E10">
        <v>252.66</v>
      </c>
      <c r="F10">
        <v>255.65</v>
      </c>
      <c r="G10" s="89">
        <f>((F10-E10)/SUM(E10:F10))</f>
        <v>5.8822372174460649E-3</v>
      </c>
    </row>
    <row r="11" spans="1:7">
      <c r="A11" s="49"/>
      <c r="B11" s="49"/>
      <c r="C11" s="49"/>
    </row>
    <row r="12" spans="1:7" ht="31.5" customHeight="1">
      <c r="A12" s="91" t="s">
        <v>13</v>
      </c>
      <c r="B12" s="90" t="s">
        <v>70</v>
      </c>
      <c r="C12" s="91" t="s">
        <v>72</v>
      </c>
      <c r="D12" s="91" t="s">
        <v>68</v>
      </c>
      <c r="E12" s="92" t="s">
        <v>74</v>
      </c>
      <c r="F12" s="92" t="s">
        <v>66</v>
      </c>
      <c r="G12" s="90" t="s">
        <v>40</v>
      </c>
    </row>
    <row r="13" spans="1:7">
      <c r="A13" s="44" t="s">
        <v>41</v>
      </c>
      <c r="B13" s="46" t="s">
        <v>27</v>
      </c>
      <c r="C13" s="44" t="s">
        <v>67</v>
      </c>
      <c r="D13" s="88">
        <v>25</v>
      </c>
      <c r="E13">
        <v>81.319999999999993</v>
      </c>
      <c r="F13">
        <v>86</v>
      </c>
      <c r="G13" s="89">
        <f>((F13-E13)/SUM(E13:F13))</f>
        <v>2.7970356203681612E-2</v>
      </c>
    </row>
    <row r="14" spans="1:7">
      <c r="A14" s="44" t="s">
        <v>42</v>
      </c>
      <c r="B14" s="46" t="s">
        <v>27</v>
      </c>
      <c r="C14" s="44" t="s">
        <v>67</v>
      </c>
      <c r="D14" s="88">
        <v>32</v>
      </c>
      <c r="E14">
        <v>76.13</v>
      </c>
      <c r="F14">
        <v>97.63</v>
      </c>
      <c r="G14" s="89">
        <f t="shared" ref="G14" si="1">((F14-E14)/SUM(E14:F14))</f>
        <v>0.12373388581952119</v>
      </c>
    </row>
    <row r="15" spans="1:7">
      <c r="A15" s="44" t="s">
        <v>43</v>
      </c>
      <c r="B15" s="46" t="s">
        <v>27</v>
      </c>
      <c r="C15" s="44" t="s">
        <v>67</v>
      </c>
      <c r="D15" s="88">
        <v>15</v>
      </c>
      <c r="E15">
        <v>25.94</v>
      </c>
      <c r="F15">
        <v>27.14</v>
      </c>
      <c r="G15" s="89">
        <f t="shared" ref="G15:G17" si="2">((F15-E15)/SUM(E15:F15))</f>
        <v>2.2607385079125835E-2</v>
      </c>
    </row>
    <row r="16" spans="1:7">
      <c r="A16" s="44" t="s">
        <v>44</v>
      </c>
      <c r="B16" s="46" t="s">
        <v>27</v>
      </c>
      <c r="C16" s="44" t="s">
        <v>67</v>
      </c>
      <c r="D16" s="88">
        <v>16</v>
      </c>
      <c r="E16">
        <v>19.37</v>
      </c>
      <c r="F16">
        <v>19.37</v>
      </c>
      <c r="G16" s="89">
        <f>((F16-E16)/SUM(E16:F16))</f>
        <v>0</v>
      </c>
    </row>
    <row r="17" spans="1:8">
      <c r="A17" s="87" t="s">
        <v>12</v>
      </c>
      <c r="B17" s="46" t="s">
        <v>71</v>
      </c>
      <c r="C17" s="44" t="s">
        <v>69</v>
      </c>
      <c r="D17" s="88">
        <v>34</v>
      </c>
      <c r="E17">
        <v>269.79000000000002</v>
      </c>
      <c r="F17">
        <v>273.88</v>
      </c>
      <c r="G17" s="89">
        <f>((F17-E17)/SUM(E17:F17))</f>
        <v>7.5229459046847798E-3</v>
      </c>
    </row>
    <row r="18" spans="1:8">
      <c r="A18" s="87"/>
      <c r="B18" s="46"/>
      <c r="C18" s="44"/>
      <c r="D18" s="88"/>
      <c r="G18" s="89"/>
    </row>
    <row r="19" spans="1:8" ht="45">
      <c r="A19" s="91" t="s">
        <v>13</v>
      </c>
      <c r="B19" s="90" t="s">
        <v>70</v>
      </c>
      <c r="C19" s="91" t="s">
        <v>72</v>
      </c>
      <c r="D19" s="91" t="s">
        <v>68</v>
      </c>
      <c r="E19" s="92" t="s">
        <v>66</v>
      </c>
      <c r="F19" s="92" t="s">
        <v>65</v>
      </c>
      <c r="G19" s="92" t="s">
        <v>73</v>
      </c>
      <c r="H19" s="90" t="s">
        <v>40</v>
      </c>
    </row>
    <row r="20" spans="1:8">
      <c r="A20" s="44" t="s">
        <v>41</v>
      </c>
      <c r="B20" s="46" t="s">
        <v>27</v>
      </c>
      <c r="C20" s="44" t="s">
        <v>34</v>
      </c>
      <c r="D20" s="88">
        <v>25</v>
      </c>
      <c r="E20">
        <v>84.78</v>
      </c>
      <c r="F20" s="111">
        <f>E4</f>
        <v>92.34</v>
      </c>
      <c r="G20" s="93">
        <v>80.040000000000006</v>
      </c>
      <c r="H20" s="89">
        <f>((F20-G20)/SUM(F20:G20))</f>
        <v>7.1353985381134688E-2</v>
      </c>
    </row>
    <row r="21" spans="1:8">
      <c r="A21" s="44" t="s">
        <v>42</v>
      </c>
      <c r="B21" s="46" t="s">
        <v>27</v>
      </c>
      <c r="C21" s="44" t="s">
        <v>34</v>
      </c>
      <c r="D21" s="88">
        <v>32</v>
      </c>
      <c r="E21">
        <v>96.24</v>
      </c>
      <c r="F21">
        <f>E7</f>
        <v>91.82</v>
      </c>
      <c r="G21" s="93">
        <v>74.7</v>
      </c>
      <c r="H21" s="89">
        <f>((F21-G21)/SUM(F21:G21))</f>
        <v>0.10281047321643041</v>
      </c>
    </row>
    <row r="22" spans="1:8">
      <c r="A22" s="44" t="s">
        <v>43</v>
      </c>
      <c r="B22" s="46" t="s">
        <v>27</v>
      </c>
      <c r="C22" s="44" t="s">
        <v>34</v>
      </c>
      <c r="D22" s="88">
        <v>15</v>
      </c>
      <c r="E22">
        <v>27.31</v>
      </c>
      <c r="F22">
        <f>E8</f>
        <v>27.31</v>
      </c>
      <c r="G22" s="93">
        <v>26.11</v>
      </c>
      <c r="H22" s="89">
        <f>((F22-G22)/SUM(F22:G22))</f>
        <v>2.246349681767127E-2</v>
      </c>
    </row>
    <row r="23" spans="1:8">
      <c r="A23" s="44" t="s">
        <v>44</v>
      </c>
      <c r="B23" s="46" t="s">
        <v>27</v>
      </c>
      <c r="C23" s="44" t="s">
        <v>34</v>
      </c>
      <c r="D23" s="88">
        <v>16</v>
      </c>
      <c r="E23">
        <v>19.309999999999999</v>
      </c>
      <c r="F23">
        <f>E9</f>
        <v>19.309999999999999</v>
      </c>
      <c r="G23" s="93">
        <v>19.32</v>
      </c>
      <c r="H23" s="89">
        <f>((F23-G23)/SUM(F23:G23))</f>
        <v>-2.5886616619211921E-4</v>
      </c>
    </row>
    <row r="24" spans="1:8">
      <c r="A24" s="87" t="s">
        <v>12</v>
      </c>
      <c r="B24" s="46" t="s">
        <v>71</v>
      </c>
      <c r="C24" s="44" t="s">
        <v>34</v>
      </c>
      <c r="D24" s="88">
        <v>34</v>
      </c>
      <c r="E24">
        <v>255.65</v>
      </c>
      <c r="F24">
        <f>E10</f>
        <v>252.66</v>
      </c>
      <c r="G24" s="93">
        <v>223.42</v>
      </c>
      <c r="H24" s="89">
        <f>((F24-G24)/SUM(F24:G24))</f>
        <v>6.1418249033775858E-2</v>
      </c>
    </row>
    <row r="26" spans="1:8" ht="30">
      <c r="A26" s="91" t="s">
        <v>13</v>
      </c>
      <c r="B26" s="91" t="s">
        <v>72</v>
      </c>
      <c r="C26" s="91" t="s">
        <v>68</v>
      </c>
      <c r="D26" s="92" t="s">
        <v>74</v>
      </c>
      <c r="E26" s="92" t="s">
        <v>66</v>
      </c>
      <c r="F26" s="90" t="s">
        <v>40</v>
      </c>
    </row>
    <row r="27" spans="1:8">
      <c r="A27" s="44" t="s">
        <v>75</v>
      </c>
      <c r="B27" s="46" t="s">
        <v>27</v>
      </c>
      <c r="C27" s="88">
        <v>25</v>
      </c>
      <c r="D27" s="111">
        <v>92.34</v>
      </c>
      <c r="E27">
        <v>84.78</v>
      </c>
      <c r="F27" s="89">
        <f>((E27-D27)/SUM(D27:E27))</f>
        <v>-4.2682926829268303E-2</v>
      </c>
    </row>
    <row r="28" spans="1:8">
      <c r="A28" s="44" t="s">
        <v>76</v>
      </c>
      <c r="B28" s="46" t="s">
        <v>27</v>
      </c>
      <c r="C28" s="88">
        <v>32</v>
      </c>
      <c r="D28">
        <v>96.24</v>
      </c>
      <c r="E28">
        <v>96.24</v>
      </c>
      <c r="F28" s="89">
        <f>((E28-D28)/SUM(D28:E28))</f>
        <v>0</v>
      </c>
    </row>
    <row r="29" spans="1:8">
      <c r="A29" s="44" t="s">
        <v>77</v>
      </c>
      <c r="B29" s="46" t="s">
        <v>27</v>
      </c>
      <c r="C29" s="88">
        <v>15</v>
      </c>
      <c r="D29">
        <v>68.5</v>
      </c>
      <c r="E29">
        <v>74.63</v>
      </c>
      <c r="F29" s="89">
        <f>((E29-D29)/SUM(D29:E29))</f>
        <v>4.282819814154961E-2</v>
      </c>
    </row>
    <row r="30" spans="1:8">
      <c r="A30" s="87" t="s">
        <v>12</v>
      </c>
      <c r="B30" s="44" t="s">
        <v>34</v>
      </c>
      <c r="C30" s="88">
        <v>34</v>
      </c>
      <c r="D30">
        <f>SUM(D27:D29)</f>
        <v>257.08</v>
      </c>
      <c r="E30">
        <v>255.65</v>
      </c>
      <c r="F30" s="89">
        <f>((D30-E30)/SUM(E30:E30))</f>
        <v>5.5935849794640268E-3</v>
      </c>
    </row>
    <row r="31" spans="1:8">
      <c r="E31">
        <f>E30-E28-E27</f>
        <v>74.630000000000024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85" zoomScaleNormal="85" workbookViewId="0">
      <selection activeCell="A2" sqref="A2:F5"/>
    </sheetView>
  </sheetViews>
  <sheetFormatPr defaultRowHeight="15"/>
  <cols>
    <col min="2" max="2" width="10.7109375" bestFit="1" customWidth="1"/>
    <col min="4" max="4" width="13.28515625" customWidth="1"/>
    <col min="5" max="5" width="12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Aerial breakdown</vt:lpstr>
      <vt:lpstr>Natural_MAR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2010-09-16T21:45:16Z</dcterms:created>
  <dcterms:modified xsi:type="dcterms:W3CDTF">2010-10-05T11:52:28Z</dcterms:modified>
</cp:coreProperties>
</file>