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ex-word" sheetId="1" r:id="rId1"/>
    <sheet name="revised" sheetId="2" r:id="rId2"/>
    <sheet name="landuse" sheetId="3" r:id="rId3"/>
  </sheets>
  <definedNames/>
  <calcPr fullCalcOnLoad="1"/>
</workbook>
</file>

<file path=xl/sharedStrings.xml><?xml version="1.0" encoding="utf-8"?>
<sst xmlns="http://schemas.openxmlformats.org/spreadsheetml/2006/main" count="257" uniqueCount="153">
  <si>
    <t>Group</t>
  </si>
  <si>
    <t>Description</t>
  </si>
  <si>
    <t>Quaternary catchments</t>
  </si>
  <si>
    <t>MAR (1920 – 2004)</t>
  </si>
  <si>
    <t>Ongers R. at Smartt Syndicate Dam</t>
  </si>
  <si>
    <t>D61A – D61K</t>
  </si>
  <si>
    <t>Ongers R. between Smartt Syndicate Dam and confluence with Orange R.</t>
  </si>
  <si>
    <t>D62A – D62J</t>
  </si>
  <si>
    <t>Orange R. between Vaal and Ongers confluences</t>
  </si>
  <si>
    <t>D71A – D71D</t>
  </si>
  <si>
    <t>Orange River between Ongers confluence and Buchuberg Dam</t>
  </si>
  <si>
    <t>D71A – D72C</t>
  </si>
  <si>
    <t>Orange R. between Buchuberg Dam and Hartbees confluence</t>
  </si>
  <si>
    <t>D73A – D73F</t>
  </si>
  <si>
    <t>Fish R. (main tributary of Sak R.)</t>
  </si>
  <si>
    <t>D51A – D51C; D52A – D52F; D56A – D56J; D58A – D58C</t>
  </si>
  <si>
    <t>Sak R. to Fish confluence</t>
  </si>
  <si>
    <t>D55A – D55M</t>
  </si>
  <si>
    <t>Fish-Sak confluence to Sak-Hartbees confluence</t>
  </si>
  <si>
    <t>D57A – D57E</t>
  </si>
  <si>
    <t>Hartbees R. to Van Wyks Vlei</t>
  </si>
  <si>
    <t>D54A – D54B</t>
  </si>
  <si>
    <t>Catchment of Van Wyks Vlei</t>
  </si>
  <si>
    <t>D54C</t>
  </si>
  <si>
    <t>Remainder of Sak-Hartbees to Rooiberg Dam</t>
  </si>
  <si>
    <t>D53A and D54D</t>
  </si>
  <si>
    <t>Rooiberg Dam to Orange confluence</t>
  </si>
  <si>
    <t>D53B – D53J</t>
  </si>
  <si>
    <t>Hartbees confluence to Namib border</t>
  </si>
  <si>
    <t>D81A – D81C</t>
  </si>
  <si>
    <t>Remainder of tertiary D81 (RSA)</t>
  </si>
  <si>
    <t>D81D – D81G</t>
  </si>
  <si>
    <t>Remainder of tertiary D81 (Namibia)</t>
  </si>
  <si>
    <t>D81H – D81K</t>
  </si>
  <si>
    <t>Tertiary D82 to Vioolsdrift (RSA)</t>
  </si>
  <si>
    <t>D82A – D82E</t>
  </si>
  <si>
    <t>Tertiary D82 to Vioolsdrift (Namibia)</t>
  </si>
  <si>
    <t>D82M</t>
  </si>
  <si>
    <t>Vioolsdrift to sea (RSA)</t>
  </si>
  <si>
    <t xml:space="preserve">D82F – D82L </t>
  </si>
  <si>
    <t>Vioolsdrift to sea (Namibia)</t>
  </si>
  <si>
    <t>D82N – D82P</t>
  </si>
  <si>
    <t>Gross catchment area\</t>
  </si>
  <si>
    <t>Catchment area (km2)</t>
  </si>
  <si>
    <t>Gross</t>
  </si>
  <si>
    <t>Net</t>
  </si>
  <si>
    <t>MAR</t>
  </si>
  <si>
    <t>(mcm)</t>
  </si>
  <si>
    <t>(mm)</t>
  </si>
  <si>
    <t>Ongers at Smartt Syndicate Dam</t>
  </si>
  <si>
    <t>Orange R. between Ongers confluence and Buchuberg Dam</t>
  </si>
  <si>
    <t>Sak R. to confluence with Fish R.</t>
  </si>
  <si>
    <t>Orange R. between Hartbees confluence and Namibian border</t>
  </si>
  <si>
    <t>Remainder of Tertiary D81 (RSA)</t>
  </si>
  <si>
    <t>Remainder of Tertiary D81 (Namibia)</t>
  </si>
  <si>
    <t>Tertiary D82 to Vioolsdrift RSA)</t>
  </si>
  <si>
    <t>Violsdrift to sea (RSA)</t>
  </si>
  <si>
    <t>Violsdrift to sea (Namibia)</t>
  </si>
  <si>
    <t>D61A - D61K</t>
  </si>
  <si>
    <t>D62A - D62J</t>
  </si>
  <si>
    <t>D71A - D71D</t>
  </si>
  <si>
    <t>D72A - D72C</t>
  </si>
  <si>
    <t>D73A - D73F</t>
  </si>
  <si>
    <t>D55A - D55M</t>
  </si>
  <si>
    <t>D57A - D57E</t>
  </si>
  <si>
    <t>D54A - D54B</t>
  </si>
  <si>
    <t>D53B - D53J</t>
  </si>
  <si>
    <t>D81A - D81C</t>
  </si>
  <si>
    <t>D81D - D81G</t>
  </si>
  <si>
    <t>D81H - D81K</t>
  </si>
  <si>
    <t>D82A - D82E</t>
  </si>
  <si>
    <t>D82F - D82L</t>
  </si>
  <si>
    <t>D82N - D82P</t>
  </si>
  <si>
    <t>Rooiberg Dam to confluence with Orange R.</t>
  </si>
  <si>
    <t>D53A &amp; D54D - D54G</t>
  </si>
  <si>
    <t>Dams</t>
  </si>
  <si>
    <t>Area (km2)</t>
  </si>
  <si>
    <t>Volume (mcm)</t>
  </si>
  <si>
    <t>Module</t>
  </si>
  <si>
    <t>Supply to:</t>
  </si>
  <si>
    <t>D61RV1</t>
  </si>
  <si>
    <t>None</t>
  </si>
  <si>
    <t>D61RV2</t>
  </si>
  <si>
    <t>D61RV3</t>
  </si>
  <si>
    <t>D6R002.IRR</t>
  </si>
  <si>
    <t>Total</t>
  </si>
  <si>
    <t>Notes</t>
  </si>
  <si>
    <t>Smartt Syndicate Dam</t>
  </si>
  <si>
    <t>D62RV1</t>
  </si>
  <si>
    <t>D71RV!</t>
  </si>
  <si>
    <t>D73RV1</t>
  </si>
  <si>
    <t>D73RV7</t>
  </si>
  <si>
    <t>D73RV8</t>
  </si>
  <si>
    <t>D73RV9</t>
  </si>
  <si>
    <t>D73RV13</t>
  </si>
  <si>
    <t>D73RV14</t>
  </si>
  <si>
    <t>D52A - D52F;</t>
  </si>
  <si>
    <t>D56A - D56J;</t>
  </si>
  <si>
    <t>D58A - D58C</t>
  </si>
  <si>
    <t xml:space="preserve">D51A - D51C; </t>
  </si>
  <si>
    <t>D73RV2</t>
  </si>
  <si>
    <t>D73RV3</t>
  </si>
  <si>
    <t>D73RV4</t>
  </si>
  <si>
    <t>D73RV5</t>
  </si>
  <si>
    <t>D73RV6</t>
  </si>
  <si>
    <t>D73RV10</t>
  </si>
  <si>
    <t>D73RV11</t>
  </si>
  <si>
    <t>D73RV12</t>
  </si>
  <si>
    <t>Van Wyks Vlei</t>
  </si>
  <si>
    <t>D73RV15</t>
  </si>
  <si>
    <t>D73RR5</t>
  </si>
  <si>
    <t>D73RR7</t>
  </si>
  <si>
    <t>Ongers between Smartt Syndicate Dam and confluence with Orange R.</t>
  </si>
  <si>
    <t>Irrigation</t>
  </si>
  <si>
    <t>Buchuberg Dam</t>
  </si>
  <si>
    <t>D73RR1</t>
  </si>
  <si>
    <t>D73RR2</t>
  </si>
  <si>
    <t>D73RR4</t>
  </si>
  <si>
    <t>Supply from Orange R.</t>
  </si>
  <si>
    <t>D73RR6</t>
  </si>
  <si>
    <t>Supply from D73RV7</t>
  </si>
  <si>
    <t>Run-of-river</t>
  </si>
  <si>
    <t>Supply from D73RV14</t>
  </si>
  <si>
    <t>D81RR1</t>
  </si>
  <si>
    <t>D81RR2</t>
  </si>
  <si>
    <t>D81RR3</t>
  </si>
  <si>
    <t>D81RR4</t>
  </si>
  <si>
    <t>D81RR5</t>
  </si>
  <si>
    <t>D81RR6</t>
  </si>
  <si>
    <t>D81RR7</t>
  </si>
  <si>
    <t>D81RR8</t>
  </si>
  <si>
    <t>D81RR9</t>
  </si>
  <si>
    <t>D81RR10</t>
  </si>
  <si>
    <t>Rooiberg Dam</t>
  </si>
  <si>
    <t>WR2005</t>
  </si>
  <si>
    <t>Total - RSA</t>
  </si>
  <si>
    <t>Grand Total</t>
  </si>
  <si>
    <t>Total - Namibia</t>
  </si>
  <si>
    <t>percent</t>
  </si>
  <si>
    <t>change</t>
  </si>
  <si>
    <t>Current</t>
  </si>
  <si>
    <t>% change</t>
  </si>
  <si>
    <t>Major</t>
  </si>
  <si>
    <t>catchment</t>
  </si>
  <si>
    <t>Ongers/Brak</t>
  </si>
  <si>
    <t>Middle Orange</t>
  </si>
  <si>
    <t>Sak/Hartbees</t>
  </si>
  <si>
    <t>Lower Orange</t>
  </si>
  <si>
    <t>Catchment sub-divisions</t>
  </si>
  <si>
    <t>No.</t>
  </si>
  <si>
    <t>D51, D52, D56 &amp; D58 (tertiaries)</t>
  </si>
  <si>
    <t>Totals for major catchments</t>
  </si>
  <si>
    <t>Ongers between Smartt Syndicate Dam and Orange R. confluence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</si>
</sst>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B2" sqref="B2"/>
    </sheetView>
  </sheetViews>
  <sheetFormatPr defaultColWidth="9.140625" defaultRowHeight="12.75"/>
  <cols>
    <col min="2" max="2" width="32.140625" style="0" customWidth="1"/>
    <col min="3" max="5" width="27.7109375" style="0" customWidth="1"/>
    <col min="6" max="6" width="9.00390625" style="0" bestFit="1" customWidth="1"/>
  </cols>
  <sheetData>
    <row r="1" spans="1:6" ht="48" thickBot="1">
      <c r="A1" s="1" t="s">
        <v>0</v>
      </c>
      <c r="B1" s="2" t="s">
        <v>1</v>
      </c>
      <c r="C1" s="2" t="s">
        <v>2</v>
      </c>
      <c r="D1" s="2" t="s">
        <v>42</v>
      </c>
      <c r="E1" s="2"/>
      <c r="F1" s="2" t="s">
        <v>3</v>
      </c>
    </row>
    <row r="2" spans="1:6" ht="32.25" thickBot="1">
      <c r="A2" s="3">
        <v>1</v>
      </c>
      <c r="B2" s="4" t="s">
        <v>4</v>
      </c>
      <c r="C2" s="4" t="s">
        <v>5</v>
      </c>
      <c r="D2" s="4"/>
      <c r="E2" s="4"/>
      <c r="F2" s="4"/>
    </row>
    <row r="3" spans="1:6" ht="48" thickBot="1">
      <c r="A3" s="3">
        <v>2</v>
      </c>
      <c r="B3" s="4" t="s">
        <v>6</v>
      </c>
      <c r="C3" s="4" t="s">
        <v>7</v>
      </c>
      <c r="D3" s="4"/>
      <c r="E3" s="4"/>
      <c r="F3" s="4"/>
    </row>
    <row r="4" spans="1:6" ht="32.25" thickBot="1">
      <c r="A4" s="3">
        <v>3</v>
      </c>
      <c r="B4" s="4" t="s">
        <v>8</v>
      </c>
      <c r="C4" s="4" t="s">
        <v>9</v>
      </c>
      <c r="D4" s="4"/>
      <c r="E4" s="4"/>
      <c r="F4" s="4"/>
    </row>
    <row r="5" spans="1:6" ht="48" thickBot="1">
      <c r="A5" s="3">
        <v>4</v>
      </c>
      <c r="B5" s="4" t="s">
        <v>10</v>
      </c>
      <c r="C5" s="4" t="s">
        <v>11</v>
      </c>
      <c r="D5" s="4"/>
      <c r="E5" s="4"/>
      <c r="F5" s="4"/>
    </row>
    <row r="6" spans="1:6" ht="48" thickBot="1">
      <c r="A6" s="3">
        <v>5</v>
      </c>
      <c r="B6" s="4" t="s">
        <v>12</v>
      </c>
      <c r="C6" s="4" t="s">
        <v>13</v>
      </c>
      <c r="D6" s="4"/>
      <c r="E6" s="4"/>
      <c r="F6" s="4"/>
    </row>
    <row r="7" spans="1:6" ht="48" thickBot="1">
      <c r="A7" s="3">
        <v>6</v>
      </c>
      <c r="B7" s="4" t="s">
        <v>14</v>
      </c>
      <c r="C7" s="4" t="s">
        <v>15</v>
      </c>
      <c r="D7" s="4"/>
      <c r="E7" s="4"/>
      <c r="F7" s="4"/>
    </row>
    <row r="8" spans="1:6" ht="16.5" thickBot="1">
      <c r="A8" s="3">
        <v>7</v>
      </c>
      <c r="B8" s="4" t="s">
        <v>16</v>
      </c>
      <c r="C8" s="4" t="s">
        <v>17</v>
      </c>
      <c r="D8" s="4"/>
      <c r="E8" s="4"/>
      <c r="F8" s="4"/>
    </row>
    <row r="9" spans="1:6" ht="32.25" thickBot="1">
      <c r="A9" s="3">
        <v>8</v>
      </c>
      <c r="B9" s="4" t="s">
        <v>18</v>
      </c>
      <c r="C9" s="4" t="s">
        <v>19</v>
      </c>
      <c r="D9" s="4"/>
      <c r="E9" s="4"/>
      <c r="F9" s="4"/>
    </row>
    <row r="10" spans="1:6" ht="32.25" thickBot="1">
      <c r="A10" s="3">
        <v>9</v>
      </c>
      <c r="B10" s="4" t="s">
        <v>20</v>
      </c>
      <c r="C10" s="4" t="s">
        <v>21</v>
      </c>
      <c r="D10" s="4"/>
      <c r="E10" s="4"/>
      <c r="F10" s="4"/>
    </row>
    <row r="11" spans="1:6" ht="32.25" thickBot="1">
      <c r="A11" s="3">
        <v>10</v>
      </c>
      <c r="B11" s="4" t="s">
        <v>22</v>
      </c>
      <c r="C11" s="4" t="s">
        <v>23</v>
      </c>
      <c r="D11" s="4"/>
      <c r="E11" s="4"/>
      <c r="F11" s="4"/>
    </row>
    <row r="12" spans="1:6" ht="32.25" thickBot="1">
      <c r="A12" s="3">
        <v>11</v>
      </c>
      <c r="B12" s="4" t="s">
        <v>24</v>
      </c>
      <c r="C12" s="4" t="s">
        <v>25</v>
      </c>
      <c r="D12" s="4"/>
      <c r="E12" s="4"/>
      <c r="F12" s="4"/>
    </row>
    <row r="13" spans="1:6" ht="32.25" thickBot="1">
      <c r="A13" s="3">
        <v>12</v>
      </c>
      <c r="B13" s="4" t="s">
        <v>26</v>
      </c>
      <c r="C13" s="4" t="s">
        <v>27</v>
      </c>
      <c r="D13" s="4"/>
      <c r="E13" s="4"/>
      <c r="F13" s="4"/>
    </row>
    <row r="14" spans="1:6" ht="32.25" thickBot="1">
      <c r="A14" s="3">
        <v>13</v>
      </c>
      <c r="B14" s="4" t="s">
        <v>28</v>
      </c>
      <c r="C14" s="4" t="s">
        <v>29</v>
      </c>
      <c r="D14" s="4"/>
      <c r="E14" s="4"/>
      <c r="F14" s="4"/>
    </row>
    <row r="15" spans="1:6" ht="32.25" thickBot="1">
      <c r="A15" s="3">
        <v>14</v>
      </c>
      <c r="B15" s="4" t="s">
        <v>30</v>
      </c>
      <c r="C15" s="4" t="s">
        <v>31</v>
      </c>
      <c r="D15" s="4"/>
      <c r="E15" s="4"/>
      <c r="F15" s="4"/>
    </row>
    <row r="16" spans="1:6" ht="32.25" thickBot="1">
      <c r="A16" s="3">
        <v>15</v>
      </c>
      <c r="B16" s="4" t="s">
        <v>32</v>
      </c>
      <c r="C16" s="4" t="s">
        <v>33</v>
      </c>
      <c r="D16" s="4"/>
      <c r="E16" s="4"/>
      <c r="F16" s="4"/>
    </row>
    <row r="17" spans="1:6" ht="32.25" thickBot="1">
      <c r="A17" s="3">
        <v>16</v>
      </c>
      <c r="B17" s="4" t="s">
        <v>34</v>
      </c>
      <c r="C17" s="4" t="s">
        <v>35</v>
      </c>
      <c r="D17" s="4"/>
      <c r="E17" s="4"/>
      <c r="F17" s="4"/>
    </row>
    <row r="18" spans="1:6" ht="32.25" thickBot="1">
      <c r="A18" s="3">
        <v>17</v>
      </c>
      <c r="B18" s="4" t="s">
        <v>36</v>
      </c>
      <c r="C18" s="4" t="s">
        <v>37</v>
      </c>
      <c r="D18" s="4"/>
      <c r="E18" s="4"/>
      <c r="F18" s="4"/>
    </row>
    <row r="19" spans="1:6" ht="16.5" thickBot="1">
      <c r="A19" s="3">
        <v>18</v>
      </c>
      <c r="B19" s="4" t="s">
        <v>38</v>
      </c>
      <c r="C19" s="4" t="s">
        <v>39</v>
      </c>
      <c r="D19" s="4"/>
      <c r="E19" s="4"/>
      <c r="F19" s="4"/>
    </row>
    <row r="20" spans="1:6" ht="16.5" thickBot="1">
      <c r="A20" s="3">
        <v>19</v>
      </c>
      <c r="B20" s="4" t="s">
        <v>40</v>
      </c>
      <c r="C20" s="4" t="s">
        <v>41</v>
      </c>
      <c r="D20" s="4"/>
      <c r="E20" s="4"/>
      <c r="F20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C6" sqref="C6"/>
    </sheetView>
  </sheetViews>
  <sheetFormatPr defaultColWidth="9.140625" defaultRowHeight="12.75"/>
  <cols>
    <col min="1" max="1" width="13.140625" style="0" bestFit="1" customWidth="1"/>
    <col min="2" max="2" width="3.8515625" style="0" bestFit="1" customWidth="1"/>
    <col min="3" max="3" width="57.421875" style="0" bestFit="1" customWidth="1"/>
    <col min="4" max="4" width="28.28125" style="0" bestFit="1" customWidth="1"/>
    <col min="5" max="5" width="10.28125" style="0" customWidth="1"/>
    <col min="6" max="6" width="9.8515625" style="0" customWidth="1"/>
    <col min="7" max="7" width="6.57421875" style="0" bestFit="1" customWidth="1"/>
    <col min="8" max="8" width="5.28125" style="0" bestFit="1" customWidth="1"/>
    <col min="9" max="9" width="8.140625" style="0" bestFit="1" customWidth="1"/>
    <col min="10" max="10" width="7.140625" style="0" bestFit="1" customWidth="1"/>
    <col min="11" max="11" width="7.00390625" style="0" bestFit="1" customWidth="1"/>
    <col min="12" max="12" width="8.140625" style="0" bestFit="1" customWidth="1"/>
    <col min="13" max="13" width="9.28125" style="0" bestFit="1" customWidth="1"/>
  </cols>
  <sheetData>
    <row r="1" spans="1:13" ht="12.75">
      <c r="A1" t="s">
        <v>142</v>
      </c>
      <c r="B1" s="8" t="s">
        <v>148</v>
      </c>
      <c r="C1" s="8"/>
      <c r="D1" t="s">
        <v>2</v>
      </c>
      <c r="E1" s="8" t="s">
        <v>43</v>
      </c>
      <c r="F1" s="8"/>
      <c r="G1" s="8" t="s">
        <v>46</v>
      </c>
      <c r="H1" s="8"/>
      <c r="I1" t="s">
        <v>46</v>
      </c>
      <c r="J1" t="s">
        <v>138</v>
      </c>
      <c r="K1" s="8" t="s">
        <v>151</v>
      </c>
      <c r="L1" s="8"/>
      <c r="M1" s="8"/>
    </row>
    <row r="2" spans="1:13" ht="12.75">
      <c r="A2" t="s">
        <v>143</v>
      </c>
      <c r="B2" t="s">
        <v>149</v>
      </c>
      <c r="C2" t="s">
        <v>1</v>
      </c>
      <c r="E2" t="s">
        <v>44</v>
      </c>
      <c r="F2" t="s">
        <v>45</v>
      </c>
      <c r="G2" t="s">
        <v>47</v>
      </c>
      <c r="H2" t="s">
        <v>48</v>
      </c>
      <c r="I2" t="s">
        <v>134</v>
      </c>
      <c r="J2" t="s">
        <v>139</v>
      </c>
      <c r="K2" t="s">
        <v>140</v>
      </c>
      <c r="L2" t="s">
        <v>134</v>
      </c>
      <c r="M2" t="s">
        <v>141</v>
      </c>
    </row>
    <row r="4" spans="1:10" ht="12.75">
      <c r="A4" t="s">
        <v>144</v>
      </c>
      <c r="B4">
        <v>1</v>
      </c>
      <c r="C4" t="s">
        <v>49</v>
      </c>
      <c r="D4" t="s">
        <v>58</v>
      </c>
      <c r="E4">
        <v>13405</v>
      </c>
      <c r="F4">
        <v>12426</v>
      </c>
      <c r="G4">
        <v>22.12</v>
      </c>
      <c r="H4">
        <f>ROUND(1000*G4/F4,2)</f>
        <v>1.78</v>
      </c>
      <c r="I4" s="6">
        <v>24.7</v>
      </c>
      <c r="J4">
        <f>ROUND(100*(G4-I4)/I4,0)</f>
        <v>-10</v>
      </c>
    </row>
    <row r="5" spans="2:13" ht="12.75">
      <c r="B5">
        <v>2</v>
      </c>
      <c r="C5" t="s">
        <v>152</v>
      </c>
      <c r="D5" t="s">
        <v>59</v>
      </c>
      <c r="E5">
        <v>20328</v>
      </c>
      <c r="F5">
        <v>12178</v>
      </c>
      <c r="G5" s="6">
        <v>30.2</v>
      </c>
      <c r="H5">
        <f>ROUND(1000*G5/F5,2)</f>
        <v>2.48</v>
      </c>
      <c r="I5">
        <v>32.54</v>
      </c>
      <c r="J5">
        <f>ROUND(100*(G5-I5)/I5,0)</f>
        <v>-7</v>
      </c>
      <c r="K5" s="6">
        <f>G4+G5</f>
        <v>52.32</v>
      </c>
      <c r="L5" s="6">
        <f>I4+I5</f>
        <v>57.239999999999995</v>
      </c>
      <c r="M5">
        <f>ROUND(100*(K5-L5)/L5,0)</f>
        <v>-9</v>
      </c>
    </row>
    <row r="6" spans="7:12" ht="12.75">
      <c r="G6" s="6"/>
      <c r="K6" s="6"/>
      <c r="L6" s="6"/>
    </row>
    <row r="7" spans="1:10" ht="12.75">
      <c r="A7" t="s">
        <v>145</v>
      </c>
      <c r="B7">
        <v>3</v>
      </c>
      <c r="C7" t="s">
        <v>8</v>
      </c>
      <c r="D7" t="s">
        <v>60</v>
      </c>
      <c r="E7">
        <v>7390</v>
      </c>
      <c r="F7">
        <v>4792</v>
      </c>
      <c r="G7">
        <v>17.45</v>
      </c>
      <c r="H7">
        <f aca="true" t="shared" si="0" ref="H7:H24">ROUND(1000*G7/F7,2)</f>
        <v>3.64</v>
      </c>
      <c r="I7">
        <v>19.47</v>
      </c>
      <c r="J7">
        <f>ROUND(100*(G7-I7)/I7,0)</f>
        <v>-10</v>
      </c>
    </row>
    <row r="8" spans="2:10" ht="12.75">
      <c r="B8">
        <v>4</v>
      </c>
      <c r="C8" t="s">
        <v>50</v>
      </c>
      <c r="D8" t="s">
        <v>61</v>
      </c>
      <c r="E8">
        <v>6742</v>
      </c>
      <c r="F8">
        <v>5714</v>
      </c>
      <c r="G8" s="6">
        <v>11.6</v>
      </c>
      <c r="H8">
        <f t="shared" si="0"/>
        <v>2.03</v>
      </c>
      <c r="I8">
        <v>17.14</v>
      </c>
      <c r="J8">
        <f>ROUND(100*(G8-I8)/I8,0)</f>
        <v>-32</v>
      </c>
    </row>
    <row r="9" spans="2:13" ht="12.75">
      <c r="B9">
        <v>5</v>
      </c>
      <c r="C9" t="s">
        <v>12</v>
      </c>
      <c r="D9" t="s">
        <v>62</v>
      </c>
      <c r="E9">
        <v>25968</v>
      </c>
      <c r="F9">
        <v>11080</v>
      </c>
      <c r="G9">
        <v>21.07</v>
      </c>
      <c r="H9" s="6">
        <f t="shared" si="0"/>
        <v>1.9</v>
      </c>
      <c r="I9">
        <v>37.09</v>
      </c>
      <c r="J9">
        <f>ROUND(100*(G9-I9)/I9,0)</f>
        <v>-43</v>
      </c>
      <c r="K9">
        <f>SUM(G7:G9)</f>
        <v>50.12</v>
      </c>
      <c r="L9">
        <f>SUM(I7:I9)</f>
        <v>73.7</v>
      </c>
      <c r="M9">
        <f>ROUND(100*(K9-L9)/L9,0)</f>
        <v>-32</v>
      </c>
    </row>
    <row r="10" ht="12.75">
      <c r="H10" s="6"/>
    </row>
    <row r="11" spans="1:10" ht="12.75">
      <c r="A11" t="s">
        <v>146</v>
      </c>
      <c r="B11">
        <v>6</v>
      </c>
      <c r="C11" t="s">
        <v>14</v>
      </c>
      <c r="D11" t="s">
        <v>150</v>
      </c>
      <c r="E11">
        <v>16806</v>
      </c>
      <c r="F11">
        <v>15153</v>
      </c>
      <c r="G11" s="6">
        <v>46.36</v>
      </c>
      <c r="H11">
        <f t="shared" si="0"/>
        <v>3.06</v>
      </c>
      <c r="I11">
        <f>5.39+5.27+8.69+0.14+2.87</f>
        <v>22.360000000000003</v>
      </c>
      <c r="J11">
        <f aca="true" t="shared" si="1" ref="J11:J17">ROUND(100*(G11-I11)/I11,0)</f>
        <v>107</v>
      </c>
    </row>
    <row r="12" spans="2:10" ht="12.75">
      <c r="B12">
        <v>7</v>
      </c>
      <c r="C12" t="s">
        <v>51</v>
      </c>
      <c r="D12" t="s">
        <v>63</v>
      </c>
      <c r="E12">
        <v>19398</v>
      </c>
      <c r="F12">
        <v>19225</v>
      </c>
      <c r="G12">
        <v>22.11</v>
      </c>
      <c r="H12">
        <f t="shared" si="0"/>
        <v>1.15</v>
      </c>
      <c r="I12">
        <v>42.52</v>
      </c>
      <c r="J12">
        <f t="shared" si="1"/>
        <v>-48</v>
      </c>
    </row>
    <row r="13" spans="2:10" ht="12.75">
      <c r="B13">
        <v>8</v>
      </c>
      <c r="C13" t="s">
        <v>18</v>
      </c>
      <c r="D13" t="s">
        <v>64</v>
      </c>
      <c r="E13">
        <v>10165</v>
      </c>
      <c r="F13">
        <v>6197</v>
      </c>
      <c r="G13" s="6">
        <v>3.89</v>
      </c>
      <c r="H13">
        <f t="shared" si="0"/>
        <v>0.63</v>
      </c>
      <c r="I13">
        <v>2.62</v>
      </c>
      <c r="J13">
        <f t="shared" si="1"/>
        <v>48</v>
      </c>
    </row>
    <row r="14" spans="2:10" ht="12.75">
      <c r="B14">
        <v>9</v>
      </c>
      <c r="C14" t="s">
        <v>20</v>
      </c>
      <c r="D14" t="s">
        <v>65</v>
      </c>
      <c r="E14">
        <v>5571</v>
      </c>
      <c r="F14">
        <v>4724</v>
      </c>
      <c r="G14">
        <v>9.58</v>
      </c>
      <c r="H14">
        <f t="shared" si="0"/>
        <v>2.03</v>
      </c>
      <c r="I14">
        <f>9.8*0.7</f>
        <v>6.86</v>
      </c>
      <c r="J14">
        <f t="shared" si="1"/>
        <v>40</v>
      </c>
    </row>
    <row r="15" spans="2:10" ht="12.75">
      <c r="B15">
        <v>10</v>
      </c>
      <c r="C15" t="s">
        <v>22</v>
      </c>
      <c r="D15" t="s">
        <v>23</v>
      </c>
      <c r="E15">
        <v>1342</v>
      </c>
      <c r="F15">
        <v>1342</v>
      </c>
      <c r="G15" s="6">
        <v>1.37</v>
      </c>
      <c r="H15">
        <f t="shared" si="0"/>
        <v>1.02</v>
      </c>
      <c r="I15">
        <f>9.8*0.1</f>
        <v>0.9800000000000001</v>
      </c>
      <c r="J15">
        <f t="shared" si="1"/>
        <v>40</v>
      </c>
    </row>
    <row r="16" spans="2:10" ht="12.75">
      <c r="B16">
        <v>11</v>
      </c>
      <c r="C16" t="s">
        <v>24</v>
      </c>
      <c r="D16" t="s">
        <v>74</v>
      </c>
      <c r="E16">
        <v>18648</v>
      </c>
      <c r="F16">
        <v>11513</v>
      </c>
      <c r="G16">
        <v>15.96</v>
      </c>
      <c r="H16">
        <f t="shared" si="0"/>
        <v>1.39</v>
      </c>
      <c r="I16">
        <f>9.8*0.2+7.31</f>
        <v>9.27</v>
      </c>
      <c r="J16">
        <f t="shared" si="1"/>
        <v>72</v>
      </c>
    </row>
    <row r="17" spans="2:13" ht="12.75">
      <c r="B17">
        <v>12</v>
      </c>
      <c r="C17" t="s">
        <v>73</v>
      </c>
      <c r="D17" t="s">
        <v>66</v>
      </c>
      <c r="E17">
        <v>21111</v>
      </c>
      <c r="F17">
        <v>18588</v>
      </c>
      <c r="G17" s="6">
        <v>10.88</v>
      </c>
      <c r="H17">
        <f t="shared" si="0"/>
        <v>0.59</v>
      </c>
      <c r="I17">
        <f>21.7-2.18</f>
        <v>19.52</v>
      </c>
      <c r="J17">
        <f t="shared" si="1"/>
        <v>-44</v>
      </c>
      <c r="K17" s="6">
        <f>SUM(G11:G17)</f>
        <v>110.15</v>
      </c>
      <c r="L17" s="6">
        <f>SUM(I11:I17)</f>
        <v>104.13000000000001</v>
      </c>
      <c r="M17">
        <f>ROUND(100*(K17-L17)/L17,0)</f>
        <v>6</v>
      </c>
    </row>
    <row r="18" spans="7:12" ht="12.75">
      <c r="G18" s="6"/>
      <c r="K18" s="6"/>
      <c r="L18" s="6"/>
    </row>
    <row r="19" spans="1:10" ht="12.75">
      <c r="A19" t="s">
        <v>147</v>
      </c>
      <c r="B19">
        <v>13</v>
      </c>
      <c r="C19" t="s">
        <v>52</v>
      </c>
      <c r="D19" t="s">
        <v>67</v>
      </c>
      <c r="E19">
        <v>5844</v>
      </c>
      <c r="F19">
        <v>4010</v>
      </c>
      <c r="G19">
        <v>4.48</v>
      </c>
      <c r="H19">
        <f t="shared" si="0"/>
        <v>1.12</v>
      </c>
      <c r="I19">
        <f>3.16+0.18+0.97</f>
        <v>4.3100000000000005</v>
      </c>
      <c r="J19">
        <f>ROUND(100*(G19-I19)/I19,0)</f>
        <v>4</v>
      </c>
    </row>
    <row r="20" spans="2:10" ht="12.75">
      <c r="B20">
        <v>14</v>
      </c>
      <c r="C20" t="s">
        <v>53</v>
      </c>
      <c r="D20" t="s">
        <v>68</v>
      </c>
      <c r="E20">
        <v>6965</v>
      </c>
      <c r="F20">
        <v>6965</v>
      </c>
      <c r="G20" s="6">
        <v>3.14</v>
      </c>
      <c r="H20">
        <f t="shared" si="0"/>
        <v>0.45</v>
      </c>
      <c r="I20">
        <f>6.83-I19</f>
        <v>2.5199999999999996</v>
      </c>
      <c r="J20">
        <f>ROUND(100*(G20-I20)/I20,0)</f>
        <v>25</v>
      </c>
    </row>
    <row r="21" spans="2:4" ht="12.75">
      <c r="B21">
        <v>15</v>
      </c>
      <c r="C21" t="s">
        <v>54</v>
      </c>
      <c r="D21" t="s">
        <v>69</v>
      </c>
    </row>
    <row r="22" spans="2:10" ht="12.75">
      <c r="B22">
        <v>16</v>
      </c>
      <c r="C22" t="s">
        <v>55</v>
      </c>
      <c r="D22" t="s">
        <v>70</v>
      </c>
      <c r="E22">
        <v>14701</v>
      </c>
      <c r="F22">
        <v>12809</v>
      </c>
      <c r="G22" s="6">
        <v>4.59</v>
      </c>
      <c r="H22">
        <f t="shared" si="0"/>
        <v>0.36</v>
      </c>
      <c r="I22">
        <f>0.19+1.95+0.81</f>
        <v>2.95</v>
      </c>
      <c r="J22">
        <f>ROUND(100*(G22-I22)/I22,0)</f>
        <v>56</v>
      </c>
    </row>
    <row r="23" spans="2:4" ht="12.75">
      <c r="B23">
        <v>17</v>
      </c>
      <c r="C23" t="s">
        <v>36</v>
      </c>
      <c r="D23" t="s">
        <v>37</v>
      </c>
    </row>
    <row r="24" spans="2:13" ht="12.75">
      <c r="B24">
        <v>18</v>
      </c>
      <c r="C24" t="s">
        <v>56</v>
      </c>
      <c r="D24" t="s">
        <v>71</v>
      </c>
      <c r="E24">
        <v>5511</v>
      </c>
      <c r="F24">
        <v>5376</v>
      </c>
      <c r="G24" s="6">
        <v>1.6</v>
      </c>
      <c r="H24" s="6">
        <f t="shared" si="0"/>
        <v>0.3</v>
      </c>
      <c r="I24">
        <f>4.46-I22</f>
        <v>1.5099999999999998</v>
      </c>
      <c r="J24">
        <f>ROUND(100*(G24-I24)/I24,0)</f>
        <v>6</v>
      </c>
      <c r="K24" s="6">
        <f>G19+G20+G22+G24</f>
        <v>13.81</v>
      </c>
      <c r="L24" s="6">
        <f>I19+I20+I22+I24</f>
        <v>11.290000000000001</v>
      </c>
      <c r="M24">
        <f>ROUND(100*(K24-L24)/L24,0)</f>
        <v>22</v>
      </c>
    </row>
    <row r="25" spans="2:4" ht="12.75">
      <c r="B25">
        <v>19</v>
      </c>
      <c r="C25" t="s">
        <v>57</v>
      </c>
      <c r="D25" t="s">
        <v>72</v>
      </c>
    </row>
    <row r="27" spans="4:10" ht="12.75">
      <c r="D27" s="5" t="s">
        <v>135</v>
      </c>
      <c r="E27">
        <f>SUM(E4:E24)-E21-E23</f>
        <v>199895</v>
      </c>
      <c r="F27">
        <f>SUM(F4:F24)-F21-F23</f>
        <v>152092</v>
      </c>
      <c r="G27" s="6">
        <f>SUM(G4:G24)-G21-G23</f>
        <v>226.4</v>
      </c>
      <c r="H27">
        <f>ROUND(1000*G27/F27,2)</f>
        <v>1.49</v>
      </c>
      <c r="I27">
        <f>SUM(I4:I24)-I21-I23</f>
        <v>246.36000000000004</v>
      </c>
      <c r="J27">
        <f>ROUND(100*(G27-I27)/I27,0)</f>
        <v>-8</v>
      </c>
    </row>
    <row r="28" ht="12.75">
      <c r="D28" s="5" t="s">
        <v>137</v>
      </c>
    </row>
    <row r="29" spans="4:10" ht="12.75">
      <c r="D29" s="5" t="s">
        <v>136</v>
      </c>
      <c r="E29">
        <f>SUM(E4:E25)</f>
        <v>199895</v>
      </c>
      <c r="F29">
        <f>SUM(F4:F25)</f>
        <v>152092</v>
      </c>
      <c r="G29" s="6">
        <f>SUM(G4:G25)</f>
        <v>226.4</v>
      </c>
      <c r="H29">
        <f>ROUND(1000*G29/F29,2)</f>
        <v>1.49</v>
      </c>
      <c r="I29" s="6">
        <f>SUM(I4:I25)</f>
        <v>246.36000000000004</v>
      </c>
      <c r="J29">
        <f>ROUND(100*(G29-I29)/I29,0)</f>
        <v>-8</v>
      </c>
    </row>
  </sheetData>
  <mergeCells count="4">
    <mergeCell ref="E1:F1"/>
    <mergeCell ref="G1:H1"/>
    <mergeCell ref="B1:C1"/>
    <mergeCell ref="K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4">
      <selection activeCell="I33" sqref="I33"/>
    </sheetView>
  </sheetViews>
  <sheetFormatPr defaultColWidth="9.140625" defaultRowHeight="12.75"/>
  <cols>
    <col min="2" max="2" width="31.140625" style="0" customWidth="1"/>
    <col min="3" max="3" width="20.7109375" style="0" bestFit="1" customWidth="1"/>
    <col min="4" max="4" width="14.140625" style="0" customWidth="1"/>
    <col min="5" max="5" width="10.140625" style="0" bestFit="1" customWidth="1"/>
    <col min="6" max="6" width="13.28125" style="0" bestFit="1" customWidth="1"/>
    <col min="7" max="7" width="11.140625" style="0" bestFit="1" customWidth="1"/>
    <col min="8" max="8" width="20.140625" style="0" bestFit="1" customWidth="1"/>
    <col min="10" max="10" width="10.140625" style="0" bestFit="1" customWidth="1"/>
    <col min="11" max="11" width="20.140625" style="0" bestFit="1" customWidth="1"/>
  </cols>
  <sheetData>
    <row r="1" spans="1:10" ht="12.75">
      <c r="A1" t="s">
        <v>0</v>
      </c>
      <c r="B1" t="s">
        <v>1</v>
      </c>
      <c r="C1" t="s">
        <v>2</v>
      </c>
      <c r="D1" s="8" t="s">
        <v>75</v>
      </c>
      <c r="E1" s="8"/>
      <c r="F1" s="8"/>
      <c r="G1" s="8"/>
      <c r="H1" s="8"/>
      <c r="I1" s="8" t="s">
        <v>113</v>
      </c>
      <c r="J1" s="8"/>
    </row>
    <row r="2" spans="4:11" ht="12.75">
      <c r="D2" t="s">
        <v>78</v>
      </c>
      <c r="E2" t="s">
        <v>76</v>
      </c>
      <c r="F2" t="s">
        <v>77</v>
      </c>
      <c r="G2" t="s">
        <v>79</v>
      </c>
      <c r="H2" t="s">
        <v>86</v>
      </c>
      <c r="I2" t="s">
        <v>78</v>
      </c>
      <c r="J2" t="s">
        <v>76</v>
      </c>
      <c r="K2" t="s">
        <v>86</v>
      </c>
    </row>
    <row r="3" spans="1:9" ht="12.75">
      <c r="A3">
        <v>1</v>
      </c>
      <c r="B3" t="s">
        <v>49</v>
      </c>
      <c r="C3" t="s">
        <v>58</v>
      </c>
      <c r="D3" t="s">
        <v>80</v>
      </c>
      <c r="E3">
        <v>2.2</v>
      </c>
      <c r="F3">
        <v>3.74</v>
      </c>
      <c r="G3" t="s">
        <v>81</v>
      </c>
      <c r="I3" t="s">
        <v>81</v>
      </c>
    </row>
    <row r="4" spans="4:7" ht="12.75">
      <c r="D4" t="s">
        <v>82</v>
      </c>
      <c r="E4">
        <v>1.7</v>
      </c>
      <c r="F4">
        <v>3.6</v>
      </c>
      <c r="G4" t="s">
        <v>81</v>
      </c>
    </row>
    <row r="5" spans="4:8" ht="12.75">
      <c r="D5" t="s">
        <v>83</v>
      </c>
      <c r="E5">
        <v>31.37</v>
      </c>
      <c r="F5">
        <v>101.1</v>
      </c>
      <c r="G5" t="s">
        <v>84</v>
      </c>
      <c r="H5" t="s">
        <v>87</v>
      </c>
    </row>
    <row r="6" spans="4:6" ht="12.75">
      <c r="D6" s="5" t="s">
        <v>85</v>
      </c>
      <c r="E6">
        <f>SUM(E3:E5)</f>
        <v>35.27</v>
      </c>
      <c r="F6">
        <f>SUM(F3:F5)</f>
        <v>108.44</v>
      </c>
    </row>
    <row r="7" spans="1:9" ht="12.75">
      <c r="A7">
        <v>2</v>
      </c>
      <c r="B7" t="s">
        <v>112</v>
      </c>
      <c r="C7" t="s">
        <v>59</v>
      </c>
      <c r="D7" t="s">
        <v>88</v>
      </c>
      <c r="E7">
        <v>0.13</v>
      </c>
      <c r="F7">
        <v>0.52</v>
      </c>
      <c r="G7" t="s">
        <v>81</v>
      </c>
      <c r="I7" t="s">
        <v>81</v>
      </c>
    </row>
    <row r="8" spans="1:4" ht="12.75">
      <c r="A8">
        <v>3</v>
      </c>
      <c r="B8" t="s">
        <v>8</v>
      </c>
      <c r="C8" t="s">
        <v>60</v>
      </c>
      <c r="D8" t="s">
        <v>81</v>
      </c>
    </row>
    <row r="9" spans="1:9" ht="12.75">
      <c r="A9">
        <v>4</v>
      </c>
      <c r="B9" t="s">
        <v>50</v>
      </c>
      <c r="C9" t="s">
        <v>61</v>
      </c>
      <c r="D9" t="s">
        <v>89</v>
      </c>
      <c r="E9">
        <v>6.85</v>
      </c>
      <c r="F9">
        <v>20.29</v>
      </c>
      <c r="G9" t="s">
        <v>81</v>
      </c>
      <c r="H9" t="s">
        <v>114</v>
      </c>
      <c r="I9" t="s">
        <v>81</v>
      </c>
    </row>
    <row r="10" spans="1:11" ht="12.75">
      <c r="A10">
        <v>5</v>
      </c>
      <c r="B10" t="s">
        <v>12</v>
      </c>
      <c r="C10" t="s">
        <v>62</v>
      </c>
      <c r="D10" t="s">
        <v>90</v>
      </c>
      <c r="E10">
        <v>1.11</v>
      </c>
      <c r="F10">
        <v>1.84</v>
      </c>
      <c r="G10" t="s">
        <v>81</v>
      </c>
      <c r="I10" t="s">
        <v>115</v>
      </c>
      <c r="J10">
        <v>12.59</v>
      </c>
      <c r="K10" t="s">
        <v>118</v>
      </c>
    </row>
    <row r="11" spans="9:11" ht="12.75">
      <c r="I11" t="s">
        <v>116</v>
      </c>
      <c r="J11">
        <v>48.47</v>
      </c>
      <c r="K11" t="s">
        <v>118</v>
      </c>
    </row>
    <row r="12" spans="9:11" ht="12.75">
      <c r="I12" t="s">
        <v>116</v>
      </c>
      <c r="J12">
        <v>53.35</v>
      </c>
      <c r="K12" t="s">
        <v>118</v>
      </c>
    </row>
    <row r="13" spans="9:11" ht="12.75">
      <c r="I13" t="s">
        <v>117</v>
      </c>
      <c r="J13">
        <v>133.62</v>
      </c>
      <c r="K13" t="s">
        <v>118</v>
      </c>
    </row>
    <row r="14" spans="9:10" ht="12.75">
      <c r="I14" s="5" t="s">
        <v>85</v>
      </c>
      <c r="J14">
        <f>SUM(J10:J13)</f>
        <v>248.03</v>
      </c>
    </row>
    <row r="15" spans="1:11" ht="12.75">
      <c r="A15">
        <v>6</v>
      </c>
      <c r="B15" t="s">
        <v>14</v>
      </c>
      <c r="C15" t="s">
        <v>99</v>
      </c>
      <c r="D15" t="s">
        <v>91</v>
      </c>
      <c r="E15">
        <v>0.27</v>
      </c>
      <c r="F15">
        <v>0.38</v>
      </c>
      <c r="G15" t="s">
        <v>110</v>
      </c>
      <c r="I15" s="7" t="s">
        <v>110</v>
      </c>
      <c r="J15">
        <v>7.7</v>
      </c>
      <c r="K15" t="s">
        <v>120</v>
      </c>
    </row>
    <row r="16" spans="3:11" ht="12.75">
      <c r="C16" t="s">
        <v>96</v>
      </c>
      <c r="D16" t="s">
        <v>92</v>
      </c>
      <c r="E16">
        <v>1.07</v>
      </c>
      <c r="F16">
        <v>1.85</v>
      </c>
      <c r="G16" t="s">
        <v>81</v>
      </c>
      <c r="I16" s="7" t="s">
        <v>119</v>
      </c>
      <c r="J16">
        <v>16</v>
      </c>
      <c r="K16" t="s">
        <v>121</v>
      </c>
    </row>
    <row r="17" spans="3:11" ht="12.75">
      <c r="C17" t="s">
        <v>97</v>
      </c>
      <c r="D17" t="s">
        <v>93</v>
      </c>
      <c r="E17">
        <v>0.11</v>
      </c>
      <c r="F17">
        <v>0.32</v>
      </c>
      <c r="G17" t="s">
        <v>81</v>
      </c>
      <c r="I17" s="7" t="s">
        <v>111</v>
      </c>
      <c r="J17">
        <v>13.1</v>
      </c>
      <c r="K17" t="s">
        <v>122</v>
      </c>
    </row>
    <row r="18" spans="3:10" ht="12.75">
      <c r="C18" t="s">
        <v>98</v>
      </c>
      <c r="D18" t="s">
        <v>94</v>
      </c>
      <c r="E18">
        <v>0.36</v>
      </c>
      <c r="F18">
        <v>1</v>
      </c>
      <c r="G18" t="s">
        <v>81</v>
      </c>
      <c r="I18" s="5" t="s">
        <v>85</v>
      </c>
      <c r="J18">
        <f>SUM(J15:J17)</f>
        <v>36.8</v>
      </c>
    </row>
    <row r="19" spans="4:7" ht="12.75">
      <c r="D19" t="s">
        <v>95</v>
      </c>
      <c r="E19">
        <v>2.1</v>
      </c>
      <c r="F19">
        <v>7.09</v>
      </c>
      <c r="G19" t="s">
        <v>111</v>
      </c>
    </row>
    <row r="20" spans="4:6" ht="12.75">
      <c r="D20" s="5" t="s">
        <v>85</v>
      </c>
      <c r="E20">
        <f>SUM(E15:E19)</f>
        <v>3.91</v>
      </c>
      <c r="F20">
        <f>SUM(F15:F19)</f>
        <v>10.64</v>
      </c>
    </row>
    <row r="21" spans="1:9" ht="12.75">
      <c r="A21">
        <v>7</v>
      </c>
      <c r="B21" t="s">
        <v>51</v>
      </c>
      <c r="C21" t="s">
        <v>63</v>
      </c>
      <c r="D21" t="s">
        <v>100</v>
      </c>
      <c r="E21">
        <v>0.3</v>
      </c>
      <c r="F21">
        <v>3.41</v>
      </c>
      <c r="I21" t="s">
        <v>81</v>
      </c>
    </row>
    <row r="22" spans="4:6" ht="12.75">
      <c r="D22" t="s">
        <v>101</v>
      </c>
      <c r="E22">
        <v>2.57</v>
      </c>
      <c r="F22">
        <v>10.44</v>
      </c>
    </row>
    <row r="23" spans="4:6" ht="12.75">
      <c r="D23" t="s">
        <v>102</v>
      </c>
      <c r="E23">
        <v>0.3</v>
      </c>
      <c r="F23">
        <v>0.61</v>
      </c>
    </row>
    <row r="24" spans="4:6" ht="12.75">
      <c r="D24" t="s">
        <v>103</v>
      </c>
      <c r="E24">
        <v>2.16</v>
      </c>
      <c r="F24">
        <v>12.3</v>
      </c>
    </row>
    <row r="25" spans="4:6" ht="12.75">
      <c r="D25" t="s">
        <v>104</v>
      </c>
      <c r="E25">
        <v>1.54</v>
      </c>
      <c r="F25">
        <v>2.16</v>
      </c>
    </row>
    <row r="26" spans="4:6" ht="12.75">
      <c r="D26" t="s">
        <v>105</v>
      </c>
      <c r="E26">
        <v>0.08</v>
      </c>
      <c r="F26">
        <v>0.52</v>
      </c>
    </row>
    <row r="27" spans="4:6" ht="12.75">
      <c r="D27" s="5" t="s">
        <v>85</v>
      </c>
      <c r="E27">
        <f>SUM(E21:E26)</f>
        <v>6.95</v>
      </c>
      <c r="F27">
        <f>SUM(F21:F26)</f>
        <v>29.439999999999998</v>
      </c>
    </row>
    <row r="28" spans="1:9" ht="12.75">
      <c r="A28">
        <v>8</v>
      </c>
      <c r="B28" t="s">
        <v>18</v>
      </c>
      <c r="C28" t="s">
        <v>64</v>
      </c>
      <c r="D28" t="s">
        <v>81</v>
      </c>
      <c r="I28" t="s">
        <v>81</v>
      </c>
    </row>
    <row r="29" spans="1:9" ht="12.75">
      <c r="A29">
        <v>9</v>
      </c>
      <c r="B29" t="s">
        <v>20</v>
      </c>
      <c r="C29" t="s">
        <v>65</v>
      </c>
      <c r="D29" t="s">
        <v>106</v>
      </c>
      <c r="E29">
        <v>0.49</v>
      </c>
      <c r="F29">
        <v>0.9</v>
      </c>
      <c r="G29" t="s">
        <v>81</v>
      </c>
      <c r="I29" t="s">
        <v>81</v>
      </c>
    </row>
    <row r="30" spans="1:9" ht="12.75">
      <c r="A30">
        <v>10</v>
      </c>
      <c r="B30" t="s">
        <v>22</v>
      </c>
      <c r="C30" t="s">
        <v>23</v>
      </c>
      <c r="D30" t="s">
        <v>107</v>
      </c>
      <c r="E30">
        <v>49.61</v>
      </c>
      <c r="F30">
        <v>143.1</v>
      </c>
      <c r="G30" t="s">
        <v>81</v>
      </c>
      <c r="H30" t="s">
        <v>108</v>
      </c>
      <c r="I30" t="s">
        <v>81</v>
      </c>
    </row>
    <row r="31" spans="1:9" ht="12.75">
      <c r="A31">
        <v>11</v>
      </c>
      <c r="B31" t="s">
        <v>24</v>
      </c>
      <c r="C31" t="s">
        <v>74</v>
      </c>
      <c r="D31" t="s">
        <v>81</v>
      </c>
      <c r="I31" t="s">
        <v>81</v>
      </c>
    </row>
    <row r="32" spans="1:9" ht="12.75">
      <c r="A32">
        <v>12</v>
      </c>
      <c r="B32" t="s">
        <v>73</v>
      </c>
      <c r="C32" t="s">
        <v>66</v>
      </c>
      <c r="D32" t="s">
        <v>109</v>
      </c>
      <c r="E32">
        <v>3.13</v>
      </c>
      <c r="F32">
        <v>3.65</v>
      </c>
      <c r="G32" t="s">
        <v>81</v>
      </c>
      <c r="H32" t="s">
        <v>133</v>
      </c>
      <c r="I32" t="s">
        <v>81</v>
      </c>
    </row>
    <row r="33" spans="1:11" ht="12.75">
      <c r="A33">
        <v>13</v>
      </c>
      <c r="B33" t="s">
        <v>52</v>
      </c>
      <c r="C33" t="s">
        <v>67</v>
      </c>
      <c r="D33" t="s">
        <v>81</v>
      </c>
      <c r="I33" t="s">
        <v>123</v>
      </c>
      <c r="J33">
        <v>64</v>
      </c>
      <c r="K33" t="s">
        <v>118</v>
      </c>
    </row>
    <row r="34" spans="9:11" ht="12.75">
      <c r="I34" t="s">
        <v>124</v>
      </c>
      <c r="J34">
        <v>20</v>
      </c>
      <c r="K34" t="s">
        <v>118</v>
      </c>
    </row>
    <row r="35" spans="9:10" ht="12.75">
      <c r="I35" s="5" t="s">
        <v>85</v>
      </c>
      <c r="J35">
        <f>J33+J34</f>
        <v>84</v>
      </c>
    </row>
    <row r="36" spans="1:11" ht="12.75">
      <c r="A36">
        <v>14</v>
      </c>
      <c r="B36" t="s">
        <v>53</v>
      </c>
      <c r="C36" t="s">
        <v>68</v>
      </c>
      <c r="D36" t="s">
        <v>81</v>
      </c>
      <c r="I36" t="s">
        <v>125</v>
      </c>
      <c r="J36">
        <v>8.64</v>
      </c>
      <c r="K36" t="s">
        <v>118</v>
      </c>
    </row>
    <row r="37" spans="9:11" ht="12.75">
      <c r="I37" t="s">
        <v>126</v>
      </c>
      <c r="J37">
        <v>10.75</v>
      </c>
      <c r="K37" t="s">
        <v>118</v>
      </c>
    </row>
    <row r="38" spans="9:11" ht="12.75">
      <c r="I38" t="s">
        <v>127</v>
      </c>
      <c r="J38">
        <v>2.88</v>
      </c>
      <c r="K38" t="s">
        <v>118</v>
      </c>
    </row>
    <row r="39" spans="9:10" ht="12.75">
      <c r="I39" s="5" t="s">
        <v>85</v>
      </c>
      <c r="J39">
        <f>SUM(J36:J38)</f>
        <v>22.27</v>
      </c>
    </row>
    <row r="40" spans="1:3" ht="12.75">
      <c r="A40">
        <v>15</v>
      </c>
      <c r="B40" t="s">
        <v>54</v>
      </c>
      <c r="C40" t="s">
        <v>69</v>
      </c>
    </row>
    <row r="41" spans="1:11" ht="12.75">
      <c r="A41">
        <v>16</v>
      </c>
      <c r="B41" t="s">
        <v>55</v>
      </c>
      <c r="C41" t="s">
        <v>70</v>
      </c>
      <c r="D41" t="s">
        <v>81</v>
      </c>
      <c r="I41" t="s">
        <v>128</v>
      </c>
      <c r="J41">
        <v>10</v>
      </c>
      <c r="K41" t="s">
        <v>118</v>
      </c>
    </row>
    <row r="42" spans="1:3" ht="12.75">
      <c r="A42">
        <v>17</v>
      </c>
      <c r="B42" t="s">
        <v>36</v>
      </c>
      <c r="C42" t="s">
        <v>37</v>
      </c>
    </row>
    <row r="43" spans="1:11" ht="12.75">
      <c r="A43">
        <v>18</v>
      </c>
      <c r="B43" t="s">
        <v>56</v>
      </c>
      <c r="C43" t="s">
        <v>71</v>
      </c>
      <c r="D43" t="s">
        <v>81</v>
      </c>
      <c r="I43" t="s">
        <v>129</v>
      </c>
      <c r="J43">
        <v>2.6</v>
      </c>
      <c r="K43" t="s">
        <v>118</v>
      </c>
    </row>
    <row r="44" spans="9:11" ht="12.75">
      <c r="I44" t="s">
        <v>130</v>
      </c>
      <c r="J44">
        <v>1.5</v>
      </c>
      <c r="K44" t="s">
        <v>118</v>
      </c>
    </row>
    <row r="45" spans="9:11" ht="12.75">
      <c r="I45" t="s">
        <v>131</v>
      </c>
      <c r="J45">
        <v>4.5</v>
      </c>
      <c r="K45" t="s">
        <v>118</v>
      </c>
    </row>
    <row r="46" spans="9:11" ht="12.75">
      <c r="I46" t="s">
        <v>132</v>
      </c>
      <c r="J46">
        <v>7.21</v>
      </c>
      <c r="K46" t="s">
        <v>118</v>
      </c>
    </row>
    <row r="47" spans="9:10" ht="12.75">
      <c r="I47" s="5" t="s">
        <v>85</v>
      </c>
      <c r="J47">
        <f>SUM(J43:J46)</f>
        <v>15.809999999999999</v>
      </c>
    </row>
    <row r="48" spans="1:2" ht="12.75">
      <c r="A48">
        <v>19</v>
      </c>
      <c r="B48" t="s">
        <v>57</v>
      </c>
    </row>
  </sheetData>
  <mergeCells count="2">
    <mergeCell ref="D1:H1"/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2010-11-02T05:43:03Z</dcterms:created>
  <dcterms:modified xsi:type="dcterms:W3CDTF">2010-11-11T07:23:52Z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