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1"/>
  </bookViews>
  <sheets>
    <sheet name="Sendelingsdrif SASS5" sheetId="1" r:id="rId1"/>
    <sheet name="Habitat and flow Sendelingdrif " sheetId="2" r:id="rId2"/>
    <sheet name="Sheet3" sheetId="3" r:id="rId3"/>
  </sheets>
  <definedNames>
    <definedName name="Flow" localSheetId="0">#REF!</definedName>
    <definedName name="_xlnm.Print_Area" localSheetId="0">'Sendelingsdrif SASS5'!$A$1:$S$57</definedName>
  </definedNames>
  <calcPr calcId="124519"/>
</workbook>
</file>

<file path=xl/calcChain.xml><?xml version="1.0" encoding="utf-8"?>
<calcChain xmlns="http://schemas.openxmlformats.org/spreadsheetml/2006/main">
  <c r="P11" i="1"/>
  <c r="R11" s="1"/>
  <c r="P10"/>
  <c r="Q10" s="1"/>
  <c r="P9"/>
  <c r="R9" s="1"/>
  <c r="P8"/>
  <c r="Q8" s="1"/>
  <c r="P7"/>
  <c r="R7" s="1"/>
  <c r="P6"/>
  <c r="Q6" s="1"/>
  <c r="P5"/>
  <c r="R5" s="1"/>
  <c r="P4"/>
  <c r="Q4" s="1"/>
  <c r="Q3"/>
  <c r="P3"/>
  <c r="P13" s="1"/>
  <c r="R3" l="1"/>
  <c r="R4"/>
  <c r="Q5"/>
  <c r="R6"/>
  <c r="Q7"/>
  <c r="R8"/>
  <c r="Q9"/>
  <c r="R10"/>
  <c r="Q11"/>
  <c r="Q12" l="1"/>
  <c r="Q13" s="1"/>
  <c r="R13" s="1"/>
  <c r="R2"/>
</calcChain>
</file>

<file path=xl/comments1.xml><?xml version="1.0" encoding="utf-8"?>
<comments xmlns="http://schemas.openxmlformats.org/spreadsheetml/2006/main">
  <authors>
    <author>Rob Palmer</author>
  </authors>
  <commentList>
    <comment ref="P2" authorId="0">
      <text>
        <r>
          <rPr>
            <b/>
            <sz val="9"/>
            <color indexed="81"/>
            <rFont val="Tahoma"/>
            <family val="2"/>
          </rPr>
          <t xml:space="preserve">Generic weighting per biotope according to geomorpological zone 
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Biotope suitability category (A-F)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Biotope suitrability rating (%)</t>
        </r>
      </text>
    </comment>
  </commentList>
</comments>
</file>

<file path=xl/sharedStrings.xml><?xml version="1.0" encoding="utf-8"?>
<sst xmlns="http://schemas.openxmlformats.org/spreadsheetml/2006/main" count="515" uniqueCount="293">
  <si>
    <t>SASS Version 5 Score Sheet</t>
  </si>
  <si>
    <t xml:space="preserve"> </t>
  </si>
  <si>
    <t>Version date:</t>
  </si>
  <si>
    <t xml:space="preserve"> Apr 2008</t>
  </si>
  <si>
    <t>Flow</t>
  </si>
  <si>
    <t>Turbidity</t>
  </si>
  <si>
    <t>Colour</t>
  </si>
  <si>
    <t>Water Management Areas</t>
  </si>
  <si>
    <t>Zonation</t>
  </si>
  <si>
    <t>Ecoregion</t>
  </si>
  <si>
    <t>Date (dd:mm:yr):</t>
  </si>
  <si>
    <t>(dd.ddddd)</t>
  </si>
  <si>
    <t>Biotopes Sampled (tick &amp; rate)</t>
  </si>
  <si>
    <t>Rating</t>
  </si>
  <si>
    <t>Weight</t>
  </si>
  <si>
    <t>Zero</t>
  </si>
  <si>
    <t>V Low</t>
  </si>
  <si>
    <t>Normal Transparent</t>
  </si>
  <si>
    <t>Berg</t>
  </si>
  <si>
    <t>A: Source Zone</t>
  </si>
  <si>
    <t>1: LIMPOPO PLAIN</t>
  </si>
  <si>
    <t>Site Code:</t>
  </si>
  <si>
    <t>Grid reference (dd mm ss.s)   Lat:</t>
  </si>
  <si>
    <t>S</t>
  </si>
  <si>
    <t xml:space="preserve">Stones In Current (SIC)  </t>
  </si>
  <si>
    <t>Trickle</t>
  </si>
  <si>
    <t>Low</t>
  </si>
  <si>
    <t>Tea Brown</t>
  </si>
  <si>
    <t>Breede</t>
  </si>
  <si>
    <t>B: Mountain Stream</t>
  </si>
  <si>
    <t>2: SOUTPANSBERG</t>
  </si>
  <si>
    <t>Collector/Sampler:</t>
  </si>
  <si>
    <t>Long:</t>
  </si>
  <si>
    <t>E</t>
  </si>
  <si>
    <t>Stones Out Of Current (SOOC)</t>
  </si>
  <si>
    <t>Medium</t>
  </si>
  <si>
    <t>Light Brown</t>
  </si>
  <si>
    <t>Crocodile West &amp; Marico</t>
  </si>
  <si>
    <t>C: Transitional</t>
  </si>
  <si>
    <t>3: LOWVELD</t>
  </si>
  <si>
    <t>River:</t>
  </si>
  <si>
    <t>Orange River</t>
  </si>
  <si>
    <t>Datum (WGS84/Cape):</t>
  </si>
  <si>
    <t>WGS84</t>
  </si>
  <si>
    <t xml:space="preserve">Bedrock  </t>
  </si>
  <si>
    <t>High</t>
  </si>
  <si>
    <t>Dark Brown</t>
  </si>
  <si>
    <t>Fish to Tsitsikama</t>
  </si>
  <si>
    <t>D: Upper Foothills</t>
  </si>
  <si>
    <t>4: NORTH EASTERN HIGHLANDS</t>
  </si>
  <si>
    <t>Level 1 Ecoregion:</t>
  </si>
  <si>
    <t>26: NAMA KAROO</t>
  </si>
  <si>
    <t>Altitude (m):</t>
  </si>
  <si>
    <t>Aquatic Veg</t>
  </si>
  <si>
    <t>V High</t>
  </si>
  <si>
    <t>Light Green</t>
  </si>
  <si>
    <t>Gouritz</t>
  </si>
  <si>
    <t>E: Lower Foothills</t>
  </si>
  <si>
    <t>5: NORTHERN PLATEAU</t>
  </si>
  <si>
    <t>Quaternary Catchment:</t>
  </si>
  <si>
    <t xml:space="preserve">Zonation: </t>
  </si>
  <si>
    <t>F: Lowland River</t>
  </si>
  <si>
    <t>MargVeg In Current</t>
  </si>
  <si>
    <t>Flood</t>
  </si>
  <si>
    <t>Dark Green</t>
  </si>
  <si>
    <t>Inkomati</t>
  </si>
  <si>
    <t>6: WATERBERG</t>
  </si>
  <si>
    <t>Temp (°C):</t>
  </si>
  <si>
    <t>Routine or Project? (circle one)</t>
  </si>
  <si>
    <t>Flow:</t>
  </si>
  <si>
    <t>MargVeg Out Of Current</t>
  </si>
  <si>
    <t>Yellow</t>
  </si>
  <si>
    <t>Limpopo</t>
  </si>
  <si>
    <t>7: WESTERN BANKENVELD</t>
  </si>
  <si>
    <t>Site Description:</t>
  </si>
  <si>
    <t>pH:</t>
  </si>
  <si>
    <t>Project Name:</t>
  </si>
  <si>
    <t>Clarity (cm):</t>
  </si>
  <si>
    <t>Gravel</t>
  </si>
  <si>
    <t>Red</t>
  </si>
  <si>
    <t>Lower Orange</t>
  </si>
  <si>
    <t>8: BUSHVELD BASIN</t>
  </si>
  <si>
    <t>DO (mg/L):</t>
  </si>
  <si>
    <t>Turbidity:</t>
  </si>
  <si>
    <t>Sand</t>
  </si>
  <si>
    <t>Grey</t>
  </si>
  <si>
    <t>Lower Vaal</t>
  </si>
  <si>
    <t>9: EASTERN BANKENVELD</t>
  </si>
  <si>
    <t>Cond (mS/m):</t>
  </si>
  <si>
    <t>Colour:</t>
  </si>
  <si>
    <t>Mud</t>
  </si>
  <si>
    <t>Milky white</t>
  </si>
  <si>
    <t>Luvuvhu &amp; Letaba</t>
  </si>
  <si>
    <t>10: NORTHERN ESCARPMENT MOUNTAINS</t>
  </si>
  <si>
    <r>
      <t>Riparian Disturbance</t>
    </r>
    <r>
      <rPr>
        <sz val="10"/>
        <rFont val="Arial"/>
        <family val="2"/>
      </rPr>
      <t>:</t>
    </r>
  </si>
  <si>
    <t>Hand picking/Visual observation</t>
  </si>
  <si>
    <t>Y</t>
  </si>
  <si>
    <t>Category</t>
  </si>
  <si>
    <t>Black</t>
  </si>
  <si>
    <t>Mvogti to Umzimkulu</t>
  </si>
  <si>
    <t>11: HIGHVELD</t>
  </si>
  <si>
    <r>
      <t>Instream Disturbance:</t>
    </r>
    <r>
      <rPr>
        <sz val="10"/>
        <rFont val="Arial"/>
        <family val="2"/>
      </rPr>
      <t/>
    </r>
  </si>
  <si>
    <t>OVERALL BIOTOPE SUITABILITY</t>
  </si>
  <si>
    <t>Mzimbvubu to Keiskama</t>
  </si>
  <si>
    <t>12: LEBOMBO UPLANDS</t>
  </si>
  <si>
    <t>Taxon</t>
  </si>
  <si>
    <t>QV</t>
  </si>
  <si>
    <t>Veg</t>
  </si>
  <si>
    <t>GSM</t>
  </si>
  <si>
    <t>TOT</t>
  </si>
  <si>
    <t>Olifants</t>
  </si>
  <si>
    <t>13: NATAL COASTAL PLAIN</t>
  </si>
  <si>
    <t>PORIFERA (Sponge)</t>
  </si>
  <si>
    <t>HEMIPTERA (Bugs)</t>
  </si>
  <si>
    <t>DIPTERA (Flies)</t>
  </si>
  <si>
    <t>Olifants/Doorn</t>
  </si>
  <si>
    <t>14: NORTH EASTERN UPLANDS</t>
  </si>
  <si>
    <t>COELENTERATA (Cnidaria)</t>
  </si>
  <si>
    <t>Belostomatidae* (Giant water bugs)</t>
  </si>
  <si>
    <t>Athericidae (Snipe flies)</t>
  </si>
  <si>
    <t>Thukela</t>
  </si>
  <si>
    <t>15: EASTERN ESCARPMENT MOUNTAINS</t>
  </si>
  <si>
    <t>TURBELLARIA (Flatworms)</t>
  </si>
  <si>
    <t>Corixidae* (Water boatmen)</t>
  </si>
  <si>
    <t>Blepharoceridae (Mountain midges)</t>
  </si>
  <si>
    <t>Upper Orange</t>
  </si>
  <si>
    <t>16: SOUTH EASTERN UPLANDS</t>
  </si>
  <si>
    <t>ANNELIDA</t>
  </si>
  <si>
    <t>Gerridae* (Pond skaters/Water striders)</t>
  </si>
  <si>
    <t>Ceratopogonidae (Biting midges)</t>
  </si>
  <si>
    <t>Upper Vaal</t>
  </si>
  <si>
    <t>17: NORTH EASTERN COASTAL BELT</t>
  </si>
  <si>
    <t>Oligochaeta (Earthworms)</t>
  </si>
  <si>
    <t>Hydrometridae* (Water measurers)</t>
  </si>
  <si>
    <t>Chironomidae (Midges)</t>
  </si>
  <si>
    <t>A</t>
  </si>
  <si>
    <t>Usutu to Mhlatuze</t>
  </si>
  <si>
    <t>18: DROUGHT CORRIDOR</t>
  </si>
  <si>
    <t>Hirudinea (Leeches)</t>
  </si>
  <si>
    <t>Naucoridae* (Creeping water bugs)</t>
  </si>
  <si>
    <t>Culicidae* (Mosquitoes)</t>
  </si>
  <si>
    <t>20: SOUTH EASTERN COASTAL BELT</t>
  </si>
  <si>
    <t>CRUSTACEA</t>
  </si>
  <si>
    <t>Nepidae* (Water scorpions)</t>
  </si>
  <si>
    <t>Dixidae* (Dixid midge)</t>
  </si>
  <si>
    <t>21: GREAT KAROO</t>
  </si>
  <si>
    <t>Amphipoda (Scuds)</t>
  </si>
  <si>
    <t>Notonectidae* (Backswimmers)</t>
  </si>
  <si>
    <t>Empididae (Dance flies)</t>
  </si>
  <si>
    <t>22: SOUTHERN COASTAL BELT</t>
  </si>
  <si>
    <t>Potamonautidae* (Crabs)</t>
  </si>
  <si>
    <t>Pleidae* (Pygmy backswimmers)</t>
  </si>
  <si>
    <t>Ephydridae (Shore flies)</t>
  </si>
  <si>
    <t>23: WESTERN FOLDED MOUNTAINS</t>
  </si>
  <si>
    <t>Atyidae (Freshwater Shrimps)</t>
  </si>
  <si>
    <t>Veliidae/M...veliidae* (Ripple bugs)</t>
  </si>
  <si>
    <t>Muscidae (House flies, Stable flies)</t>
  </si>
  <si>
    <t>24: SOUTH WESTERN COASTAL BELT</t>
  </si>
  <si>
    <t>Palaemonidae (Freshwater Prawns)</t>
  </si>
  <si>
    <t>MEGALOPTERA  (Fishflies, Dobsonflies &amp; Alderflies)</t>
  </si>
  <si>
    <t>Psychodidae (Moth flies)</t>
  </si>
  <si>
    <t>25: WESTERN COASTAL BELT</t>
  </si>
  <si>
    <t>HYDRACARINA (Mites)</t>
  </si>
  <si>
    <t>Corydalidae (Fishflies &amp; Dobsonflies)</t>
  </si>
  <si>
    <t>Simuliidae (Blackflies)</t>
  </si>
  <si>
    <t>B</t>
  </si>
  <si>
    <t>PLECOPTERA (Stoneflies)</t>
  </si>
  <si>
    <t>Sialidae (Alderflies)</t>
  </si>
  <si>
    <t>Syrphidae* (Rat tailed maggots)</t>
  </si>
  <si>
    <t>27: NAMAQUA HIGHLANDS</t>
  </si>
  <si>
    <t>Notonemouridae</t>
  </si>
  <si>
    <t>TRICHOPTERA (Caddisflies)</t>
  </si>
  <si>
    <t>Tabanidae (Horse flies)</t>
  </si>
  <si>
    <t>28: ORANGE RIVER GORGE</t>
  </si>
  <si>
    <t>Perlidae</t>
  </si>
  <si>
    <t>Dipseudopsidae</t>
  </si>
  <si>
    <t>Tipulidae (Crane flies)</t>
  </si>
  <si>
    <t>29: SOUTHERN KALAHARI</t>
  </si>
  <si>
    <t>EPHEMEROPTERA (Mayflies)</t>
  </si>
  <si>
    <t>Ecnomidae</t>
  </si>
  <si>
    <t>GASTROPODA (Snails)</t>
  </si>
  <si>
    <t>30: GHAAP PLATEAU</t>
  </si>
  <si>
    <t>Baetidae 1sp</t>
  </si>
  <si>
    <t xml:space="preserve">Hydropsychidae 1 sp </t>
  </si>
  <si>
    <t>Ancylidae (Limpets)</t>
  </si>
  <si>
    <t>31: EASTERN COASTAL BELT</t>
  </si>
  <si>
    <t>Baetidae 2 sp</t>
  </si>
  <si>
    <t xml:space="preserve">Hydropsychidae 2 sp </t>
  </si>
  <si>
    <t>Bulininae*</t>
  </si>
  <si>
    <t>Baetidae &gt; 2 sp</t>
  </si>
  <si>
    <t>Hydropsychidae &gt; 2 sp</t>
  </si>
  <si>
    <t>Hydrobiidae*</t>
  </si>
  <si>
    <t>Caenidae (Squaregills/Cainfles)</t>
  </si>
  <si>
    <t>Philopotamidae</t>
  </si>
  <si>
    <t>Lymnaeidae* (Pond snails)</t>
  </si>
  <si>
    <t>Ephemeridae</t>
  </si>
  <si>
    <t>Polycentropodidae</t>
  </si>
  <si>
    <t>Physidae* (Pouch snails)</t>
  </si>
  <si>
    <t>Heptageniidae (Flatheaded mayflies)</t>
  </si>
  <si>
    <t>Psychomyiidae/Xiphocentronidae</t>
  </si>
  <si>
    <t>Planorbinae* (Orb snails)</t>
  </si>
  <si>
    <t>Leptophlebiidae (Prongills)</t>
  </si>
  <si>
    <t>Cased caddis:</t>
  </si>
  <si>
    <t>Thiaridae* (=Melanidae)</t>
  </si>
  <si>
    <t>Oligoneuridae (Brushlegged mayflies)</t>
  </si>
  <si>
    <t>Barbarochthonidae SWC</t>
  </si>
  <si>
    <t>Viviparidae* ST</t>
  </si>
  <si>
    <t>Polymitarcyidae (Pale Burrowers)</t>
  </si>
  <si>
    <t>Calamoceratidae ST</t>
  </si>
  <si>
    <t>PELECYPODA (Bivalvles)</t>
  </si>
  <si>
    <t>Prosopistomatidae (Water specs)</t>
  </si>
  <si>
    <t>Glossosomatidae SWC</t>
  </si>
  <si>
    <t>Corbiculidae (Clams)</t>
  </si>
  <si>
    <t>Teloganodidae SWC (Spiny Crawlers)</t>
  </si>
  <si>
    <t>Hydroptilidae</t>
  </si>
  <si>
    <t>Sphaeriidae (Pill clams)</t>
  </si>
  <si>
    <t>Tricorythidae (Stout Crawlers)</t>
  </si>
  <si>
    <t>Hydrosalpingidae SWC</t>
  </si>
  <si>
    <t>Unionidae (Perly mussels)</t>
  </si>
  <si>
    <t>ODONATA (Dragonflies &amp; Damselflies)</t>
  </si>
  <si>
    <t>Lepidostomatidae</t>
  </si>
  <si>
    <t>SASS Score</t>
  </si>
  <si>
    <t>Calopterygidae ST,T (Demoiselles)</t>
  </si>
  <si>
    <t>Leptoceridae</t>
  </si>
  <si>
    <t>No. of Taxa</t>
  </si>
  <si>
    <t>Chlorocyphidae (Jewels)</t>
  </si>
  <si>
    <t>Petrothrincidae SWC</t>
  </si>
  <si>
    <t>ASPT</t>
  </si>
  <si>
    <t>Synlestidae (Chlorolestidae)(Sylphs)</t>
  </si>
  <si>
    <t>Pisuliidae</t>
  </si>
  <si>
    <t>Other biota:</t>
  </si>
  <si>
    <t>Coenagrionidae (Sprites and blues)</t>
  </si>
  <si>
    <t>Sericostomatidae SWC</t>
  </si>
  <si>
    <t>Lestidae (Emerald Damselflies/Spreadwings)</t>
  </si>
  <si>
    <t>COLEOPTERA (Beetles)</t>
  </si>
  <si>
    <t>Platycnemidae (Stream Damselflies)</t>
  </si>
  <si>
    <t>Dytiscidae/Noteridae* (Diving beetles)</t>
  </si>
  <si>
    <t>Protoneuridae (Threadwings)</t>
  </si>
  <si>
    <t>Elmidae/Dryopidae* (Riffle beetles)</t>
  </si>
  <si>
    <t>Aeshnidae (Hawkers &amp; Emperors)</t>
  </si>
  <si>
    <t>Gyrinidae* (Whirligig beetles)</t>
  </si>
  <si>
    <t>Comments/Observations:</t>
  </si>
  <si>
    <t>Corduliidae (Cruisers)</t>
  </si>
  <si>
    <t>Haliplidae* (Crawling water beetles)</t>
  </si>
  <si>
    <t>Gomphidae (Clubtails)</t>
  </si>
  <si>
    <t>Helodidae (Marsh beetles)</t>
  </si>
  <si>
    <t>Libellulidae (Darters/Skimmers)</t>
  </si>
  <si>
    <t>Hydraenidae* (Minute moss beetles)</t>
  </si>
  <si>
    <t>LEPIDOPTERA (Aquatic Caterpillars/Moths)</t>
  </si>
  <si>
    <t>Hydrophilidae* (Water scavenger beetles)</t>
  </si>
  <si>
    <t>Crambidae (Pyralidae)</t>
  </si>
  <si>
    <t>Limnichidae (Marsh-Loving Beetles)</t>
  </si>
  <si>
    <t>Psephenidae (Water Pennies)</t>
  </si>
  <si>
    <t>Procedure:</t>
  </si>
  <si>
    <r>
      <t>Kick SIC &amp; bedrock for 2 mins, max. 5 mins.     Kick SOOC &amp; bedrock for 1 min.     Sweep marginal vegetation (IC &amp; OOC) for 2m total and aquatic veg 1m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     Stir &amp; sweep gravel, sand, mud for 1 min total.            * = airbreathers</t>
    </r>
  </si>
  <si>
    <t xml:space="preserve">Hand picking &amp; visual observation for 1 min - record in biotope where found (by circling estimated abundance on score sheet).   Score for 15 mins/biotope but stop if no new taxa seen after 5 mins. </t>
  </si>
  <si>
    <t>Estimate abundances:  1 = 1,  A = 2-10,  B = 10-100,  C = 100-1000,  D = &gt;1000             S = Stone, rock &amp; solid objects;  Veg = All vegetation;  GSM = Gravel, sand, mud        SWC = South Western Cape, T = Tropical, ST = Sub-tropical</t>
  </si>
  <si>
    <t>Rate each biotope sampled: 1=very poor (i.e. limited diversity),   5=highly suitable (i.e. wide diversity)</t>
  </si>
  <si>
    <t>Rate turbidity: V low, Low, Medium, High, Very High</t>
  </si>
  <si>
    <t>Rate flows: Zero, trickle, low, medium, high, flood</t>
  </si>
  <si>
    <t>Rate colour: transparent, tea brown, light brown, dark brown, light green, dark green, yellow, red, grey, milky white, black</t>
  </si>
  <si>
    <t>Marie Watson</t>
  </si>
  <si>
    <t>Medium to very high</t>
  </si>
  <si>
    <t>ORASECOM - Orange River</t>
  </si>
  <si>
    <t>Sendelingsdrif OSAEH 28.5</t>
  </si>
  <si>
    <t>28.01 Orange River Gorge</t>
  </si>
  <si>
    <t>D82K</t>
  </si>
  <si>
    <t xml:space="preserve">Some trampling present on banks. Mining downstreeam of site with some upstream </t>
  </si>
  <si>
    <t>CLEAR TO BOTTOM</t>
  </si>
  <si>
    <t>LOW</t>
  </si>
  <si>
    <t>CLEAR</t>
  </si>
  <si>
    <t>28° 2.314S</t>
  </si>
  <si>
    <t>17° 4.233E</t>
  </si>
  <si>
    <t>Gifkloof site</t>
  </si>
  <si>
    <t>DEPTH (cm)</t>
  </si>
  <si>
    <t>FLOW (r/min)</t>
  </si>
  <si>
    <t>SUBSTRATE</t>
  </si>
  <si>
    <t>FLOW (m/s)</t>
  </si>
  <si>
    <t>Gravel and sand</t>
  </si>
  <si>
    <t>MVIC</t>
  </si>
  <si>
    <t>AVIC</t>
  </si>
  <si>
    <t xml:space="preserve">SIC </t>
  </si>
  <si>
    <t xml:space="preserve">Aquatic plant </t>
  </si>
  <si>
    <t>Cobbles/boulders/aquatic plant</t>
  </si>
  <si>
    <t>Grass/ gravel/pebbles</t>
  </si>
  <si>
    <t>Reeds/gravel/cobbles</t>
  </si>
  <si>
    <t>Grass/cobbles/mud</t>
  </si>
  <si>
    <t>aquatic veg</t>
  </si>
  <si>
    <t>Cobbles/pebbles/gravel</t>
  </si>
  <si>
    <t>boulders/cobbles/pebbles/gravel</t>
  </si>
  <si>
    <t>cobbles/gravel/pebbles</t>
  </si>
  <si>
    <t>mud</t>
  </si>
  <si>
    <t xml:space="preserve">A category using Dallas 2007 guidelines and B/C category using MIRAI  (79.13%); Change in  Flow dependance = 15%, change in Habitat = 21% and change in water quality = 21%. Indication that wq and habitat have most impact on invertebrates at site. 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</si>
</sst>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[$-409]dd\-mmm\-yy;@"/>
    <numFmt numFmtId="166" formatCode="0.0"/>
    <numFmt numFmtId="167" formatCode="#,##0.0"/>
    <numFmt numFmtId="168" formatCode="_(* #,##0.0_);_(* \(#,##0.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theme="0" tint="-0.24997711111789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b/>
      <sz val="9"/>
      <color indexed="12"/>
      <name val="Times New Roman"/>
      <family val="1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9"/>
      <color rgb="FF0070C0"/>
      <name val="Times New Roman"/>
      <family val="1"/>
    </font>
    <font>
      <b/>
      <sz val="10"/>
      <color rgb="FF0070C0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sz val="9"/>
      <color indexed="12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quotePrefix="1" applyFont="1" applyBorder="1" applyAlignment="1">
      <alignment horizontal="right"/>
    </xf>
    <xf numFmtId="0" fontId="5" fillId="0" borderId="1" xfId="0" applyFont="1" applyFill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7" fontId="3" fillId="0" borderId="0" xfId="0" quotePrefix="1" applyNumberFormat="1" applyFont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6" fillId="3" borderId="2" xfId="0" applyFont="1" applyFill="1" applyBorder="1"/>
    <xf numFmtId="0" fontId="4" fillId="3" borderId="6" xfId="0" quotePrefix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6" xfId="0" quotePrefix="1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166" fontId="9" fillId="4" borderId="6" xfId="0" quotePrefix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0" xfId="0" applyFont="1" applyFill="1"/>
    <xf numFmtId="0" fontId="6" fillId="3" borderId="9" xfId="0" applyFont="1" applyFill="1" applyBorder="1"/>
    <xf numFmtId="0" fontId="10" fillId="3" borderId="0" xfId="0" quotePrefix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4" fillId="3" borderId="14" xfId="0" quotePrefix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167" fontId="12" fillId="4" borderId="15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6" fontId="9" fillId="4" borderId="0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0" xfId="0" quotePrefix="1" applyFont="1" applyFill="1" applyBorder="1" applyAlignment="1">
      <alignment horizontal="left"/>
    </xf>
    <xf numFmtId="0" fontId="6" fillId="3" borderId="9" xfId="0" quotePrefix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20" xfId="0" applyFont="1" applyFill="1" applyBorder="1"/>
    <xf numFmtId="0" fontId="10" fillId="3" borderId="0" xfId="0" applyFont="1" applyFill="1" applyBorder="1" applyAlignment="1">
      <alignment horizontal="right"/>
    </xf>
    <xf numFmtId="166" fontId="6" fillId="0" borderId="21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/>
    <xf numFmtId="0" fontId="4" fillId="3" borderId="22" xfId="0" quotePrefix="1" applyFont="1" applyFill="1" applyBorder="1" applyAlignment="1">
      <alignment horizontal="left"/>
    </xf>
    <xf numFmtId="166" fontId="4" fillId="0" borderId="23" xfId="0" quotePrefix="1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166" fontId="13" fillId="3" borderId="33" xfId="0" applyNumberFormat="1" applyFont="1" applyFill="1" applyBorder="1" applyAlignment="1">
      <alignment horizontal="center"/>
    </xf>
    <xf numFmtId="9" fontId="6" fillId="3" borderId="34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 applyProtection="1">
      <alignment horizontal="center" vertical="top"/>
      <protection locked="0"/>
    </xf>
    <xf numFmtId="0" fontId="4" fillId="3" borderId="36" xfId="0" applyFont="1" applyFill="1" applyBorder="1"/>
    <xf numFmtId="0" fontId="4" fillId="3" borderId="37" xfId="0" applyFont="1" applyFill="1" applyBorder="1"/>
    <xf numFmtId="0" fontId="4" fillId="3" borderId="38" xfId="0" applyFont="1" applyFill="1" applyBorder="1" applyAlignment="1">
      <alignment horizontal="center"/>
    </xf>
    <xf numFmtId="0" fontId="4" fillId="3" borderId="38" xfId="0" applyFont="1" applyFill="1" applyBorder="1"/>
    <xf numFmtId="0" fontId="4" fillId="3" borderId="39" xfId="0" applyFont="1" applyFill="1" applyBorder="1" applyAlignment="1">
      <alignment horizontal="center"/>
    </xf>
    <xf numFmtId="0" fontId="4" fillId="6" borderId="40" xfId="0" quotePrefix="1" applyFont="1" applyFill="1" applyBorder="1" applyAlignment="1"/>
    <xf numFmtId="0" fontId="3" fillId="6" borderId="15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4" fillId="3" borderId="41" xfId="0" quotePrefix="1" applyFont="1" applyFill="1" applyBorder="1" applyAlignment="1">
      <alignment horizontal="left"/>
    </xf>
    <xf numFmtId="0" fontId="3" fillId="3" borderId="41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3" fillId="0" borderId="0" xfId="0" applyFont="1" applyFill="1"/>
    <xf numFmtId="0" fontId="4" fillId="0" borderId="40" xfId="0" quotePrefix="1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indent="1"/>
    </xf>
    <xf numFmtId="0" fontId="7" fillId="0" borderId="42" xfId="0" applyFont="1" applyFill="1" applyBorder="1" applyAlignment="1">
      <alignment horizontal="center"/>
    </xf>
    <xf numFmtId="0" fontId="4" fillId="3" borderId="24" xfId="0" applyFont="1" applyFill="1" applyBorder="1" applyAlignment="1"/>
    <xf numFmtId="0" fontId="7" fillId="3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43" xfId="0" applyFont="1" applyFill="1" applyBorder="1" applyAlignment="1">
      <alignment horizontal="left" indent="1"/>
    </xf>
    <xf numFmtId="0" fontId="3" fillId="0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" fillId="3" borderId="15" xfId="0" quotePrefix="1" applyFont="1" applyFill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3" fillId="0" borderId="44" xfId="0" quotePrefix="1" applyFont="1" applyFill="1" applyBorder="1" applyAlignment="1">
      <alignment horizontal="left" indent="1"/>
    </xf>
    <xf numFmtId="0" fontId="4" fillId="3" borderId="45" xfId="0" quotePrefix="1" applyFont="1" applyFill="1" applyBorder="1" applyAlignment="1"/>
    <xf numFmtId="0" fontId="3" fillId="0" borderId="44" xfId="0" applyFont="1" applyFill="1" applyBorder="1" applyAlignment="1">
      <alignment horizontal="left" indent="1"/>
    </xf>
    <xf numFmtId="0" fontId="4" fillId="4" borderId="24" xfId="0" quotePrefix="1" applyFont="1" applyFill="1" applyBorder="1" applyAlignment="1"/>
    <xf numFmtId="0" fontId="3" fillId="4" borderId="41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3" fillId="6" borderId="40" xfId="0" quotePrefix="1" applyFont="1" applyFill="1" applyBorder="1" applyAlignment="1">
      <alignment horizontal="left" indent="1"/>
    </xf>
    <xf numFmtId="0" fontId="7" fillId="6" borderId="15" xfId="0" applyFont="1" applyFill="1" applyBorder="1" applyAlignment="1">
      <alignment horizontal="center"/>
    </xf>
    <xf numFmtId="0" fontId="3" fillId="6" borderId="15" xfId="0" quotePrefix="1" applyFont="1" applyFill="1" applyBorder="1" applyAlignment="1">
      <alignment horizontal="left" indent="1"/>
    </xf>
    <xf numFmtId="0" fontId="3" fillId="6" borderId="40" xfId="0" applyFont="1" applyFill="1" applyBorder="1" applyAlignment="1">
      <alignment horizontal="left" indent="1"/>
    </xf>
    <xf numFmtId="0" fontId="3" fillId="0" borderId="40" xfId="0" quotePrefix="1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left"/>
    </xf>
    <xf numFmtId="0" fontId="3" fillId="3" borderId="11" xfId="0" applyFont="1" applyFill="1" applyBorder="1"/>
    <xf numFmtId="49" fontId="3" fillId="0" borderId="15" xfId="0" applyNumberFormat="1" applyFont="1" applyFill="1" applyBorder="1" applyAlignment="1" applyProtection="1">
      <alignment horizontal="left" indent="1"/>
      <protection locked="0"/>
    </xf>
    <xf numFmtId="0" fontId="3" fillId="0" borderId="41" xfId="0" applyFont="1" applyFill="1" applyBorder="1" applyAlignment="1">
      <alignment horizontal="center"/>
    </xf>
    <xf numFmtId="0" fontId="4" fillId="0" borderId="47" xfId="0" quotePrefix="1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16" fillId="0" borderId="48" xfId="0" applyFont="1" applyFill="1" applyBorder="1" applyAlignment="1"/>
    <xf numFmtId="0" fontId="16" fillId="0" borderId="49" xfId="0" applyFont="1" applyFill="1" applyBorder="1" applyAlignment="1"/>
    <xf numFmtId="0" fontId="7" fillId="0" borderId="50" xfId="0" applyFont="1" applyFill="1" applyBorder="1" applyAlignment="1">
      <alignment horizontal="center"/>
    </xf>
    <xf numFmtId="0" fontId="4" fillId="0" borderId="27" xfId="0" quotePrefix="1" applyFont="1" applyFill="1" applyBorder="1" applyAlignment="1">
      <alignment horizontal="left"/>
    </xf>
    <xf numFmtId="0" fontId="16" fillId="0" borderId="15" xfId="0" applyFont="1" applyFill="1" applyBorder="1" applyAlignment="1"/>
    <xf numFmtId="0" fontId="16" fillId="0" borderId="10" xfId="0" applyFont="1" applyFill="1" applyBorder="1" applyAlignment="1"/>
    <xf numFmtId="0" fontId="7" fillId="0" borderId="5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168" fontId="16" fillId="0" borderId="52" xfId="1" applyNumberFormat="1" applyFont="1" applyFill="1" applyBorder="1" applyAlignment="1"/>
    <xf numFmtId="168" fontId="16" fillId="0" borderId="53" xfId="1" applyNumberFormat="1" applyFont="1" applyFill="1" applyBorder="1" applyAlignment="1"/>
    <xf numFmtId="168" fontId="7" fillId="0" borderId="54" xfId="1" applyNumberFormat="1" applyFont="1" applyFill="1" applyBorder="1" applyAlignment="1"/>
    <xf numFmtId="0" fontId="4" fillId="0" borderId="4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center"/>
    </xf>
    <xf numFmtId="0" fontId="3" fillId="0" borderId="55" xfId="0" applyFont="1" applyFill="1" applyBorder="1"/>
    <xf numFmtId="0" fontId="3" fillId="0" borderId="56" xfId="0" applyFont="1" applyFill="1" applyBorder="1"/>
    <xf numFmtId="0" fontId="3" fillId="0" borderId="24" xfId="0" applyFont="1" applyFill="1" applyBorder="1" applyAlignment="1">
      <alignment horizontal="left" indent="1"/>
    </xf>
    <xf numFmtId="0" fontId="7" fillId="0" borderId="41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indent="1"/>
    </xf>
    <xf numFmtId="0" fontId="7" fillId="0" borderId="48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3" fillId="0" borderId="61" xfId="0" applyFont="1" applyFill="1" applyBorder="1"/>
    <xf numFmtId="0" fontId="3" fillId="0" borderId="3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3" fillId="0" borderId="63" xfId="0" quotePrefix="1" applyFont="1" applyFill="1" applyBorder="1" applyAlignment="1">
      <alignment horizontal="left" indent="1"/>
    </xf>
    <xf numFmtId="0" fontId="3" fillId="0" borderId="6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24" fillId="0" borderId="0" xfId="0" applyFont="1" applyFill="1" applyBorder="1" applyAlignment="1"/>
    <xf numFmtId="0" fontId="6" fillId="0" borderId="0" xfId="0" applyFont="1" applyBorder="1" applyAlignment="1">
      <alignment horizontal="left" vertical="center"/>
    </xf>
    <xf numFmtId="0" fontId="24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4" fillId="0" borderId="0" xfId="0" applyFont="1" applyBorder="1"/>
    <xf numFmtId="0" fontId="3" fillId="0" borderId="0" xfId="0" applyFont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quotePrefix="1" applyFont="1" applyBorder="1"/>
    <xf numFmtId="0" fontId="2" fillId="0" borderId="0" xfId="0" applyFont="1"/>
    <xf numFmtId="0" fontId="27" fillId="7" borderId="65" xfId="0" applyFont="1" applyFill="1" applyBorder="1" applyAlignment="1">
      <alignment vertical="top" wrapText="1"/>
    </xf>
    <xf numFmtId="0" fontId="27" fillId="7" borderId="66" xfId="0" applyFont="1" applyFill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6" xfId="0" applyFont="1" applyBorder="1"/>
    <xf numFmtId="0" fontId="0" fillId="0" borderId="65" xfId="0" applyBorder="1" applyAlignment="1">
      <alignment vertical="top" wrapText="1"/>
    </xf>
    <xf numFmtId="0" fontId="0" fillId="0" borderId="65" xfId="0" applyBorder="1"/>
    <xf numFmtId="0" fontId="0" fillId="0" borderId="66" xfId="0" applyBorder="1" applyAlignment="1">
      <alignment vertical="top" wrapText="1"/>
    </xf>
    <xf numFmtId="0" fontId="0" fillId="0" borderId="66" xfId="0" applyBorder="1"/>
    <xf numFmtId="0" fontId="0" fillId="0" borderId="0" xfId="0" applyFont="1" applyFill="1" applyBorder="1"/>
    <xf numFmtId="0" fontId="20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 wrapText="1"/>
    </xf>
    <xf numFmtId="0" fontId="23" fillId="0" borderId="57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6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left" vertical="top" wrapText="1"/>
    </xf>
    <xf numFmtId="0" fontId="4" fillId="3" borderId="46" xfId="0" quotePrefix="1" applyFont="1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0" fillId="0" borderId="57" xfId="0" applyFont="1" applyFill="1" applyBorder="1" applyAlignment="1"/>
    <xf numFmtId="0" fontId="21" fillId="0" borderId="0" xfId="0" applyFont="1" applyFill="1" applyBorder="1" applyAlignment="1"/>
    <xf numFmtId="0" fontId="21" fillId="0" borderId="16" xfId="0" applyFont="1" applyFill="1" applyBorder="1" applyAlignment="1"/>
    <xf numFmtId="0" fontId="16" fillId="0" borderId="57" xfId="0" applyFont="1" applyFill="1" applyBorder="1" applyAlignment="1"/>
    <xf numFmtId="0" fontId="8" fillId="0" borderId="0" xfId="0" applyFont="1" applyFill="1" applyBorder="1" applyAlignment="1"/>
    <xf numFmtId="0" fontId="8" fillId="0" borderId="16" xfId="0" applyFont="1" applyFill="1" applyBorder="1" applyAlignment="1"/>
    <xf numFmtId="0" fontId="4" fillId="0" borderId="10" xfId="0" applyFont="1" applyFill="1" applyBorder="1" applyAlignment="1"/>
    <xf numFmtId="0" fontId="22" fillId="0" borderId="11" xfId="0" applyFont="1" applyFill="1" applyBorder="1" applyAlignment="1"/>
    <xf numFmtId="0" fontId="22" fillId="0" borderId="59" xfId="0" applyFont="1" applyFill="1" applyBorder="1" applyAlignment="1"/>
    <xf numFmtId="166" fontId="7" fillId="0" borderId="10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left"/>
    </xf>
    <xf numFmtId="1" fontId="15" fillId="0" borderId="11" xfId="0" applyNumberFormat="1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0" fontId="16" fillId="0" borderId="24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166" fontId="14" fillId="0" borderId="11" xfId="0" applyNumberFormat="1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15" fillId="0" borderId="26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166" fontId="7" fillId="0" borderId="10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8" fillId="0" borderId="4" xfId="0" applyNumberFormat="1" applyFont="1" applyFill="1" applyBorder="1" applyAlignment="1"/>
    <xf numFmtId="165" fontId="8" fillId="0" borderId="5" xfId="0" applyNumberFormat="1" applyFont="1" applyFill="1" applyBorder="1" applyAlignment="1"/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7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00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447674</xdr:colOff>
      <xdr:row>0</xdr:row>
      <xdr:rowOff>0</xdr:rowOff>
    </xdr:from>
    <xdr:to>
      <xdr:col>9</xdr:col>
      <xdr:colOff>38099</xdr:colOff>
      <xdr:row>6</xdr:row>
      <xdr:rowOff>150019</xdr:rowOff>
    </xdr:to>
    <xdr:pic>
      <xdr:nvPicPr>
        <xdr:cNvPr id="2" name="Picture 1" descr="PB04010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6599" y="0"/>
          <a:ext cx="2028825" cy="152161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</xdr:row>
      <xdr:rowOff>85725</xdr:rowOff>
    </xdr:from>
    <xdr:to>
      <xdr:col>5</xdr:col>
      <xdr:colOff>476250</xdr:colOff>
      <xdr:row>1</xdr:row>
      <xdr:rowOff>95250</xdr:rowOff>
    </xdr:to>
    <xdr:cxnSp macro="">
      <xdr:nvCxnSpPr>
        <xdr:cNvPr id="4" name="Straight Arrow Connector 3"/>
        <xdr:cNvCxnSpPr/>
      </xdr:nvCxnSpPr>
      <xdr:spPr>
        <a:xfrm>
          <a:off x="6343650" y="466725"/>
          <a:ext cx="4667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419100</xdr:colOff>
      <xdr:row>1</xdr:row>
      <xdr:rowOff>133350</xdr:rowOff>
    </xdr:from>
    <xdr:to>
      <xdr:col>12</xdr:col>
      <xdr:colOff>419100</xdr:colOff>
      <xdr:row>11</xdr:row>
      <xdr:rowOff>19050</xdr:rowOff>
    </xdr:to>
    <xdr:pic>
      <xdr:nvPicPr>
        <xdr:cNvPr id="8" name="Picture 7" descr="PB0401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23850"/>
          <a:ext cx="2438400" cy="1828800"/>
        </a:xfrm>
        <a:prstGeom prst="rect">
          <a:avLst/>
        </a:prstGeom>
      </xdr:spPr>
    </xdr:pic>
    <xdr:clientData/>
  </xdr:twoCellAnchor>
  <xdr:twoCellAnchor>
    <xdr:from>
      <xdr:col>4</xdr:col>
      <xdr:colOff>1028700</xdr:colOff>
      <xdr:row>7</xdr:row>
      <xdr:rowOff>142875</xdr:rowOff>
    </xdr:from>
    <xdr:to>
      <xdr:col>8</xdr:col>
      <xdr:colOff>419100</xdr:colOff>
      <xdr:row>7</xdr:row>
      <xdr:rowOff>152400</xdr:rowOff>
    </xdr:to>
    <xdr:cxnSp macro="">
      <xdr:nvCxnSpPr>
        <xdr:cNvPr id="9" name="Straight Arrow Connector 8"/>
        <xdr:cNvCxnSpPr/>
      </xdr:nvCxnSpPr>
      <xdr:spPr>
        <a:xfrm>
          <a:off x="6619875" y="1514475"/>
          <a:ext cx="22669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504825</xdr:colOff>
      <xdr:row>18</xdr:row>
      <xdr:rowOff>104775</xdr:rowOff>
    </xdr:from>
    <xdr:to>
      <xdr:col>9</xdr:col>
      <xdr:colOff>504825</xdr:colOff>
      <xdr:row>28</xdr:row>
      <xdr:rowOff>28575</xdr:rowOff>
    </xdr:to>
    <xdr:pic>
      <xdr:nvPicPr>
        <xdr:cNvPr id="6" name="Picture 5" descr="PB04010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3750" y="3571875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28</xdr:row>
      <xdr:rowOff>76200</xdr:rowOff>
    </xdr:from>
    <xdr:to>
      <xdr:col>9</xdr:col>
      <xdr:colOff>514350</xdr:colOff>
      <xdr:row>38</xdr:row>
      <xdr:rowOff>0</xdr:rowOff>
    </xdr:to>
    <xdr:pic>
      <xdr:nvPicPr>
        <xdr:cNvPr id="7" name="Picture 6" descr="PB04010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53275" y="544830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8</xdr:row>
      <xdr:rowOff>152400</xdr:rowOff>
    </xdr:from>
    <xdr:to>
      <xdr:col>9</xdr:col>
      <xdr:colOff>485775</xdr:colOff>
      <xdr:row>18</xdr:row>
      <xdr:rowOff>76200</xdr:rowOff>
    </xdr:to>
    <xdr:pic>
      <xdr:nvPicPr>
        <xdr:cNvPr id="11" name="Picture 10" descr="PB04010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24700" y="1714500"/>
          <a:ext cx="2438400" cy="1828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1_3694589" displayName="List1_3694589" ref="AC1:AC31" totalsRowShown="0" headerRowDxfId="2" dataDxfId="1">
  <autoFilter ref="AC1:AC31"/>
  <tableColumns count="1">
    <tableColumn id="1" name="Ecoreg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opLeftCell="H28" workbookViewId="0">
      <selection activeCell="Q59" sqref="Q59"/>
    </sheetView>
  </sheetViews>
  <sheetFormatPr defaultColWidth="7.85546875" defaultRowHeight="12.75"/>
  <cols>
    <col min="1" max="1" width="3.85546875" style="1" hidden="1" customWidth="1"/>
    <col min="2" max="2" width="39.28515625" style="1" customWidth="1"/>
    <col min="3" max="3" width="7.5703125" style="2" customWidth="1"/>
    <col min="4" max="7" width="7.5703125" style="137" customWidth="1"/>
    <col min="8" max="8" width="38.28515625" style="1" customWidth="1"/>
    <col min="9" max="13" width="7.5703125" style="1" customWidth="1"/>
    <col min="14" max="14" width="36.28515625" style="1" customWidth="1"/>
    <col min="15" max="15" width="7.5703125" style="2" customWidth="1"/>
    <col min="16" max="19" width="7.5703125" style="1" customWidth="1"/>
    <col min="20" max="20" width="2.42578125" style="1" customWidth="1"/>
    <col min="21" max="22" width="7.85546875" style="1" customWidth="1"/>
    <col min="23" max="23" width="8.5703125" style="1" customWidth="1"/>
    <col min="24" max="24" width="8.140625" style="1" bestFit="1" customWidth="1"/>
    <col min="25" max="25" width="10.85546875" style="1" bestFit="1" customWidth="1"/>
    <col min="26" max="26" width="18.85546875" style="1" bestFit="1" customWidth="1"/>
    <col min="27" max="27" width="29.42578125" style="1" bestFit="1" customWidth="1"/>
    <col min="28" max="28" width="18.85546875" style="1" bestFit="1" customWidth="1"/>
    <col min="29" max="29" width="47.42578125" style="1" bestFit="1" customWidth="1"/>
    <col min="30" max="30" width="7.85546875" style="1"/>
    <col min="31" max="36" width="6" style="1" customWidth="1"/>
    <col min="37" max="37" width="14.28515625" style="1" bestFit="1" customWidth="1"/>
    <col min="38" max="16384" width="7.85546875" style="1"/>
  </cols>
  <sheetData>
    <row r="1" spans="1:29" ht="21" thickBot="1">
      <c r="D1" s="3"/>
      <c r="E1" s="3"/>
      <c r="F1" s="3"/>
      <c r="G1" s="3"/>
      <c r="H1" s="4" t="s">
        <v>0</v>
      </c>
      <c r="J1" s="5" t="s">
        <v>1</v>
      </c>
      <c r="K1" s="5"/>
      <c r="L1" s="5"/>
      <c r="M1" s="5"/>
      <c r="N1" s="5"/>
      <c r="P1" s="6" t="s">
        <v>2</v>
      </c>
      <c r="Q1" s="5"/>
      <c r="R1" s="7" t="s">
        <v>3</v>
      </c>
      <c r="S1" s="5"/>
      <c r="T1" s="5"/>
      <c r="X1" s="8" t="s">
        <v>4</v>
      </c>
      <c r="Y1" s="8" t="s">
        <v>5</v>
      </c>
      <c r="Z1" s="8" t="s">
        <v>6</v>
      </c>
      <c r="AA1" s="8" t="s">
        <v>7</v>
      </c>
      <c r="AB1" s="9" t="s">
        <v>8</v>
      </c>
      <c r="AC1" s="9" t="s">
        <v>9</v>
      </c>
    </row>
    <row r="2" spans="1:29" ht="16.5" thickTop="1">
      <c r="B2" s="10" t="s">
        <v>10</v>
      </c>
      <c r="C2" s="198">
        <v>40486</v>
      </c>
      <c r="D2" s="199"/>
      <c r="E2" s="199"/>
      <c r="F2" s="199"/>
      <c r="G2" s="200"/>
      <c r="H2" s="11"/>
      <c r="I2" s="12"/>
      <c r="J2" s="12"/>
      <c r="K2" s="12"/>
      <c r="L2" s="11" t="s">
        <v>11</v>
      </c>
      <c r="M2" s="13"/>
      <c r="N2" s="14" t="s">
        <v>12</v>
      </c>
      <c r="O2" s="11" t="s">
        <v>13</v>
      </c>
      <c r="P2" s="12" t="s">
        <v>14</v>
      </c>
      <c r="Q2" s="15"/>
      <c r="R2" s="16">
        <f>SUM(R3:R11)</f>
        <v>19.5</v>
      </c>
      <c r="S2" s="17" t="s">
        <v>1</v>
      </c>
      <c r="T2" s="5"/>
      <c r="X2" s="18" t="s">
        <v>15</v>
      </c>
      <c r="Y2" s="19" t="s">
        <v>16</v>
      </c>
      <c r="Z2" s="19" t="s">
        <v>17</v>
      </c>
      <c r="AA2" s="19" t="s">
        <v>18</v>
      </c>
      <c r="AB2" s="19" t="s">
        <v>19</v>
      </c>
      <c r="AC2" s="19" t="s">
        <v>20</v>
      </c>
    </row>
    <row r="3" spans="1:29" ht="15.75">
      <c r="B3" s="20" t="s">
        <v>21</v>
      </c>
      <c r="C3" s="186" t="s">
        <v>264</v>
      </c>
      <c r="D3" s="201"/>
      <c r="E3" s="201"/>
      <c r="F3" s="201"/>
      <c r="G3" s="202"/>
      <c r="H3" s="21" t="s">
        <v>22</v>
      </c>
      <c r="I3" s="22" t="s">
        <v>23</v>
      </c>
      <c r="J3" s="186" t="s">
        <v>271</v>
      </c>
      <c r="K3" s="203"/>
      <c r="L3" s="204"/>
      <c r="M3" s="205"/>
      <c r="N3" s="23" t="s">
        <v>24</v>
      </c>
      <c r="O3" s="24">
        <v>4</v>
      </c>
      <c r="P3" s="25" t="str">
        <f>IF($J$7="A: Source Zone","1.5",IF($J$7="B: Mountain Stream","5.0",IF($J$7="C: Transitional","5.0",IF($J$7="D: Upper Foothills","5.0",IF($J$7="E: Lower Foothills","4.0",IF($J$7="F: Lowland River","3.0"))))))</f>
        <v>3.0</v>
      </c>
      <c r="Q3" s="26">
        <f>(O3/5)*P3</f>
        <v>2.4000000000000004</v>
      </c>
      <c r="R3" s="27">
        <f>P3*1</f>
        <v>3</v>
      </c>
      <c r="S3" s="28"/>
      <c r="T3" s="5"/>
      <c r="X3" s="18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</row>
    <row r="4" spans="1:29" ht="15.75">
      <c r="B4" s="20" t="s">
        <v>31</v>
      </c>
      <c r="C4" s="186" t="s">
        <v>261</v>
      </c>
      <c r="D4" s="201"/>
      <c r="E4" s="201"/>
      <c r="F4" s="201"/>
      <c r="G4" s="202"/>
      <c r="H4" s="21" t="s">
        <v>32</v>
      </c>
      <c r="I4" s="22" t="s">
        <v>33</v>
      </c>
      <c r="J4" s="186" t="s">
        <v>272</v>
      </c>
      <c r="K4" s="203"/>
      <c r="L4" s="204"/>
      <c r="M4" s="205"/>
      <c r="N4" s="29" t="s">
        <v>34</v>
      </c>
      <c r="O4" s="24">
        <v>4</v>
      </c>
      <c r="P4" s="25" t="str">
        <f>IF($J$7="A: Source Zone","1.0",IF($J$7="B: Mountain Stream","2.0",IF($J$7="C: Transitional","2.0",IF($J$7="D: Upper Foothills","3.0",IF($J$7="E: Lower Foothills","4.0",IF($J$7="F: Lowland River","3.0"))))))</f>
        <v>3.0</v>
      </c>
      <c r="Q4" s="26">
        <f t="shared" ref="Q4:Q11" si="0">(O4/5)*P4</f>
        <v>2.4000000000000004</v>
      </c>
      <c r="R4" s="27">
        <f t="shared" ref="R4:R11" si="1">P4*1</f>
        <v>3</v>
      </c>
      <c r="S4" s="28"/>
      <c r="T4" s="5"/>
      <c r="X4" s="18" t="s">
        <v>26</v>
      </c>
      <c r="Y4" s="19" t="s">
        <v>35</v>
      </c>
      <c r="Z4" s="19" t="s">
        <v>36</v>
      </c>
      <c r="AA4" s="19" t="s">
        <v>37</v>
      </c>
      <c r="AB4" s="19" t="s">
        <v>38</v>
      </c>
      <c r="AC4" s="19" t="s">
        <v>39</v>
      </c>
    </row>
    <row r="5" spans="1:29" ht="15.75">
      <c r="B5" s="30" t="s">
        <v>40</v>
      </c>
      <c r="C5" s="186" t="s">
        <v>41</v>
      </c>
      <c r="D5" s="201"/>
      <c r="E5" s="201"/>
      <c r="F5" s="201"/>
      <c r="G5" s="202"/>
      <c r="H5" s="21" t="s">
        <v>42</v>
      </c>
      <c r="I5" s="22"/>
      <c r="J5" s="186" t="s">
        <v>43</v>
      </c>
      <c r="K5" s="202"/>
      <c r="L5" s="31"/>
      <c r="M5" s="32"/>
      <c r="N5" s="29" t="s">
        <v>44</v>
      </c>
      <c r="O5" s="24">
        <v>3</v>
      </c>
      <c r="P5" s="25" t="str">
        <f>IF($J$7="A: Source Zone","0.5",IF($J$7="B: Mountain Stream","3.0",IF($J$7="C: Transitional","3.0",IF($J$7="D: Upper Foothills","2.0",IF($J$7="E: Lower Foothills","1.5",IF($J$7="F: Lowland River","1.0"))))))</f>
        <v>1.0</v>
      </c>
      <c r="Q5" s="26">
        <f t="shared" si="0"/>
        <v>0.6</v>
      </c>
      <c r="R5" s="27">
        <f t="shared" si="1"/>
        <v>1</v>
      </c>
      <c r="S5" s="28"/>
      <c r="T5" s="5"/>
      <c r="X5" s="19" t="s">
        <v>35</v>
      </c>
      <c r="Y5" s="19" t="s">
        <v>45</v>
      </c>
      <c r="Z5" s="19" t="s">
        <v>46</v>
      </c>
      <c r="AA5" s="19" t="s">
        <v>47</v>
      </c>
      <c r="AB5" s="19" t="s">
        <v>48</v>
      </c>
      <c r="AC5" s="19" t="s">
        <v>49</v>
      </c>
    </row>
    <row r="6" spans="1:29" ht="15.75">
      <c r="B6" s="20" t="s">
        <v>50</v>
      </c>
      <c r="C6" s="186" t="s">
        <v>265</v>
      </c>
      <c r="D6" s="201"/>
      <c r="E6" s="201"/>
      <c r="F6" s="201"/>
      <c r="G6" s="202"/>
      <c r="H6" s="21" t="s">
        <v>52</v>
      </c>
      <c r="I6" s="22"/>
      <c r="J6" s="33">
        <v>54</v>
      </c>
      <c r="K6" s="34"/>
      <c r="L6" s="35"/>
      <c r="M6" s="32"/>
      <c r="N6" s="23" t="s">
        <v>53</v>
      </c>
      <c r="O6" s="24">
        <v>3</v>
      </c>
      <c r="P6" s="25" t="str">
        <f>IF($J$7="A: Source Zone","2.5",IF($J$7="B: Mountain Stream","0.5",IF($J$7="C: Transitional","0.5",IF($J$7="D: Upper Foothills","0.5",IF($J$7="E: Lower Foothills","1.0",IF($J$7="F: Lowland River","2.5"))))))</f>
        <v>2.5</v>
      </c>
      <c r="Q6" s="26">
        <f t="shared" si="0"/>
        <v>1.5</v>
      </c>
      <c r="R6" s="27">
        <f t="shared" si="1"/>
        <v>2.5</v>
      </c>
      <c r="S6" s="28"/>
      <c r="T6" s="5"/>
      <c r="X6" s="19" t="s">
        <v>45</v>
      </c>
      <c r="Y6" s="19" t="s">
        <v>54</v>
      </c>
      <c r="Z6" s="19" t="s">
        <v>55</v>
      </c>
      <c r="AA6" s="19" t="s">
        <v>56</v>
      </c>
      <c r="AB6" s="19" t="s">
        <v>57</v>
      </c>
      <c r="AC6" s="19" t="s">
        <v>58</v>
      </c>
    </row>
    <row r="7" spans="1:29" ht="16.5" thickBot="1">
      <c r="B7" s="36" t="s">
        <v>59</v>
      </c>
      <c r="C7" s="206" t="s">
        <v>266</v>
      </c>
      <c r="D7" s="207"/>
      <c r="E7" s="207"/>
      <c r="F7" s="207"/>
      <c r="G7" s="208"/>
      <c r="H7" s="37" t="s">
        <v>60</v>
      </c>
      <c r="I7" s="22"/>
      <c r="J7" s="186" t="s">
        <v>61</v>
      </c>
      <c r="K7" s="201"/>
      <c r="L7" s="201"/>
      <c r="M7" s="209"/>
      <c r="N7" s="29" t="s">
        <v>62</v>
      </c>
      <c r="O7" s="24">
        <v>3</v>
      </c>
      <c r="P7" s="25" t="str">
        <f>IF($J$7="A: Source Zone","2.5",IF($J$7="B: Mountain Stream","0.5",IF($J$7="C: Transitional","1.0",IF($J$7="D: Upper Foothills","2.0",IF($J$7="E: Lower Foothills","2.0",IF($J$7="F: Lowland River","2.0"))))))</f>
        <v>2.0</v>
      </c>
      <c r="Q7" s="26">
        <f t="shared" si="0"/>
        <v>1.2</v>
      </c>
      <c r="R7" s="27">
        <f t="shared" si="1"/>
        <v>2</v>
      </c>
      <c r="S7" s="28"/>
      <c r="T7" s="5"/>
      <c r="X7" s="19" t="s">
        <v>63</v>
      </c>
      <c r="Y7" s="19"/>
      <c r="Z7" s="19" t="s">
        <v>64</v>
      </c>
      <c r="AA7" s="19" t="s">
        <v>65</v>
      </c>
      <c r="AB7" s="19" t="s">
        <v>61</v>
      </c>
      <c r="AC7" s="19" t="s">
        <v>66</v>
      </c>
    </row>
    <row r="8" spans="1:29" ht="15.75">
      <c r="B8" s="20"/>
      <c r="C8" s="31" t="s">
        <v>67</v>
      </c>
      <c r="D8" s="35"/>
      <c r="E8" s="175">
        <v>21.3</v>
      </c>
      <c r="F8" s="183"/>
      <c r="G8" s="183"/>
      <c r="H8" s="38" t="s">
        <v>68</v>
      </c>
      <c r="I8" s="39" t="s">
        <v>69</v>
      </c>
      <c r="J8" s="39"/>
      <c r="K8" s="197" t="s">
        <v>262</v>
      </c>
      <c r="L8" s="187"/>
      <c r="M8" s="188"/>
      <c r="N8" s="40" t="s">
        <v>70</v>
      </c>
      <c r="O8" s="24">
        <v>3</v>
      </c>
      <c r="P8" s="25" t="str">
        <f>IF($J$7="A: Source Zone","2.5",IF($J$7="B: Mountain Stream","0.5",IF($J$7="C: Transitional","1.0",IF($J$7="D: Upper Foothills","2.0",IF($J$7="E: Lower Foothills","2.0",IF($J$7="F: Lowland River","2.0"))))))</f>
        <v>2.0</v>
      </c>
      <c r="Q8" s="26">
        <f t="shared" si="0"/>
        <v>1.2</v>
      </c>
      <c r="R8" s="27">
        <f t="shared" si="1"/>
        <v>2</v>
      </c>
      <c r="S8" s="28"/>
      <c r="T8" s="5"/>
      <c r="X8" s="19"/>
      <c r="Y8" s="19"/>
      <c r="Z8" s="19" t="s">
        <v>71</v>
      </c>
      <c r="AA8" s="19" t="s">
        <v>72</v>
      </c>
      <c r="AB8" s="19" t="s">
        <v>1</v>
      </c>
      <c r="AC8" s="19" t="s">
        <v>73</v>
      </c>
    </row>
    <row r="9" spans="1:29" ht="15.75">
      <c r="B9" s="20" t="s">
        <v>74</v>
      </c>
      <c r="C9" s="31" t="s">
        <v>75</v>
      </c>
      <c r="D9" s="35"/>
      <c r="E9" s="175">
        <v>7.84</v>
      </c>
      <c r="F9" s="176"/>
      <c r="G9" s="176"/>
      <c r="H9" s="41" t="s">
        <v>76</v>
      </c>
      <c r="I9" s="29" t="s">
        <v>77</v>
      </c>
      <c r="J9" s="39"/>
      <c r="K9" s="177" t="s">
        <v>268</v>
      </c>
      <c r="L9" s="178"/>
      <c r="M9" s="179"/>
      <c r="N9" s="23" t="s">
        <v>78</v>
      </c>
      <c r="O9" s="24">
        <v>4</v>
      </c>
      <c r="P9" s="25" t="str">
        <f>IF($J$7="A: Source Zone","1.0",IF($J$7="B: Mountain Stream","2.0",IF($J$7="C: Transitional","3.0",IF($J$7="D: Upper Foothills","3.5",IF($J$7="E: Lower Foothills","4.0",IF($J$7="F: Lowland River","0.5"))))))</f>
        <v>0.5</v>
      </c>
      <c r="Q9" s="26">
        <f t="shared" si="0"/>
        <v>0.4</v>
      </c>
      <c r="R9" s="27">
        <f t="shared" si="1"/>
        <v>0.5</v>
      </c>
      <c r="S9" s="28"/>
      <c r="T9" s="5"/>
      <c r="X9" s="19"/>
      <c r="Y9" s="19"/>
      <c r="Z9" s="19" t="s">
        <v>79</v>
      </c>
      <c r="AA9" s="19" t="s">
        <v>80</v>
      </c>
      <c r="AB9" s="19" t="s">
        <v>1</v>
      </c>
      <c r="AC9" s="19" t="s">
        <v>81</v>
      </c>
    </row>
    <row r="10" spans="1:29" ht="14.25">
      <c r="B10" s="180" t="s">
        <v>1</v>
      </c>
      <c r="C10" s="29" t="s">
        <v>82</v>
      </c>
      <c r="D10" s="35"/>
      <c r="E10" s="175">
        <v>4.8899999999999997</v>
      </c>
      <c r="F10" s="183"/>
      <c r="G10" s="183"/>
      <c r="H10" s="184" t="s">
        <v>263</v>
      </c>
      <c r="I10" s="31" t="s">
        <v>83</v>
      </c>
      <c r="J10" s="39"/>
      <c r="K10" s="186" t="s">
        <v>269</v>
      </c>
      <c r="L10" s="187"/>
      <c r="M10" s="188"/>
      <c r="N10" s="29" t="s">
        <v>84</v>
      </c>
      <c r="O10" s="24">
        <v>2</v>
      </c>
      <c r="P10" s="25" t="str">
        <f>IF($J$7="A: Source Zone","0.5",IF($J$7="B: Mountain Stream","0.5",IF($J$7="C: Transitional","1.0",IF($J$7="D: Upper Foothills","1.0",IF($J$7="E: Lower Foothills","2.0",IF($J$7="F: Lowland River","4.0"))))))</f>
        <v>4.0</v>
      </c>
      <c r="Q10" s="26">
        <f t="shared" si="0"/>
        <v>1.6</v>
      </c>
      <c r="R10" s="27">
        <f t="shared" si="1"/>
        <v>4</v>
      </c>
      <c r="S10" s="28"/>
      <c r="T10" s="5"/>
      <c r="X10" s="19"/>
      <c r="Y10" s="19"/>
      <c r="Z10" s="19" t="s">
        <v>85</v>
      </c>
      <c r="AA10" s="19" t="s">
        <v>86</v>
      </c>
      <c r="AB10" s="19" t="s">
        <v>1</v>
      </c>
      <c r="AC10" s="19" t="s">
        <v>87</v>
      </c>
    </row>
    <row r="11" spans="1:29" ht="15" thickBot="1">
      <c r="B11" s="181"/>
      <c r="C11" s="29" t="s">
        <v>88</v>
      </c>
      <c r="D11" s="35"/>
      <c r="E11" s="175">
        <v>65.599999999999994</v>
      </c>
      <c r="F11" s="189"/>
      <c r="G11" s="189"/>
      <c r="H11" s="185"/>
      <c r="I11" s="31" t="s">
        <v>89</v>
      </c>
      <c r="J11" s="39"/>
      <c r="K11" s="186" t="s">
        <v>270</v>
      </c>
      <c r="L11" s="187"/>
      <c r="M11" s="188"/>
      <c r="N11" s="40" t="s">
        <v>90</v>
      </c>
      <c r="O11" s="24">
        <v>2</v>
      </c>
      <c r="P11" s="25" t="str">
        <f>IF($J$7="A: Source Zone","1.5",IF($J$7="B: Mountain Stream","0.0",IF($J$7="C: Transitional","0.5",IF($J$7="D: Upper Foothills","0.5",IF($J$7="E: Lower Foothills","1.0",IF($J$7="F: Lowland River","1.5"))))))</f>
        <v>1.5</v>
      </c>
      <c r="Q11" s="26">
        <f t="shared" si="0"/>
        <v>0.60000000000000009</v>
      </c>
      <c r="R11" s="27">
        <f t="shared" si="1"/>
        <v>1.5</v>
      </c>
      <c r="S11" s="28"/>
      <c r="T11" s="5"/>
      <c r="X11" s="19"/>
      <c r="Y11" s="19"/>
      <c r="Z11" s="19" t="s">
        <v>91</v>
      </c>
      <c r="AA11" s="19" t="s">
        <v>92</v>
      </c>
      <c r="AB11" s="19" t="s">
        <v>1</v>
      </c>
      <c r="AC11" s="19" t="s">
        <v>93</v>
      </c>
    </row>
    <row r="12" spans="1:29">
      <c r="B12" s="181"/>
      <c r="C12" s="29" t="s">
        <v>94</v>
      </c>
      <c r="D12" s="35"/>
      <c r="E12" s="42"/>
      <c r="F12" s="42"/>
      <c r="G12" s="190" t="s">
        <v>267</v>
      </c>
      <c r="H12" s="191"/>
      <c r="I12" s="192"/>
      <c r="J12" s="192"/>
      <c r="K12" s="192"/>
      <c r="L12" s="192"/>
      <c r="M12" s="193"/>
      <c r="N12" s="43" t="s">
        <v>95</v>
      </c>
      <c r="O12" s="44" t="s">
        <v>96</v>
      </c>
      <c r="P12" s="45"/>
      <c r="Q12" s="46">
        <f>SUM(Q3:Q11)</f>
        <v>11.899999999999999</v>
      </c>
      <c r="R12" s="35" t="s">
        <v>97</v>
      </c>
      <c r="S12" s="28"/>
      <c r="T12" s="5"/>
      <c r="X12" s="19"/>
      <c r="Y12" s="19"/>
      <c r="Z12" s="19" t="s">
        <v>98</v>
      </c>
      <c r="AA12" s="19" t="s">
        <v>99</v>
      </c>
      <c r="AB12" s="19"/>
      <c r="AC12" s="19" t="s">
        <v>100</v>
      </c>
    </row>
    <row r="13" spans="1:29" ht="16.5" thickBot="1">
      <c r="B13" s="182"/>
      <c r="C13" s="40" t="s">
        <v>101</v>
      </c>
      <c r="D13" s="47"/>
      <c r="E13" s="48"/>
      <c r="F13" s="48"/>
      <c r="G13" s="194"/>
      <c r="H13" s="195"/>
      <c r="I13" s="195"/>
      <c r="J13" s="195"/>
      <c r="K13" s="195"/>
      <c r="L13" s="195"/>
      <c r="M13" s="196"/>
      <c r="N13" s="49" t="s">
        <v>102</v>
      </c>
      <c r="O13" s="50"/>
      <c r="P13" s="51">
        <f>SUM(P3:P11)</f>
        <v>0</v>
      </c>
      <c r="Q13" s="52">
        <f>(Q12/R2)</f>
        <v>0.6102564102564102</v>
      </c>
      <c r="R13" s="53" t="str">
        <f>IF(Q13&gt;70%,"A",IF(Q13&gt;60%,"B",IF(Q13&gt;50%,"C",IF(Q13&gt;40%,"D",IF(Q13&gt;30%,"E",IF(Q13&gt;=20%,"F"))))))</f>
        <v>B</v>
      </c>
      <c r="S13" s="54"/>
      <c r="T13" s="5"/>
      <c r="X13" s="19"/>
      <c r="Y13" s="19"/>
      <c r="Z13" s="19"/>
      <c r="AA13" s="19" t="s">
        <v>103</v>
      </c>
      <c r="AB13" s="19"/>
      <c r="AC13" s="19" t="s">
        <v>104</v>
      </c>
    </row>
    <row r="14" spans="1:29" ht="13.5" thickTop="1">
      <c r="B14" s="55" t="s">
        <v>105</v>
      </c>
      <c r="C14" s="56" t="s">
        <v>106</v>
      </c>
      <c r="D14" s="56" t="s">
        <v>23</v>
      </c>
      <c r="E14" s="56" t="s">
        <v>107</v>
      </c>
      <c r="F14" s="56" t="s">
        <v>108</v>
      </c>
      <c r="G14" s="56" t="s">
        <v>109</v>
      </c>
      <c r="H14" s="57" t="s">
        <v>105</v>
      </c>
      <c r="I14" s="56" t="s">
        <v>106</v>
      </c>
      <c r="J14" s="56" t="s">
        <v>23</v>
      </c>
      <c r="K14" s="56" t="s">
        <v>107</v>
      </c>
      <c r="L14" s="56" t="s">
        <v>108</v>
      </c>
      <c r="M14" s="56" t="s">
        <v>109</v>
      </c>
      <c r="N14" s="57" t="s">
        <v>105</v>
      </c>
      <c r="O14" s="56" t="s">
        <v>106</v>
      </c>
      <c r="P14" s="56" t="s">
        <v>23</v>
      </c>
      <c r="Q14" s="56" t="s">
        <v>107</v>
      </c>
      <c r="R14" s="56" t="s">
        <v>108</v>
      </c>
      <c r="S14" s="58" t="s">
        <v>109</v>
      </c>
      <c r="T14" s="5"/>
      <c r="X14" s="19"/>
      <c r="Y14" s="19"/>
      <c r="Z14" s="19"/>
      <c r="AA14" s="19" t="s">
        <v>110</v>
      </c>
      <c r="AB14" s="19"/>
      <c r="AC14" s="19" t="s">
        <v>111</v>
      </c>
    </row>
    <row r="15" spans="1:29">
      <c r="B15" s="59" t="s">
        <v>112</v>
      </c>
      <c r="C15" s="60">
        <v>5</v>
      </c>
      <c r="D15" s="61" t="s">
        <v>135</v>
      </c>
      <c r="E15" s="61" t="s">
        <v>1</v>
      </c>
      <c r="F15" s="61" t="s">
        <v>1</v>
      </c>
      <c r="G15" s="61" t="s">
        <v>135</v>
      </c>
      <c r="H15" s="62" t="s">
        <v>113</v>
      </c>
      <c r="I15" s="63"/>
      <c r="J15" s="64"/>
      <c r="K15" s="64"/>
      <c r="L15" s="64"/>
      <c r="M15" s="64"/>
      <c r="N15" s="62" t="s">
        <v>114</v>
      </c>
      <c r="O15" s="63"/>
      <c r="P15" s="65"/>
      <c r="Q15" s="65"/>
      <c r="R15" s="65"/>
      <c r="S15" s="66"/>
      <c r="T15" s="5"/>
      <c r="X15" s="19"/>
      <c r="Y15" s="19"/>
      <c r="Z15" s="19"/>
      <c r="AA15" s="19" t="s">
        <v>115</v>
      </c>
      <c r="AB15" s="19"/>
      <c r="AC15" s="19" t="s">
        <v>116</v>
      </c>
    </row>
    <row r="16" spans="1:29">
      <c r="A16" s="67"/>
      <c r="B16" s="68" t="s">
        <v>117</v>
      </c>
      <c r="C16" s="69">
        <v>1</v>
      </c>
      <c r="D16" s="24" t="s">
        <v>1</v>
      </c>
      <c r="E16" s="24"/>
      <c r="F16" s="24"/>
      <c r="G16" s="24"/>
      <c r="H16" s="70" t="s">
        <v>118</v>
      </c>
      <c r="I16" s="69">
        <v>3</v>
      </c>
      <c r="J16" s="24"/>
      <c r="K16" s="24"/>
      <c r="L16" s="24"/>
      <c r="M16" s="24"/>
      <c r="N16" s="71" t="s">
        <v>119</v>
      </c>
      <c r="O16" s="69">
        <v>10</v>
      </c>
      <c r="P16" s="24"/>
      <c r="Q16" s="24"/>
      <c r="R16" s="24"/>
      <c r="S16" s="72"/>
      <c r="T16" s="5"/>
      <c r="X16" s="19"/>
      <c r="Y16" s="19"/>
      <c r="Z16" s="19"/>
      <c r="AA16" s="19" t="s">
        <v>120</v>
      </c>
      <c r="AB16" s="19"/>
      <c r="AC16" s="19" t="s">
        <v>121</v>
      </c>
    </row>
    <row r="17" spans="1:29">
      <c r="A17" s="67"/>
      <c r="B17" s="68" t="s">
        <v>122</v>
      </c>
      <c r="C17" s="69">
        <v>3</v>
      </c>
      <c r="D17" s="24" t="s">
        <v>1</v>
      </c>
      <c r="E17" s="24"/>
      <c r="F17" s="24" t="s">
        <v>1</v>
      </c>
      <c r="G17" s="24" t="s">
        <v>1</v>
      </c>
      <c r="H17" s="71" t="s">
        <v>123</v>
      </c>
      <c r="I17" s="69">
        <v>3</v>
      </c>
      <c r="J17" s="24" t="s">
        <v>1</v>
      </c>
      <c r="K17" s="24"/>
      <c r="L17" s="24" t="s">
        <v>1</v>
      </c>
      <c r="M17" s="24" t="s">
        <v>1</v>
      </c>
      <c r="N17" s="71" t="s">
        <v>124</v>
      </c>
      <c r="O17" s="69">
        <v>15</v>
      </c>
      <c r="P17" s="24" t="s">
        <v>1</v>
      </c>
      <c r="Q17" s="24"/>
      <c r="R17" s="24"/>
      <c r="S17" s="72"/>
      <c r="T17" s="5"/>
      <c r="X17" s="19"/>
      <c r="Y17" s="19"/>
      <c r="Z17" s="19"/>
      <c r="AA17" s="19" t="s">
        <v>125</v>
      </c>
      <c r="AB17" s="19"/>
      <c r="AC17" s="19" t="s">
        <v>126</v>
      </c>
    </row>
    <row r="18" spans="1:29">
      <c r="A18" s="67"/>
      <c r="B18" s="73" t="s">
        <v>127</v>
      </c>
      <c r="C18" s="63"/>
      <c r="D18" s="74" t="s">
        <v>1</v>
      </c>
      <c r="E18" s="74"/>
      <c r="F18" s="74"/>
      <c r="G18" s="74"/>
      <c r="H18" s="70" t="s">
        <v>128</v>
      </c>
      <c r="I18" s="69">
        <v>5</v>
      </c>
      <c r="J18" s="24"/>
      <c r="K18" s="24" t="s">
        <v>1</v>
      </c>
      <c r="L18" s="24"/>
      <c r="M18" s="24"/>
      <c r="N18" s="71" t="s">
        <v>129</v>
      </c>
      <c r="O18" s="69">
        <v>5</v>
      </c>
      <c r="P18" s="24" t="s">
        <v>1</v>
      </c>
      <c r="Q18" s="24" t="s">
        <v>1</v>
      </c>
      <c r="R18" s="24" t="s">
        <v>1</v>
      </c>
      <c r="S18" s="72" t="s">
        <v>1</v>
      </c>
      <c r="T18" s="5"/>
      <c r="X18" s="19"/>
      <c r="Y18" s="19"/>
      <c r="Z18" s="19"/>
      <c r="AA18" s="19" t="s">
        <v>130</v>
      </c>
      <c r="AB18" s="19"/>
      <c r="AC18" s="19" t="s">
        <v>131</v>
      </c>
    </row>
    <row r="19" spans="1:29">
      <c r="A19" s="67"/>
      <c r="B19" s="75" t="s">
        <v>132</v>
      </c>
      <c r="C19" s="69">
        <v>1</v>
      </c>
      <c r="D19" s="24" t="s">
        <v>135</v>
      </c>
      <c r="E19" s="24"/>
      <c r="F19" s="24" t="s">
        <v>135</v>
      </c>
      <c r="G19" s="24" t="s">
        <v>135</v>
      </c>
      <c r="H19" s="71" t="s">
        <v>133</v>
      </c>
      <c r="I19" s="69">
        <v>6</v>
      </c>
      <c r="J19" s="24"/>
      <c r="K19" s="24"/>
      <c r="L19" s="24"/>
      <c r="M19" s="24"/>
      <c r="N19" s="71" t="s">
        <v>134</v>
      </c>
      <c r="O19" s="69">
        <v>2</v>
      </c>
      <c r="P19" s="24" t="s">
        <v>135</v>
      </c>
      <c r="Q19" s="24" t="s">
        <v>135</v>
      </c>
      <c r="R19" s="24" t="s">
        <v>135</v>
      </c>
      <c r="S19" s="72" t="s">
        <v>135</v>
      </c>
      <c r="T19" s="5"/>
      <c r="X19" s="19"/>
      <c r="Y19" s="19"/>
      <c r="Z19" s="19"/>
      <c r="AA19" s="19" t="s">
        <v>136</v>
      </c>
      <c r="AB19" s="19"/>
      <c r="AC19" s="19" t="s">
        <v>137</v>
      </c>
    </row>
    <row r="20" spans="1:29">
      <c r="A20" s="67"/>
      <c r="B20" s="75" t="s">
        <v>138</v>
      </c>
      <c r="C20" s="69">
        <v>3</v>
      </c>
      <c r="D20" s="24" t="s">
        <v>165</v>
      </c>
      <c r="E20" s="24" t="s">
        <v>1</v>
      </c>
      <c r="F20" s="24" t="s">
        <v>135</v>
      </c>
      <c r="G20" s="24" t="s">
        <v>165</v>
      </c>
      <c r="H20" s="71" t="s">
        <v>139</v>
      </c>
      <c r="I20" s="69">
        <v>7</v>
      </c>
      <c r="J20" s="24" t="s">
        <v>135</v>
      </c>
      <c r="K20" s="24" t="s">
        <v>165</v>
      </c>
      <c r="L20" s="24" t="s">
        <v>135</v>
      </c>
      <c r="M20" s="24" t="s">
        <v>165</v>
      </c>
      <c r="N20" s="76" t="s">
        <v>140</v>
      </c>
      <c r="O20" s="69">
        <v>1</v>
      </c>
      <c r="P20" s="24" t="s">
        <v>1</v>
      </c>
      <c r="Q20" s="24"/>
      <c r="R20" s="24"/>
      <c r="S20" s="72"/>
      <c r="T20" s="5"/>
      <c r="X20" s="19"/>
      <c r="Y20" s="19"/>
      <c r="Z20" s="19"/>
      <c r="AA20" s="19"/>
      <c r="AB20" s="19"/>
      <c r="AC20" s="19" t="s">
        <v>141</v>
      </c>
    </row>
    <row r="21" spans="1:29">
      <c r="A21" s="67"/>
      <c r="B21" s="73" t="s">
        <v>142</v>
      </c>
      <c r="C21" s="63"/>
      <c r="D21" s="74"/>
      <c r="E21" s="74"/>
      <c r="F21" s="74"/>
      <c r="G21" s="74"/>
      <c r="H21" s="71" t="s">
        <v>143</v>
      </c>
      <c r="I21" s="69">
        <v>3</v>
      </c>
      <c r="J21" s="24"/>
      <c r="K21" s="24" t="s">
        <v>1</v>
      </c>
      <c r="L21" s="24"/>
      <c r="M21" s="24"/>
      <c r="N21" s="71" t="s">
        <v>144</v>
      </c>
      <c r="O21" s="69">
        <v>10</v>
      </c>
      <c r="P21" s="24" t="s">
        <v>1</v>
      </c>
      <c r="Q21" s="24" t="s">
        <v>1</v>
      </c>
      <c r="R21" s="24" t="s">
        <v>1</v>
      </c>
      <c r="S21" s="72" t="s">
        <v>1</v>
      </c>
      <c r="T21" s="5"/>
      <c r="X21" s="19"/>
      <c r="Y21" s="19"/>
      <c r="Z21" s="19"/>
      <c r="AA21" s="19"/>
      <c r="AB21" s="19"/>
      <c r="AC21" s="19" t="s">
        <v>145</v>
      </c>
    </row>
    <row r="22" spans="1:29">
      <c r="A22" s="67"/>
      <c r="B22" s="75" t="s">
        <v>146</v>
      </c>
      <c r="C22" s="69">
        <v>13</v>
      </c>
      <c r="D22" s="24"/>
      <c r="E22" s="24"/>
      <c r="F22" s="24"/>
      <c r="G22" s="24"/>
      <c r="H22" s="71" t="s">
        <v>147</v>
      </c>
      <c r="I22" s="69">
        <v>3</v>
      </c>
      <c r="J22" s="24"/>
      <c r="K22" s="24"/>
      <c r="L22" s="24"/>
      <c r="M22" s="24"/>
      <c r="N22" s="71" t="s">
        <v>148</v>
      </c>
      <c r="O22" s="69">
        <v>6</v>
      </c>
      <c r="P22" s="24"/>
      <c r="Q22" s="24"/>
      <c r="R22" s="24"/>
      <c r="S22" s="72"/>
      <c r="T22" s="5"/>
      <c r="AC22" s="19" t="s">
        <v>149</v>
      </c>
    </row>
    <row r="23" spans="1:29">
      <c r="A23" s="67"/>
      <c r="B23" s="75" t="s">
        <v>150</v>
      </c>
      <c r="C23" s="69">
        <v>3</v>
      </c>
      <c r="D23" s="24" t="s">
        <v>135</v>
      </c>
      <c r="E23" s="24"/>
      <c r="F23" s="24"/>
      <c r="G23" s="24" t="s">
        <v>135</v>
      </c>
      <c r="H23" s="71" t="s">
        <v>151</v>
      </c>
      <c r="I23" s="69">
        <v>4</v>
      </c>
      <c r="J23" s="24"/>
      <c r="K23" s="24" t="s">
        <v>1</v>
      </c>
      <c r="L23" s="24"/>
      <c r="M23" s="24"/>
      <c r="N23" s="76" t="s">
        <v>152</v>
      </c>
      <c r="O23" s="69">
        <v>3</v>
      </c>
      <c r="P23" s="24"/>
      <c r="Q23" s="24"/>
      <c r="R23" s="24"/>
      <c r="S23" s="72"/>
      <c r="T23" s="5"/>
      <c r="AC23" s="19" t="s">
        <v>153</v>
      </c>
    </row>
    <row r="24" spans="1:29">
      <c r="A24" s="67"/>
      <c r="B24" s="77" t="s">
        <v>154</v>
      </c>
      <c r="C24" s="78">
        <v>8</v>
      </c>
      <c r="D24" s="79"/>
      <c r="E24" s="79" t="s">
        <v>135</v>
      </c>
      <c r="F24" s="79"/>
      <c r="G24" s="79" t="s">
        <v>135</v>
      </c>
      <c r="H24" s="71" t="s">
        <v>155</v>
      </c>
      <c r="I24" s="69">
        <v>5</v>
      </c>
      <c r="J24" s="24"/>
      <c r="K24" s="24" t="s">
        <v>1</v>
      </c>
      <c r="L24" s="24"/>
      <c r="M24" s="24"/>
      <c r="N24" s="71" t="s">
        <v>156</v>
      </c>
      <c r="O24" s="69">
        <v>1</v>
      </c>
      <c r="P24" s="24"/>
      <c r="Q24" s="24"/>
      <c r="R24" s="24"/>
      <c r="S24" s="72"/>
      <c r="T24" s="5"/>
      <c r="AC24" s="19" t="s">
        <v>157</v>
      </c>
    </row>
    <row r="25" spans="1:29">
      <c r="A25" s="67"/>
      <c r="B25" s="75" t="s">
        <v>158</v>
      </c>
      <c r="C25" s="69">
        <v>10</v>
      </c>
      <c r="D25" s="24" t="s">
        <v>1</v>
      </c>
      <c r="E25" s="24"/>
      <c r="F25" s="24"/>
      <c r="G25" s="24" t="s">
        <v>1</v>
      </c>
      <c r="H25" s="80" t="s">
        <v>159</v>
      </c>
      <c r="I25" s="63"/>
      <c r="J25" s="81"/>
      <c r="K25" s="81"/>
      <c r="L25" s="81"/>
      <c r="M25" s="81"/>
      <c r="N25" s="71" t="s">
        <v>160</v>
      </c>
      <c r="O25" s="69">
        <v>1</v>
      </c>
      <c r="P25" s="24"/>
      <c r="Q25" s="24"/>
      <c r="R25" s="24"/>
      <c r="S25" s="72"/>
      <c r="T25" s="5"/>
      <c r="AC25" s="19" t="s">
        <v>161</v>
      </c>
    </row>
    <row r="26" spans="1:29">
      <c r="A26" s="67"/>
      <c r="B26" s="68" t="s">
        <v>162</v>
      </c>
      <c r="C26" s="69">
        <v>8</v>
      </c>
      <c r="D26" s="24"/>
      <c r="E26" s="24"/>
      <c r="F26" s="24"/>
      <c r="G26" s="24"/>
      <c r="H26" s="82" t="s">
        <v>163</v>
      </c>
      <c r="I26" s="69">
        <v>8</v>
      </c>
      <c r="J26" s="24"/>
      <c r="K26" s="24"/>
      <c r="L26" s="24"/>
      <c r="M26" s="24"/>
      <c r="N26" s="71" t="s">
        <v>164</v>
      </c>
      <c r="O26" s="69">
        <v>5</v>
      </c>
      <c r="P26" s="24" t="s">
        <v>165</v>
      </c>
      <c r="Q26" s="24" t="s">
        <v>135</v>
      </c>
      <c r="R26" s="24" t="s">
        <v>165</v>
      </c>
      <c r="S26" s="72" t="s">
        <v>165</v>
      </c>
      <c r="T26" s="5"/>
      <c r="V26" s="1" t="s">
        <v>1</v>
      </c>
      <c r="W26" s="1" t="s">
        <v>1</v>
      </c>
      <c r="AC26" s="19" t="s">
        <v>51</v>
      </c>
    </row>
    <row r="27" spans="1:29">
      <c r="A27" s="67"/>
      <c r="B27" s="83" t="s">
        <v>166</v>
      </c>
      <c r="C27" s="63"/>
      <c r="D27" s="74"/>
      <c r="E27" s="74"/>
      <c r="F27" s="74"/>
      <c r="G27" s="74"/>
      <c r="H27" s="70" t="s">
        <v>167</v>
      </c>
      <c r="I27" s="69">
        <v>6</v>
      </c>
      <c r="J27" s="24"/>
      <c r="K27" s="24"/>
      <c r="L27" s="24"/>
      <c r="M27" s="24"/>
      <c r="N27" s="70" t="s">
        <v>168</v>
      </c>
      <c r="O27" s="69">
        <v>1</v>
      </c>
      <c r="P27" s="24"/>
      <c r="Q27" s="24"/>
      <c r="R27" s="24"/>
      <c r="S27" s="72"/>
      <c r="T27" s="5"/>
      <c r="V27" s="1" t="s">
        <v>1</v>
      </c>
      <c r="W27" s="1" t="s">
        <v>1</v>
      </c>
      <c r="AC27" s="19" t="s">
        <v>169</v>
      </c>
    </row>
    <row r="28" spans="1:29">
      <c r="A28" s="67"/>
      <c r="B28" s="75" t="s">
        <v>170</v>
      </c>
      <c r="C28" s="69">
        <v>14</v>
      </c>
      <c r="D28" s="24"/>
      <c r="E28" s="24"/>
      <c r="F28" s="24"/>
      <c r="G28" s="24"/>
      <c r="H28" s="80" t="s">
        <v>171</v>
      </c>
      <c r="I28" s="63"/>
      <c r="J28" s="81"/>
      <c r="K28" s="81"/>
      <c r="L28" s="81"/>
      <c r="M28" s="81"/>
      <c r="N28" s="71" t="s">
        <v>172</v>
      </c>
      <c r="O28" s="69">
        <v>5</v>
      </c>
      <c r="P28" s="24"/>
      <c r="Q28" s="24"/>
      <c r="R28" s="24"/>
      <c r="S28" s="72"/>
      <c r="T28" s="5"/>
      <c r="V28" s="1" t="s">
        <v>1</v>
      </c>
      <c r="W28" s="1" t="s">
        <v>1</v>
      </c>
      <c r="AC28" s="19" t="s">
        <v>173</v>
      </c>
    </row>
    <row r="29" spans="1:29">
      <c r="A29" s="67"/>
      <c r="B29" s="75" t="s">
        <v>174</v>
      </c>
      <c r="C29" s="69">
        <v>12</v>
      </c>
      <c r="D29" s="24" t="s">
        <v>135</v>
      </c>
      <c r="E29" s="24"/>
      <c r="F29" s="24"/>
      <c r="G29" s="24" t="s">
        <v>135</v>
      </c>
      <c r="H29" s="84" t="s">
        <v>175</v>
      </c>
      <c r="I29" s="69">
        <v>10</v>
      </c>
      <c r="J29" s="24"/>
      <c r="K29" s="24"/>
      <c r="L29" s="24"/>
      <c r="M29" s="24"/>
      <c r="N29" s="71" t="s">
        <v>176</v>
      </c>
      <c r="O29" s="69">
        <v>5</v>
      </c>
      <c r="P29" s="24"/>
      <c r="Q29" s="24"/>
      <c r="R29" s="24"/>
      <c r="S29" s="72"/>
      <c r="T29" s="5"/>
      <c r="V29" s="1" t="s">
        <v>1</v>
      </c>
      <c r="W29" s="1" t="s">
        <v>1</v>
      </c>
      <c r="AC29" s="19" t="s">
        <v>177</v>
      </c>
    </row>
    <row r="30" spans="1:29">
      <c r="A30" s="67"/>
      <c r="B30" s="85" t="s">
        <v>178</v>
      </c>
      <c r="C30" s="86"/>
      <c r="D30" s="87"/>
      <c r="E30" s="87"/>
      <c r="F30" s="87"/>
      <c r="G30" s="87"/>
      <c r="H30" s="71" t="s">
        <v>179</v>
      </c>
      <c r="I30" s="69">
        <v>8</v>
      </c>
      <c r="J30" s="24"/>
      <c r="K30" s="24"/>
      <c r="L30" s="24" t="s">
        <v>135</v>
      </c>
      <c r="M30" s="24" t="s">
        <v>135</v>
      </c>
      <c r="N30" s="80" t="s">
        <v>180</v>
      </c>
      <c r="O30" s="63"/>
      <c r="P30" s="81"/>
      <c r="Q30" s="81"/>
      <c r="R30" s="81"/>
      <c r="S30" s="88"/>
      <c r="T30" s="5"/>
      <c r="V30" s="1" t="s">
        <v>1</v>
      </c>
      <c r="W30" s="1" t="s">
        <v>1</v>
      </c>
      <c r="AC30" s="19" t="s">
        <v>181</v>
      </c>
    </row>
    <row r="31" spans="1:29">
      <c r="A31" s="67"/>
      <c r="B31" s="89" t="s">
        <v>182</v>
      </c>
      <c r="C31" s="60">
        <v>4</v>
      </c>
      <c r="D31" s="90" t="s">
        <v>1</v>
      </c>
      <c r="E31" s="90" t="s">
        <v>1</v>
      </c>
      <c r="F31" s="90"/>
      <c r="G31" s="90"/>
      <c r="H31" s="91" t="s">
        <v>183</v>
      </c>
      <c r="I31" s="60">
        <v>4</v>
      </c>
      <c r="J31" s="24" t="s">
        <v>1</v>
      </c>
      <c r="K31" s="24"/>
      <c r="L31" s="24"/>
      <c r="M31" s="24"/>
      <c r="N31" s="82" t="s">
        <v>184</v>
      </c>
      <c r="O31" s="69">
        <v>6</v>
      </c>
      <c r="P31" s="24" t="s">
        <v>165</v>
      </c>
      <c r="Q31" s="24" t="s">
        <v>1</v>
      </c>
      <c r="R31" s="24"/>
      <c r="S31" s="72" t="s">
        <v>165</v>
      </c>
      <c r="T31" s="5"/>
      <c r="V31" s="1" t="s">
        <v>1</v>
      </c>
      <c r="W31" s="1" t="s">
        <v>1</v>
      </c>
      <c r="AC31" s="19" t="s">
        <v>185</v>
      </c>
    </row>
    <row r="32" spans="1:29" ht="15">
      <c r="A32" s="67"/>
      <c r="B32" s="92" t="s">
        <v>186</v>
      </c>
      <c r="C32" s="60">
        <v>6</v>
      </c>
      <c r="D32" s="90"/>
      <c r="E32" s="90" t="s">
        <v>165</v>
      </c>
      <c r="F32" s="90" t="s">
        <v>135</v>
      </c>
      <c r="G32" s="90" t="s">
        <v>1</v>
      </c>
      <c r="H32" s="91" t="s">
        <v>187</v>
      </c>
      <c r="I32" s="60">
        <v>6</v>
      </c>
      <c r="J32" s="24"/>
      <c r="K32" s="24" t="s">
        <v>135</v>
      </c>
      <c r="L32" s="24" t="s">
        <v>165</v>
      </c>
      <c r="M32" s="24"/>
      <c r="N32" s="71" t="s">
        <v>188</v>
      </c>
      <c r="O32" s="69">
        <v>3</v>
      </c>
      <c r="P32" s="24">
        <v>1</v>
      </c>
      <c r="Q32" s="24"/>
      <c r="R32" s="24"/>
      <c r="S32" s="72">
        <v>1</v>
      </c>
      <c r="T32" s="5"/>
      <c r="V32" s="1" t="s">
        <v>1</v>
      </c>
      <c r="W32" s="1" t="s">
        <v>1</v>
      </c>
      <c r="AC32"/>
    </row>
    <row r="33" spans="1:23">
      <c r="A33" s="67"/>
      <c r="B33" s="89" t="s">
        <v>189</v>
      </c>
      <c r="C33" s="60">
        <v>12</v>
      </c>
      <c r="D33" s="90" t="s">
        <v>165</v>
      </c>
      <c r="E33" s="90"/>
      <c r="F33" s="90" t="s">
        <v>1</v>
      </c>
      <c r="G33" s="90" t="s">
        <v>165</v>
      </c>
      <c r="H33" s="91" t="s">
        <v>190</v>
      </c>
      <c r="I33" s="60">
        <v>12</v>
      </c>
      <c r="J33" s="24" t="s">
        <v>165</v>
      </c>
      <c r="K33" s="24"/>
      <c r="L33" s="24"/>
      <c r="M33" s="24" t="s">
        <v>165</v>
      </c>
      <c r="N33" s="71" t="s">
        <v>191</v>
      </c>
      <c r="O33" s="69">
        <v>3</v>
      </c>
      <c r="P33" s="24"/>
      <c r="Q33" s="24"/>
      <c r="R33" s="24"/>
      <c r="S33" s="72"/>
      <c r="T33" s="5"/>
      <c r="V33" s="1" t="s">
        <v>1</v>
      </c>
      <c r="W33" s="1" t="s">
        <v>1</v>
      </c>
    </row>
    <row r="34" spans="1:23">
      <c r="A34" s="67"/>
      <c r="B34" s="75" t="s">
        <v>192</v>
      </c>
      <c r="C34" s="60">
        <v>6</v>
      </c>
      <c r="D34" s="24" t="s">
        <v>135</v>
      </c>
      <c r="E34" s="24" t="s">
        <v>135</v>
      </c>
      <c r="F34" s="24" t="s">
        <v>135</v>
      </c>
      <c r="G34" s="24" t="s">
        <v>135</v>
      </c>
      <c r="H34" s="70" t="s">
        <v>193</v>
      </c>
      <c r="I34" s="69">
        <v>10</v>
      </c>
      <c r="J34" s="24"/>
      <c r="K34" s="24"/>
      <c r="L34" s="24"/>
      <c r="M34" s="24"/>
      <c r="N34" s="71" t="s">
        <v>194</v>
      </c>
      <c r="O34" s="69">
        <v>3</v>
      </c>
      <c r="P34" s="24"/>
      <c r="Q34" s="24" t="s">
        <v>1</v>
      </c>
      <c r="R34" s="24"/>
      <c r="S34" s="72"/>
      <c r="T34" s="5"/>
      <c r="V34" s="1" t="s">
        <v>1</v>
      </c>
      <c r="W34" s="1" t="s">
        <v>1</v>
      </c>
    </row>
    <row r="35" spans="1:23">
      <c r="A35" s="67"/>
      <c r="B35" s="75" t="s">
        <v>195</v>
      </c>
      <c r="C35" s="60">
        <v>15</v>
      </c>
      <c r="D35" s="24"/>
      <c r="E35" s="24" t="s">
        <v>1</v>
      </c>
      <c r="F35" s="24" t="s">
        <v>1</v>
      </c>
      <c r="G35" s="24" t="s">
        <v>1</v>
      </c>
      <c r="H35" s="71" t="s">
        <v>196</v>
      </c>
      <c r="I35" s="69">
        <v>12</v>
      </c>
      <c r="J35" s="24"/>
      <c r="K35" s="24"/>
      <c r="L35" s="24"/>
      <c r="M35" s="24"/>
      <c r="N35" s="71" t="s">
        <v>197</v>
      </c>
      <c r="O35" s="69">
        <v>3</v>
      </c>
      <c r="P35" s="24"/>
      <c r="Q35" s="24"/>
      <c r="R35" s="24"/>
      <c r="S35" s="72"/>
      <c r="T35" s="5"/>
      <c r="V35" s="1" t="s">
        <v>1</v>
      </c>
      <c r="W35" s="1" t="s">
        <v>1</v>
      </c>
    </row>
    <row r="36" spans="1:23">
      <c r="A36" s="67"/>
      <c r="B36" s="93" t="s">
        <v>198</v>
      </c>
      <c r="C36" s="60">
        <v>13</v>
      </c>
      <c r="D36" s="24"/>
      <c r="E36" s="24"/>
      <c r="F36" s="24"/>
      <c r="G36" s="24"/>
      <c r="H36" s="71" t="s">
        <v>199</v>
      </c>
      <c r="I36" s="69">
        <v>8</v>
      </c>
      <c r="J36" s="24"/>
      <c r="K36" s="24"/>
      <c r="L36" s="24"/>
      <c r="M36" s="24"/>
      <c r="N36" s="71" t="s">
        <v>200</v>
      </c>
      <c r="O36" s="69">
        <v>3</v>
      </c>
      <c r="P36" s="24"/>
      <c r="Q36" s="24" t="s">
        <v>1</v>
      </c>
      <c r="R36" s="24"/>
      <c r="S36" s="72"/>
      <c r="T36" s="5"/>
      <c r="V36" s="1" t="s">
        <v>1</v>
      </c>
      <c r="W36" s="1" t="s">
        <v>1</v>
      </c>
    </row>
    <row r="37" spans="1:23">
      <c r="A37" s="67"/>
      <c r="B37" s="75" t="s">
        <v>201</v>
      </c>
      <c r="C37" s="60">
        <v>9</v>
      </c>
      <c r="D37" s="24" t="s">
        <v>135</v>
      </c>
      <c r="E37" s="24"/>
      <c r="F37" s="24" t="s">
        <v>135</v>
      </c>
      <c r="G37" s="24" t="s">
        <v>135</v>
      </c>
      <c r="H37" s="94" t="s">
        <v>202</v>
      </c>
      <c r="I37" s="95"/>
      <c r="J37" s="81"/>
      <c r="K37" s="81"/>
      <c r="L37" s="81"/>
      <c r="M37" s="81"/>
      <c r="N37" s="71" t="s">
        <v>203</v>
      </c>
      <c r="O37" s="69">
        <v>3</v>
      </c>
      <c r="P37" s="24"/>
      <c r="Q37" s="24"/>
      <c r="R37" s="24"/>
      <c r="S37" s="72"/>
      <c r="T37" s="5"/>
      <c r="V37" s="1" t="s">
        <v>1</v>
      </c>
      <c r="W37" s="1" t="s">
        <v>1</v>
      </c>
    </row>
    <row r="38" spans="1:23">
      <c r="A38" s="67"/>
      <c r="B38" s="75" t="s">
        <v>204</v>
      </c>
      <c r="C38" s="60">
        <v>15</v>
      </c>
      <c r="D38" s="24"/>
      <c r="E38" s="24" t="s">
        <v>1</v>
      </c>
      <c r="F38" s="24"/>
      <c r="G38" s="24"/>
      <c r="H38" s="96" t="s">
        <v>205</v>
      </c>
      <c r="I38" s="69">
        <v>13</v>
      </c>
      <c r="J38" s="24"/>
      <c r="K38" s="24"/>
      <c r="L38" s="24"/>
      <c r="M38" s="24"/>
      <c r="N38" s="71" t="s">
        <v>206</v>
      </c>
      <c r="O38" s="69">
        <v>5</v>
      </c>
      <c r="P38" s="24"/>
      <c r="Q38" s="24"/>
      <c r="R38" s="24"/>
      <c r="S38" s="72"/>
      <c r="T38" s="5"/>
      <c r="V38" s="1" t="s">
        <v>1</v>
      </c>
      <c r="W38" s="1" t="s">
        <v>1</v>
      </c>
    </row>
    <row r="39" spans="1:23">
      <c r="A39" s="67"/>
      <c r="B39" s="75" t="s">
        <v>207</v>
      </c>
      <c r="C39" s="60">
        <v>10</v>
      </c>
      <c r="D39" s="24"/>
      <c r="E39" s="24" t="s">
        <v>1</v>
      </c>
      <c r="F39" s="24"/>
      <c r="G39" s="24"/>
      <c r="H39" s="96" t="s">
        <v>208</v>
      </c>
      <c r="I39" s="69">
        <v>11</v>
      </c>
      <c r="J39" s="24"/>
      <c r="K39" s="24"/>
      <c r="L39" s="24"/>
      <c r="M39" s="24"/>
      <c r="N39" s="80" t="s">
        <v>209</v>
      </c>
      <c r="O39" s="63"/>
      <c r="P39" s="81"/>
      <c r="Q39" s="81"/>
      <c r="R39" s="81"/>
      <c r="S39" s="88"/>
      <c r="T39" s="5"/>
      <c r="V39" s="1" t="s">
        <v>1</v>
      </c>
      <c r="W39" s="1" t="s">
        <v>1</v>
      </c>
    </row>
    <row r="40" spans="1:23">
      <c r="A40" s="67"/>
      <c r="B40" s="75" t="s">
        <v>210</v>
      </c>
      <c r="C40" s="60">
        <v>15</v>
      </c>
      <c r="D40" s="24" t="s">
        <v>1</v>
      </c>
      <c r="E40" s="24" t="s">
        <v>1</v>
      </c>
      <c r="F40" s="24"/>
      <c r="G40" s="24"/>
      <c r="H40" s="71" t="s">
        <v>211</v>
      </c>
      <c r="I40" s="69">
        <v>11</v>
      </c>
      <c r="J40" s="24"/>
      <c r="K40" s="24"/>
      <c r="L40" s="24"/>
      <c r="M40" s="24"/>
      <c r="N40" s="84" t="s">
        <v>212</v>
      </c>
      <c r="O40" s="69">
        <v>5</v>
      </c>
      <c r="P40" s="24" t="s">
        <v>135</v>
      </c>
      <c r="Q40" s="24"/>
      <c r="R40" s="24" t="s">
        <v>135</v>
      </c>
      <c r="S40" s="72" t="s">
        <v>135</v>
      </c>
      <c r="T40" s="5"/>
      <c r="V40" s="1" t="s">
        <v>1</v>
      </c>
      <c r="W40" s="1" t="s">
        <v>1</v>
      </c>
    </row>
    <row r="41" spans="1:23">
      <c r="A41" s="67"/>
      <c r="B41" s="75" t="s">
        <v>213</v>
      </c>
      <c r="C41" s="60">
        <v>12</v>
      </c>
      <c r="D41" s="24"/>
      <c r="E41" s="24"/>
      <c r="F41" s="24" t="s">
        <v>1</v>
      </c>
      <c r="G41" s="24"/>
      <c r="H41" s="71" t="s">
        <v>214</v>
      </c>
      <c r="I41" s="69">
        <v>6</v>
      </c>
      <c r="J41" s="24"/>
      <c r="K41" s="24"/>
      <c r="L41" s="24"/>
      <c r="M41" s="24"/>
      <c r="N41" s="70" t="s">
        <v>215</v>
      </c>
      <c r="O41" s="69">
        <v>3</v>
      </c>
      <c r="P41" s="24"/>
      <c r="Q41" s="24" t="s">
        <v>1</v>
      </c>
      <c r="R41" s="24" t="s">
        <v>1</v>
      </c>
      <c r="S41" s="72" t="s">
        <v>1</v>
      </c>
      <c r="T41" s="5"/>
      <c r="V41" s="1" t="s">
        <v>1</v>
      </c>
      <c r="W41" s="1" t="s">
        <v>1</v>
      </c>
    </row>
    <row r="42" spans="1:23" ht="13.5" thickBot="1">
      <c r="A42" s="67"/>
      <c r="B42" s="75" t="s">
        <v>216</v>
      </c>
      <c r="C42" s="60">
        <v>9</v>
      </c>
      <c r="D42" s="24" t="s">
        <v>135</v>
      </c>
      <c r="E42" s="24" t="s">
        <v>135</v>
      </c>
      <c r="F42" s="24" t="s">
        <v>135</v>
      </c>
      <c r="G42" s="24" t="s">
        <v>165</v>
      </c>
      <c r="H42" s="71" t="s">
        <v>217</v>
      </c>
      <c r="I42" s="69">
        <v>15</v>
      </c>
      <c r="J42" s="24"/>
      <c r="K42" s="24"/>
      <c r="L42" s="24"/>
      <c r="M42" s="24"/>
      <c r="N42" s="76" t="s">
        <v>218</v>
      </c>
      <c r="O42" s="97">
        <v>6</v>
      </c>
      <c r="P42" s="24"/>
      <c r="Q42" s="24"/>
      <c r="R42" s="24"/>
      <c r="S42" s="72"/>
      <c r="T42" s="5"/>
      <c r="V42" s="1" t="s">
        <v>1</v>
      </c>
      <c r="W42" s="1" t="s">
        <v>1</v>
      </c>
    </row>
    <row r="43" spans="1:23" ht="15">
      <c r="A43" s="67"/>
      <c r="B43" s="163" t="s">
        <v>219</v>
      </c>
      <c r="C43" s="165"/>
      <c r="D43" s="74"/>
      <c r="E43" s="74"/>
      <c r="F43" s="74"/>
      <c r="G43" s="74"/>
      <c r="H43" s="96" t="s">
        <v>220</v>
      </c>
      <c r="I43" s="69">
        <v>10</v>
      </c>
      <c r="J43" s="24"/>
      <c r="K43" s="24"/>
      <c r="L43" s="24"/>
      <c r="M43" s="24"/>
      <c r="N43" s="98" t="s">
        <v>221</v>
      </c>
      <c r="O43" s="99"/>
      <c r="P43" s="100" t="s">
        <v>1</v>
      </c>
      <c r="Q43" s="100"/>
      <c r="R43" s="101"/>
      <c r="S43" s="102">
        <v>150</v>
      </c>
      <c r="T43" s="5" t="s">
        <v>1</v>
      </c>
      <c r="V43" s="1" t="s">
        <v>1</v>
      </c>
      <c r="W43" s="1" t="s">
        <v>1</v>
      </c>
    </row>
    <row r="44" spans="1:23">
      <c r="A44" s="67"/>
      <c r="B44" s="75" t="s">
        <v>222</v>
      </c>
      <c r="C44" s="69">
        <v>10</v>
      </c>
      <c r="D44" s="24"/>
      <c r="E44" s="24"/>
      <c r="F44" s="24"/>
      <c r="G44" s="24"/>
      <c r="H44" s="96" t="s">
        <v>223</v>
      </c>
      <c r="I44" s="69">
        <v>6</v>
      </c>
      <c r="J44" s="24" t="s">
        <v>1</v>
      </c>
      <c r="K44" s="24" t="s">
        <v>1</v>
      </c>
      <c r="L44" s="24" t="s">
        <v>135</v>
      </c>
      <c r="M44" s="24" t="s">
        <v>135</v>
      </c>
      <c r="N44" s="103" t="s">
        <v>224</v>
      </c>
      <c r="O44" s="69"/>
      <c r="P44" s="104" t="s">
        <v>1</v>
      </c>
      <c r="Q44" s="104"/>
      <c r="R44" s="105"/>
      <c r="S44" s="106">
        <v>24</v>
      </c>
      <c r="T44" s="5"/>
      <c r="V44" s="1" t="s">
        <v>1</v>
      </c>
      <c r="W44" s="1" t="s">
        <v>1</v>
      </c>
    </row>
    <row r="45" spans="1:23" ht="13.5" thickBot="1">
      <c r="A45" s="67"/>
      <c r="B45" s="75" t="s">
        <v>225</v>
      </c>
      <c r="C45" s="69">
        <v>10</v>
      </c>
      <c r="D45" s="24"/>
      <c r="E45" s="24"/>
      <c r="F45" s="24"/>
      <c r="G45" s="24"/>
      <c r="H45" s="96" t="s">
        <v>226</v>
      </c>
      <c r="I45" s="69">
        <v>11</v>
      </c>
      <c r="J45" s="24"/>
      <c r="K45" s="24"/>
      <c r="L45" s="24"/>
      <c r="M45" s="24"/>
      <c r="N45" s="107" t="s">
        <v>227</v>
      </c>
      <c r="O45" s="108"/>
      <c r="P45" s="109" t="s">
        <v>1</v>
      </c>
      <c r="Q45" s="109"/>
      <c r="R45" s="110"/>
      <c r="S45" s="111">
        <v>6.25</v>
      </c>
      <c r="T45" s="5"/>
      <c r="V45" s="1" t="s">
        <v>1</v>
      </c>
      <c r="W45" s="1" t="s">
        <v>1</v>
      </c>
    </row>
    <row r="46" spans="1:23">
      <c r="A46" s="67"/>
      <c r="B46" s="75" t="s">
        <v>228</v>
      </c>
      <c r="C46" s="69">
        <v>8</v>
      </c>
      <c r="D46" s="24"/>
      <c r="E46" s="24"/>
      <c r="F46" s="24"/>
      <c r="G46" s="24"/>
      <c r="H46" s="71" t="s">
        <v>229</v>
      </c>
      <c r="I46" s="69">
        <v>10</v>
      </c>
      <c r="J46" s="24" t="s">
        <v>1</v>
      </c>
      <c r="K46" s="24"/>
      <c r="L46" s="24"/>
      <c r="M46" s="24"/>
      <c r="N46" s="112" t="s">
        <v>230</v>
      </c>
      <c r="O46" s="113"/>
      <c r="P46" s="114"/>
      <c r="Q46" s="114"/>
      <c r="R46" s="114"/>
      <c r="S46" s="115"/>
      <c r="T46" s="5"/>
      <c r="V46" s="1" t="s">
        <v>1</v>
      </c>
      <c r="W46" s="1" t="s">
        <v>1</v>
      </c>
    </row>
    <row r="47" spans="1:23">
      <c r="A47" s="67"/>
      <c r="B47" s="75" t="s">
        <v>231</v>
      </c>
      <c r="C47" s="69">
        <v>4</v>
      </c>
      <c r="D47" s="24"/>
      <c r="E47" s="24" t="s">
        <v>135</v>
      </c>
      <c r="F47" s="24"/>
      <c r="G47" s="24" t="s">
        <v>135</v>
      </c>
      <c r="H47" s="96" t="s">
        <v>232</v>
      </c>
      <c r="I47" s="69">
        <v>13</v>
      </c>
      <c r="J47" s="24"/>
      <c r="K47" s="24"/>
      <c r="L47" s="24"/>
      <c r="M47" s="24"/>
      <c r="N47" s="166"/>
      <c r="O47" s="167"/>
      <c r="P47" s="167"/>
      <c r="Q47" s="167"/>
      <c r="R47" s="167"/>
      <c r="S47" s="168"/>
      <c r="T47" s="5"/>
    </row>
    <row r="48" spans="1:23">
      <c r="A48" s="67"/>
      <c r="B48" s="75" t="s">
        <v>233</v>
      </c>
      <c r="C48" s="69">
        <v>8</v>
      </c>
      <c r="D48" s="24"/>
      <c r="E48" s="24"/>
      <c r="F48" s="24"/>
      <c r="G48" s="24"/>
      <c r="H48" s="62" t="s">
        <v>234</v>
      </c>
      <c r="I48" s="63"/>
      <c r="J48" s="81"/>
      <c r="K48" s="81"/>
      <c r="L48" s="81"/>
      <c r="M48" s="81"/>
      <c r="N48" s="166"/>
      <c r="O48" s="167"/>
      <c r="P48" s="167"/>
      <c r="Q48" s="167"/>
      <c r="R48" s="167"/>
      <c r="S48" s="168"/>
      <c r="T48" s="5"/>
    </row>
    <row r="49" spans="1:20">
      <c r="A49" s="67"/>
      <c r="B49" s="75" t="s">
        <v>235</v>
      </c>
      <c r="C49" s="69">
        <v>10</v>
      </c>
      <c r="D49" s="24" t="s">
        <v>1</v>
      </c>
      <c r="E49" s="24"/>
      <c r="F49" s="24"/>
      <c r="G49" s="24"/>
      <c r="H49" s="71" t="s">
        <v>236</v>
      </c>
      <c r="I49" s="69">
        <v>5</v>
      </c>
      <c r="J49" s="24"/>
      <c r="K49" s="24" t="s">
        <v>135</v>
      </c>
      <c r="L49" s="24"/>
      <c r="M49" s="24" t="s">
        <v>135</v>
      </c>
      <c r="N49" s="169"/>
      <c r="O49" s="170"/>
      <c r="P49" s="170"/>
      <c r="Q49" s="170"/>
      <c r="R49" s="170"/>
      <c r="S49" s="171"/>
      <c r="T49" s="5"/>
    </row>
    <row r="50" spans="1:20" ht="13.5" thickBot="1">
      <c r="A50" s="67"/>
      <c r="B50" s="116" t="s">
        <v>237</v>
      </c>
      <c r="C50" s="97">
        <v>8</v>
      </c>
      <c r="D50" s="117"/>
      <c r="E50" s="117"/>
      <c r="F50" s="117"/>
      <c r="G50" s="117"/>
      <c r="H50" s="71" t="s">
        <v>238</v>
      </c>
      <c r="I50" s="69">
        <v>8</v>
      </c>
      <c r="J50" s="24" t="s">
        <v>135</v>
      </c>
      <c r="K50" s="24" t="s">
        <v>135</v>
      </c>
      <c r="L50" s="24"/>
      <c r="M50" s="24" t="s">
        <v>165</v>
      </c>
      <c r="N50" s="169" t="s">
        <v>1</v>
      </c>
      <c r="O50" s="170"/>
      <c r="P50" s="170"/>
      <c r="Q50" s="170"/>
      <c r="R50" s="170"/>
      <c r="S50" s="171"/>
      <c r="T50" s="5"/>
    </row>
    <row r="51" spans="1:20">
      <c r="A51" s="67"/>
      <c r="B51" s="118" t="s">
        <v>239</v>
      </c>
      <c r="C51" s="99">
        <v>8</v>
      </c>
      <c r="D51" s="119" t="s">
        <v>1</v>
      </c>
      <c r="E51" s="119" t="s">
        <v>1</v>
      </c>
      <c r="F51" s="119" t="s">
        <v>1</v>
      </c>
      <c r="G51" s="119" t="s">
        <v>1</v>
      </c>
      <c r="H51" s="71" t="s">
        <v>240</v>
      </c>
      <c r="I51" s="69">
        <v>5</v>
      </c>
      <c r="J51" s="24"/>
      <c r="K51" s="24" t="s">
        <v>165</v>
      </c>
      <c r="L51" s="24" t="s">
        <v>135</v>
      </c>
      <c r="M51" s="24" t="s">
        <v>135</v>
      </c>
      <c r="N51" s="172" t="s">
        <v>241</v>
      </c>
      <c r="O51" s="173"/>
      <c r="P51" s="173"/>
      <c r="Q51" s="173"/>
      <c r="R51" s="173"/>
      <c r="S51" s="174"/>
      <c r="T51" s="5"/>
    </row>
    <row r="52" spans="1:20">
      <c r="A52" s="67"/>
      <c r="B52" s="75" t="s">
        <v>242</v>
      </c>
      <c r="C52" s="69">
        <v>8</v>
      </c>
      <c r="D52" s="24"/>
      <c r="E52" s="24"/>
      <c r="F52" s="24"/>
      <c r="G52" s="24"/>
      <c r="H52" s="70" t="s">
        <v>243</v>
      </c>
      <c r="I52" s="69">
        <v>5</v>
      </c>
      <c r="J52" s="24"/>
      <c r="K52" s="24"/>
      <c r="L52" s="24"/>
      <c r="M52" s="24"/>
      <c r="N52" s="154" t="s">
        <v>292</v>
      </c>
      <c r="O52" s="155"/>
      <c r="P52" s="155"/>
      <c r="Q52" s="155"/>
      <c r="R52" s="155"/>
      <c r="S52" s="156"/>
      <c r="T52" s="5"/>
    </row>
    <row r="53" spans="1:20">
      <c r="A53" s="67"/>
      <c r="B53" s="75" t="s">
        <v>244</v>
      </c>
      <c r="C53" s="69">
        <v>6</v>
      </c>
      <c r="D53" s="24"/>
      <c r="E53" s="24"/>
      <c r="F53" s="24" t="s">
        <v>135</v>
      </c>
      <c r="G53" s="24" t="s">
        <v>135</v>
      </c>
      <c r="H53" s="71" t="s">
        <v>245</v>
      </c>
      <c r="I53" s="69">
        <v>12</v>
      </c>
      <c r="J53" s="24"/>
      <c r="K53" s="24"/>
      <c r="L53" s="24"/>
      <c r="M53" s="24"/>
      <c r="N53" s="157"/>
      <c r="O53" s="158"/>
      <c r="P53" s="158"/>
      <c r="Q53" s="158"/>
      <c r="R53" s="158"/>
      <c r="S53" s="159"/>
      <c r="T53" s="5"/>
    </row>
    <row r="54" spans="1:20">
      <c r="A54" s="67"/>
      <c r="B54" s="93" t="s">
        <v>246</v>
      </c>
      <c r="C54" s="69">
        <v>4</v>
      </c>
      <c r="D54" s="24" t="s">
        <v>1</v>
      </c>
      <c r="E54" s="24"/>
      <c r="F54" s="24"/>
      <c r="G54" s="24" t="s">
        <v>1</v>
      </c>
      <c r="H54" s="71" t="s">
        <v>247</v>
      </c>
      <c r="I54" s="69">
        <v>8</v>
      </c>
      <c r="J54" s="24"/>
      <c r="K54" s="24" t="s">
        <v>1</v>
      </c>
      <c r="L54" s="24"/>
      <c r="M54" s="24" t="s">
        <v>1</v>
      </c>
      <c r="N54" s="157"/>
      <c r="O54" s="158"/>
      <c r="P54" s="158"/>
      <c r="Q54" s="158"/>
      <c r="R54" s="158"/>
      <c r="S54" s="159"/>
      <c r="T54" s="5"/>
    </row>
    <row r="55" spans="1:20" ht="15">
      <c r="A55" s="67"/>
      <c r="B55" s="163" t="s">
        <v>248</v>
      </c>
      <c r="C55" s="164"/>
      <c r="D55" s="165"/>
      <c r="E55" s="120"/>
      <c r="F55" s="120"/>
      <c r="G55" s="120"/>
      <c r="H55" s="71" t="s">
        <v>249</v>
      </c>
      <c r="I55" s="69">
        <v>5</v>
      </c>
      <c r="J55" s="24"/>
      <c r="K55" s="24"/>
      <c r="L55" s="24"/>
      <c r="M55" s="24"/>
      <c r="N55" s="157"/>
      <c r="O55" s="158"/>
      <c r="P55" s="158"/>
      <c r="Q55" s="158"/>
      <c r="R55" s="158"/>
      <c r="S55" s="159"/>
      <c r="T55" s="5"/>
    </row>
    <row r="56" spans="1:20">
      <c r="A56" s="67"/>
      <c r="B56" s="93" t="s">
        <v>250</v>
      </c>
      <c r="C56" s="69">
        <v>12</v>
      </c>
      <c r="D56" s="24" t="s">
        <v>1</v>
      </c>
      <c r="E56" s="24"/>
      <c r="F56" s="24"/>
      <c r="G56" s="24"/>
      <c r="H56" s="71" t="s">
        <v>251</v>
      </c>
      <c r="I56" s="69">
        <v>10</v>
      </c>
      <c r="J56" s="24"/>
      <c r="K56" s="24"/>
      <c r="L56" s="24"/>
      <c r="M56" s="24"/>
      <c r="N56" s="157"/>
      <c r="O56" s="158"/>
      <c r="P56" s="158"/>
      <c r="Q56" s="158"/>
      <c r="R56" s="158"/>
      <c r="S56" s="159"/>
      <c r="T56" s="5"/>
    </row>
    <row r="57" spans="1:20" ht="13.5" thickBot="1">
      <c r="A57" s="67"/>
      <c r="B57" s="121"/>
      <c r="C57" s="122"/>
      <c r="D57" s="123"/>
      <c r="E57" s="123"/>
      <c r="F57" s="123"/>
      <c r="G57" s="123"/>
      <c r="H57" s="124" t="s">
        <v>252</v>
      </c>
      <c r="I57" s="125">
        <v>10</v>
      </c>
      <c r="J57" s="126"/>
      <c r="K57" s="126"/>
      <c r="L57" s="126"/>
      <c r="M57" s="127"/>
      <c r="N57" s="160"/>
      <c r="O57" s="161"/>
      <c r="P57" s="161"/>
      <c r="Q57" s="161"/>
      <c r="R57" s="161"/>
      <c r="S57" s="162"/>
      <c r="T57" s="5"/>
    </row>
    <row r="58" spans="1:20" ht="13.5" thickTop="1">
      <c r="B58" s="128"/>
      <c r="C58" s="129"/>
      <c r="D58" s="130"/>
      <c r="E58" s="130"/>
      <c r="F58" s="130"/>
      <c r="G58" s="130"/>
      <c r="H58" s="131"/>
      <c r="I58" s="129"/>
      <c r="J58" s="130"/>
      <c r="K58" s="130"/>
      <c r="L58" s="130"/>
      <c r="M58" s="130"/>
      <c r="N58" s="132"/>
      <c r="O58" s="132"/>
      <c r="P58" s="132"/>
      <c r="Q58" s="132"/>
      <c r="R58" s="132"/>
      <c r="S58" s="132"/>
      <c r="T58" s="5"/>
    </row>
    <row r="59" spans="1:20" ht="15.75">
      <c r="B59" s="133" t="s">
        <v>253</v>
      </c>
      <c r="C59" s="134" t="s">
        <v>254</v>
      </c>
      <c r="D59" s="135"/>
      <c r="E59" s="135"/>
      <c r="F59" s="135"/>
      <c r="G59" s="135"/>
      <c r="H59" s="5"/>
      <c r="J59" s="135"/>
      <c r="K59" s="135"/>
      <c r="L59" s="135"/>
      <c r="M59" s="135"/>
      <c r="N59" s="5"/>
      <c r="Q59" s="5"/>
      <c r="R59" s="5"/>
      <c r="S59" s="5"/>
      <c r="T59" s="5"/>
    </row>
    <row r="60" spans="1:20">
      <c r="C60" s="134" t="s">
        <v>255</v>
      </c>
      <c r="D60" s="135"/>
      <c r="E60" s="135"/>
      <c r="F60" s="135"/>
      <c r="G60" s="135"/>
      <c r="H60" s="5"/>
      <c r="J60" s="135"/>
      <c r="K60" s="135"/>
      <c r="L60" s="135"/>
      <c r="M60" s="135"/>
      <c r="T60" s="5"/>
    </row>
    <row r="61" spans="1:20">
      <c r="C61" s="134" t="s">
        <v>256</v>
      </c>
      <c r="D61" s="135"/>
      <c r="E61" s="135"/>
      <c r="F61" s="135"/>
      <c r="G61" s="135"/>
      <c r="H61" s="5"/>
      <c r="J61" s="135"/>
      <c r="K61" s="135"/>
      <c r="L61" s="135"/>
      <c r="M61" s="135"/>
      <c r="T61" s="5"/>
    </row>
    <row r="62" spans="1:20">
      <c r="C62" s="136" t="s">
        <v>257</v>
      </c>
      <c r="D62" s="135"/>
      <c r="E62" s="135"/>
      <c r="G62" s="135"/>
      <c r="H62" s="138"/>
      <c r="I62" s="139"/>
      <c r="J62" s="140" t="s">
        <v>258</v>
      </c>
      <c r="K62" s="5"/>
      <c r="L62" s="135"/>
      <c r="M62" s="135"/>
      <c r="T62" s="5"/>
    </row>
    <row r="63" spans="1:20">
      <c r="B63" s="5"/>
      <c r="C63" s="141" t="s">
        <v>259</v>
      </c>
      <c r="D63" s="135"/>
      <c r="E63" s="135"/>
      <c r="G63" s="135"/>
      <c r="H63" s="142"/>
      <c r="I63" s="1" t="s">
        <v>1</v>
      </c>
      <c r="J63" s="1" t="s">
        <v>260</v>
      </c>
      <c r="K63" s="135"/>
      <c r="L63" s="135"/>
      <c r="M63" s="135"/>
      <c r="T63" s="5"/>
    </row>
    <row r="64" spans="1:20">
      <c r="B64" s="143"/>
      <c r="D64" s="135"/>
      <c r="E64" s="135"/>
      <c r="F64" s="135"/>
      <c r="G64" s="135"/>
      <c r="H64" s="5"/>
      <c r="J64" s="135"/>
      <c r="K64" s="135"/>
      <c r="L64" s="135"/>
      <c r="M64" s="135"/>
      <c r="T64" s="5"/>
    </row>
    <row r="65" spans="2:20">
      <c r="B65" s="5"/>
      <c r="D65" s="135"/>
      <c r="E65" s="135"/>
      <c r="F65" s="135"/>
      <c r="G65" s="135"/>
      <c r="H65" s="142"/>
      <c r="J65" s="135"/>
      <c r="K65" s="135"/>
      <c r="L65" s="135"/>
      <c r="M65" s="135"/>
      <c r="T65" s="5"/>
    </row>
  </sheetData>
  <mergeCells count="32">
    <mergeCell ref="E8:G8"/>
    <mergeCell ref="K8:M8"/>
    <mergeCell ref="C2:G2"/>
    <mergeCell ref="C3:G3"/>
    <mergeCell ref="J3:K3"/>
    <mergeCell ref="L3:M3"/>
    <mergeCell ref="C4:G4"/>
    <mergeCell ref="J4:K4"/>
    <mergeCell ref="L4:M4"/>
    <mergeCell ref="C5:G5"/>
    <mergeCell ref="J5:K5"/>
    <mergeCell ref="C6:G6"/>
    <mergeCell ref="C7:G7"/>
    <mergeCell ref="J7:M7"/>
    <mergeCell ref="E9:G9"/>
    <mergeCell ref="K9:M9"/>
    <mergeCell ref="B10:B13"/>
    <mergeCell ref="E10:G10"/>
    <mergeCell ref="H10:H11"/>
    <mergeCell ref="K10:M10"/>
    <mergeCell ref="E11:G11"/>
    <mergeCell ref="K11:M11"/>
    <mergeCell ref="G12:M12"/>
    <mergeCell ref="G13:M13"/>
    <mergeCell ref="N52:S57"/>
    <mergeCell ref="B55:D55"/>
    <mergeCell ref="B43:C43"/>
    <mergeCell ref="N47:S47"/>
    <mergeCell ref="N48:S48"/>
    <mergeCell ref="N49:S49"/>
    <mergeCell ref="N50:S50"/>
    <mergeCell ref="N51:S51"/>
  </mergeCells>
  <dataValidations count="9">
    <dataValidation type="list" allowBlank="1" showInputMessage="1" showErrorMessage="1" sqref="E13:F13">
      <formula1>Flow</formula1>
    </dataValidation>
    <dataValidation type="textLength" allowBlank="1" showInputMessage="1" showErrorMessage="1" sqref="J15:M56 P15:S42 E15:G58 D15:D54 D56:D58">
      <formula1>0</formula1>
      <formula2>1</formula2>
    </dataValidation>
    <dataValidation type="list" allowBlank="1" showInputMessage="1" sqref="C6:G6">
      <formula1>$AC$2:$AC$31</formula1>
    </dataValidation>
    <dataValidation type="list" allowBlank="1" showInputMessage="1" sqref="J7:M7">
      <formula1>$AB$2:$AB$11</formula1>
    </dataValidation>
    <dataValidation type="list" allowBlank="1" showInputMessage="1" sqref="K8:M8">
      <formula1>$X$2:$X$7</formula1>
    </dataValidation>
    <dataValidation type="whole" allowBlank="1" showInputMessage="1" sqref="K9:M9">
      <formula1>0</formula1>
      <formula2>14</formula2>
    </dataValidation>
    <dataValidation type="list" allowBlank="1" showInputMessage="1" sqref="K10:M10">
      <formula1>$Y$2:$Y$6</formula1>
    </dataValidation>
    <dataValidation type="list" allowBlank="1" showInputMessage="1" sqref="K11:M11">
      <formula1>$Z$2:$Z$12</formula1>
    </dataValidation>
    <dataValidation type="whole" allowBlank="1" showInputMessage="1" sqref="O3:O12">
      <formula1>1</formula1>
      <formula2>5</formula2>
    </dataValidation>
  </dataValidations>
  <pageMargins left="0.7" right="0.7" top="0.75" bottom="0.75" header="0.3" footer="0.3"/>
  <pageSetup paperSize="9" scale="57" orientation="landscape" horizont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L13" sqref="L13"/>
    </sheetView>
  </sheetViews>
  <sheetFormatPr defaultRowHeight="15"/>
  <cols>
    <col min="1" max="1" width="27" bestFit="1" customWidth="1"/>
    <col min="2" max="2" width="12.5703125" customWidth="1"/>
    <col min="3" max="3" width="14.7109375" customWidth="1"/>
    <col min="4" max="4" width="29.5703125" customWidth="1"/>
    <col min="5" max="5" width="15.7109375" customWidth="1"/>
  </cols>
  <sheetData>
    <row r="1" spans="1:5">
      <c r="A1" s="145" t="s">
        <v>273</v>
      </c>
      <c r="B1" s="146" t="s">
        <v>274</v>
      </c>
      <c r="C1" s="146" t="s">
        <v>275</v>
      </c>
      <c r="D1" s="146" t="s">
        <v>276</v>
      </c>
      <c r="E1" s="146" t="s">
        <v>277</v>
      </c>
    </row>
    <row r="2" spans="1:5">
      <c r="A2" s="149" t="s">
        <v>279</v>
      </c>
      <c r="B2" s="147">
        <v>19</v>
      </c>
      <c r="C2" s="147">
        <v>149</v>
      </c>
      <c r="D2" s="151" t="s">
        <v>282</v>
      </c>
      <c r="E2" s="147">
        <v>0.63</v>
      </c>
    </row>
    <row r="3" spans="1:5" ht="18" customHeight="1">
      <c r="A3" s="149" t="s">
        <v>279</v>
      </c>
      <c r="B3" s="147">
        <v>29</v>
      </c>
      <c r="C3" s="147">
        <v>170</v>
      </c>
      <c r="D3" s="151" t="s">
        <v>283</v>
      </c>
      <c r="E3" s="147">
        <v>0.72</v>
      </c>
    </row>
    <row r="4" spans="1:5">
      <c r="A4" s="149" t="s">
        <v>279</v>
      </c>
      <c r="B4" s="147">
        <v>13</v>
      </c>
      <c r="C4" s="147">
        <v>134</v>
      </c>
      <c r="D4" s="151" t="s">
        <v>284</v>
      </c>
      <c r="E4" s="147">
        <v>0.56999999999999995</v>
      </c>
    </row>
    <row r="5" spans="1:5">
      <c r="A5" s="149" t="s">
        <v>279</v>
      </c>
      <c r="B5" s="147">
        <v>12</v>
      </c>
      <c r="C5" s="147">
        <v>52</v>
      </c>
      <c r="D5" s="151" t="s">
        <v>285</v>
      </c>
      <c r="E5" s="147">
        <v>0.22</v>
      </c>
    </row>
    <row r="6" spans="1:5">
      <c r="A6" s="149" t="s">
        <v>279</v>
      </c>
      <c r="B6" s="147">
        <v>20</v>
      </c>
      <c r="C6" s="147">
        <v>24</v>
      </c>
      <c r="D6" s="151" t="s">
        <v>286</v>
      </c>
      <c r="E6" s="147">
        <v>0.11</v>
      </c>
    </row>
    <row r="7" spans="1:5">
      <c r="A7" s="149" t="s">
        <v>279</v>
      </c>
      <c r="B7" s="147">
        <v>32</v>
      </c>
      <c r="C7" s="147">
        <v>25</v>
      </c>
      <c r="D7" s="151" t="s">
        <v>285</v>
      </c>
      <c r="E7" s="147">
        <v>0.12</v>
      </c>
    </row>
    <row r="8" spans="1:5">
      <c r="A8" s="149" t="s">
        <v>280</v>
      </c>
      <c r="B8" s="147">
        <v>32</v>
      </c>
      <c r="C8" s="147">
        <v>22</v>
      </c>
      <c r="D8" s="151" t="s">
        <v>287</v>
      </c>
      <c r="E8" s="147">
        <v>0.11</v>
      </c>
    </row>
    <row r="9" spans="1:5">
      <c r="A9" s="150" t="s">
        <v>281</v>
      </c>
      <c r="B9" s="148">
        <v>31</v>
      </c>
      <c r="C9" s="148">
        <v>140</v>
      </c>
      <c r="D9" s="152" t="s">
        <v>288</v>
      </c>
      <c r="E9" s="148">
        <v>0.6</v>
      </c>
    </row>
    <row r="10" spans="1:5">
      <c r="A10" s="150" t="s">
        <v>281</v>
      </c>
      <c r="B10" s="148">
        <v>12</v>
      </c>
      <c r="C10" s="148">
        <v>129</v>
      </c>
      <c r="D10" s="152" t="s">
        <v>288</v>
      </c>
      <c r="E10" s="148">
        <v>0.56000000000000005</v>
      </c>
    </row>
    <row r="11" spans="1:5">
      <c r="A11" s="150" t="s">
        <v>281</v>
      </c>
      <c r="B11" s="148">
        <v>18</v>
      </c>
      <c r="C11" s="148">
        <v>2</v>
      </c>
      <c r="D11" s="152" t="s">
        <v>288</v>
      </c>
      <c r="E11" s="148">
        <v>0.03</v>
      </c>
    </row>
    <row r="12" spans="1:5">
      <c r="A12" s="150" t="s">
        <v>281</v>
      </c>
      <c r="B12" s="148">
        <v>22</v>
      </c>
      <c r="C12" s="148">
        <v>66</v>
      </c>
      <c r="D12" s="152" t="s">
        <v>288</v>
      </c>
      <c r="E12" s="148">
        <v>0.28000000000000003</v>
      </c>
    </row>
    <row r="13" spans="1:5">
      <c r="A13" s="150" t="s">
        <v>281</v>
      </c>
      <c r="B13" s="148">
        <v>25</v>
      </c>
      <c r="C13" s="148">
        <v>170</v>
      </c>
      <c r="D13" s="152" t="s">
        <v>289</v>
      </c>
      <c r="E13" s="148">
        <v>0.72</v>
      </c>
    </row>
    <row r="14" spans="1:5">
      <c r="A14" s="150" t="s">
        <v>281</v>
      </c>
      <c r="B14" s="148">
        <v>11</v>
      </c>
      <c r="C14" s="148">
        <v>129</v>
      </c>
      <c r="D14" s="152" t="s">
        <v>289</v>
      </c>
      <c r="E14" s="148">
        <v>0.55000000000000004</v>
      </c>
    </row>
    <row r="15" spans="1:5">
      <c r="A15" s="150" t="s">
        <v>281</v>
      </c>
      <c r="B15" s="148">
        <v>19</v>
      </c>
      <c r="C15" s="148">
        <v>139</v>
      </c>
      <c r="D15" s="152" t="s">
        <v>289</v>
      </c>
      <c r="E15" s="148">
        <v>0.59</v>
      </c>
    </row>
    <row r="16" spans="1:5">
      <c r="A16" s="150" t="s">
        <v>281</v>
      </c>
      <c r="B16" s="148">
        <v>8</v>
      </c>
      <c r="C16" s="148">
        <v>39</v>
      </c>
      <c r="D16" s="152" t="s">
        <v>290</v>
      </c>
      <c r="E16" s="148">
        <v>0.17</v>
      </c>
    </row>
    <row r="17" spans="1:5">
      <c r="A17" s="150" t="s">
        <v>281</v>
      </c>
      <c r="B17" s="148">
        <v>36</v>
      </c>
      <c r="C17" s="147">
        <v>200</v>
      </c>
      <c r="D17" s="152" t="s">
        <v>290</v>
      </c>
      <c r="E17" s="148">
        <v>0.85</v>
      </c>
    </row>
    <row r="18" spans="1:5">
      <c r="A18" s="150" t="s">
        <v>108</v>
      </c>
      <c r="B18" s="148">
        <v>21</v>
      </c>
      <c r="C18" s="148">
        <v>29</v>
      </c>
      <c r="D18" s="152" t="s">
        <v>291</v>
      </c>
      <c r="E18" s="148">
        <v>0.1</v>
      </c>
    </row>
    <row r="19" spans="1:5" s="144" customFormat="1">
      <c r="A19" s="150" t="s">
        <v>108</v>
      </c>
      <c r="B19" s="148">
        <v>15</v>
      </c>
      <c r="C19" s="148">
        <v>56</v>
      </c>
      <c r="D19" s="148" t="s">
        <v>278</v>
      </c>
      <c r="E19" s="148">
        <v>0.24</v>
      </c>
    </row>
    <row r="20" spans="1:5">
      <c r="A20" s="150" t="s">
        <v>108</v>
      </c>
      <c r="B20" s="153">
        <v>2</v>
      </c>
      <c r="C20" s="153">
        <v>66</v>
      </c>
      <c r="D20" s="148" t="s">
        <v>278</v>
      </c>
      <c r="E20" s="153">
        <v>0.28000000000000003</v>
      </c>
    </row>
    <row r="21" spans="1:5">
      <c r="A21" s="150" t="s">
        <v>108</v>
      </c>
      <c r="B21" s="153">
        <v>4</v>
      </c>
      <c r="C21" s="153">
        <v>66</v>
      </c>
      <c r="E21" s="153">
        <v>0.28000000000000003</v>
      </c>
    </row>
    <row r="22" spans="1:5">
      <c r="A22" s="150" t="s">
        <v>108</v>
      </c>
      <c r="B22" s="153">
        <v>15</v>
      </c>
      <c r="C22" s="153">
        <v>0</v>
      </c>
      <c r="E22" s="153">
        <v>0</v>
      </c>
    </row>
    <row r="23" spans="1:5">
      <c r="A23" s="150" t="s">
        <v>108</v>
      </c>
      <c r="B23" s="153">
        <v>17</v>
      </c>
      <c r="C23" s="153">
        <v>0</v>
      </c>
      <c r="E23" s="153">
        <v>0</v>
      </c>
    </row>
    <row r="24" spans="1:5">
      <c r="A24" s="150" t="s">
        <v>108</v>
      </c>
      <c r="B24" s="153">
        <v>18</v>
      </c>
      <c r="C24" s="153">
        <v>0</v>
      </c>
      <c r="E24" s="153">
        <v>0</v>
      </c>
    </row>
    <row r="28" spans="1:5" s="144" customForma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Sendelingsdrif SASS5</vt:lpstr>
      <vt:lpstr>Habitat and flow Sendelingdrif </vt:lpstr>
      <vt:lpstr>Sheet3</vt:lpstr>
      <vt:lpstr>'Sendelingsdrif SASS5'!Print_Area</vt:lpstr>
    </vt:vector>
  </TitlesOfParts>
  <Company>UFS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uvp</dc:creator>
  <cp:lastModifiedBy>uvp</cp:lastModifiedBy>
  <cp:lastPrinted>2010-11-11T11:07:49Z</cp:lastPrinted>
  <dcterms:created xsi:type="dcterms:W3CDTF">2010-11-02T20:18:09Z</dcterms:created>
  <dcterms:modified xsi:type="dcterms:W3CDTF">2010-11-17T13:09:31Z</dcterms:modified>
</cp:coreProperties>
</file>