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tabRatio="944" activeTab="0"/>
  </bookViews>
  <sheets>
    <sheet name="OSAEH28.5"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0"/>
          </rPr>
          <t>Delana Louw:</t>
        </r>
        <r>
          <rPr>
            <sz val="8"/>
            <rFont val="Tahoma"/>
            <family val="0"/>
          </rPr>
          <t xml:space="preserve">
1=low:  &gt;5 = very high
Importance as indication to PES</t>
        </r>
      </text>
    </comment>
    <comment ref="E5" authorId="0">
      <text>
        <r>
          <rPr>
            <b/>
            <sz val="8"/>
            <rFont val="Tahoma"/>
            <family val="0"/>
          </rPr>
          <t>Delana Louw:</t>
        </r>
        <r>
          <rPr>
            <sz val="8"/>
            <rFont val="Tahoma"/>
            <family val="0"/>
          </rPr>
          <t xml:space="preserve">
Highes importance =100%, rest lower</t>
        </r>
      </text>
    </comment>
    <comment ref="G5" authorId="0">
      <text>
        <r>
          <rPr>
            <b/>
            <sz val="8"/>
            <rFont val="Tahoma"/>
            <family val="0"/>
          </rPr>
          <t>Delana Louw:</t>
        </r>
        <r>
          <rPr>
            <sz val="8"/>
            <rFont val="Tahoma"/>
            <family val="0"/>
          </rPr>
          <t xml:space="preserve">
Importance X standardized weight</t>
        </r>
      </text>
    </comment>
    <comment ref="H5" authorId="0">
      <text>
        <r>
          <rPr>
            <b/>
            <sz val="8"/>
            <rFont val="Tahoma"/>
            <family val="0"/>
          </rPr>
          <t>Delana Louw:</t>
        </r>
        <r>
          <rPr>
            <sz val="8"/>
            <rFont val="Tahoma"/>
            <family val="0"/>
          </rPr>
          <t xml:space="preserve">
Of weighted ratings</t>
        </r>
      </text>
    </comment>
    <comment ref="C7" authorId="0">
      <text>
        <r>
          <rPr>
            <sz val="8"/>
            <rFont val="Tahoma"/>
            <family val="0"/>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0"/>
          </rPr>
          <t>Assess according to number of species with a preference for different cover types. (marginal veg, overhanging veg,  undercut banks, substrate, instream veg, water column)</t>
        </r>
      </text>
    </comment>
    <comment ref="C9" authorId="0">
      <text>
        <r>
          <rPr>
            <sz val="8"/>
            <rFont val="Tahoma"/>
            <family val="0"/>
          </rPr>
          <t>Assess according to number of species with a preference for various velocity-depth classes.  FD, FS, SS, SD</t>
        </r>
      </text>
    </comment>
    <comment ref="C10" authorId="0">
      <text>
        <r>
          <rPr>
            <sz val="8"/>
            <rFont val="Tahoma"/>
            <family val="0"/>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0"/>
          </rPr>
          <t xml:space="preserve">Assess according to the number of invertebrate taxa with different velocity requirements (Very Fast, Fast, Slow, Very Slow)
</t>
        </r>
      </text>
    </comment>
    <comment ref="D15" authorId="0">
      <text>
        <r>
          <rPr>
            <b/>
            <sz val="8"/>
            <rFont val="Tahoma"/>
            <family val="0"/>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0"/>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0"/>
          </rPr>
          <t>Delana Louw:</t>
        </r>
        <r>
          <rPr>
            <sz val="8"/>
            <rFont val="Tahoma"/>
            <family val="0"/>
          </rPr>
          <t xml:space="preserve">
1 - low confidence
2 - low to medium  confidence
3 - medium  confidence
4 - medium to high  confidence
5 - high  confidence</t>
        </r>
      </text>
    </comment>
    <comment ref="G27" authorId="0">
      <text>
        <r>
          <rPr>
            <b/>
            <sz val="8"/>
            <rFont val="Tahoma"/>
            <family val="0"/>
          </rPr>
          <t>Delana Louw:</t>
        </r>
        <r>
          <rPr>
            <sz val="8"/>
            <rFont val="Tahoma"/>
            <family val="0"/>
          </rPr>
          <t xml:space="preserve">
Importance X standardized weight</t>
        </r>
      </text>
    </comment>
    <comment ref="H27" authorId="0">
      <text>
        <r>
          <rPr>
            <b/>
            <sz val="8"/>
            <rFont val="Tahoma"/>
            <family val="0"/>
          </rPr>
          <t>Delana Louw:</t>
        </r>
        <r>
          <rPr>
            <sz val="8"/>
            <rFont val="Tahoma"/>
            <family val="0"/>
          </rPr>
          <t xml:space="preserve">
Of weighted ratings</t>
        </r>
      </text>
    </comment>
    <comment ref="C30" authorId="0">
      <text>
        <r>
          <rPr>
            <sz val="8"/>
            <rFont val="Tahoma"/>
            <family val="0"/>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<sst xmlns="http://schemas.openxmlformats.org/spreadsheetml/2006/main" count="49" uniqueCount="34">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</sst>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4">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12"/>
      <name val="Arial"/>
      <family val="2"/>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6">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7"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2"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3"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3" xfId="0" applyFont="1" applyFill="1" applyBorder="1" applyAlignment="1" applyProtection="1">
      <alignment horizontal="left"/>
      <protection/>
    </xf>
    <xf numFmtId="0" fontId="1" fillId="35" borderId="64" xfId="0" applyFont="1" applyFill="1" applyBorder="1" applyAlignment="1" applyProtection="1">
      <alignment horizontal="left" wrapText="1"/>
      <protection/>
    </xf>
    <xf numFmtId="0" fontId="4" fillId="35" borderId="6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Q19" sqref="Q19"/>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2" t="s">
        <v>3</v>
      </c>
      <c r="D6" s="133"/>
      <c r="E6" s="133"/>
      <c r="F6" s="133"/>
      <c r="G6" s="133"/>
      <c r="H6" s="133"/>
      <c r="I6" s="133"/>
      <c r="J6" s="133"/>
      <c r="K6" s="133"/>
      <c r="L6" s="134"/>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90</v>
      </c>
      <c r="F7" s="99">
        <f>E7/$E$11</f>
        <v>0.2727272727272727</v>
      </c>
      <c r="G7" s="99">
        <f>(D7*F7)</f>
        <v>1.0909090909090908</v>
      </c>
      <c r="H7" s="12"/>
      <c r="I7" s="13"/>
      <c r="J7" s="14"/>
      <c r="K7" s="15"/>
      <c r="L7" s="65"/>
    </row>
    <row r="8" spans="2:12" ht="25.5">
      <c r="B8" s="10"/>
      <c r="C8" s="64" t="s">
        <v>24</v>
      </c>
      <c r="D8" s="57">
        <v>3.5</v>
      </c>
      <c r="E8" s="98">
        <v>80</v>
      </c>
      <c r="F8" s="11">
        <f>E8/$E$11</f>
        <v>0.24242424242424243</v>
      </c>
      <c r="G8" s="11">
        <f>(D8*F8)</f>
        <v>0.8484848484848485</v>
      </c>
      <c r="H8" s="12"/>
      <c r="I8" s="13"/>
      <c r="J8" s="14"/>
      <c r="K8" s="15"/>
      <c r="L8" s="65"/>
    </row>
    <row r="9" spans="2:12" ht="25.5">
      <c r="B9" s="10"/>
      <c r="C9" s="64" t="s">
        <v>25</v>
      </c>
      <c r="D9" s="57">
        <v>4</v>
      </c>
      <c r="E9" s="98">
        <v>100</v>
      </c>
      <c r="F9" s="11">
        <f>E9/$E$11</f>
        <v>0.30303030303030304</v>
      </c>
      <c r="G9" s="11">
        <f>(D9*F9)</f>
        <v>1.2121212121212122</v>
      </c>
      <c r="H9" s="12"/>
      <c r="I9" s="13"/>
      <c r="J9" s="14"/>
      <c r="K9" s="15"/>
      <c r="L9" s="65"/>
    </row>
    <row r="10" spans="2:13" ht="26.25" thickBot="1">
      <c r="B10" s="10"/>
      <c r="C10" s="66" t="s">
        <v>26</v>
      </c>
      <c r="D10" s="61">
        <v>2</v>
      </c>
      <c r="E10" s="98">
        <v>60</v>
      </c>
      <c r="F10" s="16">
        <f>E10/$E$11</f>
        <v>0.18181818181818182</v>
      </c>
      <c r="G10" s="16">
        <f>(D10*F10)</f>
        <v>0.36363636363636365</v>
      </c>
      <c r="H10" s="17"/>
      <c r="I10" s="18"/>
      <c r="J10" s="19"/>
      <c r="K10" s="20"/>
      <c r="L10" s="67"/>
      <c r="M10" s="3"/>
    </row>
    <row r="11" spans="2:13" ht="13.5" thickBot="1">
      <c r="B11" s="10"/>
      <c r="C11" s="86" t="s">
        <v>21</v>
      </c>
      <c r="D11" s="87">
        <f>SUM(D7:D10)</f>
        <v>13.5</v>
      </c>
      <c r="E11" s="88">
        <f>SUM(E7:E10)</f>
        <v>330</v>
      </c>
      <c r="F11" s="89">
        <f>E11/$E$11</f>
        <v>1</v>
      </c>
      <c r="G11" s="89"/>
      <c r="H11" s="90">
        <f>AVERAGE(G7:G10)</f>
        <v>0.8787878787878788</v>
      </c>
      <c r="I11" s="91">
        <f>H11/$H$16</f>
        <v>0.3972602739726028</v>
      </c>
      <c r="J11" s="92">
        <v>78.8</v>
      </c>
      <c r="K11" s="21" t="str">
        <f>IF(J11&gt;89.5,"A",IF(J11&gt;79.5,"B",IF(J11&gt;59.5,"C",IF(J11&gt;39.5,"D",IF(J11&gt;19.5,"E",IF(J11&gt;=0,"F"))))))</f>
        <v>C</v>
      </c>
      <c r="L11" s="85" t="str">
        <f>IF(AND(87.4&lt;J11,J11&lt;92.01),"A/B",IF(AND(77.4&lt;J11,J11&lt;82.01),"B/C",IF(AND(57.4&lt;J11,J11&lt;62.01),"C/D",IF(AND(37.4&lt;J11,J11&lt;42.01),"D/E",IF(AND(17.4&lt;J11,J11&lt;22.01),"E/F",K11)))))</f>
        <v>B/C</v>
      </c>
      <c r="M11" s="3"/>
    </row>
    <row r="12" spans="2:13" ht="13.5" thickBot="1">
      <c r="B12" s="10"/>
      <c r="C12" s="135" t="s">
        <v>7</v>
      </c>
      <c r="D12" s="136"/>
      <c r="E12" s="136"/>
      <c r="F12" s="136"/>
      <c r="G12" s="136"/>
      <c r="H12" s="136"/>
      <c r="I12" s="136"/>
      <c r="J12" s="136"/>
      <c r="K12" s="136"/>
      <c r="L12" s="137"/>
      <c r="M12" s="3"/>
    </row>
    <row r="13" spans="2:13" ht="12.75">
      <c r="B13" s="10"/>
      <c r="C13" s="64" t="s">
        <v>27</v>
      </c>
      <c r="D13" s="97">
        <v>4</v>
      </c>
      <c r="E13" s="98">
        <v>100</v>
      </c>
      <c r="F13" s="23">
        <f>E13/$E$16</f>
        <v>0.3333333333333333</v>
      </c>
      <c r="G13" s="23">
        <f>(D13*F13)</f>
        <v>1.3333333333333333</v>
      </c>
      <c r="H13" s="12"/>
      <c r="I13" s="13"/>
      <c r="J13" s="22"/>
      <c r="K13" s="15"/>
      <c r="L13" s="68"/>
      <c r="M13" s="3"/>
    </row>
    <row r="14" spans="2:13" ht="25.5">
      <c r="B14" s="10"/>
      <c r="C14" s="64" t="s">
        <v>29</v>
      </c>
      <c r="D14" s="57">
        <v>4</v>
      </c>
      <c r="E14" s="98">
        <v>100</v>
      </c>
      <c r="F14" s="24">
        <f>E14/$E$16</f>
        <v>0.3333333333333333</v>
      </c>
      <c r="G14" s="24">
        <f>(D14*F14)</f>
        <v>1.3333333333333333</v>
      </c>
      <c r="H14" s="25"/>
      <c r="I14" s="13"/>
      <c r="J14" s="22"/>
      <c r="K14" s="15"/>
      <c r="L14" s="68"/>
      <c r="M14" s="3"/>
    </row>
    <row r="15" spans="2:13" ht="26.25" thickBot="1">
      <c r="B15" s="10"/>
      <c r="C15" s="66" t="s">
        <v>28</v>
      </c>
      <c r="D15" s="61">
        <v>4</v>
      </c>
      <c r="E15" s="98">
        <v>100</v>
      </c>
      <c r="F15" s="26">
        <f>E15/$E$16</f>
        <v>0.3333333333333333</v>
      </c>
      <c r="G15" s="26">
        <f>(D15*F15)</f>
        <v>1.3333333333333333</v>
      </c>
      <c r="H15" s="17">
        <f>AVERAGE(G13:G15)</f>
        <v>1.3333333333333333</v>
      </c>
      <c r="I15" s="18"/>
      <c r="J15" s="19"/>
      <c r="K15" s="20"/>
      <c r="L15" s="69"/>
      <c r="M15" s="25"/>
    </row>
    <row r="16" spans="2:14" ht="13.5" thickBot="1">
      <c r="B16" s="10"/>
      <c r="C16" s="86" t="s">
        <v>15</v>
      </c>
      <c r="D16" s="93">
        <f>SUM(D13:D15)</f>
        <v>12</v>
      </c>
      <c r="E16" s="94">
        <f>SUM(E13:E15)</f>
        <v>300</v>
      </c>
      <c r="F16" s="95">
        <f>E16/$E$16</f>
        <v>1</v>
      </c>
      <c r="G16" s="95"/>
      <c r="H16" s="96">
        <f>SUM(H11,H15)</f>
        <v>2.212121212121212</v>
      </c>
      <c r="I16" s="96">
        <f>SUM(H15/H16)</f>
        <v>0.6027397260273972</v>
      </c>
      <c r="J16" s="130">
        <v>79.12</v>
      </c>
      <c r="K16" s="131" t="str">
        <f>IF(J16&gt;89.5,"A",IF(J16&gt;79.5,"B",IF(J16&gt;59.5,"C",IF(J16&gt;39.5,"D",IF(J16&gt;19.5,"E",IF(J16&gt;=0,"F"))))))</f>
        <v>C</v>
      </c>
      <c r="L16" s="85" t="str">
        <f>IF(AND(87.4&lt;J16,J16&lt;92.01),"A/B",IF(AND(77.4&lt;J16,J16&lt;82.01),"B/C",IF(AND(57.4&lt;J16,J16&lt;62.01),"C/D",IF(AND(37.4&lt;J16,J16&lt;42.01),"D/E",IF(AND(17.4&lt;J16,J16&lt;22.01),"E/F",K16)))))</f>
        <v>B/C</v>
      </c>
      <c r="M16" s="27"/>
      <c r="N16" s="28"/>
    </row>
    <row r="17" spans="2:14" ht="13.5" thickBot="1">
      <c r="B17" s="10"/>
      <c r="C17" s="70" t="s">
        <v>22</v>
      </c>
      <c r="D17" s="71"/>
      <c r="E17" s="72">
        <f>E11+E16</f>
        <v>630</v>
      </c>
      <c r="F17" s="73">
        <f>E17/$E$16</f>
        <v>2.1</v>
      </c>
      <c r="G17" s="73"/>
      <c r="H17" s="74"/>
      <c r="I17" s="74">
        <f>SUM(I11,I16)</f>
        <v>1</v>
      </c>
      <c r="J17" s="75">
        <f>(I11*J11)+(I16*J16)</f>
        <v>78.99287671232877</v>
      </c>
      <c r="K17" s="76" t="str">
        <f>IF(J17&gt;89.5,"A",IF(J17&gt;79.5,"B",IF(J17&gt;59.5,"C",IF(J17&gt;39.5,"D",IF(J17&gt;19.5,"E",IF(J17&gt;=0,"F"))))))</f>
        <v>C</v>
      </c>
      <c r="L17" s="77" t="str">
        <f>IF(AND(87.4&lt;J17,J17&lt;92.01),"A/B",IF(AND(77.4&lt;J17,J17&lt;82.01),"B/C",IF(AND(57.4&lt;J17,J17&lt;62.01),"C/D",IF(AND(37.4&lt;J17,J17&lt;42.01),"D/E",IF(AND(17.4&lt;J17,J17&lt;22.01),"E/F",K17)))))</f>
        <v>B/C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4</v>
      </c>
      <c r="E20" s="37">
        <f>D20/D22</f>
        <v>0.5333333333333333</v>
      </c>
      <c r="F20" s="25"/>
      <c r="G20" s="32"/>
      <c r="H20" s="33"/>
      <c r="I20" s="33"/>
      <c r="J20" s="101">
        <f>J11*E20</f>
        <v>42.026666666666664</v>
      </c>
      <c r="K20" s="35"/>
      <c r="L20" s="10"/>
      <c r="M20" s="27"/>
      <c r="N20" s="28"/>
    </row>
    <row r="21" spans="2:14" ht="12.75">
      <c r="B21" s="10"/>
      <c r="C21" s="102" t="s">
        <v>5</v>
      </c>
      <c r="D21" s="59">
        <v>3.5</v>
      </c>
      <c r="E21" s="40">
        <f>D21/D22</f>
        <v>0.4666666666666667</v>
      </c>
      <c r="F21" s="25"/>
      <c r="G21" s="32"/>
      <c r="H21" s="33"/>
      <c r="I21" s="33"/>
      <c r="J21" s="103">
        <f>E21*J16</f>
        <v>36.92266666666667</v>
      </c>
      <c r="K21" s="35"/>
      <c r="L21" s="10"/>
      <c r="M21" s="27"/>
      <c r="N21" s="28"/>
    </row>
    <row r="22" spans="2:14" ht="13.5" thickBot="1">
      <c r="B22" s="10"/>
      <c r="C22" s="104"/>
      <c r="D22" s="60">
        <f>SUM(D20:D21)</f>
        <v>7.5</v>
      </c>
      <c r="E22" s="43">
        <f>SUM(E20:E21)</f>
        <v>1</v>
      </c>
      <c r="F22" s="25"/>
      <c r="G22" s="32"/>
      <c r="H22" s="33"/>
      <c r="I22" s="33"/>
      <c r="J22" s="105">
        <f>SUM(J20:J21)</f>
        <v>78.94933333333333</v>
      </c>
      <c r="K22" s="35"/>
      <c r="L22" s="10"/>
      <c r="M22" s="27"/>
      <c r="N22" s="28"/>
    </row>
    <row r="23" spans="2:14" ht="13.5" hidden="1" thickBot="1">
      <c r="B23" s="10"/>
      <c r="C23" s="106"/>
      <c r="D23" s="140" t="s">
        <v>17</v>
      </c>
      <c r="E23" s="141"/>
      <c r="F23" s="25"/>
      <c r="G23" s="32"/>
      <c r="H23" s="33"/>
      <c r="I23" s="33"/>
      <c r="J23" s="107" t="str">
        <f>IF(J22&gt;89.5,"A",IF(J22&gt;79.5,"B",IF(J22&gt;59.5,"C",IF(J22&gt;39.5,"D",IF(J22&gt;19.5,"E",IF(J22&gt;=0,"F"))))))</f>
        <v>C</v>
      </c>
      <c r="K23" s="35"/>
      <c r="L23" s="10"/>
      <c r="M23" s="27"/>
      <c r="N23" s="28"/>
    </row>
    <row r="24" spans="2:14" ht="13.5" thickBot="1">
      <c r="B24" s="10"/>
      <c r="C24" s="112" t="s">
        <v>16</v>
      </c>
      <c r="D24" s="142" t="s">
        <v>17</v>
      </c>
      <c r="E24" s="143"/>
      <c r="F24" s="113"/>
      <c r="G24" s="114"/>
      <c r="H24" s="115"/>
      <c r="I24" s="115"/>
      <c r="J24" s="116" t="str">
        <f>IF(AND(87.4&lt;J22,J22&lt;92.01),"A/B",IF(AND(77.4&lt;J22,J22&lt;82.01),"B/C",IF(AND(57.4&lt;J22,J22&lt;62.01),"C/D",IF(AND(37.4&lt;J22,J22&lt;42.01),"D/E",IF(AND(17.4&lt;J22,J22&lt;22.01),"E/F",J23)))))</f>
        <v>B/C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82.4</v>
      </c>
      <c r="E28" s="77" t="str">
        <f>IF(D28&gt;89.5,"A",IF(D28&gt;79.5,"B",IF(D28&gt;59.5,"C",IF(D28&gt;39.5,"D",IF(D28&gt;19.5,"E",IF(D28&gt;=0,"F"))))))</f>
        <v>B</v>
      </c>
      <c r="F28" s="118" t="str">
        <f>IF(AND(87.4&lt;D28,D28&lt;92.01),"A/B",IF(AND(77.4&lt;D28,D28&lt;82.01),"B/C",IF(AND(57.4&lt;D28,D28&lt;62.01),"C/D",IF(AND(37.4&lt;D28,D28&lt;42.01),"D/E",IF(AND(17.4&lt;D28,D28&lt;22.01),"E/F",E28)))))</f>
        <v>B</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3.7666666666666666</v>
      </c>
      <c r="E31" s="37">
        <f>D31/D33</f>
        <v>0.4788135593220339</v>
      </c>
      <c r="I31" s="48"/>
      <c r="J31" s="38">
        <f>+J22*E31</f>
        <v>37.80201129943502</v>
      </c>
    </row>
    <row r="32" spans="3:10" ht="12.75">
      <c r="C32" s="39" t="s">
        <v>31</v>
      </c>
      <c r="D32" s="59">
        <v>4.1</v>
      </c>
      <c r="E32" s="40">
        <f>D32/D33</f>
        <v>0.521186440677966</v>
      </c>
      <c r="I32" s="48"/>
      <c r="J32" s="41">
        <f>D28*E32</f>
        <v>42.945762711864404</v>
      </c>
    </row>
    <row r="33" spans="3:10" ht="13.5" thickBot="1">
      <c r="C33" s="42"/>
      <c r="D33" s="50">
        <f>SUM(D31:D32)</f>
        <v>7.866666666666666</v>
      </c>
      <c r="E33" s="43">
        <f>SUM(E31:E32)</f>
        <v>1</v>
      </c>
      <c r="I33" s="48"/>
      <c r="J33" s="44">
        <f>SUM(J31:J32)</f>
        <v>80.74777401129943</v>
      </c>
    </row>
    <row r="34" spans="3:10" ht="13.5" hidden="1" thickBot="1">
      <c r="C34" s="45" t="s">
        <v>8</v>
      </c>
      <c r="D34" s="46" t="s">
        <v>17</v>
      </c>
      <c r="E34" s="51"/>
      <c r="I34" s="48"/>
      <c r="J34" s="52" t="str">
        <f>IF(J33&gt;89.5,"A",IF(J33&gt;79.5,"B",IF(J33&gt;59.5,"C",IF(J33&gt;39.5,"D",IF(J33&gt;19.5,"E",IF(J33&gt;=0,"F"))))))</f>
        <v>B</v>
      </c>
    </row>
    <row r="35" spans="3:10" ht="13.5" thickBot="1">
      <c r="C35" s="126" t="s">
        <v>8</v>
      </c>
      <c r="D35" s="144" t="s">
        <v>17</v>
      </c>
      <c r="E35" s="145"/>
      <c r="F35" s="124"/>
      <c r="G35" s="124"/>
      <c r="H35" s="124"/>
      <c r="I35" s="124"/>
      <c r="J35" s="127" t="str">
        <f>IF(AND(87.4&lt;J33,J33&lt;92.01),"A/B",IF(AND(77.4&lt;J33,J33&lt;82.01),"B/C",IF(AND(57.4&lt;J33,J33&lt;62.01),"C/D",IF(AND(37.4&lt;J33,J33&lt;42.01),"D/E",IF(AND(17.4&lt;J33,J33&lt;22.01),"E/F",J34)))))</f>
        <v>B/C</v>
      </c>
    </row>
    <row r="36" spans="9:10" ht="13.5" thickTop="1">
      <c r="I36" s="48"/>
      <c r="J36" s="49"/>
    </row>
    <row r="37" spans="2:10" ht="12.75">
      <c r="B37" s="10"/>
      <c r="C37" s="10"/>
      <c r="D37" s="10"/>
      <c r="E37" s="10"/>
      <c r="F37" s="25"/>
      <c r="G37" s="25"/>
      <c r="I37" s="48"/>
      <c r="J37" s="49"/>
    </row>
    <row r="38" spans="2:7" ht="12.75">
      <c r="B38" s="10"/>
      <c r="C38" s="138"/>
      <c r="D38" s="53"/>
      <c r="E38" s="54"/>
      <c r="F38" s="55"/>
      <c r="G38" s="25"/>
    </row>
    <row r="39" spans="2:7" ht="12.75">
      <c r="B39" s="10"/>
      <c r="C39" s="138"/>
      <c r="D39" s="56"/>
      <c r="E39" s="54"/>
      <c r="F39" s="55"/>
      <c r="G39" s="25"/>
    </row>
    <row r="40" spans="2:7" ht="12.75">
      <c r="B40" s="10"/>
      <c r="C40" s="138"/>
      <c r="D40" s="53"/>
      <c r="E40" s="54"/>
      <c r="F40" s="55"/>
      <c r="G40" s="25"/>
    </row>
    <row r="41" spans="2:7" ht="12.75">
      <c r="B41" s="10"/>
      <c r="C41" s="138"/>
      <c r="D41" s="56"/>
      <c r="E41" s="54"/>
      <c r="F41" s="55"/>
      <c r="G41" s="25"/>
    </row>
    <row r="42" spans="2:7" ht="12.75">
      <c r="B42" s="10"/>
      <c r="C42" s="139"/>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2011-09-14T13:11:54Z</dcterms:modified>
  <cp:category/>
  <cp:version/>
  <cp:contentType/>
  <cp:contentStatus/>
</cp:coreProperties>
</file>